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xVal>
          <yVal>
            <numRef>
              <f>gráficos!$B$7:$B$2619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  <c r="AA2" t="n">
        <v>620.0376863405959</v>
      </c>
      <c r="AB2" t="n">
        <v>848.3629165833675</v>
      </c>
      <c r="AC2" t="n">
        <v>767.396350509482</v>
      </c>
      <c r="AD2" t="n">
        <v>620037.6863405958</v>
      </c>
      <c r="AE2" t="n">
        <v>848362.9165833675</v>
      </c>
      <c r="AF2" t="n">
        <v>2.63474272416409e-06</v>
      </c>
      <c r="AG2" t="n">
        <v>10.6712962962963</v>
      </c>
      <c r="AH2" t="n">
        <v>767396.350509482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  <c r="AA3" t="n">
        <v>512.7037209352522</v>
      </c>
      <c r="AB3" t="n">
        <v>701.5038498754195</v>
      </c>
      <c r="AC3" t="n">
        <v>634.5533070101458</v>
      </c>
      <c r="AD3" t="n">
        <v>512703.7209352523</v>
      </c>
      <c r="AE3" t="n">
        <v>701503.8498754195</v>
      </c>
      <c r="AF3" t="n">
        <v>3.01808933649821e-06</v>
      </c>
      <c r="AG3" t="n">
        <v>9.317129629629632</v>
      </c>
      <c r="AH3" t="n">
        <v>634553.3070101457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  <c r="AA4" t="n">
        <v>446.3721978806485</v>
      </c>
      <c r="AB4" t="n">
        <v>610.7461336918442</v>
      </c>
      <c r="AC4" t="n">
        <v>552.4573798798762</v>
      </c>
      <c r="AD4" t="n">
        <v>446372.1978806485</v>
      </c>
      <c r="AE4" t="n">
        <v>610746.1336918442</v>
      </c>
      <c r="AF4" t="n">
        <v>3.28492578706082e-06</v>
      </c>
      <c r="AG4" t="n">
        <v>8.559027777777777</v>
      </c>
      <c r="AH4" t="n">
        <v>552457.3798798762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  <c r="AA5" t="n">
        <v>419.5491618764019</v>
      </c>
      <c r="AB5" t="n">
        <v>574.045672482002</v>
      </c>
      <c r="AC5" t="n">
        <v>519.2595591784806</v>
      </c>
      <c r="AD5" t="n">
        <v>419549.1618764019</v>
      </c>
      <c r="AE5" t="n">
        <v>574045.6724820021</v>
      </c>
      <c r="AF5" t="n">
        <v>3.490154695869352e-06</v>
      </c>
      <c r="AG5" t="n">
        <v>8.055555555555555</v>
      </c>
      <c r="AH5" t="n">
        <v>519259.5591784805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  <c r="AA6" t="n">
        <v>389.0489685800216</v>
      </c>
      <c r="AB6" t="n">
        <v>532.3139624403319</v>
      </c>
      <c r="AC6" t="n">
        <v>481.5106649723645</v>
      </c>
      <c r="AD6" t="n">
        <v>389048.9685800215</v>
      </c>
      <c r="AE6" t="n">
        <v>532313.9624403319</v>
      </c>
      <c r="AF6" t="n">
        <v>3.653113445903401e-06</v>
      </c>
      <c r="AG6" t="n">
        <v>7.69675925925926</v>
      </c>
      <c r="AH6" t="n">
        <v>481510.6649723645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  <c r="AA7" t="n">
        <v>376.028047801094</v>
      </c>
      <c r="AB7" t="n">
        <v>514.4981641881205</v>
      </c>
      <c r="AC7" t="n">
        <v>465.3951815007143</v>
      </c>
      <c r="AD7" t="n">
        <v>376028.047801094</v>
      </c>
      <c r="AE7" t="n">
        <v>514498.1641881205</v>
      </c>
      <c r="AF7" t="n">
        <v>3.780506958899607e-06</v>
      </c>
      <c r="AG7" t="n">
        <v>7.436342592592593</v>
      </c>
      <c r="AH7" t="n">
        <v>465395.1815007143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  <c r="AA8" t="n">
        <v>367.7542441771395</v>
      </c>
      <c r="AB8" t="n">
        <v>503.1775810553717</v>
      </c>
      <c r="AC8" t="n">
        <v>455.1550189336167</v>
      </c>
      <c r="AD8" t="n">
        <v>367754.2441771395</v>
      </c>
      <c r="AE8" t="n">
        <v>503177.5810553717</v>
      </c>
      <c r="AF8" t="n">
        <v>3.870391779282132e-06</v>
      </c>
      <c r="AG8" t="n">
        <v>7.265625</v>
      </c>
      <c r="AH8" t="n">
        <v>455155.0189336167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  <c r="AA9" t="n">
        <v>347.9616778690566</v>
      </c>
      <c r="AB9" t="n">
        <v>476.0965186462536</v>
      </c>
      <c r="AC9" t="n">
        <v>430.658535112315</v>
      </c>
      <c r="AD9" t="n">
        <v>347961.6778690566</v>
      </c>
      <c r="AE9" t="n">
        <v>476096.5186462536</v>
      </c>
      <c r="AF9" t="n">
        <v>3.957944452973651e-06</v>
      </c>
      <c r="AG9" t="n">
        <v>7.103587962962963</v>
      </c>
      <c r="AH9" t="n">
        <v>430658.535112315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  <c r="AA10" t="n">
        <v>340.806759424039</v>
      </c>
      <c r="AB10" t="n">
        <v>466.3068435770564</v>
      </c>
      <c r="AC10" t="n">
        <v>421.8031728918267</v>
      </c>
      <c r="AD10" t="n">
        <v>340806.759424039</v>
      </c>
      <c r="AE10" t="n">
        <v>466306.8435770564</v>
      </c>
      <c r="AF10" t="n">
        <v>4.040735660504365e-06</v>
      </c>
      <c r="AG10" t="n">
        <v>6.958912037037037</v>
      </c>
      <c r="AH10" t="n">
        <v>421803.1728918267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  <c r="AA11" t="n">
        <v>334.6458495398441</v>
      </c>
      <c r="AB11" t="n">
        <v>457.8772148733395</v>
      </c>
      <c r="AC11" t="n">
        <v>414.1780561205344</v>
      </c>
      <c r="AD11" t="n">
        <v>334645.8495398441</v>
      </c>
      <c r="AE11" t="n">
        <v>457877.2148733395</v>
      </c>
      <c r="AF11" t="n">
        <v>4.11594739128931e-06</v>
      </c>
      <c r="AG11" t="n">
        <v>6.831597222222222</v>
      </c>
      <c r="AH11" t="n">
        <v>414178.0561205344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  <c r="AA12" t="n">
        <v>326.6967189908155</v>
      </c>
      <c r="AB12" t="n">
        <v>447.0008637652693</v>
      </c>
      <c r="AC12" t="n">
        <v>404.3397286971638</v>
      </c>
      <c r="AD12" t="n">
        <v>326696.7189908155</v>
      </c>
      <c r="AE12" t="n">
        <v>447000.8637652693</v>
      </c>
      <c r="AF12" t="n">
        <v>4.208747395035593e-06</v>
      </c>
      <c r="AG12" t="n">
        <v>6.68113425925926</v>
      </c>
      <c r="AH12" t="n">
        <v>404339.7286971638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  <c r="AA13" t="n">
        <v>334.9283614979857</v>
      </c>
      <c r="AB13" t="n">
        <v>458.2637601980169</v>
      </c>
      <c r="AC13" t="n">
        <v>414.5277101019443</v>
      </c>
      <c r="AD13" t="n">
        <v>334928.3614979857</v>
      </c>
      <c r="AE13" t="n">
        <v>458263.7601980169</v>
      </c>
      <c r="AF13" t="n">
        <v>4.136839538729573e-06</v>
      </c>
      <c r="AG13" t="n">
        <v>6.796875</v>
      </c>
      <c r="AH13" t="n">
        <v>414527.7101019443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  <c r="AA14" t="n">
        <v>327.0189188727835</v>
      </c>
      <c r="AB14" t="n">
        <v>447.4417118582334</v>
      </c>
      <c r="AC14" t="n">
        <v>404.7385028668696</v>
      </c>
      <c r="AD14" t="n">
        <v>327018.9188727835</v>
      </c>
      <c r="AE14" t="n">
        <v>447441.7118582334</v>
      </c>
      <c r="AF14" t="n">
        <v>4.225461112987803e-06</v>
      </c>
      <c r="AG14" t="n">
        <v>6.655092592592593</v>
      </c>
      <c r="AH14" t="n">
        <v>404738.5028668696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  <c r="AA15" t="n">
        <v>311.5972947686344</v>
      </c>
      <c r="AB15" t="n">
        <v>426.3411654048982</v>
      </c>
      <c r="AC15" t="n">
        <v>385.6517629522377</v>
      </c>
      <c r="AD15" t="n">
        <v>311597.2947686344</v>
      </c>
      <c r="AE15" t="n">
        <v>426341.1654048982</v>
      </c>
      <c r="AF15" t="n">
        <v>4.269674727338127e-06</v>
      </c>
      <c r="AG15" t="n">
        <v>6.585648148148149</v>
      </c>
      <c r="AH15" t="n">
        <v>385651.7629522377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  <c r="AA16" t="n">
        <v>308.6965805537912</v>
      </c>
      <c r="AB16" t="n">
        <v>422.3722802456703</v>
      </c>
      <c r="AC16" t="n">
        <v>382.0616626222412</v>
      </c>
      <c r="AD16" t="n">
        <v>308696.5805537912</v>
      </c>
      <c r="AE16" t="n">
        <v>422372.2802456703</v>
      </c>
      <c r="AF16" t="n">
        <v>4.310098603315565e-06</v>
      </c>
      <c r="AG16" t="n">
        <v>6.52488425925926</v>
      </c>
      <c r="AH16" t="n">
        <v>382061.6626222412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  <c r="AA17" t="n">
        <v>306.8324770974949</v>
      </c>
      <c r="AB17" t="n">
        <v>419.8217316583253</v>
      </c>
      <c r="AC17" t="n">
        <v>379.7545348123551</v>
      </c>
      <c r="AD17" t="n">
        <v>306832.4770974949</v>
      </c>
      <c r="AE17" t="n">
        <v>419821.7316583254</v>
      </c>
      <c r="AF17" t="n">
        <v>4.334877661907504e-06</v>
      </c>
      <c r="AG17" t="n">
        <v>6.487268518518519</v>
      </c>
      <c r="AH17" t="n">
        <v>379754.5348123551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  <c r="AA18" t="n">
        <v>304.5460638869032</v>
      </c>
      <c r="AB18" t="n">
        <v>416.693360234162</v>
      </c>
      <c r="AC18" t="n">
        <v>376.924730766217</v>
      </c>
      <c r="AD18" t="n">
        <v>304546.0638869032</v>
      </c>
      <c r="AE18" t="n">
        <v>416693.360234162</v>
      </c>
      <c r="AF18" t="n">
        <v>4.365292741669375e-06</v>
      </c>
      <c r="AG18" t="n">
        <v>6.440972222222222</v>
      </c>
      <c r="AH18" t="n">
        <v>376924.7307662169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  <c r="AA19" t="n">
        <v>303.0722093543616</v>
      </c>
      <c r="AB19" t="n">
        <v>414.6767674408655</v>
      </c>
      <c r="AC19" t="n">
        <v>375.100598758807</v>
      </c>
      <c r="AD19" t="n">
        <v>303072.2093543616</v>
      </c>
      <c r="AE19" t="n">
        <v>414676.7674408655</v>
      </c>
      <c r="AF19" t="n">
        <v>4.388614208579435e-06</v>
      </c>
      <c r="AG19" t="n">
        <v>6.40625</v>
      </c>
      <c r="AH19" t="n">
        <v>375100.598758807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301.7232286656629</v>
      </c>
      <c r="AB20" t="n">
        <v>412.8310325497602</v>
      </c>
      <c r="AC20" t="n">
        <v>373.4310182152036</v>
      </c>
      <c r="AD20" t="n">
        <v>301723.2286656629</v>
      </c>
      <c r="AE20" t="n">
        <v>412831.0325497601</v>
      </c>
      <c r="AF20" t="n">
        <v>4.405522272089229e-06</v>
      </c>
      <c r="AG20" t="n">
        <v>6.383101851851851</v>
      </c>
      <c r="AH20" t="n">
        <v>373431.0182152035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  <c r="AA21" t="n">
        <v>299.697159643839</v>
      </c>
      <c r="AB21" t="n">
        <v>410.058875530244</v>
      </c>
      <c r="AC21" t="n">
        <v>370.9234319708831</v>
      </c>
      <c r="AD21" t="n">
        <v>299697.1596438391</v>
      </c>
      <c r="AE21" t="n">
        <v>410058.875530244</v>
      </c>
      <c r="AF21" t="n">
        <v>4.435548660735933e-06</v>
      </c>
      <c r="AG21" t="n">
        <v>6.339699074074074</v>
      </c>
      <c r="AH21" t="n">
        <v>370923.4319708832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  <c r="AA22" t="n">
        <v>298.8258588841599</v>
      </c>
      <c r="AB22" t="n">
        <v>408.8667233917744</v>
      </c>
      <c r="AC22" t="n">
        <v>369.845057159313</v>
      </c>
      <c r="AD22" t="n">
        <v>298825.8588841599</v>
      </c>
      <c r="AE22" t="n">
        <v>408866.7233917743</v>
      </c>
      <c r="AF22" t="n">
        <v>4.447500912527338e-06</v>
      </c>
      <c r="AG22" t="n">
        <v>6.322337962962963</v>
      </c>
      <c r="AH22" t="n">
        <v>369845.057159313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  <c r="AA23" t="n">
        <v>296.8982128742857</v>
      </c>
      <c r="AB23" t="n">
        <v>406.2292330793244</v>
      </c>
      <c r="AC23" t="n">
        <v>367.4592852205424</v>
      </c>
      <c r="AD23" t="n">
        <v>296898.2128742856</v>
      </c>
      <c r="AE23" t="n">
        <v>406229.2330793244</v>
      </c>
      <c r="AF23" t="n">
        <v>4.477332955616457e-06</v>
      </c>
      <c r="AG23" t="n">
        <v>6.278935185185186</v>
      </c>
      <c r="AH23" t="n">
        <v>367459.2852205424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  <c r="AA24" t="n">
        <v>295.5191107417569</v>
      </c>
      <c r="AB24" t="n">
        <v>404.3422846999065</v>
      </c>
      <c r="AC24" t="n">
        <v>365.7524245461075</v>
      </c>
      <c r="AD24" t="n">
        <v>295519.110741757</v>
      </c>
      <c r="AE24" t="n">
        <v>404342.2846999065</v>
      </c>
      <c r="AF24" t="n">
        <v>4.494726883020211e-06</v>
      </c>
      <c r="AG24" t="n">
        <v>6.255787037037038</v>
      </c>
      <c r="AH24" t="n">
        <v>365752.4245461075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  <c r="AA25" t="n">
        <v>292.7454377636729</v>
      </c>
      <c r="AB25" t="n">
        <v>400.5472229654762</v>
      </c>
      <c r="AC25" t="n">
        <v>362.3195581772086</v>
      </c>
      <c r="AD25" t="n">
        <v>292745.4377636729</v>
      </c>
      <c r="AE25" t="n">
        <v>400547.2229654762</v>
      </c>
      <c r="AF25" t="n">
        <v>4.53116667506718e-06</v>
      </c>
      <c r="AG25" t="n">
        <v>6.206597222222222</v>
      </c>
      <c r="AH25" t="n">
        <v>362319.5581772086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  <c r="AA26" t="n">
        <v>295.6659227376977</v>
      </c>
      <c r="AB26" t="n">
        <v>404.5431593496409</v>
      </c>
      <c r="AC26" t="n">
        <v>365.9341280012005</v>
      </c>
      <c r="AD26" t="n">
        <v>295665.9227376977</v>
      </c>
      <c r="AE26" t="n">
        <v>404543.1593496408</v>
      </c>
      <c r="AF26" t="n">
        <v>4.498613794171888e-06</v>
      </c>
      <c r="AG26" t="n">
        <v>6.25</v>
      </c>
      <c r="AH26" t="n">
        <v>365934.1280012005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  <c r="AA27" t="n">
        <v>293.5589011818122</v>
      </c>
      <c r="AB27" t="n">
        <v>401.6602395016477</v>
      </c>
      <c r="AC27" t="n">
        <v>363.3263499772964</v>
      </c>
      <c r="AD27" t="n">
        <v>293558.9011818122</v>
      </c>
      <c r="AE27" t="n">
        <v>401660.2395016477</v>
      </c>
      <c r="AF27" t="n">
        <v>4.526405208906377e-06</v>
      </c>
      <c r="AG27" t="n">
        <v>6.21238425925926</v>
      </c>
      <c r="AH27" t="n">
        <v>363326.3499772964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  <c r="AA28" t="n">
        <v>292.3719614760129</v>
      </c>
      <c r="AB28" t="n">
        <v>400.0362162320889</v>
      </c>
      <c r="AC28" t="n">
        <v>361.8573212092533</v>
      </c>
      <c r="AD28" t="n">
        <v>292371.9614760129</v>
      </c>
      <c r="AE28" t="n">
        <v>400036.2162320889</v>
      </c>
      <c r="AF28" t="n">
        <v>4.542535890185834e-06</v>
      </c>
      <c r="AG28" t="n">
        <v>6.189236111111112</v>
      </c>
      <c r="AH28" t="n">
        <v>361857.3212092533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  <c r="AA29" t="n">
        <v>292.4312896014117</v>
      </c>
      <c r="AB29" t="n">
        <v>400.1173915906317</v>
      </c>
      <c r="AC29" t="n">
        <v>361.9307493055072</v>
      </c>
      <c r="AD29" t="n">
        <v>292431.2896014117</v>
      </c>
      <c r="AE29" t="n">
        <v>400117.3915906317</v>
      </c>
      <c r="AF29" t="n">
        <v>4.540203743494829e-06</v>
      </c>
      <c r="AG29" t="n">
        <v>6.19212962962963</v>
      </c>
      <c r="AH29" t="n">
        <v>361930.7493055072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  <c r="AA30" t="n">
        <v>291.3450649522534</v>
      </c>
      <c r="AB30" t="n">
        <v>398.6311711048038</v>
      </c>
      <c r="AC30" t="n">
        <v>360.5863716169231</v>
      </c>
      <c r="AD30" t="n">
        <v>291345.0649522534</v>
      </c>
      <c r="AE30" t="n">
        <v>398631.1711048038</v>
      </c>
      <c r="AF30" t="n">
        <v>4.55643159755308e-06</v>
      </c>
      <c r="AG30" t="n">
        <v>6.171875</v>
      </c>
      <c r="AH30" t="n">
        <v>360586.3716169231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  <c r="AA31" t="n">
        <v>290.3442910541929</v>
      </c>
      <c r="AB31" t="n">
        <v>397.2618681064491</v>
      </c>
      <c r="AC31" t="n">
        <v>359.3477529749026</v>
      </c>
      <c r="AD31" t="n">
        <v>290344.2910541929</v>
      </c>
      <c r="AE31" t="n">
        <v>397261.8681064491</v>
      </c>
      <c r="AF31" t="n">
        <v>4.573242488284081e-06</v>
      </c>
      <c r="AG31" t="n">
        <v>6.148726851851852</v>
      </c>
      <c r="AH31" t="n">
        <v>359347.7529749026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  <c r="AA32" t="n">
        <v>289.9809424937235</v>
      </c>
      <c r="AB32" t="n">
        <v>396.7647185762077</v>
      </c>
      <c r="AC32" t="n">
        <v>358.8980506980736</v>
      </c>
      <c r="AD32" t="n">
        <v>289980.9424937235</v>
      </c>
      <c r="AE32" t="n">
        <v>396764.7185762077</v>
      </c>
      <c r="AF32" t="n">
        <v>4.571784896602203e-06</v>
      </c>
      <c r="AG32" t="n">
        <v>6.148726851851852</v>
      </c>
      <c r="AH32" t="n">
        <v>358898.0506980736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  <c r="AA33" t="n">
        <v>289.0421785056756</v>
      </c>
      <c r="AB33" t="n">
        <v>395.4802602724164</v>
      </c>
      <c r="AC33" t="n">
        <v>357.7361792920476</v>
      </c>
      <c r="AD33" t="n">
        <v>289042.1785056756</v>
      </c>
      <c r="AE33" t="n">
        <v>395480.2602724164</v>
      </c>
      <c r="AF33" t="n">
        <v>4.588207096218037e-06</v>
      </c>
      <c r="AG33" t="n">
        <v>6.128472222222222</v>
      </c>
      <c r="AH33" t="n">
        <v>357736.1792920476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  <c r="AA34" t="n">
        <v>287.8907160079085</v>
      </c>
      <c r="AB34" t="n">
        <v>393.9047784840312</v>
      </c>
      <c r="AC34" t="n">
        <v>356.3110592743434</v>
      </c>
      <c r="AD34" t="n">
        <v>287890.7160079085</v>
      </c>
      <c r="AE34" t="n">
        <v>393904.7784840312</v>
      </c>
      <c r="AF34" t="n">
        <v>4.605989714736958e-06</v>
      </c>
      <c r="AG34" t="n">
        <v>6.105324074074075</v>
      </c>
      <c r="AH34" t="n">
        <v>356311.0592743434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288.0156733927955</v>
      </c>
      <c r="AB35" t="n">
        <v>394.0757506907644</v>
      </c>
      <c r="AC35" t="n">
        <v>356.4657141336269</v>
      </c>
      <c r="AD35" t="n">
        <v>288015.6733927955</v>
      </c>
      <c r="AE35" t="n">
        <v>394075.7506907644</v>
      </c>
      <c r="AF35" t="n">
        <v>4.603268876930784e-06</v>
      </c>
      <c r="AG35" t="n">
        <v>6.108217592592593</v>
      </c>
      <c r="AH35" t="n">
        <v>356465.7141336269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  <c r="AA36" t="n">
        <v>286.7550359245959</v>
      </c>
      <c r="AB36" t="n">
        <v>392.3508908913738</v>
      </c>
      <c r="AC36" t="n">
        <v>354.9054725326341</v>
      </c>
      <c r="AD36" t="n">
        <v>286755.0359245958</v>
      </c>
      <c r="AE36" t="n">
        <v>392350.8908913737</v>
      </c>
      <c r="AF36" t="n">
        <v>4.62075997711333e-06</v>
      </c>
      <c r="AG36" t="n">
        <v>6.085069444444446</v>
      </c>
      <c r="AH36" t="n">
        <v>354905.4725326341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  <c r="AA37" t="n">
        <v>286.1088534860427</v>
      </c>
      <c r="AB37" t="n">
        <v>391.4667555713881</v>
      </c>
      <c r="AC37" t="n">
        <v>354.1057178466963</v>
      </c>
      <c r="AD37" t="n">
        <v>286108.8534860428</v>
      </c>
      <c r="AE37" t="n">
        <v>391466.7555713881</v>
      </c>
      <c r="AF37" t="n">
        <v>4.626201652725677e-06</v>
      </c>
      <c r="AG37" t="n">
        <v>6.076388888888889</v>
      </c>
      <c r="AH37" t="n">
        <v>354105.7178466963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  <c r="AA38" t="n">
        <v>284.1335856392553</v>
      </c>
      <c r="AB38" t="n">
        <v>388.7641069607463</v>
      </c>
      <c r="AC38" t="n">
        <v>351.661006226263</v>
      </c>
      <c r="AD38" t="n">
        <v>284133.5856392553</v>
      </c>
      <c r="AE38" t="n">
        <v>388764.1069607463</v>
      </c>
      <c r="AF38" t="n">
        <v>4.654381758575334e-06</v>
      </c>
      <c r="AG38" t="n">
        <v>6.041666666666667</v>
      </c>
      <c r="AH38" t="n">
        <v>351661.006226263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  <c r="AA39" t="n">
        <v>286.3818402195271</v>
      </c>
      <c r="AB39" t="n">
        <v>391.8402680634661</v>
      </c>
      <c r="AC39" t="n">
        <v>354.4435828307584</v>
      </c>
      <c r="AD39" t="n">
        <v>286381.8402195271</v>
      </c>
      <c r="AE39" t="n">
        <v>391840.2680634661</v>
      </c>
      <c r="AF39" t="n">
        <v>4.621245841007289e-06</v>
      </c>
      <c r="AG39" t="n">
        <v>6.085069444444446</v>
      </c>
      <c r="AH39" t="n">
        <v>354443.5828307584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284.7874264928532</v>
      </c>
      <c r="AB40" t="n">
        <v>389.6587208620616</v>
      </c>
      <c r="AC40" t="n">
        <v>352.4702394324351</v>
      </c>
      <c r="AD40" t="n">
        <v>284787.4264928531</v>
      </c>
      <c r="AE40" t="n">
        <v>389658.7208620616</v>
      </c>
      <c r="AF40" t="n">
        <v>4.644955999032517e-06</v>
      </c>
      <c r="AG40" t="n">
        <v>6.053240740740741</v>
      </c>
      <c r="AH40" t="n">
        <v>352470.2394324351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  <c r="AA41" t="n">
        <v>285.0306694927028</v>
      </c>
      <c r="AB41" t="n">
        <v>389.9915366655798</v>
      </c>
      <c r="AC41" t="n">
        <v>352.7712917627755</v>
      </c>
      <c r="AD41" t="n">
        <v>285030.6694927028</v>
      </c>
      <c r="AE41" t="n">
        <v>389991.5366655798</v>
      </c>
      <c r="AF41" t="n">
        <v>4.643887098465806e-06</v>
      </c>
      <c r="AG41" t="n">
        <v>6.053240740740741</v>
      </c>
      <c r="AH41" t="n">
        <v>352771.2917627755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284.6105718625333</v>
      </c>
      <c r="AB42" t="n">
        <v>389.4167405545824</v>
      </c>
      <c r="AC42" t="n">
        <v>352.2513533858803</v>
      </c>
      <c r="AD42" t="n">
        <v>284610.5718625333</v>
      </c>
      <c r="AE42" t="n">
        <v>389416.7405545824</v>
      </c>
      <c r="AF42" t="n">
        <v>4.64359558012943e-06</v>
      </c>
      <c r="AG42" t="n">
        <v>6.05613425925926</v>
      </c>
      <c r="AH42" t="n">
        <v>352251.3533858803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283.4495770636476</v>
      </c>
      <c r="AB43" t="n">
        <v>387.8282162512712</v>
      </c>
      <c r="AC43" t="n">
        <v>350.8144356125694</v>
      </c>
      <c r="AD43" t="n">
        <v>283449.5770636476</v>
      </c>
      <c r="AE43" t="n">
        <v>387828.2162512712</v>
      </c>
      <c r="AF43" t="n">
        <v>4.661961235321103e-06</v>
      </c>
      <c r="AG43" t="n">
        <v>6.030092592592593</v>
      </c>
      <c r="AH43" t="n">
        <v>350814.4356125693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283.676276874615</v>
      </c>
      <c r="AB44" t="n">
        <v>388.1383969339267</v>
      </c>
      <c r="AC44" t="n">
        <v>351.0950130862135</v>
      </c>
      <c r="AD44" t="n">
        <v>283676.2768746151</v>
      </c>
      <c r="AE44" t="n">
        <v>388138.3969339267</v>
      </c>
      <c r="AF44" t="n">
        <v>4.658948879178554e-06</v>
      </c>
      <c r="AG44" t="n">
        <v>6.03587962962963</v>
      </c>
      <c r="AH44" t="n">
        <v>351095.0130862135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283.262891525899</v>
      </c>
      <c r="AB45" t="n">
        <v>387.572784862539</v>
      </c>
      <c r="AC45" t="n">
        <v>350.5833822370775</v>
      </c>
      <c r="AD45" t="n">
        <v>283262.891525899</v>
      </c>
      <c r="AE45" t="n">
        <v>387572.784862539</v>
      </c>
      <c r="AF45" t="n">
        <v>4.660600816418016e-06</v>
      </c>
      <c r="AG45" t="n">
        <v>6.032986111111112</v>
      </c>
      <c r="AH45" t="n">
        <v>350583.3822370775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  <c r="AA46" t="n">
        <v>282.3145220330435</v>
      </c>
      <c r="AB46" t="n">
        <v>386.2751838833049</v>
      </c>
      <c r="AC46" t="n">
        <v>349.4096224741071</v>
      </c>
      <c r="AD46" t="n">
        <v>282314.5220330435</v>
      </c>
      <c r="AE46" t="n">
        <v>386275.1838833049</v>
      </c>
      <c r="AF46" t="n">
        <v>4.679160817167273e-06</v>
      </c>
      <c r="AG46" t="n">
        <v>6.009837962962963</v>
      </c>
      <c r="AH46" t="n">
        <v>349409.6224741071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282.0774844784394</v>
      </c>
      <c r="AB47" t="n">
        <v>385.9508586437367</v>
      </c>
      <c r="AC47" t="n">
        <v>349.1162503802099</v>
      </c>
      <c r="AD47" t="n">
        <v>282077.4844784394</v>
      </c>
      <c r="AE47" t="n">
        <v>385950.8586437367</v>
      </c>
      <c r="AF47" t="n">
        <v>4.677703225485394e-06</v>
      </c>
      <c r="AG47" t="n">
        <v>6.009837962962963</v>
      </c>
      <c r="AH47" t="n">
        <v>349116.2503802099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282.1287927710572</v>
      </c>
      <c r="AB48" t="n">
        <v>386.0210609132585</v>
      </c>
      <c r="AC48" t="n">
        <v>349.179752643658</v>
      </c>
      <c r="AD48" t="n">
        <v>282128.7927710572</v>
      </c>
      <c r="AE48" t="n">
        <v>386021.0609132585</v>
      </c>
      <c r="AF48" t="n">
        <v>4.676148461024724e-06</v>
      </c>
      <c r="AG48" t="n">
        <v>6.012731481481482</v>
      </c>
      <c r="AH48" t="n">
        <v>349179.752643658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  <c r="AA49" t="n">
        <v>280.2982561532231</v>
      </c>
      <c r="AB49" t="n">
        <v>383.516439955162</v>
      </c>
      <c r="AC49" t="n">
        <v>346.9141691945447</v>
      </c>
      <c r="AD49" t="n">
        <v>280298.2561532231</v>
      </c>
      <c r="AE49" t="n">
        <v>383516.439955162</v>
      </c>
      <c r="AF49" t="n">
        <v>4.700927519616663e-06</v>
      </c>
      <c r="AG49" t="n">
        <v>5.980902777777779</v>
      </c>
      <c r="AH49" t="n">
        <v>346914.1691945447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  <c r="AA50" t="n">
        <v>279.2566257190337</v>
      </c>
      <c r="AB50" t="n">
        <v>382.0912352416123</v>
      </c>
      <c r="AC50" t="n">
        <v>345.6249840185688</v>
      </c>
      <c r="AD50" t="n">
        <v>279256.6257190336</v>
      </c>
      <c r="AE50" t="n">
        <v>382091.2352416123</v>
      </c>
      <c r="AF50" t="n">
        <v>4.713754326417196e-06</v>
      </c>
      <c r="AG50" t="n">
        <v>5.963541666666667</v>
      </c>
      <c r="AH50" t="n">
        <v>345624.9840185688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  <c r="AA51" t="n">
        <v>281.7749032034479</v>
      </c>
      <c r="AB51" t="n">
        <v>385.5368535943496</v>
      </c>
      <c r="AC51" t="n">
        <v>348.7417573916765</v>
      </c>
      <c r="AD51" t="n">
        <v>281774.9032034479</v>
      </c>
      <c r="AE51" t="n">
        <v>385536.8535943496</v>
      </c>
      <c r="AF51" t="n">
        <v>4.681978827752239e-06</v>
      </c>
      <c r="AG51" t="n">
        <v>6.004050925925926</v>
      </c>
      <c r="AH51" t="n">
        <v>348741.7573916765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280.5078128205307</v>
      </c>
      <c r="AB52" t="n">
        <v>383.8031646323599</v>
      </c>
      <c r="AC52" t="n">
        <v>347.1735292709714</v>
      </c>
      <c r="AD52" t="n">
        <v>280507.8128205307</v>
      </c>
      <c r="AE52" t="n">
        <v>383803.1646323599</v>
      </c>
      <c r="AF52" t="n">
        <v>4.687517676143378e-06</v>
      </c>
      <c r="AG52" t="n">
        <v>5.998263888888889</v>
      </c>
      <c r="AH52" t="n">
        <v>347173.5292709714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  <c r="AA53" t="n">
        <v>279.4204205530572</v>
      </c>
      <c r="AB53" t="n">
        <v>382.3153465596415</v>
      </c>
      <c r="AC53" t="n">
        <v>345.8277064669476</v>
      </c>
      <c r="AD53" t="n">
        <v>279420.4205530572</v>
      </c>
      <c r="AE53" t="n">
        <v>382315.3465596415</v>
      </c>
      <c r="AF53" t="n">
        <v>4.706563540786593e-06</v>
      </c>
      <c r="AG53" t="n">
        <v>5.97511574074074</v>
      </c>
      <c r="AH53" t="n">
        <v>345827.7064669476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  <c r="AA54" t="n">
        <v>279.4235822655259</v>
      </c>
      <c r="AB54" t="n">
        <v>382.319672554126</v>
      </c>
      <c r="AC54" t="n">
        <v>345.8316195945901</v>
      </c>
      <c r="AD54" t="n">
        <v>279423.5822655259</v>
      </c>
      <c r="AE54" t="n">
        <v>382319.672554126</v>
      </c>
      <c r="AF54" t="n">
        <v>4.70782678691089e-06</v>
      </c>
      <c r="AG54" t="n">
        <v>5.972222222222222</v>
      </c>
      <c r="AH54" t="n">
        <v>345831.61959459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279.3253548290591</v>
      </c>
      <c r="AB55" t="n">
        <v>382.1852734420635</v>
      </c>
      <c r="AC55" t="n">
        <v>345.7100473451525</v>
      </c>
      <c r="AD55" t="n">
        <v>279325.3548290591</v>
      </c>
      <c r="AE55" t="n">
        <v>382185.2734420635</v>
      </c>
      <c r="AF55" t="n">
        <v>4.706077676892634e-06</v>
      </c>
      <c r="AG55" t="n">
        <v>5.97511574074074</v>
      </c>
      <c r="AH55" t="n">
        <v>345710.0473451525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279.2472325681418</v>
      </c>
      <c r="AB56" t="n">
        <v>382.0783831181656</v>
      </c>
      <c r="AC56" t="n">
        <v>345.6133584837457</v>
      </c>
      <c r="AD56" t="n">
        <v>279247.2325681418</v>
      </c>
      <c r="AE56" t="n">
        <v>382078.3831181655</v>
      </c>
      <c r="AF56" t="n">
        <v>4.706174849671426e-06</v>
      </c>
      <c r="AG56" t="n">
        <v>5.97511574074074</v>
      </c>
      <c r="AH56" t="n">
        <v>345613.3584837457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  <c r="AA57" t="n">
        <v>277.4475871272169</v>
      </c>
      <c r="AB57" t="n">
        <v>379.6160288311386</v>
      </c>
      <c r="AC57" t="n">
        <v>343.3860078339368</v>
      </c>
      <c r="AD57" t="n">
        <v>277447.5871272169</v>
      </c>
      <c r="AE57" t="n">
        <v>379616.0288311386</v>
      </c>
      <c r="AF57" t="n">
        <v>4.725998096544978e-06</v>
      </c>
      <c r="AG57" t="n">
        <v>5.949074074074074</v>
      </c>
      <c r="AH57" t="n">
        <v>343386.0078339368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  <c r="AA58" t="n">
        <v>277.8361041753283</v>
      </c>
      <c r="AB58" t="n">
        <v>380.1476149965271</v>
      </c>
      <c r="AC58" t="n">
        <v>343.8668601617863</v>
      </c>
      <c r="AD58" t="n">
        <v>277836.1041753283</v>
      </c>
      <c r="AE58" t="n">
        <v>380147.6149965271</v>
      </c>
      <c r="AF58" t="n">
        <v>4.723957468190347e-06</v>
      </c>
      <c r="AG58" t="n">
        <v>5.951967592592593</v>
      </c>
      <c r="AH58" t="n">
        <v>343866.8601617863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  <c r="AA59" t="n">
        <v>277.8144292067251</v>
      </c>
      <c r="AB59" t="n">
        <v>380.1179583482521</v>
      </c>
      <c r="AC59" t="n">
        <v>343.8400339023993</v>
      </c>
      <c r="AD59" t="n">
        <v>277814.4292067251</v>
      </c>
      <c r="AE59" t="n">
        <v>380117.9583482521</v>
      </c>
      <c r="AF59" t="n">
        <v>4.722791394844844e-06</v>
      </c>
      <c r="AG59" t="n">
        <v>5.954861111111111</v>
      </c>
      <c r="AH59" t="n">
        <v>343840.0339023994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277.9043906900199</v>
      </c>
      <c r="AB60" t="n">
        <v>380.2410476185166</v>
      </c>
      <c r="AC60" t="n">
        <v>343.9513757054667</v>
      </c>
      <c r="AD60" t="n">
        <v>277904.3906900199</v>
      </c>
      <c r="AE60" t="n">
        <v>380241.0476185166</v>
      </c>
      <c r="AF60" t="n">
        <v>4.724151813747932e-06</v>
      </c>
      <c r="AG60" t="n">
        <v>5.951967592592593</v>
      </c>
      <c r="AH60" t="n">
        <v>343951.3757054667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  <c r="AA61" t="n">
        <v>277.0300227652135</v>
      </c>
      <c r="AB61" t="n">
        <v>379.0446988494061</v>
      </c>
      <c r="AC61" t="n">
        <v>342.8692047837941</v>
      </c>
      <c r="AD61" t="n">
        <v>277030.0227652135</v>
      </c>
      <c r="AE61" t="n">
        <v>379044.6988494061</v>
      </c>
      <c r="AF61" t="n">
        <v>4.732703018281621e-06</v>
      </c>
      <c r="AG61" t="n">
        <v>5.940393518518519</v>
      </c>
      <c r="AH61" t="n">
        <v>342869.2047837941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  <c r="AA62" t="n">
        <v>263.2829047652664</v>
      </c>
      <c r="AB62" t="n">
        <v>360.2352855218357</v>
      </c>
      <c r="AC62" t="n">
        <v>325.8549354650295</v>
      </c>
      <c r="AD62" t="n">
        <v>263282.9047652665</v>
      </c>
      <c r="AE62" t="n">
        <v>360235.2855218357</v>
      </c>
      <c r="AF62" t="n">
        <v>4.751748882924836e-06</v>
      </c>
      <c r="AG62" t="n">
        <v>5.91724537037037</v>
      </c>
      <c r="AH62" t="n">
        <v>325854.9354650296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  <c r="AA63" t="n">
        <v>276.7879018775691</v>
      </c>
      <c r="AB63" t="n">
        <v>378.7134183693115</v>
      </c>
      <c r="AC63" t="n">
        <v>342.5695412477646</v>
      </c>
      <c r="AD63" t="n">
        <v>276787.9018775692</v>
      </c>
      <c r="AE63" t="n">
        <v>378713.4183693114</v>
      </c>
      <c r="AF63" t="n">
        <v>4.729399143802695e-06</v>
      </c>
      <c r="AG63" t="n">
        <v>5.946180555555556</v>
      </c>
      <c r="AH63" t="n">
        <v>342569.5412477645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  <c r="AA64" t="n">
        <v>264.1474060430545</v>
      </c>
      <c r="AB64" t="n">
        <v>361.4181343092099</v>
      </c>
      <c r="AC64" t="n">
        <v>326.9248948242755</v>
      </c>
      <c r="AD64" t="n">
        <v>264147.4060430545</v>
      </c>
      <c r="AE64" t="n">
        <v>361418.1343092099</v>
      </c>
      <c r="AF64" t="n">
        <v>4.736589929433297e-06</v>
      </c>
      <c r="AG64" t="n">
        <v>5.9375</v>
      </c>
      <c r="AH64" t="n">
        <v>326924.8948242755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  <c r="AA65" t="n">
        <v>264.2391523405175</v>
      </c>
      <c r="AB65" t="n">
        <v>361.5436656409598</v>
      </c>
      <c r="AC65" t="n">
        <v>327.0384456219075</v>
      </c>
      <c r="AD65" t="n">
        <v>264239.1523405175</v>
      </c>
      <c r="AE65" t="n">
        <v>361543.6656409597</v>
      </c>
      <c r="AF65" t="n">
        <v>4.739019248903095e-06</v>
      </c>
      <c r="AG65" t="n">
        <v>5.931712962962963</v>
      </c>
      <c r="AH65" t="n">
        <v>327038.4456219075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263.9292745304045</v>
      </c>
      <c r="AB66" t="n">
        <v>361.1196771503191</v>
      </c>
      <c r="AC66" t="n">
        <v>326.654921997742</v>
      </c>
      <c r="AD66" t="n">
        <v>263929.2745304045</v>
      </c>
      <c r="AE66" t="n">
        <v>361119.6771503191</v>
      </c>
      <c r="AF66" t="n">
        <v>4.738630557787927e-06</v>
      </c>
      <c r="AG66" t="n">
        <v>5.934606481481482</v>
      </c>
      <c r="AH66" t="n">
        <v>326654.921997742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263.9263468039879</v>
      </c>
      <c r="AB67" t="n">
        <v>361.1156713058737</v>
      </c>
      <c r="AC67" t="n">
        <v>326.6512984654682</v>
      </c>
      <c r="AD67" t="n">
        <v>263926.3468039879</v>
      </c>
      <c r="AE67" t="n">
        <v>361115.6713058737</v>
      </c>
      <c r="AF67" t="n">
        <v>4.7377560027788e-06</v>
      </c>
      <c r="AG67" t="n">
        <v>5.934606481481482</v>
      </c>
      <c r="AH67" t="n">
        <v>326651.2984654682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263.6669369034955</v>
      </c>
      <c r="AB68" t="n">
        <v>360.7607352356629</v>
      </c>
      <c r="AC68" t="n">
        <v>326.3302369956424</v>
      </c>
      <c r="AD68" t="n">
        <v>263666.9369034955</v>
      </c>
      <c r="AE68" t="n">
        <v>360760.7352356629</v>
      </c>
      <c r="AF68" t="n">
        <v>4.735132337751418e-06</v>
      </c>
      <c r="AG68" t="n">
        <v>5.9375</v>
      </c>
      <c r="AH68" t="n">
        <v>326330.2369956424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262.3364665308339</v>
      </c>
      <c r="AB69" t="n">
        <v>358.940326975577</v>
      </c>
      <c r="AC69" t="n">
        <v>324.6835659449401</v>
      </c>
      <c r="AD69" t="n">
        <v>262336.4665308339</v>
      </c>
      <c r="AE69" t="n">
        <v>358940.326975577</v>
      </c>
      <c r="AF69" t="n">
        <v>4.758162286325103e-06</v>
      </c>
      <c r="AG69" t="n">
        <v>5.908564814814816</v>
      </c>
      <c r="AH69" t="n">
        <v>324683.5659449401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  <c r="AA70" t="n">
        <v>262.6554194335268</v>
      </c>
      <c r="AB70" t="n">
        <v>359.3767324082506</v>
      </c>
      <c r="AC70" t="n">
        <v>325.0783214556182</v>
      </c>
      <c r="AD70" t="n">
        <v>262655.4194335269</v>
      </c>
      <c r="AE70" t="n">
        <v>359376.7324082506</v>
      </c>
      <c r="AF70" t="n">
        <v>4.753789511279467e-06</v>
      </c>
      <c r="AG70" t="n">
        <v>5.914351851851852</v>
      </c>
      <c r="AH70" t="n">
        <v>325078.3214556181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  <c r="AA71" t="n">
        <v>262.6648438851246</v>
      </c>
      <c r="AB71" t="n">
        <v>359.389627358704</v>
      </c>
      <c r="AC71" t="n">
        <v>325.0899857300985</v>
      </c>
      <c r="AD71" t="n">
        <v>262664.8438851247</v>
      </c>
      <c r="AE71" t="n">
        <v>359389.627358704</v>
      </c>
      <c r="AF71" t="n">
        <v>4.756218830749264e-06</v>
      </c>
      <c r="AG71" t="n">
        <v>5.911458333333333</v>
      </c>
      <c r="AH71" t="n">
        <v>325089.9857300985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261.8834987253638</v>
      </c>
      <c r="AB72" t="n">
        <v>358.3205564406036</v>
      </c>
      <c r="AC72" t="n">
        <v>324.1229454399711</v>
      </c>
      <c r="AD72" t="n">
        <v>261883.4987253638</v>
      </c>
      <c r="AE72" t="n">
        <v>358320.5564406036</v>
      </c>
      <c r="AF72" t="n">
        <v>4.761952024697987e-06</v>
      </c>
      <c r="AG72" t="n">
        <v>5.905671296296297</v>
      </c>
      <c r="AH72" t="n">
        <v>324122.9454399712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  <c r="AA73" t="n">
        <v>261.1973386278879</v>
      </c>
      <c r="AB73" t="n">
        <v>357.3817219239898</v>
      </c>
      <c r="AC73" t="n">
        <v>323.2737119719606</v>
      </c>
      <c r="AD73" t="n">
        <v>261197.3386278878</v>
      </c>
      <c r="AE73" t="n">
        <v>357381.7219239898</v>
      </c>
      <c r="AF73" t="n">
        <v>4.768365428098254e-06</v>
      </c>
      <c r="AG73" t="n">
        <v>5.89699074074074</v>
      </c>
      <c r="AH73" t="n">
        <v>323273.7119719606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  <c r="AA74" t="n">
        <v>262.2815076238815</v>
      </c>
      <c r="AB74" t="n">
        <v>358.8651297744688</v>
      </c>
      <c r="AC74" t="n">
        <v>324.6155454591658</v>
      </c>
      <c r="AD74" t="n">
        <v>262281.5076238815</v>
      </c>
      <c r="AE74" t="n">
        <v>358865.1297744688</v>
      </c>
      <c r="AF74" t="n">
        <v>4.749125217897454e-06</v>
      </c>
      <c r="AG74" t="n">
        <v>5.920138888888889</v>
      </c>
      <c r="AH74" t="n">
        <v>324615.5454591658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  <c r="AA75" t="n">
        <v>261.6391208815442</v>
      </c>
      <c r="AB75" t="n">
        <v>357.9861878935</v>
      </c>
      <c r="AC75" t="n">
        <v>323.8204885577139</v>
      </c>
      <c r="AD75" t="n">
        <v>261639.1208815441</v>
      </c>
      <c r="AE75" t="n">
        <v>357986.1878935</v>
      </c>
      <c r="AF75" t="n">
        <v>4.752623437933963e-06</v>
      </c>
      <c r="AG75" t="n">
        <v>5.91724537037037</v>
      </c>
      <c r="AH75" t="n">
        <v>323820.4885577139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  <c r="AA76" t="n">
        <v>261.0720157422803</v>
      </c>
      <c r="AB76" t="n">
        <v>357.2102496230461</v>
      </c>
      <c r="AC76" t="n">
        <v>323.1186047467559</v>
      </c>
      <c r="AD76" t="n">
        <v>261072.0157422802</v>
      </c>
      <c r="AE76" t="n">
        <v>357210.2496230461</v>
      </c>
      <c r="AF76" t="n">
        <v>4.751943228482421e-06</v>
      </c>
      <c r="AG76" t="n">
        <v>5.91724537037037</v>
      </c>
      <c r="AH76" t="n">
        <v>323118.6047467559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  <c r="AA77" t="n">
        <v>260.1965942791848</v>
      </c>
      <c r="AB77" t="n">
        <v>356.0124593563696</v>
      </c>
      <c r="AC77" t="n">
        <v>322.0351299020218</v>
      </c>
      <c r="AD77" t="n">
        <v>260196.5942791848</v>
      </c>
      <c r="AE77" t="n">
        <v>356012.4593563696</v>
      </c>
      <c r="AF77" t="n">
        <v>4.770308883674093e-06</v>
      </c>
      <c r="AG77" t="n">
        <v>5.894097222222222</v>
      </c>
      <c r="AH77" t="n">
        <v>322035.1299020218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260.1899768892474</v>
      </c>
      <c r="AB78" t="n">
        <v>356.0034051515186</v>
      </c>
      <c r="AC78" t="n">
        <v>322.0269398177742</v>
      </c>
      <c r="AD78" t="n">
        <v>260189.9768892474</v>
      </c>
      <c r="AE78" t="n">
        <v>356003.4051515186</v>
      </c>
      <c r="AF78" t="n">
        <v>4.769531501443757e-06</v>
      </c>
      <c r="AG78" t="n">
        <v>5.894097222222222</v>
      </c>
      <c r="AH78" t="n">
        <v>322026.9398177742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  <c r="AA79" t="n">
        <v>260.1271995044378</v>
      </c>
      <c r="AB79" t="n">
        <v>355.9175103640795</v>
      </c>
      <c r="AC79" t="n">
        <v>321.9492427082942</v>
      </c>
      <c r="AD79" t="n">
        <v>260127.1995044379</v>
      </c>
      <c r="AE79" t="n">
        <v>355917.5103640795</v>
      </c>
      <c r="AF79" t="n">
        <v>4.772738203143891e-06</v>
      </c>
      <c r="AG79" t="n">
        <v>5.891203703703703</v>
      </c>
      <c r="AH79" t="n">
        <v>321949.2427082941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  <c r="AA80" t="n">
        <v>260.3506902014152</v>
      </c>
      <c r="AB80" t="n">
        <v>356.2233001953976</v>
      </c>
      <c r="AC80" t="n">
        <v>322.2258483872899</v>
      </c>
      <c r="AD80" t="n">
        <v>260350.6902014152</v>
      </c>
      <c r="AE80" t="n">
        <v>356223.3001953976</v>
      </c>
      <c r="AF80" t="n">
        <v>4.769434328664965e-06</v>
      </c>
      <c r="AG80" t="n">
        <v>5.894097222222222</v>
      </c>
      <c r="AH80" t="n">
        <v>322225.84838729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260.4833701224124</v>
      </c>
      <c r="AB81" t="n">
        <v>356.4048387167309</v>
      </c>
      <c r="AC81" t="n">
        <v>322.3900611269381</v>
      </c>
      <c r="AD81" t="n">
        <v>260483.3701224124</v>
      </c>
      <c r="AE81" t="n">
        <v>356404.8387167309</v>
      </c>
      <c r="AF81" t="n">
        <v>4.769920192558924e-06</v>
      </c>
      <c r="AG81" t="n">
        <v>5.894097222222222</v>
      </c>
      <c r="AH81" t="n">
        <v>322390.0611269381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  <c r="AA82" t="n">
        <v>260.0432114434249</v>
      </c>
      <c r="AB82" t="n">
        <v>355.8025941937098</v>
      </c>
      <c r="AC82" t="n">
        <v>321.8452939759387</v>
      </c>
      <c r="AD82" t="n">
        <v>260043.2114434249</v>
      </c>
      <c r="AE82" t="n">
        <v>355802.5941937098</v>
      </c>
      <c r="AF82" t="n">
        <v>4.771280611462012e-06</v>
      </c>
      <c r="AG82" t="n">
        <v>5.894097222222222</v>
      </c>
      <c r="AH82" t="n">
        <v>321845.2939759387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259.4481272564076</v>
      </c>
      <c r="AB83" t="n">
        <v>354.9883737557714</v>
      </c>
      <c r="AC83" t="n">
        <v>321.1087815938316</v>
      </c>
      <c r="AD83" t="n">
        <v>259448.1272564076</v>
      </c>
      <c r="AE83" t="n">
        <v>354988.3737557714</v>
      </c>
      <c r="AF83" t="n">
        <v>4.775944904844024e-06</v>
      </c>
      <c r="AG83" t="n">
        <v>5.888310185185186</v>
      </c>
      <c r="AH83" t="n">
        <v>321108.7815938315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258.9997689710971</v>
      </c>
      <c r="AB84" t="n">
        <v>354.3749101696379</v>
      </c>
      <c r="AC84" t="n">
        <v>320.5538661113571</v>
      </c>
      <c r="AD84" t="n">
        <v>258999.7689710971</v>
      </c>
      <c r="AE84" t="n">
        <v>354374.9101696379</v>
      </c>
      <c r="AF84" t="n">
        <v>4.780512025447245e-06</v>
      </c>
      <c r="AG84" t="n">
        <v>5.882523148148148</v>
      </c>
      <c r="AH84" t="n">
        <v>320553.8661113571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  <c r="AA85" t="n">
        <v>259.5906015048354</v>
      </c>
      <c r="AB85" t="n">
        <v>355.1833133079904</v>
      </c>
      <c r="AC85" t="n">
        <v>321.2851163887862</v>
      </c>
      <c r="AD85" t="n">
        <v>259590.6015048354</v>
      </c>
      <c r="AE85" t="n">
        <v>355183.3133079904</v>
      </c>
      <c r="AF85" t="n">
        <v>4.765936108628457e-06</v>
      </c>
      <c r="AG85" t="n">
        <v>5.89988425925926</v>
      </c>
      <c r="AH85" t="n">
        <v>321285.1163887862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  <c r="AA86" t="n">
        <v>259.3412762792915</v>
      </c>
      <c r="AB86" t="n">
        <v>354.8421755349487</v>
      </c>
      <c r="AC86" t="n">
        <v>320.9765363260137</v>
      </c>
      <c r="AD86" t="n">
        <v>259341.2762792915</v>
      </c>
      <c r="AE86" t="n">
        <v>354842.1755349487</v>
      </c>
      <c r="AF86" t="n">
        <v>4.765547417513289e-06</v>
      </c>
      <c r="AG86" t="n">
        <v>5.89988425925926</v>
      </c>
      <c r="AH86" t="n">
        <v>320976.5363260137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  <c r="AA87" t="n">
        <v>258.3206582989669</v>
      </c>
      <c r="AB87" t="n">
        <v>353.4457209877812</v>
      </c>
      <c r="AC87" t="n">
        <v>319.7133574408916</v>
      </c>
      <c r="AD87" t="n">
        <v>258320.6582989669</v>
      </c>
      <c r="AE87" t="n">
        <v>353445.7209877812</v>
      </c>
      <c r="AF87" t="n">
        <v>4.788188674971806e-06</v>
      </c>
      <c r="AG87" t="n">
        <v>5.870949074074074</v>
      </c>
      <c r="AH87" t="n">
        <v>319713.3574408916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  <c r="AA88" t="n">
        <v>258.2828657214272</v>
      </c>
      <c r="AB88" t="n">
        <v>353.3940115159004</v>
      </c>
      <c r="AC88" t="n">
        <v>319.6665830484324</v>
      </c>
      <c r="AD88" t="n">
        <v>258282.8657214272</v>
      </c>
      <c r="AE88" t="n">
        <v>353394.0115159004</v>
      </c>
      <c r="AF88" t="n">
        <v>4.786536737732343e-06</v>
      </c>
      <c r="AG88" t="n">
        <v>5.873842592592593</v>
      </c>
      <c r="AH88" t="n">
        <v>319666.5830484324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  <c r="AA89" t="n">
        <v>258.0963197627657</v>
      </c>
      <c r="AB89" t="n">
        <v>353.1387711054329</v>
      </c>
      <c r="AC89" t="n">
        <v>319.4357024245078</v>
      </c>
      <c r="AD89" t="n">
        <v>258096.3197627657</v>
      </c>
      <c r="AE89" t="n">
        <v>353138.7711054329</v>
      </c>
      <c r="AF89" t="n">
        <v>4.78537066438684e-06</v>
      </c>
      <c r="AG89" t="n">
        <v>5.876736111111111</v>
      </c>
      <c r="AH89" t="n">
        <v>319435.7024245078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257.9646275699665</v>
      </c>
      <c r="AB90" t="n">
        <v>352.9585840372285</v>
      </c>
      <c r="AC90" t="n">
        <v>319.2727121573049</v>
      </c>
      <c r="AD90" t="n">
        <v>257964.6275699665</v>
      </c>
      <c r="AE90" t="n">
        <v>352958.5840372285</v>
      </c>
      <c r="AF90" t="n">
        <v>4.785662182723216e-06</v>
      </c>
      <c r="AG90" t="n">
        <v>5.873842592592593</v>
      </c>
      <c r="AH90" t="n">
        <v>319272.7121573049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  <c r="AA91" t="n">
        <v>257.6944337568527</v>
      </c>
      <c r="AB91" t="n">
        <v>352.5888929420169</v>
      </c>
      <c r="AC91" t="n">
        <v>318.9383038613553</v>
      </c>
      <c r="AD91" t="n">
        <v>257694.4337568528</v>
      </c>
      <c r="AE91" t="n">
        <v>352588.8929420168</v>
      </c>
      <c r="AF91" t="n">
        <v>4.786148046617175e-06</v>
      </c>
      <c r="AG91" t="n">
        <v>5.873842592592593</v>
      </c>
      <c r="AH91" t="n">
        <v>318938.3038613554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257.467778609018</v>
      </c>
      <c r="AB92" t="n">
        <v>352.27877336943</v>
      </c>
      <c r="AC92" t="n">
        <v>318.6577816655206</v>
      </c>
      <c r="AD92" t="n">
        <v>257467.778609018</v>
      </c>
      <c r="AE92" t="n">
        <v>352278.77336943</v>
      </c>
      <c r="AF92" t="n">
        <v>4.786536737732343e-06</v>
      </c>
      <c r="AG92" t="n">
        <v>5.873842592592593</v>
      </c>
      <c r="AH92" t="n">
        <v>318657.7816655206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  <c r="AA93" t="n">
        <v>257.071354117268</v>
      </c>
      <c r="AB93" t="n">
        <v>351.7363678908037</v>
      </c>
      <c r="AC93" t="n">
        <v>318.1671426045033</v>
      </c>
      <c r="AD93" t="n">
        <v>257071.354117268</v>
      </c>
      <c r="AE93" t="n">
        <v>351736.3678908037</v>
      </c>
      <c r="AF93" t="n">
        <v>4.791103858335564e-06</v>
      </c>
      <c r="AG93" t="n">
        <v>5.868055555555556</v>
      </c>
      <c r="AH93" t="n">
        <v>318167.1426045033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  <c r="AA94" t="n">
        <v>256.1309630447801</v>
      </c>
      <c r="AB94" t="n">
        <v>350.4496833383003</v>
      </c>
      <c r="AC94" t="n">
        <v>317.0032574198173</v>
      </c>
      <c r="AD94" t="n">
        <v>256130.9630447801</v>
      </c>
      <c r="AE94" t="n">
        <v>350449.6833383003</v>
      </c>
      <c r="AF94" t="n">
        <v>4.797322916178247e-06</v>
      </c>
      <c r="AG94" t="n">
        <v>5.862268518518519</v>
      </c>
      <c r="AH94" t="n">
        <v>317003.2574198173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256.7610279915548</v>
      </c>
      <c r="AB95" t="n">
        <v>351.3117659949806</v>
      </c>
      <c r="AC95" t="n">
        <v>317.7830641176849</v>
      </c>
      <c r="AD95" t="n">
        <v>256761.0279915548</v>
      </c>
      <c r="AE95" t="n">
        <v>351311.7659949806</v>
      </c>
      <c r="AF95" t="n">
        <v>4.789160402759725e-06</v>
      </c>
      <c r="AG95" t="n">
        <v>5.870949074074074</v>
      </c>
      <c r="AH95" t="n">
        <v>317783.064117685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256.9131953600592</v>
      </c>
      <c r="AB96" t="n">
        <v>351.5199681017188</v>
      </c>
      <c r="AC96" t="n">
        <v>317.9713957075696</v>
      </c>
      <c r="AD96" t="n">
        <v>256913.1953600592</v>
      </c>
      <c r="AE96" t="n">
        <v>351519.9681017188</v>
      </c>
      <c r="AF96" t="n">
        <v>4.780900716562412e-06</v>
      </c>
      <c r="AG96" t="n">
        <v>5.87962962962963</v>
      </c>
      <c r="AH96" t="n">
        <v>317971.3957075696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255.9420309582292</v>
      </c>
      <c r="AB97" t="n">
        <v>350.191178122386</v>
      </c>
      <c r="AC97" t="n">
        <v>316.7694235788954</v>
      </c>
      <c r="AD97" t="n">
        <v>255942.0309582292</v>
      </c>
      <c r="AE97" t="n">
        <v>350191.178122386</v>
      </c>
      <c r="AF97" t="n">
        <v>4.784496109377713e-06</v>
      </c>
      <c r="AG97" t="n">
        <v>5.876736111111111</v>
      </c>
      <c r="AH97" t="n">
        <v>316769.4235788955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  <c r="AA98" t="n">
        <v>254.8331544936066</v>
      </c>
      <c r="AB98" t="n">
        <v>348.6739644233131</v>
      </c>
      <c r="AC98" t="n">
        <v>315.3970106258388</v>
      </c>
      <c r="AD98" t="n">
        <v>254833.1544936066</v>
      </c>
      <c r="AE98" t="n">
        <v>348673.9644233131</v>
      </c>
      <c r="AF98" t="n">
        <v>4.801987209560259e-06</v>
      </c>
      <c r="AG98" t="n">
        <v>5.856481481481481</v>
      </c>
      <c r="AH98" t="n">
        <v>315397.0106258388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255.019325835068</v>
      </c>
      <c r="AB99" t="n">
        <v>348.9286922660004</v>
      </c>
      <c r="AC99" t="n">
        <v>315.6274276007329</v>
      </c>
      <c r="AD99" t="n">
        <v>255019.325835068</v>
      </c>
      <c r="AE99" t="n">
        <v>348928.6922660004</v>
      </c>
      <c r="AF99" t="n">
        <v>4.802473073454218e-06</v>
      </c>
      <c r="AG99" t="n">
        <v>5.853587962962963</v>
      </c>
      <c r="AH99" t="n">
        <v>315627.4276007329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255.1356957200441</v>
      </c>
      <c r="AB100" t="n">
        <v>349.0879146765017</v>
      </c>
      <c r="AC100" t="n">
        <v>315.771454047846</v>
      </c>
      <c r="AD100" t="n">
        <v>255135.6957200441</v>
      </c>
      <c r="AE100" t="n">
        <v>349087.9146765016</v>
      </c>
      <c r="AF100" t="n">
        <v>4.802181555117843e-06</v>
      </c>
      <c r="AG100" t="n">
        <v>5.856481481481481</v>
      </c>
      <c r="AH100" t="n">
        <v>315771.454047846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  <c r="AA101" t="n">
        <v>255.118237119597</v>
      </c>
      <c r="AB101" t="n">
        <v>349.0640270491508</v>
      </c>
      <c r="AC101" t="n">
        <v>315.749846222123</v>
      </c>
      <c r="AD101" t="n">
        <v>255118.237119597</v>
      </c>
      <c r="AE101" t="n">
        <v>349064.0270491508</v>
      </c>
      <c r="AF101" t="n">
        <v>4.80461087458764e-06</v>
      </c>
      <c r="AG101" t="n">
        <v>5.853587962962963</v>
      </c>
      <c r="AH101" t="n">
        <v>315749.846222123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255.0582681719739</v>
      </c>
      <c r="AB102" t="n">
        <v>348.9819748893697</v>
      </c>
      <c r="AC102" t="n">
        <v>315.6756250053105</v>
      </c>
      <c r="AD102" t="n">
        <v>255058.2681719739</v>
      </c>
      <c r="AE102" t="n">
        <v>348981.9748893697</v>
      </c>
      <c r="AF102" t="n">
        <v>4.803833492357305e-06</v>
      </c>
      <c r="AG102" t="n">
        <v>5.853587962962963</v>
      </c>
      <c r="AH102" t="n">
        <v>315675.6250053105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  <c r="AA103" t="n">
        <v>254.8883657913404</v>
      </c>
      <c r="AB103" t="n">
        <v>348.7495069566231</v>
      </c>
      <c r="AC103" t="n">
        <v>315.4653434857943</v>
      </c>
      <c r="AD103" t="n">
        <v>254888.3657913404</v>
      </c>
      <c r="AE103" t="n">
        <v>348749.5069566231</v>
      </c>
      <c r="AF103" t="n">
        <v>4.806457157384687e-06</v>
      </c>
      <c r="AG103" t="n">
        <v>5.850694444444444</v>
      </c>
      <c r="AH103" t="n">
        <v>315465.3434857943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  <c r="AA104" t="n">
        <v>254.1357229766655</v>
      </c>
      <c r="AB104" t="n">
        <v>347.7197078533279</v>
      </c>
      <c r="AC104" t="n">
        <v>314.5338269635851</v>
      </c>
      <c r="AD104" t="n">
        <v>254135.7229766655</v>
      </c>
      <c r="AE104" t="n">
        <v>347719.7078533279</v>
      </c>
      <c r="AF104" t="n">
        <v>4.812676215227369e-06</v>
      </c>
      <c r="AG104" t="n">
        <v>5.842013888888889</v>
      </c>
      <c r="AH104" t="n">
        <v>314533.8269635851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  <c r="AA105" t="n">
        <v>254.6234453868933</v>
      </c>
      <c r="AB105" t="n">
        <v>348.3870311717954</v>
      </c>
      <c r="AC105" t="n">
        <v>315.1374618811324</v>
      </c>
      <c r="AD105" t="n">
        <v>254623.4453868933</v>
      </c>
      <c r="AE105" t="n">
        <v>348387.0311717954</v>
      </c>
      <c r="AF105" t="n">
        <v>4.799946581205628e-06</v>
      </c>
      <c r="AG105" t="n">
        <v>5.856481481481481</v>
      </c>
      <c r="AH105" t="n">
        <v>315137.4618811324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  <c r="AA106" t="n">
        <v>254.2570861729179</v>
      </c>
      <c r="AB106" t="n">
        <v>347.8857623326065</v>
      </c>
      <c r="AC106" t="n">
        <v>314.6840334364203</v>
      </c>
      <c r="AD106" t="n">
        <v>254257.0861729179</v>
      </c>
      <c r="AE106" t="n">
        <v>347885.7623326065</v>
      </c>
      <c r="AF106" t="n">
        <v>4.799752235648044e-06</v>
      </c>
      <c r="AG106" t="n">
        <v>5.859375</v>
      </c>
      <c r="AH106" t="n">
        <v>314684.0334364204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253.940471461284</v>
      </c>
      <c r="AB107" t="n">
        <v>347.4525561160941</v>
      </c>
      <c r="AC107" t="n">
        <v>314.292171813203</v>
      </c>
      <c r="AD107" t="n">
        <v>253940.471461284</v>
      </c>
      <c r="AE107" t="n">
        <v>347452.5561160941</v>
      </c>
      <c r="AF107" t="n">
        <v>4.803250455684553e-06</v>
      </c>
      <c r="AG107" t="n">
        <v>5.853587962962963</v>
      </c>
      <c r="AH107" t="n">
        <v>314292.171813203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253.7307540272867</v>
      </c>
      <c r="AB108" t="n">
        <v>347.1656114708189</v>
      </c>
      <c r="AC108" t="n">
        <v>314.0326127621435</v>
      </c>
      <c r="AD108" t="n">
        <v>253730.7540272867</v>
      </c>
      <c r="AE108" t="n">
        <v>347165.6114708189</v>
      </c>
      <c r="AF108" t="n">
        <v>4.801695691223883e-06</v>
      </c>
      <c r="AG108" t="n">
        <v>5.856481481481481</v>
      </c>
      <c r="AH108" t="n">
        <v>314032.6127621435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  <c r="AA109" t="n">
        <v>254.0347310332272</v>
      </c>
      <c r="AB109" t="n">
        <v>347.5815262208655</v>
      </c>
      <c r="AC109" t="n">
        <v>314.4088331921857</v>
      </c>
      <c r="AD109" t="n">
        <v>254034.7310332272</v>
      </c>
      <c r="AE109" t="n">
        <v>347581.5262208655</v>
      </c>
      <c r="AF109" t="n">
        <v>4.798003125629789e-06</v>
      </c>
      <c r="AG109" t="n">
        <v>5.859375</v>
      </c>
      <c r="AH109" t="n">
        <v>314408.8331921857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  <c r="AA110" t="n">
        <v>253.7503326750544</v>
      </c>
      <c r="AB110" t="n">
        <v>347.1923998404436</v>
      </c>
      <c r="AC110" t="n">
        <v>314.0568444873689</v>
      </c>
      <c r="AD110" t="n">
        <v>253750.3326750544</v>
      </c>
      <c r="AE110" t="n">
        <v>347192.3998404436</v>
      </c>
      <c r="AF110" t="n">
        <v>4.801695691223883e-06</v>
      </c>
      <c r="AG110" t="n">
        <v>5.856481481481481</v>
      </c>
      <c r="AH110" t="n">
        <v>314056.8444873689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253.5732491367752</v>
      </c>
      <c r="AB111" t="n">
        <v>346.9501063309958</v>
      </c>
      <c r="AC111" t="n">
        <v>313.8376751304016</v>
      </c>
      <c r="AD111" t="n">
        <v>253573.2491367751</v>
      </c>
      <c r="AE111" t="n">
        <v>346950.1063309957</v>
      </c>
      <c r="AF111" t="n">
        <v>4.799363544532877e-06</v>
      </c>
      <c r="AG111" t="n">
        <v>5.859375</v>
      </c>
      <c r="AH111" t="n">
        <v>313837.6751304016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252.9785212323848</v>
      </c>
      <c r="AB112" t="n">
        <v>346.1363733746659</v>
      </c>
      <c r="AC112" t="n">
        <v>313.1016037053421</v>
      </c>
      <c r="AD112" t="n">
        <v>252978.5212323848</v>
      </c>
      <c r="AE112" t="n">
        <v>346136.3733746659</v>
      </c>
      <c r="AF112" t="n">
        <v>4.805388256817975e-06</v>
      </c>
      <c r="AG112" t="n">
        <v>5.850694444444444</v>
      </c>
      <c r="AH112" t="n">
        <v>313101.6037053422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252.3453281674423</v>
      </c>
      <c r="AB113" t="n">
        <v>345.2700106887055</v>
      </c>
      <c r="AC113" t="n">
        <v>312.3179254581819</v>
      </c>
      <c r="AD113" t="n">
        <v>252345.3281674423</v>
      </c>
      <c r="AE113" t="n">
        <v>345270.0106887055</v>
      </c>
      <c r="AF113" t="n">
        <v>4.803250455684553e-06</v>
      </c>
      <c r="AG113" t="n">
        <v>5.853587962962963</v>
      </c>
      <c r="AH113" t="n">
        <v>312317.9254581819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  <c r="AA114" t="n">
        <v>250.5568598294331</v>
      </c>
      <c r="AB114" t="n">
        <v>342.8229494069881</v>
      </c>
      <c r="AC114" t="n">
        <v>310.1044082707188</v>
      </c>
      <c r="AD114" t="n">
        <v>250556.8598294331</v>
      </c>
      <c r="AE114" t="n">
        <v>342822.9494069881</v>
      </c>
      <c r="AF114" t="n">
        <v>4.826280404258239e-06</v>
      </c>
      <c r="AG114" t="n">
        <v>5.824652777777778</v>
      </c>
      <c r="AH114" t="n">
        <v>310104.4082707188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  <c r="AA115" t="n">
        <v>251.214812941651</v>
      </c>
      <c r="AB115" t="n">
        <v>343.7231898819669</v>
      </c>
      <c r="AC115" t="n">
        <v>310.9187310582614</v>
      </c>
      <c r="AD115" t="n">
        <v>251214.812941651</v>
      </c>
      <c r="AE115" t="n">
        <v>343723.1898819669</v>
      </c>
      <c r="AF115" t="n">
        <v>4.820741555867099e-06</v>
      </c>
      <c r="AG115" t="n">
        <v>5.833333333333333</v>
      </c>
      <c r="AH115" t="n">
        <v>310918.7310582614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251.840411962912</v>
      </c>
      <c r="AB116" t="n">
        <v>344.5791620623366</v>
      </c>
      <c r="AC116" t="n">
        <v>311.6930104551013</v>
      </c>
      <c r="AD116" t="n">
        <v>251840.411962912</v>
      </c>
      <c r="AE116" t="n">
        <v>344579.1620623366</v>
      </c>
      <c r="AF116" t="n">
        <v>4.812676215227369e-06</v>
      </c>
      <c r="AG116" t="n">
        <v>5.842013888888889</v>
      </c>
      <c r="AH116" t="n">
        <v>311693.0104551013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  <c r="AA117" t="n">
        <v>251.3446705786164</v>
      </c>
      <c r="AB117" t="n">
        <v>343.9008668297775</v>
      </c>
      <c r="AC117" t="n">
        <v>311.0794507675441</v>
      </c>
      <c r="AD117" t="n">
        <v>251344.6705786164</v>
      </c>
      <c r="AE117" t="n">
        <v>343900.8668297775</v>
      </c>
      <c r="AF117" t="n">
        <v>4.821518938097434e-06</v>
      </c>
      <c r="AG117" t="n">
        <v>5.830439814814814</v>
      </c>
      <c r="AH117" t="n">
        <v>311079.4507675442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  <c r="AA118" t="n">
        <v>251.8404732059938</v>
      </c>
      <c r="AB118" t="n">
        <v>344.5792458578231</v>
      </c>
      <c r="AC118" t="n">
        <v>311.6930862532641</v>
      </c>
      <c r="AD118" t="n">
        <v>251840.4732059938</v>
      </c>
      <c r="AE118" t="n">
        <v>344579.2458578231</v>
      </c>
      <c r="AF118" t="n">
        <v>4.81879810029126e-06</v>
      </c>
      <c r="AG118" t="n">
        <v>5.836226851851852</v>
      </c>
      <c r="AH118" t="n">
        <v>311693.0862532642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  <c r="AA119" t="n">
        <v>252.1331106230515</v>
      </c>
      <c r="AB119" t="n">
        <v>344.9796452820929</v>
      </c>
      <c r="AC119" t="n">
        <v>312.0552721184459</v>
      </c>
      <c r="AD119" t="n">
        <v>252133.1106230515</v>
      </c>
      <c r="AE119" t="n">
        <v>344979.6452820929</v>
      </c>
      <c r="AF119" t="n">
        <v>4.81879810029126e-06</v>
      </c>
      <c r="AG119" t="n">
        <v>5.836226851851852</v>
      </c>
      <c r="AH119" t="n">
        <v>312055.2721184459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  <c r="AA120" t="n">
        <v>252.2970080307269</v>
      </c>
      <c r="AB120" t="n">
        <v>345.2038969459175</v>
      </c>
      <c r="AC120" t="n">
        <v>312.2581215182144</v>
      </c>
      <c r="AD120" t="n">
        <v>252297.0080307269</v>
      </c>
      <c r="AE120" t="n">
        <v>345203.8969459175</v>
      </c>
      <c r="AF120" t="n">
        <v>4.819575482521596e-06</v>
      </c>
      <c r="AG120" t="n">
        <v>5.833333333333333</v>
      </c>
      <c r="AH120" t="n">
        <v>312258.1215182144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  <c r="AA121" t="n">
        <v>252.0174866598873</v>
      </c>
      <c r="AB121" t="n">
        <v>344.8214434747225</v>
      </c>
      <c r="AC121" t="n">
        <v>311.9121688695333</v>
      </c>
      <c r="AD121" t="n">
        <v>252017.4866598873</v>
      </c>
      <c r="AE121" t="n">
        <v>344821.4434747225</v>
      </c>
      <c r="AF121" t="n">
        <v>4.819964173636764e-06</v>
      </c>
      <c r="AG121" t="n">
        <v>5.833333333333333</v>
      </c>
      <c r="AH121" t="n">
        <v>311912.1688695333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  <c r="AA122" t="n">
        <v>251.9654997472944</v>
      </c>
      <c r="AB122" t="n">
        <v>344.7503126874121</v>
      </c>
      <c r="AC122" t="n">
        <v>311.8478267047312</v>
      </c>
      <c r="AD122" t="n">
        <v>251965.4997472944</v>
      </c>
      <c r="AE122" t="n">
        <v>344750.3126874121</v>
      </c>
      <c r="AF122" t="n">
        <v>4.822296320327769e-06</v>
      </c>
      <c r="AG122" t="n">
        <v>5.830439814814814</v>
      </c>
      <c r="AH122" t="n">
        <v>311847.8267047312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  <c r="AA123" t="n">
        <v>252.0928509729642</v>
      </c>
      <c r="AB123" t="n">
        <v>344.924560252713</v>
      </c>
      <c r="AC123" t="n">
        <v>312.0054443269578</v>
      </c>
      <c r="AD123" t="n">
        <v>252092.8509729643</v>
      </c>
      <c r="AE123" t="n">
        <v>344924.560252713</v>
      </c>
      <c r="AF123" t="n">
        <v>4.821227419761058e-06</v>
      </c>
      <c r="AG123" t="n">
        <v>5.833333333333333</v>
      </c>
      <c r="AH123" t="n">
        <v>312005.4443269578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  <c r="AA124" t="n">
        <v>251.717689463974</v>
      </c>
      <c r="AB124" t="n">
        <v>344.4112477251551</v>
      </c>
      <c r="AC124" t="n">
        <v>311.5411216265912</v>
      </c>
      <c r="AD124" t="n">
        <v>251717.689463974</v>
      </c>
      <c r="AE124" t="n">
        <v>344411.2477251551</v>
      </c>
      <c r="AF124" t="n">
        <v>4.825503022027903e-06</v>
      </c>
      <c r="AG124" t="n">
        <v>5.827546296296297</v>
      </c>
      <c r="AH124" t="n">
        <v>311541.1216265912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  <c r="AA125" t="n">
        <v>251.7238439119107</v>
      </c>
      <c r="AB125" t="n">
        <v>344.4196685123373</v>
      </c>
      <c r="AC125" t="n">
        <v>311.5487387456633</v>
      </c>
      <c r="AD125" t="n">
        <v>251723.8439119107</v>
      </c>
      <c r="AE125" t="n">
        <v>344419.6685123373</v>
      </c>
      <c r="AF125" t="n">
        <v>4.825794540364278e-06</v>
      </c>
      <c r="AG125" t="n">
        <v>5.827546296296297</v>
      </c>
      <c r="AH125" t="n">
        <v>311548.7387456633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  <c r="AA126" t="n">
        <v>251.8150997320818</v>
      </c>
      <c r="AB126" t="n">
        <v>344.5445287514179</v>
      </c>
      <c r="AC126" t="n">
        <v>311.6616824987685</v>
      </c>
      <c r="AD126" t="n">
        <v>251815.0997320818</v>
      </c>
      <c r="AE126" t="n">
        <v>344544.5287514179</v>
      </c>
      <c r="AF126" t="n">
        <v>4.825503022027903e-06</v>
      </c>
      <c r="AG126" t="n">
        <v>5.827546296296297</v>
      </c>
      <c r="AH126" t="n">
        <v>311661.6824987686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  <c r="AA127" t="n">
        <v>251.9955981966308</v>
      </c>
      <c r="AB127" t="n">
        <v>344.7914947136441</v>
      </c>
      <c r="AC127" t="n">
        <v>311.8850783761789</v>
      </c>
      <c r="AD127" t="n">
        <v>251995.5981966308</v>
      </c>
      <c r="AE127" t="n">
        <v>344791.4947136441</v>
      </c>
      <c r="AF127" t="n">
        <v>4.824822812576359e-06</v>
      </c>
      <c r="AG127" t="n">
        <v>5.827546296296297</v>
      </c>
      <c r="AH127" t="n">
        <v>311885.0783761789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  <c r="AA128" t="n">
        <v>252.2917097136213</v>
      </c>
      <c r="AB128" t="n">
        <v>345.1966475547085</v>
      </c>
      <c r="AC128" t="n">
        <v>312.2515639987278</v>
      </c>
      <c r="AD128" t="n">
        <v>252291.7097136214</v>
      </c>
      <c r="AE128" t="n">
        <v>345196.6475547085</v>
      </c>
      <c r="AF128" t="n">
        <v>4.822976529779314e-06</v>
      </c>
      <c r="AG128" t="n">
        <v>5.830439814814814</v>
      </c>
      <c r="AH128" t="n">
        <v>312251.5639987278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  <c r="AA129" t="n">
        <v>252.5550939323084</v>
      </c>
      <c r="AB129" t="n">
        <v>345.5570214624075</v>
      </c>
      <c r="AC129" t="n">
        <v>312.5775443264641</v>
      </c>
      <c r="AD129" t="n">
        <v>252555.0939323084</v>
      </c>
      <c r="AE129" t="n">
        <v>345557.0214624075</v>
      </c>
      <c r="AF129" t="n">
        <v>4.820255691973139e-06</v>
      </c>
      <c r="AG129" t="n">
        <v>5.833333333333333</v>
      </c>
      <c r="AH129" t="n">
        <v>312577.5443264641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  <c r="AA130" t="n">
        <v>252.8017030510579</v>
      </c>
      <c r="AB130" t="n">
        <v>345.894442938307</v>
      </c>
      <c r="AC130" t="n">
        <v>312.8827627702778</v>
      </c>
      <c r="AD130" t="n">
        <v>252801.7030510579</v>
      </c>
      <c r="AE130" t="n">
        <v>345894.442938307</v>
      </c>
      <c r="AF130" t="n">
        <v>4.818117890839717e-06</v>
      </c>
      <c r="AG130" t="n">
        <v>5.836226851851852</v>
      </c>
      <c r="AH130" t="n">
        <v>312882.7627702779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  <c r="AA131" t="n">
        <v>252.6879679734949</v>
      </c>
      <c r="AB131" t="n">
        <v>345.7388255875479</v>
      </c>
      <c r="AC131" t="n">
        <v>312.7419973210648</v>
      </c>
      <c r="AD131" t="n">
        <v>252687.9679734949</v>
      </c>
      <c r="AE131" t="n">
        <v>345738.8255875478</v>
      </c>
      <c r="AF131" t="n">
        <v>4.820547210309515e-06</v>
      </c>
      <c r="AG131" t="n">
        <v>5.833333333333333</v>
      </c>
      <c r="AH131" t="n">
        <v>312741.9973210648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  <c r="AA132" t="n">
        <v>252.7205150221136</v>
      </c>
      <c r="AB132" t="n">
        <v>345.7833578953423</v>
      </c>
      <c r="AC132" t="n">
        <v>312.7822795279048</v>
      </c>
      <c r="AD132" t="n">
        <v>252720.5150221136</v>
      </c>
      <c r="AE132" t="n">
        <v>345783.3578953423</v>
      </c>
      <c r="AF132" t="n">
        <v>4.82181045643381e-06</v>
      </c>
      <c r="AG132" t="n">
        <v>5.830439814814814</v>
      </c>
      <c r="AH132" t="n">
        <v>312782.2795279048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29.01</v>
      </c>
      <c r="G2" t="n">
        <v>4.53</v>
      </c>
      <c r="H2" t="n">
        <v>0.06</v>
      </c>
      <c r="I2" t="n">
        <v>384</v>
      </c>
      <c r="J2" t="n">
        <v>296.65</v>
      </c>
      <c r="K2" t="n">
        <v>61.82</v>
      </c>
      <c r="L2" t="n">
        <v>1</v>
      </c>
      <c r="M2" t="n">
        <v>382</v>
      </c>
      <c r="N2" t="n">
        <v>83.83</v>
      </c>
      <c r="O2" t="n">
        <v>36821.52</v>
      </c>
      <c r="P2" t="n">
        <v>526.71</v>
      </c>
      <c r="Q2" t="n">
        <v>444.84</v>
      </c>
      <c r="R2" t="n">
        <v>444.88</v>
      </c>
      <c r="S2" t="n">
        <v>48.21</v>
      </c>
      <c r="T2" t="n">
        <v>190525.28</v>
      </c>
      <c r="U2" t="n">
        <v>0.11</v>
      </c>
      <c r="V2" t="n">
        <v>0.47</v>
      </c>
      <c r="W2" t="n">
        <v>0.78</v>
      </c>
      <c r="X2" t="n">
        <v>11.72</v>
      </c>
      <c r="Y2" t="n">
        <v>1</v>
      </c>
      <c r="Z2" t="n">
        <v>10</v>
      </c>
      <c r="AA2" t="n">
        <v>1205.40050276975</v>
      </c>
      <c r="AB2" t="n">
        <v>1649.282146406603</v>
      </c>
      <c r="AC2" t="n">
        <v>1491.876973135587</v>
      </c>
      <c r="AD2" t="n">
        <v>1205400.50276975</v>
      </c>
      <c r="AE2" t="n">
        <v>1649282.146406603</v>
      </c>
      <c r="AF2" t="n">
        <v>1.616118150471708e-06</v>
      </c>
      <c r="AG2" t="n">
        <v>15.43402777777778</v>
      </c>
      <c r="AH2" t="n">
        <v>1491876.973135587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2.3263</v>
      </c>
      <c r="E3" t="n">
        <v>42.99</v>
      </c>
      <c r="F3" t="n">
        <v>25.21</v>
      </c>
      <c r="G3" t="n">
        <v>5.69</v>
      </c>
      <c r="H3" t="n">
        <v>0.07000000000000001</v>
      </c>
      <c r="I3" t="n">
        <v>266</v>
      </c>
      <c r="J3" t="n">
        <v>297.17</v>
      </c>
      <c r="K3" t="n">
        <v>61.82</v>
      </c>
      <c r="L3" t="n">
        <v>1.25</v>
      </c>
      <c r="M3" t="n">
        <v>264</v>
      </c>
      <c r="N3" t="n">
        <v>84.09999999999999</v>
      </c>
      <c r="O3" t="n">
        <v>36885.7</v>
      </c>
      <c r="P3" t="n">
        <v>457.4</v>
      </c>
      <c r="Q3" t="n">
        <v>444.73</v>
      </c>
      <c r="R3" t="n">
        <v>320.17</v>
      </c>
      <c r="S3" t="n">
        <v>48.21</v>
      </c>
      <c r="T3" t="n">
        <v>128760.1</v>
      </c>
      <c r="U3" t="n">
        <v>0.15</v>
      </c>
      <c r="V3" t="n">
        <v>0.54</v>
      </c>
      <c r="W3" t="n">
        <v>0.59</v>
      </c>
      <c r="X3" t="n">
        <v>7.93</v>
      </c>
      <c r="Y3" t="n">
        <v>1</v>
      </c>
      <c r="Z3" t="n">
        <v>10</v>
      </c>
      <c r="AA3" t="n">
        <v>873.2120726159064</v>
      </c>
      <c r="AB3" t="n">
        <v>1194.767281150883</v>
      </c>
      <c r="AC3" t="n">
        <v>1080.740368704252</v>
      </c>
      <c r="AD3" t="n">
        <v>873212.0726159065</v>
      </c>
      <c r="AE3" t="n">
        <v>1194767.281150883</v>
      </c>
      <c r="AF3" t="n">
        <v>2.005213959913774e-06</v>
      </c>
      <c r="AG3" t="n">
        <v>12.43923611111111</v>
      </c>
      <c r="AH3" t="n">
        <v>1080740.368704252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2.6524</v>
      </c>
      <c r="E4" t="n">
        <v>37.7</v>
      </c>
      <c r="F4" t="n">
        <v>23.32</v>
      </c>
      <c r="G4" t="n">
        <v>6.82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422.74</v>
      </c>
      <c r="Q4" t="n">
        <v>444.72</v>
      </c>
      <c r="R4" t="n">
        <v>257.8</v>
      </c>
      <c r="S4" t="n">
        <v>48.21</v>
      </c>
      <c r="T4" t="n">
        <v>97879.28999999999</v>
      </c>
      <c r="U4" t="n">
        <v>0.19</v>
      </c>
      <c r="V4" t="n">
        <v>0.59</v>
      </c>
      <c r="W4" t="n">
        <v>0.49</v>
      </c>
      <c r="X4" t="n">
        <v>6.03</v>
      </c>
      <c r="Y4" t="n">
        <v>1</v>
      </c>
      <c r="Z4" t="n">
        <v>10</v>
      </c>
      <c r="AA4" t="n">
        <v>729.1472737778081</v>
      </c>
      <c r="AB4" t="n">
        <v>997.6514676902341</v>
      </c>
      <c r="AC4" t="n">
        <v>902.4370118265065</v>
      </c>
      <c r="AD4" t="n">
        <v>729147.2737778081</v>
      </c>
      <c r="AE4" t="n">
        <v>997651.4676902341</v>
      </c>
      <c r="AF4" t="n">
        <v>2.286304220124359e-06</v>
      </c>
      <c r="AG4" t="n">
        <v>10.90856481481482</v>
      </c>
      <c r="AH4" t="n">
        <v>902437.0118265065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2.9159</v>
      </c>
      <c r="E5" t="n">
        <v>34.3</v>
      </c>
      <c r="F5" t="n">
        <v>22.08</v>
      </c>
      <c r="G5" t="n">
        <v>7.98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399.99</v>
      </c>
      <c r="Q5" t="n">
        <v>444.57</v>
      </c>
      <c r="R5" t="n">
        <v>217.25</v>
      </c>
      <c r="S5" t="n">
        <v>48.21</v>
      </c>
      <c r="T5" t="n">
        <v>77798.23</v>
      </c>
      <c r="U5" t="n">
        <v>0.22</v>
      </c>
      <c r="V5" t="n">
        <v>0.62</v>
      </c>
      <c r="W5" t="n">
        <v>0.43</v>
      </c>
      <c r="X5" t="n">
        <v>4.8</v>
      </c>
      <c r="Y5" t="n">
        <v>1</v>
      </c>
      <c r="Z5" t="n">
        <v>10</v>
      </c>
      <c r="AA5" t="n">
        <v>645.6931974002491</v>
      </c>
      <c r="AB5" t="n">
        <v>883.4659186564519</v>
      </c>
      <c r="AC5" t="n">
        <v>799.1491713320837</v>
      </c>
      <c r="AD5" t="n">
        <v>645693.1974002491</v>
      </c>
      <c r="AE5" t="n">
        <v>883465.9186564519</v>
      </c>
      <c r="AF5" t="n">
        <v>2.513434804501816e-06</v>
      </c>
      <c r="AG5" t="n">
        <v>9.924768518518517</v>
      </c>
      <c r="AH5" t="n">
        <v>799149.1713320838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3.1065</v>
      </c>
      <c r="E6" t="n">
        <v>32.19</v>
      </c>
      <c r="F6" t="n">
        <v>21.36</v>
      </c>
      <c r="G6" t="n">
        <v>9.09</v>
      </c>
      <c r="H6" t="n">
        <v>0.12</v>
      </c>
      <c r="I6" t="n">
        <v>141</v>
      </c>
      <c r="J6" t="n">
        <v>298.74</v>
      </c>
      <c r="K6" t="n">
        <v>61.82</v>
      </c>
      <c r="L6" t="n">
        <v>2</v>
      </c>
      <c r="M6" t="n">
        <v>139</v>
      </c>
      <c r="N6" t="n">
        <v>84.92</v>
      </c>
      <c r="O6" t="n">
        <v>37078.91</v>
      </c>
      <c r="P6" t="n">
        <v>386.85</v>
      </c>
      <c r="Q6" t="n">
        <v>444.62</v>
      </c>
      <c r="R6" t="n">
        <v>193.87</v>
      </c>
      <c r="S6" t="n">
        <v>48.21</v>
      </c>
      <c r="T6" t="n">
        <v>66236.31</v>
      </c>
      <c r="U6" t="n">
        <v>0.25</v>
      </c>
      <c r="V6" t="n">
        <v>0.64</v>
      </c>
      <c r="W6" t="n">
        <v>0.38</v>
      </c>
      <c r="X6" t="n">
        <v>4.08</v>
      </c>
      <c r="Y6" t="n">
        <v>1</v>
      </c>
      <c r="Z6" t="n">
        <v>10</v>
      </c>
      <c r="AA6" t="n">
        <v>592.6043821844028</v>
      </c>
      <c r="AB6" t="n">
        <v>810.8274595649016</v>
      </c>
      <c r="AC6" t="n">
        <v>733.4432248275134</v>
      </c>
      <c r="AD6" t="n">
        <v>592604.3821844028</v>
      </c>
      <c r="AE6" t="n">
        <v>810827.4595649015</v>
      </c>
      <c r="AF6" t="n">
        <v>2.677727363827597e-06</v>
      </c>
      <c r="AG6" t="n">
        <v>9.314236111111111</v>
      </c>
      <c r="AH6" t="n">
        <v>733443.2248275134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20.78</v>
      </c>
      <c r="G7" t="n">
        <v>10.22</v>
      </c>
      <c r="H7" t="n">
        <v>0.13</v>
      </c>
      <c r="I7" t="n">
        <v>122</v>
      </c>
      <c r="J7" t="n">
        <v>299.26</v>
      </c>
      <c r="K7" t="n">
        <v>61.82</v>
      </c>
      <c r="L7" t="n">
        <v>2.25</v>
      </c>
      <c r="M7" t="n">
        <v>120</v>
      </c>
      <c r="N7" t="n">
        <v>85.19</v>
      </c>
      <c r="O7" t="n">
        <v>37143.54</v>
      </c>
      <c r="P7" t="n">
        <v>376.27</v>
      </c>
      <c r="Q7" t="n">
        <v>444.63</v>
      </c>
      <c r="R7" t="n">
        <v>175.12</v>
      </c>
      <c r="S7" t="n">
        <v>48.21</v>
      </c>
      <c r="T7" t="n">
        <v>56956.67</v>
      </c>
      <c r="U7" t="n">
        <v>0.28</v>
      </c>
      <c r="V7" t="n">
        <v>0.66</v>
      </c>
      <c r="W7" t="n">
        <v>0.36</v>
      </c>
      <c r="X7" t="n">
        <v>3.51</v>
      </c>
      <c r="Y7" t="n">
        <v>1</v>
      </c>
      <c r="Z7" t="n">
        <v>10</v>
      </c>
      <c r="AA7" t="n">
        <v>549.3301262171555</v>
      </c>
      <c r="AB7" t="n">
        <v>751.61771342508</v>
      </c>
      <c r="AC7" t="n">
        <v>679.8843737578758</v>
      </c>
      <c r="AD7" t="n">
        <v>549330.1262171555</v>
      </c>
      <c r="AE7" t="n">
        <v>751617.7134250799</v>
      </c>
      <c r="AF7" t="n">
        <v>2.820642926976677e-06</v>
      </c>
      <c r="AG7" t="n">
        <v>8.842592592592593</v>
      </c>
      <c r="AH7" t="n">
        <v>679884.3737578758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20.34</v>
      </c>
      <c r="G8" t="n">
        <v>11.4</v>
      </c>
      <c r="H8" t="n">
        <v>0.15</v>
      </c>
      <c r="I8" t="n">
        <v>107</v>
      </c>
      <c r="J8" t="n">
        <v>299.79</v>
      </c>
      <c r="K8" t="n">
        <v>61.82</v>
      </c>
      <c r="L8" t="n">
        <v>2.5</v>
      </c>
      <c r="M8" t="n">
        <v>105</v>
      </c>
      <c r="N8" t="n">
        <v>85.47</v>
      </c>
      <c r="O8" t="n">
        <v>37208.42</v>
      </c>
      <c r="P8" t="n">
        <v>368.1</v>
      </c>
      <c r="Q8" t="n">
        <v>444.58</v>
      </c>
      <c r="R8" t="n">
        <v>160.58</v>
      </c>
      <c r="S8" t="n">
        <v>48.21</v>
      </c>
      <c r="T8" t="n">
        <v>49758.82</v>
      </c>
      <c r="U8" t="n">
        <v>0.3</v>
      </c>
      <c r="V8" t="n">
        <v>0.67</v>
      </c>
      <c r="W8" t="n">
        <v>0.33</v>
      </c>
      <c r="X8" t="n">
        <v>3.06</v>
      </c>
      <c r="Y8" t="n">
        <v>1</v>
      </c>
      <c r="Z8" t="n">
        <v>10</v>
      </c>
      <c r="AA8" t="n">
        <v>513.4760055918471</v>
      </c>
      <c r="AB8" t="n">
        <v>702.5605238133668</v>
      </c>
      <c r="AC8" t="n">
        <v>635.5091334705065</v>
      </c>
      <c r="AD8" t="n">
        <v>513476.0055918471</v>
      </c>
      <c r="AE8" t="n">
        <v>702560.5238133668</v>
      </c>
      <c r="AF8" t="n">
        <v>2.943905445253627e-06</v>
      </c>
      <c r="AG8" t="n">
        <v>8.472222222222223</v>
      </c>
      <c r="AH8" t="n">
        <v>635509.1334705065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3.5305</v>
      </c>
      <c r="E9" t="n">
        <v>28.32</v>
      </c>
      <c r="F9" t="n">
        <v>19.99</v>
      </c>
      <c r="G9" t="n">
        <v>12.5</v>
      </c>
      <c r="H9" t="n">
        <v>0.16</v>
      </c>
      <c r="I9" t="n">
        <v>96</v>
      </c>
      <c r="J9" t="n">
        <v>300.32</v>
      </c>
      <c r="K9" t="n">
        <v>61.82</v>
      </c>
      <c r="L9" t="n">
        <v>2.75</v>
      </c>
      <c r="M9" t="n">
        <v>94</v>
      </c>
      <c r="N9" t="n">
        <v>85.73999999999999</v>
      </c>
      <c r="O9" t="n">
        <v>37273.29</v>
      </c>
      <c r="P9" t="n">
        <v>361.68</v>
      </c>
      <c r="Q9" t="n">
        <v>444.6</v>
      </c>
      <c r="R9" t="n">
        <v>149.07</v>
      </c>
      <c r="S9" t="n">
        <v>48.21</v>
      </c>
      <c r="T9" t="n">
        <v>44059.95</v>
      </c>
      <c r="U9" t="n">
        <v>0.32</v>
      </c>
      <c r="V9" t="n">
        <v>0.68</v>
      </c>
      <c r="W9" t="n">
        <v>0.32</v>
      </c>
      <c r="X9" t="n">
        <v>2.71</v>
      </c>
      <c r="Y9" t="n">
        <v>1</v>
      </c>
      <c r="Z9" t="n">
        <v>10</v>
      </c>
      <c r="AA9" t="n">
        <v>496.6041979789373</v>
      </c>
      <c r="AB9" t="n">
        <v>679.4757723057641</v>
      </c>
      <c r="AC9" t="n">
        <v>614.6275582471371</v>
      </c>
      <c r="AD9" t="n">
        <v>496604.1979789373</v>
      </c>
      <c r="AE9" t="n">
        <v>679475.772305764</v>
      </c>
      <c r="AF9" t="n">
        <v>3.043205040397017e-06</v>
      </c>
      <c r="AG9" t="n">
        <v>8.194444444444445</v>
      </c>
      <c r="AH9" t="n">
        <v>614627.5582471371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3.6261</v>
      </c>
      <c r="E10" t="n">
        <v>27.58</v>
      </c>
      <c r="F10" t="n">
        <v>19.75</v>
      </c>
      <c r="G10" t="n">
        <v>13.62</v>
      </c>
      <c r="H10" t="n">
        <v>0.18</v>
      </c>
      <c r="I10" t="n">
        <v>87</v>
      </c>
      <c r="J10" t="n">
        <v>300.84</v>
      </c>
      <c r="K10" t="n">
        <v>61.82</v>
      </c>
      <c r="L10" t="n">
        <v>3</v>
      </c>
      <c r="M10" t="n">
        <v>85</v>
      </c>
      <c r="N10" t="n">
        <v>86.02</v>
      </c>
      <c r="O10" t="n">
        <v>37338.27</v>
      </c>
      <c r="P10" t="n">
        <v>357.07</v>
      </c>
      <c r="Q10" t="n">
        <v>444.61</v>
      </c>
      <c r="R10" t="n">
        <v>141</v>
      </c>
      <c r="S10" t="n">
        <v>48.21</v>
      </c>
      <c r="T10" t="n">
        <v>40068.77</v>
      </c>
      <c r="U10" t="n">
        <v>0.34</v>
      </c>
      <c r="V10" t="n">
        <v>0.6899999999999999</v>
      </c>
      <c r="W10" t="n">
        <v>0.3</v>
      </c>
      <c r="X10" t="n">
        <v>2.47</v>
      </c>
      <c r="Y10" t="n">
        <v>1</v>
      </c>
      <c r="Z10" t="n">
        <v>10</v>
      </c>
      <c r="AA10" t="n">
        <v>483.9131265041464</v>
      </c>
      <c r="AB10" t="n">
        <v>662.1112884233968</v>
      </c>
      <c r="AC10" t="n">
        <v>598.9203163352968</v>
      </c>
      <c r="AD10" t="n">
        <v>483913.1265041464</v>
      </c>
      <c r="AE10" t="n">
        <v>662111.2884233968</v>
      </c>
      <c r="AF10" t="n">
        <v>3.125609912755593e-06</v>
      </c>
      <c r="AG10" t="n">
        <v>7.980324074074074</v>
      </c>
      <c r="AH10" t="n">
        <v>598920.3163352967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3.7206</v>
      </c>
      <c r="E11" t="n">
        <v>26.88</v>
      </c>
      <c r="F11" t="n">
        <v>19.49</v>
      </c>
      <c r="G11" t="n">
        <v>14.8</v>
      </c>
      <c r="H11" t="n">
        <v>0.19</v>
      </c>
      <c r="I11" t="n">
        <v>79</v>
      </c>
      <c r="J11" t="n">
        <v>301.37</v>
      </c>
      <c r="K11" t="n">
        <v>61.82</v>
      </c>
      <c r="L11" t="n">
        <v>3.25</v>
      </c>
      <c r="M11" t="n">
        <v>77</v>
      </c>
      <c r="N11" t="n">
        <v>86.3</v>
      </c>
      <c r="O11" t="n">
        <v>37403.38</v>
      </c>
      <c r="P11" t="n">
        <v>352.32</v>
      </c>
      <c r="Q11" t="n">
        <v>444.61</v>
      </c>
      <c r="R11" t="n">
        <v>132.79</v>
      </c>
      <c r="S11" t="n">
        <v>48.21</v>
      </c>
      <c r="T11" t="n">
        <v>36003.22</v>
      </c>
      <c r="U11" t="n">
        <v>0.36</v>
      </c>
      <c r="V11" t="n">
        <v>0.7</v>
      </c>
      <c r="W11" t="n">
        <v>0.29</v>
      </c>
      <c r="X11" t="n">
        <v>2.21</v>
      </c>
      <c r="Y11" t="n">
        <v>1</v>
      </c>
      <c r="Z11" t="n">
        <v>10</v>
      </c>
      <c r="AA11" t="n">
        <v>459.044414677905</v>
      </c>
      <c r="AB11" t="n">
        <v>628.0848197725992</v>
      </c>
      <c r="AC11" t="n">
        <v>568.1412860960826</v>
      </c>
      <c r="AD11" t="n">
        <v>459044.414677905</v>
      </c>
      <c r="AE11" t="n">
        <v>628084.8197725991</v>
      </c>
      <c r="AF11" t="n">
        <v>3.207066611896655e-06</v>
      </c>
      <c r="AG11" t="n">
        <v>7.777777777777778</v>
      </c>
      <c r="AH11" t="n">
        <v>568141.2860960825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3.7917</v>
      </c>
      <c r="E12" t="n">
        <v>26.37</v>
      </c>
      <c r="F12" t="n">
        <v>19.32</v>
      </c>
      <c r="G12" t="n">
        <v>15.88</v>
      </c>
      <c r="H12" t="n">
        <v>0.21</v>
      </c>
      <c r="I12" t="n">
        <v>73</v>
      </c>
      <c r="J12" t="n">
        <v>301.9</v>
      </c>
      <c r="K12" t="n">
        <v>61.82</v>
      </c>
      <c r="L12" t="n">
        <v>3.5</v>
      </c>
      <c r="M12" t="n">
        <v>71</v>
      </c>
      <c r="N12" t="n">
        <v>86.58</v>
      </c>
      <c r="O12" t="n">
        <v>37468.6</v>
      </c>
      <c r="P12" t="n">
        <v>349.21</v>
      </c>
      <c r="Q12" t="n">
        <v>444.57</v>
      </c>
      <c r="R12" t="n">
        <v>127.08</v>
      </c>
      <c r="S12" t="n">
        <v>48.21</v>
      </c>
      <c r="T12" t="n">
        <v>33177.88</v>
      </c>
      <c r="U12" t="n">
        <v>0.38</v>
      </c>
      <c r="V12" t="n">
        <v>0.71</v>
      </c>
      <c r="W12" t="n">
        <v>0.28</v>
      </c>
      <c r="X12" t="n">
        <v>2.04</v>
      </c>
      <c r="Y12" t="n">
        <v>1</v>
      </c>
      <c r="Z12" t="n">
        <v>10</v>
      </c>
      <c r="AA12" t="n">
        <v>450.8317147280911</v>
      </c>
      <c r="AB12" t="n">
        <v>616.8478413825133</v>
      </c>
      <c r="AC12" t="n">
        <v>557.9767491523484</v>
      </c>
      <c r="AD12" t="n">
        <v>450831.7147280911</v>
      </c>
      <c r="AE12" t="n">
        <v>616847.8413825133</v>
      </c>
      <c r="AF12" t="n">
        <v>3.268353080774216e-06</v>
      </c>
      <c r="AG12" t="n">
        <v>7.630208333333333</v>
      </c>
      <c r="AH12" t="n">
        <v>557976.7491523484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3.8538</v>
      </c>
      <c r="E13" t="n">
        <v>25.95</v>
      </c>
      <c r="F13" t="n">
        <v>19.17</v>
      </c>
      <c r="G13" t="n">
        <v>16.92</v>
      </c>
      <c r="H13" t="n">
        <v>0.22</v>
      </c>
      <c r="I13" t="n">
        <v>68</v>
      </c>
      <c r="J13" t="n">
        <v>302.43</v>
      </c>
      <c r="K13" t="n">
        <v>61.82</v>
      </c>
      <c r="L13" t="n">
        <v>3.75</v>
      </c>
      <c r="M13" t="n">
        <v>66</v>
      </c>
      <c r="N13" t="n">
        <v>86.86</v>
      </c>
      <c r="O13" t="n">
        <v>37533.94</v>
      </c>
      <c r="P13" t="n">
        <v>346.38</v>
      </c>
      <c r="Q13" t="n">
        <v>444.69</v>
      </c>
      <c r="R13" t="n">
        <v>122.18</v>
      </c>
      <c r="S13" t="n">
        <v>48.21</v>
      </c>
      <c r="T13" t="n">
        <v>30754.68</v>
      </c>
      <c r="U13" t="n">
        <v>0.39</v>
      </c>
      <c r="V13" t="n">
        <v>0.71</v>
      </c>
      <c r="W13" t="n">
        <v>0.27</v>
      </c>
      <c r="X13" t="n">
        <v>1.89</v>
      </c>
      <c r="Y13" t="n">
        <v>1</v>
      </c>
      <c r="Z13" t="n">
        <v>10</v>
      </c>
      <c r="AA13" t="n">
        <v>443.8298547141346</v>
      </c>
      <c r="AB13" t="n">
        <v>607.2675876111551</v>
      </c>
      <c r="AC13" t="n">
        <v>549.310821354958</v>
      </c>
      <c r="AD13" t="n">
        <v>443829.8547141346</v>
      </c>
      <c r="AE13" t="n">
        <v>607267.5876111551</v>
      </c>
      <c r="AF13" t="n">
        <v>3.321881768781199e-06</v>
      </c>
      <c r="AG13" t="n">
        <v>7.508680555555556</v>
      </c>
      <c r="AH13" t="n">
        <v>549310.821354958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3.9196</v>
      </c>
      <c r="E14" t="n">
        <v>25.51</v>
      </c>
      <c r="F14" t="n">
        <v>19.02</v>
      </c>
      <c r="G14" t="n">
        <v>18.11</v>
      </c>
      <c r="H14" t="n">
        <v>0.24</v>
      </c>
      <c r="I14" t="n">
        <v>63</v>
      </c>
      <c r="J14" t="n">
        <v>302.96</v>
      </c>
      <c r="K14" t="n">
        <v>61.82</v>
      </c>
      <c r="L14" t="n">
        <v>4</v>
      </c>
      <c r="M14" t="n">
        <v>61</v>
      </c>
      <c r="N14" t="n">
        <v>87.14</v>
      </c>
      <c r="O14" t="n">
        <v>37599.4</v>
      </c>
      <c r="P14" t="n">
        <v>343.43</v>
      </c>
      <c r="Q14" t="n">
        <v>444.59</v>
      </c>
      <c r="R14" t="n">
        <v>117.1</v>
      </c>
      <c r="S14" t="n">
        <v>48.21</v>
      </c>
      <c r="T14" t="n">
        <v>28237.61</v>
      </c>
      <c r="U14" t="n">
        <v>0.41</v>
      </c>
      <c r="V14" t="n">
        <v>0.72</v>
      </c>
      <c r="W14" t="n">
        <v>0.27</v>
      </c>
      <c r="X14" t="n">
        <v>1.74</v>
      </c>
      <c r="Y14" t="n">
        <v>1</v>
      </c>
      <c r="Z14" t="n">
        <v>10</v>
      </c>
      <c r="AA14" t="n">
        <v>436.5431381453789</v>
      </c>
      <c r="AB14" t="n">
        <v>597.2975805345367</v>
      </c>
      <c r="AC14" t="n">
        <v>540.292337760739</v>
      </c>
      <c r="AD14" t="n">
        <v>436543.1381453789</v>
      </c>
      <c r="AE14" t="n">
        <v>597297.5805345366</v>
      </c>
      <c r="AF14" t="n">
        <v>3.378599766701642e-06</v>
      </c>
      <c r="AG14" t="n">
        <v>7.381365740740741</v>
      </c>
      <c r="AH14" t="n">
        <v>540292.337760739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3.9759</v>
      </c>
      <c r="E15" t="n">
        <v>25.15</v>
      </c>
      <c r="F15" t="n">
        <v>18.88</v>
      </c>
      <c r="G15" t="n">
        <v>19.2</v>
      </c>
      <c r="H15" t="n">
        <v>0.25</v>
      </c>
      <c r="I15" t="n">
        <v>59</v>
      </c>
      <c r="J15" t="n">
        <v>303.49</v>
      </c>
      <c r="K15" t="n">
        <v>61.82</v>
      </c>
      <c r="L15" t="n">
        <v>4.25</v>
      </c>
      <c r="M15" t="n">
        <v>57</v>
      </c>
      <c r="N15" t="n">
        <v>87.42</v>
      </c>
      <c r="O15" t="n">
        <v>37664.98</v>
      </c>
      <c r="P15" t="n">
        <v>340.83</v>
      </c>
      <c r="Q15" t="n">
        <v>444.67</v>
      </c>
      <c r="R15" t="n">
        <v>112.42</v>
      </c>
      <c r="S15" t="n">
        <v>48.21</v>
      </c>
      <c r="T15" t="n">
        <v>25922</v>
      </c>
      <c r="U15" t="n">
        <v>0.43</v>
      </c>
      <c r="V15" t="n">
        <v>0.72</v>
      </c>
      <c r="W15" t="n">
        <v>0.26</v>
      </c>
      <c r="X15" t="n">
        <v>1.6</v>
      </c>
      <c r="Y15" t="n">
        <v>1</v>
      </c>
      <c r="Z15" t="n">
        <v>10</v>
      </c>
      <c r="AA15" t="n">
        <v>430.5555855793885</v>
      </c>
      <c r="AB15" t="n">
        <v>589.1051469615724</v>
      </c>
      <c r="AC15" t="n">
        <v>532.8817785498258</v>
      </c>
      <c r="AD15" t="n">
        <v>430555.5855793885</v>
      </c>
      <c r="AE15" t="n">
        <v>589105.1469615723</v>
      </c>
      <c r="AF15" t="n">
        <v>3.427128995925364e-06</v>
      </c>
      <c r="AG15" t="n">
        <v>7.277199074074074</v>
      </c>
      <c r="AH15" t="n">
        <v>532881.7785498258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4.0521</v>
      </c>
      <c r="E16" t="n">
        <v>24.68</v>
      </c>
      <c r="F16" t="n">
        <v>18.63</v>
      </c>
      <c r="G16" t="n">
        <v>20.32</v>
      </c>
      <c r="H16" t="n">
        <v>0.26</v>
      </c>
      <c r="I16" t="n">
        <v>55</v>
      </c>
      <c r="J16" t="n">
        <v>304.03</v>
      </c>
      <c r="K16" t="n">
        <v>61.82</v>
      </c>
      <c r="L16" t="n">
        <v>4.5</v>
      </c>
      <c r="M16" t="n">
        <v>53</v>
      </c>
      <c r="N16" t="n">
        <v>87.7</v>
      </c>
      <c r="O16" t="n">
        <v>37730.68</v>
      </c>
      <c r="P16" t="n">
        <v>336.06</v>
      </c>
      <c r="Q16" t="n">
        <v>444.56</v>
      </c>
      <c r="R16" t="n">
        <v>103.76</v>
      </c>
      <c r="S16" t="n">
        <v>48.21</v>
      </c>
      <c r="T16" t="n">
        <v>21611.09</v>
      </c>
      <c r="U16" t="n">
        <v>0.46</v>
      </c>
      <c r="V16" t="n">
        <v>0.73</v>
      </c>
      <c r="W16" t="n">
        <v>0.25</v>
      </c>
      <c r="X16" t="n">
        <v>1.35</v>
      </c>
      <c r="Y16" t="n">
        <v>1</v>
      </c>
      <c r="Z16" t="n">
        <v>10</v>
      </c>
      <c r="AA16" t="n">
        <v>408.8515759452812</v>
      </c>
      <c r="AB16" t="n">
        <v>559.4087634668597</v>
      </c>
      <c r="AC16" t="n">
        <v>506.0195762167124</v>
      </c>
      <c r="AD16" t="n">
        <v>408851.5759452812</v>
      </c>
      <c r="AE16" t="n">
        <v>559408.7634668597</v>
      </c>
      <c r="AF16" t="n">
        <v>3.492811540629585e-06</v>
      </c>
      <c r="AG16" t="n">
        <v>7.141203703703703</v>
      </c>
      <c r="AH16" t="n">
        <v>506019.5762167124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4.0907</v>
      </c>
      <c r="E17" t="n">
        <v>24.45</v>
      </c>
      <c r="F17" t="n">
        <v>18.56</v>
      </c>
      <c r="G17" t="n">
        <v>21.42</v>
      </c>
      <c r="H17" t="n">
        <v>0.28</v>
      </c>
      <c r="I17" t="n">
        <v>52</v>
      </c>
      <c r="J17" t="n">
        <v>304.56</v>
      </c>
      <c r="K17" t="n">
        <v>61.82</v>
      </c>
      <c r="L17" t="n">
        <v>4.75</v>
      </c>
      <c r="M17" t="n">
        <v>50</v>
      </c>
      <c r="N17" t="n">
        <v>87.98999999999999</v>
      </c>
      <c r="O17" t="n">
        <v>37796.51</v>
      </c>
      <c r="P17" t="n">
        <v>334.77</v>
      </c>
      <c r="Q17" t="n">
        <v>444.59</v>
      </c>
      <c r="R17" t="n">
        <v>102.55</v>
      </c>
      <c r="S17" t="n">
        <v>48.21</v>
      </c>
      <c r="T17" t="n">
        <v>21018.46</v>
      </c>
      <c r="U17" t="n">
        <v>0.47</v>
      </c>
      <c r="V17" t="n">
        <v>0.74</v>
      </c>
      <c r="W17" t="n">
        <v>0.23</v>
      </c>
      <c r="X17" t="n">
        <v>1.28</v>
      </c>
      <c r="Y17" t="n">
        <v>1</v>
      </c>
      <c r="Z17" t="n">
        <v>10</v>
      </c>
      <c r="AA17" t="n">
        <v>405.378189611988</v>
      </c>
      <c r="AB17" t="n">
        <v>554.6563230506576</v>
      </c>
      <c r="AC17" t="n">
        <v>501.7207020437407</v>
      </c>
      <c r="AD17" t="n">
        <v>405378.189611988</v>
      </c>
      <c r="AE17" t="n">
        <v>554656.3230506576</v>
      </c>
      <c r="AF17" t="n">
        <v>3.526083800807839e-06</v>
      </c>
      <c r="AG17" t="n">
        <v>7.074652777777778</v>
      </c>
      <c r="AH17" t="n">
        <v>501720.7020437407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4.0669</v>
      </c>
      <c r="E18" t="n">
        <v>24.59</v>
      </c>
      <c r="F18" t="n">
        <v>18.81</v>
      </c>
      <c r="G18" t="n">
        <v>22.58</v>
      </c>
      <c r="H18" t="n">
        <v>0.29</v>
      </c>
      <c r="I18" t="n">
        <v>50</v>
      </c>
      <c r="J18" t="n">
        <v>305.09</v>
      </c>
      <c r="K18" t="n">
        <v>61.82</v>
      </c>
      <c r="L18" t="n">
        <v>5</v>
      </c>
      <c r="M18" t="n">
        <v>48</v>
      </c>
      <c r="N18" t="n">
        <v>88.27</v>
      </c>
      <c r="O18" t="n">
        <v>37862.45</v>
      </c>
      <c r="P18" t="n">
        <v>339.41</v>
      </c>
      <c r="Q18" t="n">
        <v>444.6</v>
      </c>
      <c r="R18" t="n">
        <v>111.42</v>
      </c>
      <c r="S18" t="n">
        <v>48.21</v>
      </c>
      <c r="T18" t="n">
        <v>25467.38</v>
      </c>
      <c r="U18" t="n">
        <v>0.43</v>
      </c>
      <c r="V18" t="n">
        <v>0.73</v>
      </c>
      <c r="W18" t="n">
        <v>0.24</v>
      </c>
      <c r="X18" t="n">
        <v>1.54</v>
      </c>
      <c r="Y18" t="n">
        <v>1</v>
      </c>
      <c r="Z18" t="n">
        <v>10</v>
      </c>
      <c r="AA18" t="n">
        <v>410.4860804466721</v>
      </c>
      <c r="AB18" t="n">
        <v>561.6451646349119</v>
      </c>
      <c r="AC18" t="n">
        <v>508.0425383960946</v>
      </c>
      <c r="AD18" t="n">
        <v>410486.0804466721</v>
      </c>
      <c r="AE18" t="n">
        <v>561645.1646349119</v>
      </c>
      <c r="AF18" t="n">
        <v>3.505568780283424e-06</v>
      </c>
      <c r="AG18" t="n">
        <v>7.115162037037037</v>
      </c>
      <c r="AH18" t="n">
        <v>508042.5383960946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4.1187</v>
      </c>
      <c r="E19" t="n">
        <v>24.28</v>
      </c>
      <c r="F19" t="n">
        <v>18.67</v>
      </c>
      <c r="G19" t="n">
        <v>23.84</v>
      </c>
      <c r="H19" t="n">
        <v>0.31</v>
      </c>
      <c r="I19" t="n">
        <v>47</v>
      </c>
      <c r="J19" t="n">
        <v>305.63</v>
      </c>
      <c r="K19" t="n">
        <v>61.82</v>
      </c>
      <c r="L19" t="n">
        <v>5.25</v>
      </c>
      <c r="M19" t="n">
        <v>45</v>
      </c>
      <c r="N19" t="n">
        <v>88.56</v>
      </c>
      <c r="O19" t="n">
        <v>37928.52</v>
      </c>
      <c r="P19" t="n">
        <v>336.68</v>
      </c>
      <c r="Q19" t="n">
        <v>444.56</v>
      </c>
      <c r="R19" t="n">
        <v>106.15</v>
      </c>
      <c r="S19" t="n">
        <v>48.21</v>
      </c>
      <c r="T19" t="n">
        <v>22845.76</v>
      </c>
      <c r="U19" t="n">
        <v>0.45</v>
      </c>
      <c r="V19" t="n">
        <v>0.73</v>
      </c>
      <c r="W19" t="n">
        <v>0.24</v>
      </c>
      <c r="X19" t="n">
        <v>1.39</v>
      </c>
      <c r="Y19" t="n">
        <v>1</v>
      </c>
      <c r="Z19" t="n">
        <v>10</v>
      </c>
      <c r="AA19" t="n">
        <v>405.0982662028709</v>
      </c>
      <c r="AB19" t="n">
        <v>554.2733194929544</v>
      </c>
      <c r="AC19" t="n">
        <v>501.3742518080358</v>
      </c>
      <c r="AD19" t="n">
        <v>405098.2662028709</v>
      </c>
      <c r="AE19" t="n">
        <v>554273.3194929544</v>
      </c>
      <c r="AF19" t="n">
        <v>3.550219119071857e-06</v>
      </c>
      <c r="AG19" t="n">
        <v>7.025462962962963</v>
      </c>
      <c r="AH19" t="n">
        <v>501374.2518080358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4.1554</v>
      </c>
      <c r="E20" t="n">
        <v>24.06</v>
      </c>
      <c r="F20" t="n">
        <v>18.57</v>
      </c>
      <c r="G20" t="n">
        <v>24.76</v>
      </c>
      <c r="H20" t="n">
        <v>0.32</v>
      </c>
      <c r="I20" t="n">
        <v>45</v>
      </c>
      <c r="J20" t="n">
        <v>306.17</v>
      </c>
      <c r="K20" t="n">
        <v>61.82</v>
      </c>
      <c r="L20" t="n">
        <v>5.5</v>
      </c>
      <c r="M20" t="n">
        <v>43</v>
      </c>
      <c r="N20" t="n">
        <v>88.84</v>
      </c>
      <c r="O20" t="n">
        <v>37994.72</v>
      </c>
      <c r="P20" t="n">
        <v>334.88</v>
      </c>
      <c r="Q20" t="n">
        <v>444.57</v>
      </c>
      <c r="R20" t="n">
        <v>102.89</v>
      </c>
      <c r="S20" t="n">
        <v>48.21</v>
      </c>
      <c r="T20" t="n">
        <v>21223.23</v>
      </c>
      <c r="U20" t="n">
        <v>0.47</v>
      </c>
      <c r="V20" t="n">
        <v>0.73</v>
      </c>
      <c r="W20" t="n">
        <v>0.23</v>
      </c>
      <c r="X20" t="n">
        <v>1.29</v>
      </c>
      <c r="Y20" t="n">
        <v>1</v>
      </c>
      <c r="Z20" t="n">
        <v>10</v>
      </c>
      <c r="AA20" t="n">
        <v>401.2672034234828</v>
      </c>
      <c r="AB20" t="n">
        <v>549.0314903836343</v>
      </c>
      <c r="AC20" t="n">
        <v>496.6326955119558</v>
      </c>
      <c r="AD20" t="n">
        <v>401267.2034234828</v>
      </c>
      <c r="AE20" t="n">
        <v>549031.4903836342</v>
      </c>
      <c r="AF20" t="n">
        <v>3.581853625510767e-06</v>
      </c>
      <c r="AG20" t="n">
        <v>6.961805555555556</v>
      </c>
      <c r="AH20" t="n">
        <v>496632.6955119558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4.1863</v>
      </c>
      <c r="E21" t="n">
        <v>23.89</v>
      </c>
      <c r="F21" t="n">
        <v>18.5</v>
      </c>
      <c r="G21" t="n">
        <v>25.82</v>
      </c>
      <c r="H21" t="n">
        <v>0.33</v>
      </c>
      <c r="I21" t="n">
        <v>43</v>
      </c>
      <c r="J21" t="n">
        <v>306.7</v>
      </c>
      <c r="K21" t="n">
        <v>61.82</v>
      </c>
      <c r="L21" t="n">
        <v>5.75</v>
      </c>
      <c r="M21" t="n">
        <v>41</v>
      </c>
      <c r="N21" t="n">
        <v>89.13</v>
      </c>
      <c r="O21" t="n">
        <v>38061.04</v>
      </c>
      <c r="P21" t="n">
        <v>333.58</v>
      </c>
      <c r="Q21" t="n">
        <v>444.55</v>
      </c>
      <c r="R21" t="n">
        <v>100.68</v>
      </c>
      <c r="S21" t="n">
        <v>48.21</v>
      </c>
      <c r="T21" t="n">
        <v>20132.13</v>
      </c>
      <c r="U21" t="n">
        <v>0.48</v>
      </c>
      <c r="V21" t="n">
        <v>0.74</v>
      </c>
      <c r="W21" t="n">
        <v>0.23</v>
      </c>
      <c r="X21" t="n">
        <v>1.22</v>
      </c>
      <c r="Y21" t="n">
        <v>1</v>
      </c>
      <c r="Z21" t="n">
        <v>10</v>
      </c>
      <c r="AA21" t="n">
        <v>398.4053657416404</v>
      </c>
      <c r="AB21" t="n">
        <v>545.1157978119695</v>
      </c>
      <c r="AC21" t="n">
        <v>493.0907111436217</v>
      </c>
      <c r="AD21" t="n">
        <v>398405.3657416404</v>
      </c>
      <c r="AE21" t="n">
        <v>545115.7978119695</v>
      </c>
      <c r="AF21" t="n">
        <v>3.608488673166416e-06</v>
      </c>
      <c r="AG21" t="n">
        <v>6.912615740740741</v>
      </c>
      <c r="AH21" t="n">
        <v>493090.7111436217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4.2181</v>
      </c>
      <c r="E22" t="n">
        <v>23.71</v>
      </c>
      <c r="F22" t="n">
        <v>18.43</v>
      </c>
      <c r="G22" t="n">
        <v>26.97</v>
      </c>
      <c r="H22" t="n">
        <v>0.35</v>
      </c>
      <c r="I22" t="n">
        <v>41</v>
      </c>
      <c r="J22" t="n">
        <v>307.24</v>
      </c>
      <c r="K22" t="n">
        <v>61.82</v>
      </c>
      <c r="L22" t="n">
        <v>6</v>
      </c>
      <c r="M22" t="n">
        <v>39</v>
      </c>
      <c r="N22" t="n">
        <v>89.42</v>
      </c>
      <c r="O22" t="n">
        <v>38127.48</v>
      </c>
      <c r="P22" t="n">
        <v>332.26</v>
      </c>
      <c r="Q22" t="n">
        <v>444.57</v>
      </c>
      <c r="R22" t="n">
        <v>98.28</v>
      </c>
      <c r="S22" t="n">
        <v>48.21</v>
      </c>
      <c r="T22" t="n">
        <v>18940.85</v>
      </c>
      <c r="U22" t="n">
        <v>0.49</v>
      </c>
      <c r="V22" t="n">
        <v>0.74</v>
      </c>
      <c r="W22" t="n">
        <v>0.23</v>
      </c>
      <c r="X22" t="n">
        <v>1.15</v>
      </c>
      <c r="Y22" t="n">
        <v>1</v>
      </c>
      <c r="Z22" t="n">
        <v>10</v>
      </c>
      <c r="AA22" t="n">
        <v>395.5207305383357</v>
      </c>
      <c r="AB22" t="n">
        <v>541.1689126656845</v>
      </c>
      <c r="AC22" t="n">
        <v>489.52051117621</v>
      </c>
      <c r="AD22" t="n">
        <v>395520.7305383357</v>
      </c>
      <c r="AE22" t="n">
        <v>541168.9126656845</v>
      </c>
      <c r="AF22" t="n">
        <v>3.635899498909122e-06</v>
      </c>
      <c r="AG22" t="n">
        <v>6.860532407407408</v>
      </c>
      <c r="AH22" t="n">
        <v>489520.51117621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4.25</v>
      </c>
      <c r="E23" t="n">
        <v>23.53</v>
      </c>
      <c r="F23" t="n">
        <v>18.37</v>
      </c>
      <c r="G23" t="n">
        <v>28.25</v>
      </c>
      <c r="H23" t="n">
        <v>0.36</v>
      </c>
      <c r="I23" t="n">
        <v>39</v>
      </c>
      <c r="J23" t="n">
        <v>307.78</v>
      </c>
      <c r="K23" t="n">
        <v>61.82</v>
      </c>
      <c r="L23" t="n">
        <v>6.25</v>
      </c>
      <c r="M23" t="n">
        <v>37</v>
      </c>
      <c r="N23" t="n">
        <v>89.70999999999999</v>
      </c>
      <c r="O23" t="n">
        <v>38194.05</v>
      </c>
      <c r="P23" t="n">
        <v>330.85</v>
      </c>
      <c r="Q23" t="n">
        <v>444.67</v>
      </c>
      <c r="R23" t="n">
        <v>96.16</v>
      </c>
      <c r="S23" t="n">
        <v>48.21</v>
      </c>
      <c r="T23" t="n">
        <v>17891.61</v>
      </c>
      <c r="U23" t="n">
        <v>0.5</v>
      </c>
      <c r="V23" t="n">
        <v>0.74</v>
      </c>
      <c r="W23" t="n">
        <v>0.23</v>
      </c>
      <c r="X23" t="n">
        <v>1.09</v>
      </c>
      <c r="Y23" t="n">
        <v>1</v>
      </c>
      <c r="Z23" t="n">
        <v>10</v>
      </c>
      <c r="AA23" t="n">
        <v>392.6540514012625</v>
      </c>
      <c r="AB23" t="n">
        <v>537.246595801383</v>
      </c>
      <c r="AC23" t="n">
        <v>485.9725347284312</v>
      </c>
      <c r="AD23" t="n">
        <v>392654.0514012625</v>
      </c>
      <c r="AE23" t="n">
        <v>537246.595801383</v>
      </c>
      <c r="AF23" t="n">
        <v>3.663396522217058e-06</v>
      </c>
      <c r="AG23" t="n">
        <v>6.808449074074075</v>
      </c>
      <c r="AH23" t="n">
        <v>485972.5347284313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4.2631</v>
      </c>
      <c r="E24" t="n">
        <v>23.46</v>
      </c>
      <c r="F24" t="n">
        <v>18.35</v>
      </c>
      <c r="G24" t="n">
        <v>28.97</v>
      </c>
      <c r="H24" t="n">
        <v>0.38</v>
      </c>
      <c r="I24" t="n">
        <v>38</v>
      </c>
      <c r="J24" t="n">
        <v>308.32</v>
      </c>
      <c r="K24" t="n">
        <v>61.82</v>
      </c>
      <c r="L24" t="n">
        <v>6.5</v>
      </c>
      <c r="M24" t="n">
        <v>36</v>
      </c>
      <c r="N24" t="n">
        <v>90</v>
      </c>
      <c r="O24" t="n">
        <v>38260.74</v>
      </c>
      <c r="P24" t="n">
        <v>330.56</v>
      </c>
      <c r="Q24" t="n">
        <v>444.57</v>
      </c>
      <c r="R24" t="n">
        <v>95.59999999999999</v>
      </c>
      <c r="S24" t="n">
        <v>48.21</v>
      </c>
      <c r="T24" t="n">
        <v>17617.45</v>
      </c>
      <c r="U24" t="n">
        <v>0.5</v>
      </c>
      <c r="V24" t="n">
        <v>0.74</v>
      </c>
      <c r="W24" t="n">
        <v>0.22</v>
      </c>
      <c r="X24" t="n">
        <v>1.07</v>
      </c>
      <c r="Y24" t="n">
        <v>1</v>
      </c>
      <c r="Z24" t="n">
        <v>10</v>
      </c>
      <c r="AA24" t="n">
        <v>391.6679445679713</v>
      </c>
      <c r="AB24" t="n">
        <v>535.897360928111</v>
      </c>
      <c r="AC24" t="n">
        <v>484.7520689378012</v>
      </c>
      <c r="AD24" t="n">
        <v>391667.9445679713</v>
      </c>
      <c r="AE24" t="n">
        <v>535897.360928111</v>
      </c>
      <c r="AF24" t="n">
        <v>3.674688403262008e-06</v>
      </c>
      <c r="AG24" t="n">
        <v>6.788194444444446</v>
      </c>
      <c r="AH24" t="n">
        <v>484752.0689378012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4.297</v>
      </c>
      <c r="E25" t="n">
        <v>23.27</v>
      </c>
      <c r="F25" t="n">
        <v>18.27</v>
      </c>
      <c r="G25" t="n">
        <v>30.46</v>
      </c>
      <c r="H25" t="n">
        <v>0.39</v>
      </c>
      <c r="I25" t="n">
        <v>36</v>
      </c>
      <c r="J25" t="n">
        <v>308.86</v>
      </c>
      <c r="K25" t="n">
        <v>61.82</v>
      </c>
      <c r="L25" t="n">
        <v>6.75</v>
      </c>
      <c r="M25" t="n">
        <v>34</v>
      </c>
      <c r="N25" t="n">
        <v>90.29000000000001</v>
      </c>
      <c r="O25" t="n">
        <v>38327.57</v>
      </c>
      <c r="P25" t="n">
        <v>329.06</v>
      </c>
      <c r="Q25" t="n">
        <v>444.55</v>
      </c>
      <c r="R25" t="n">
        <v>93.23</v>
      </c>
      <c r="S25" t="n">
        <v>48.21</v>
      </c>
      <c r="T25" t="n">
        <v>16441.08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388.6332617030522</v>
      </c>
      <c r="AB25" t="n">
        <v>531.7451739515694</v>
      </c>
      <c r="AC25" t="n">
        <v>480.9961608586698</v>
      </c>
      <c r="AD25" t="n">
        <v>388633.2617030522</v>
      </c>
      <c r="AE25" t="n">
        <v>531745.1739515695</v>
      </c>
      <c r="AF25" t="n">
        <v>3.703909377874516e-06</v>
      </c>
      <c r="AG25" t="n">
        <v>6.733217592592593</v>
      </c>
      <c r="AH25" t="n">
        <v>480996.1608586698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4.3116</v>
      </c>
      <c r="E26" t="n">
        <v>23.19</v>
      </c>
      <c r="F26" t="n">
        <v>18.25</v>
      </c>
      <c r="G26" t="n">
        <v>31.29</v>
      </c>
      <c r="H26" t="n">
        <v>0.4</v>
      </c>
      <c r="I26" t="n">
        <v>35</v>
      </c>
      <c r="J26" t="n">
        <v>309.41</v>
      </c>
      <c r="K26" t="n">
        <v>61.82</v>
      </c>
      <c r="L26" t="n">
        <v>7</v>
      </c>
      <c r="M26" t="n">
        <v>33</v>
      </c>
      <c r="N26" t="n">
        <v>90.59</v>
      </c>
      <c r="O26" t="n">
        <v>38394.52</v>
      </c>
      <c r="P26" t="n">
        <v>328.75</v>
      </c>
      <c r="Q26" t="n">
        <v>444.55</v>
      </c>
      <c r="R26" t="n">
        <v>92.36</v>
      </c>
      <c r="S26" t="n">
        <v>48.21</v>
      </c>
      <c r="T26" t="n">
        <v>16010.32</v>
      </c>
      <c r="U26" t="n">
        <v>0.52</v>
      </c>
      <c r="V26" t="n">
        <v>0.75</v>
      </c>
      <c r="W26" t="n">
        <v>0.22</v>
      </c>
      <c r="X26" t="n">
        <v>0.97</v>
      </c>
      <c r="Y26" t="n">
        <v>1</v>
      </c>
      <c r="Z26" t="n">
        <v>10</v>
      </c>
      <c r="AA26" t="n">
        <v>387.574808852658</v>
      </c>
      <c r="AB26" t="n">
        <v>530.2969520660162</v>
      </c>
      <c r="AC26" t="n">
        <v>479.6861552372815</v>
      </c>
      <c r="AD26" t="n">
        <v>387574.808852658</v>
      </c>
      <c r="AE26" t="n">
        <v>530296.9520660162</v>
      </c>
      <c r="AF26" t="n">
        <v>3.716494222397898e-06</v>
      </c>
      <c r="AG26" t="n">
        <v>6.710069444444446</v>
      </c>
      <c r="AH26" t="n">
        <v>479686.1552372815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4.3268</v>
      </c>
      <c r="E27" t="n">
        <v>23.11</v>
      </c>
      <c r="F27" t="n">
        <v>18.23</v>
      </c>
      <c r="G27" t="n">
        <v>32.16</v>
      </c>
      <c r="H27" t="n">
        <v>0.42</v>
      </c>
      <c r="I27" t="n">
        <v>34</v>
      </c>
      <c r="J27" t="n">
        <v>309.95</v>
      </c>
      <c r="K27" t="n">
        <v>61.82</v>
      </c>
      <c r="L27" t="n">
        <v>7.25</v>
      </c>
      <c r="M27" t="n">
        <v>32</v>
      </c>
      <c r="N27" t="n">
        <v>90.88</v>
      </c>
      <c r="O27" t="n">
        <v>38461.6</v>
      </c>
      <c r="P27" t="n">
        <v>328.1</v>
      </c>
      <c r="Q27" t="n">
        <v>444.59</v>
      </c>
      <c r="R27" t="n">
        <v>91.56999999999999</v>
      </c>
      <c r="S27" t="n">
        <v>48.21</v>
      </c>
      <c r="T27" t="n">
        <v>15617.85</v>
      </c>
      <c r="U27" t="n">
        <v>0.53</v>
      </c>
      <c r="V27" t="n">
        <v>0.75</v>
      </c>
      <c r="W27" t="n">
        <v>0.22</v>
      </c>
      <c r="X27" t="n">
        <v>0.95</v>
      </c>
      <c r="Y27" t="n">
        <v>1</v>
      </c>
      <c r="Z27" t="n">
        <v>10</v>
      </c>
      <c r="AA27" t="n">
        <v>386.3000796551884</v>
      </c>
      <c r="AB27" t="n">
        <v>528.5528113409549</v>
      </c>
      <c r="AC27" t="n">
        <v>478.1084728551033</v>
      </c>
      <c r="AD27" t="n">
        <v>386300.0796551884</v>
      </c>
      <c r="AE27" t="n">
        <v>528552.811340955</v>
      </c>
      <c r="AF27" t="n">
        <v>3.729596252312651e-06</v>
      </c>
      <c r="AG27" t="n">
        <v>6.686921296296297</v>
      </c>
      <c r="AH27" t="n">
        <v>478108.4728551033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4.3414</v>
      </c>
      <c r="E28" t="n">
        <v>23.03</v>
      </c>
      <c r="F28" t="n">
        <v>18.2</v>
      </c>
      <c r="G28" t="n">
        <v>33.1</v>
      </c>
      <c r="H28" t="n">
        <v>0.43</v>
      </c>
      <c r="I28" t="n">
        <v>33</v>
      </c>
      <c r="J28" t="n">
        <v>310.5</v>
      </c>
      <c r="K28" t="n">
        <v>61.82</v>
      </c>
      <c r="L28" t="n">
        <v>7.5</v>
      </c>
      <c r="M28" t="n">
        <v>31</v>
      </c>
      <c r="N28" t="n">
        <v>91.18000000000001</v>
      </c>
      <c r="O28" t="n">
        <v>38528.81</v>
      </c>
      <c r="P28" t="n">
        <v>327.69</v>
      </c>
      <c r="Q28" t="n">
        <v>444.58</v>
      </c>
      <c r="R28" t="n">
        <v>90.73999999999999</v>
      </c>
      <c r="S28" t="n">
        <v>48.21</v>
      </c>
      <c r="T28" t="n">
        <v>15208.37</v>
      </c>
      <c r="U28" t="n">
        <v>0.53</v>
      </c>
      <c r="V28" t="n">
        <v>0.75</v>
      </c>
      <c r="W28" t="n">
        <v>0.22</v>
      </c>
      <c r="X28" t="n">
        <v>0.93</v>
      </c>
      <c r="Y28" t="n">
        <v>1</v>
      </c>
      <c r="Z28" t="n">
        <v>10</v>
      </c>
      <c r="AA28" t="n">
        <v>385.1698854868927</v>
      </c>
      <c r="AB28" t="n">
        <v>527.0064298192451</v>
      </c>
      <c r="AC28" t="n">
        <v>476.7096758154653</v>
      </c>
      <c r="AD28" t="n">
        <v>385169.8854868927</v>
      </c>
      <c r="AE28" t="n">
        <v>527006.4298192451</v>
      </c>
      <c r="AF28" t="n">
        <v>3.742181096836032e-06</v>
      </c>
      <c r="AG28" t="n">
        <v>6.663773148148149</v>
      </c>
      <c r="AH28" t="n">
        <v>476709.6758154653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4.3589</v>
      </c>
      <c r="E29" t="n">
        <v>22.94</v>
      </c>
      <c r="F29" t="n">
        <v>18.17</v>
      </c>
      <c r="G29" t="n">
        <v>34.06</v>
      </c>
      <c r="H29" t="n">
        <v>0.44</v>
      </c>
      <c r="I29" t="n">
        <v>32</v>
      </c>
      <c r="J29" t="n">
        <v>311.04</v>
      </c>
      <c r="K29" t="n">
        <v>61.82</v>
      </c>
      <c r="L29" t="n">
        <v>7.75</v>
      </c>
      <c r="M29" t="n">
        <v>30</v>
      </c>
      <c r="N29" t="n">
        <v>91.47</v>
      </c>
      <c r="O29" t="n">
        <v>38596.15</v>
      </c>
      <c r="P29" t="n">
        <v>326.94</v>
      </c>
      <c r="Q29" t="n">
        <v>444.56</v>
      </c>
      <c r="R29" t="n">
        <v>89.73999999999999</v>
      </c>
      <c r="S29" t="n">
        <v>48.21</v>
      </c>
      <c r="T29" t="n">
        <v>14713.11</v>
      </c>
      <c r="U29" t="n">
        <v>0.54</v>
      </c>
      <c r="V29" t="n">
        <v>0.75</v>
      </c>
      <c r="W29" t="n">
        <v>0.21</v>
      </c>
      <c r="X29" t="n">
        <v>0.89</v>
      </c>
      <c r="Y29" t="n">
        <v>1</v>
      </c>
      <c r="Z29" t="n">
        <v>10</v>
      </c>
      <c r="AA29" t="n">
        <v>383.7001899529351</v>
      </c>
      <c r="AB29" t="n">
        <v>524.9955275512933</v>
      </c>
      <c r="AC29" t="n">
        <v>474.8906912376478</v>
      </c>
      <c r="AD29" t="n">
        <v>383700.1899529351</v>
      </c>
      <c r="AE29" t="n">
        <v>524995.5275512934</v>
      </c>
      <c r="AF29" t="n">
        <v>3.757265670751043e-06</v>
      </c>
      <c r="AG29" t="n">
        <v>6.637731481481482</v>
      </c>
      <c r="AH29" t="n">
        <v>474890.6912376478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4.3772</v>
      </c>
      <c r="E30" t="n">
        <v>22.85</v>
      </c>
      <c r="F30" t="n">
        <v>18.13</v>
      </c>
      <c r="G30" t="n">
        <v>35.08</v>
      </c>
      <c r="H30" t="n">
        <v>0.46</v>
      </c>
      <c r="I30" t="n">
        <v>31</v>
      </c>
      <c r="J30" t="n">
        <v>311.59</v>
      </c>
      <c r="K30" t="n">
        <v>61.82</v>
      </c>
      <c r="L30" t="n">
        <v>8</v>
      </c>
      <c r="M30" t="n">
        <v>29</v>
      </c>
      <c r="N30" t="n">
        <v>91.77</v>
      </c>
      <c r="O30" t="n">
        <v>38663.62</v>
      </c>
      <c r="P30" t="n">
        <v>326.01</v>
      </c>
      <c r="Q30" t="n">
        <v>444.56</v>
      </c>
      <c r="R30" t="n">
        <v>88.25</v>
      </c>
      <c r="S30" t="n">
        <v>48.21</v>
      </c>
      <c r="T30" t="n">
        <v>13976.67</v>
      </c>
      <c r="U30" t="n">
        <v>0.55</v>
      </c>
      <c r="V30" t="n">
        <v>0.75</v>
      </c>
      <c r="W30" t="n">
        <v>0.21</v>
      </c>
      <c r="X30" t="n">
        <v>0.85</v>
      </c>
      <c r="Y30" t="n">
        <v>1</v>
      </c>
      <c r="Z30" t="n">
        <v>10</v>
      </c>
      <c r="AA30" t="n">
        <v>382.0687115839015</v>
      </c>
      <c r="AB30" t="n">
        <v>522.7632668710356</v>
      </c>
      <c r="AC30" t="n">
        <v>472.8714743837165</v>
      </c>
      <c r="AD30" t="n">
        <v>382068.7115839015</v>
      </c>
      <c r="AE30" t="n">
        <v>522763.2668710357</v>
      </c>
      <c r="AF30" t="n">
        <v>3.773039825187883e-06</v>
      </c>
      <c r="AG30" t="n">
        <v>6.611689814814816</v>
      </c>
      <c r="AH30" t="n">
        <v>472871.4743837165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4.3944</v>
      </c>
      <c r="E31" t="n">
        <v>22.76</v>
      </c>
      <c r="F31" t="n">
        <v>18.09</v>
      </c>
      <c r="G31" t="n">
        <v>36.18</v>
      </c>
      <c r="H31" t="n">
        <v>0.47</v>
      </c>
      <c r="I31" t="n">
        <v>30</v>
      </c>
      <c r="J31" t="n">
        <v>312.14</v>
      </c>
      <c r="K31" t="n">
        <v>61.82</v>
      </c>
      <c r="L31" t="n">
        <v>8.25</v>
      </c>
      <c r="M31" t="n">
        <v>28</v>
      </c>
      <c r="N31" t="n">
        <v>92.06999999999999</v>
      </c>
      <c r="O31" t="n">
        <v>38731.35</v>
      </c>
      <c r="P31" t="n">
        <v>325.5</v>
      </c>
      <c r="Q31" t="n">
        <v>444.55</v>
      </c>
      <c r="R31" t="n">
        <v>87.06</v>
      </c>
      <c r="S31" t="n">
        <v>48.21</v>
      </c>
      <c r="T31" t="n">
        <v>13385.6</v>
      </c>
      <c r="U31" t="n">
        <v>0.55</v>
      </c>
      <c r="V31" t="n">
        <v>0.75</v>
      </c>
      <c r="W31" t="n">
        <v>0.21</v>
      </c>
      <c r="X31" t="n">
        <v>0.82</v>
      </c>
      <c r="Y31" t="n">
        <v>1</v>
      </c>
      <c r="Z31" t="n">
        <v>10</v>
      </c>
      <c r="AA31" t="n">
        <v>367.8242344772049</v>
      </c>
      <c r="AB31" t="n">
        <v>503.2733448716753</v>
      </c>
      <c r="AC31" t="n">
        <v>455.2416431856977</v>
      </c>
      <c r="AD31" t="n">
        <v>367824.2344772049</v>
      </c>
      <c r="AE31" t="n">
        <v>503273.3448716753</v>
      </c>
      <c r="AF31" t="n">
        <v>3.787865806407209e-06</v>
      </c>
      <c r="AG31" t="n">
        <v>6.585648148148149</v>
      </c>
      <c r="AH31" t="n">
        <v>455241.6431856977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4.4108</v>
      </c>
      <c r="E32" t="n">
        <v>22.67</v>
      </c>
      <c r="F32" t="n">
        <v>18.06</v>
      </c>
      <c r="G32" t="n">
        <v>37.37</v>
      </c>
      <c r="H32" t="n">
        <v>0.48</v>
      </c>
      <c r="I32" t="n">
        <v>29</v>
      </c>
      <c r="J32" t="n">
        <v>312.69</v>
      </c>
      <c r="K32" t="n">
        <v>61.82</v>
      </c>
      <c r="L32" t="n">
        <v>8.5</v>
      </c>
      <c r="M32" t="n">
        <v>27</v>
      </c>
      <c r="N32" t="n">
        <v>92.37</v>
      </c>
      <c r="O32" t="n">
        <v>38799.09</v>
      </c>
      <c r="P32" t="n">
        <v>324.73</v>
      </c>
      <c r="Q32" t="n">
        <v>444.55</v>
      </c>
      <c r="R32" t="n">
        <v>86.13</v>
      </c>
      <c r="S32" t="n">
        <v>48.21</v>
      </c>
      <c r="T32" t="n">
        <v>12926.29</v>
      </c>
      <c r="U32" t="n">
        <v>0.5600000000000001</v>
      </c>
      <c r="V32" t="n">
        <v>0.76</v>
      </c>
      <c r="W32" t="n">
        <v>0.21</v>
      </c>
      <c r="X32" t="n">
        <v>0.79</v>
      </c>
      <c r="Y32" t="n">
        <v>1</v>
      </c>
      <c r="Z32" t="n">
        <v>10</v>
      </c>
      <c r="AA32" t="n">
        <v>366.4369968430299</v>
      </c>
      <c r="AB32" t="n">
        <v>501.375265139992</v>
      </c>
      <c r="AC32" t="n">
        <v>453.5247135196346</v>
      </c>
      <c r="AD32" t="n">
        <v>366436.9968430299</v>
      </c>
      <c r="AE32" t="n">
        <v>501375.265139992</v>
      </c>
      <c r="AF32" t="n">
        <v>3.802002207104705e-06</v>
      </c>
      <c r="AG32" t="n">
        <v>6.559606481481482</v>
      </c>
      <c r="AH32" t="n">
        <v>453524.7135196346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4.4322</v>
      </c>
      <c r="E33" t="n">
        <v>22.56</v>
      </c>
      <c r="F33" t="n">
        <v>18.01</v>
      </c>
      <c r="G33" t="n">
        <v>38.59</v>
      </c>
      <c r="H33" t="n">
        <v>0.5</v>
      </c>
      <c r="I33" t="n">
        <v>28</v>
      </c>
      <c r="J33" t="n">
        <v>313.24</v>
      </c>
      <c r="K33" t="n">
        <v>61.82</v>
      </c>
      <c r="L33" t="n">
        <v>8.75</v>
      </c>
      <c r="M33" t="n">
        <v>26</v>
      </c>
      <c r="N33" t="n">
        <v>92.67</v>
      </c>
      <c r="O33" t="n">
        <v>38866.96</v>
      </c>
      <c r="P33" t="n">
        <v>323.82</v>
      </c>
      <c r="Q33" t="n">
        <v>444.56</v>
      </c>
      <c r="R33" t="n">
        <v>84.38</v>
      </c>
      <c r="S33" t="n">
        <v>48.21</v>
      </c>
      <c r="T33" t="n">
        <v>12052.88</v>
      </c>
      <c r="U33" t="n">
        <v>0.57</v>
      </c>
      <c r="V33" t="n">
        <v>0.76</v>
      </c>
      <c r="W33" t="n">
        <v>0.21</v>
      </c>
      <c r="X33" t="n">
        <v>0.73</v>
      </c>
      <c r="Y33" t="n">
        <v>1</v>
      </c>
      <c r="Z33" t="n">
        <v>10</v>
      </c>
      <c r="AA33" t="n">
        <v>364.6608594492722</v>
      </c>
      <c r="AB33" t="n">
        <v>498.9450756002012</v>
      </c>
      <c r="AC33" t="n">
        <v>451.3264578587289</v>
      </c>
      <c r="AD33" t="n">
        <v>364660.8594492722</v>
      </c>
      <c r="AE33" t="n">
        <v>498945.0756002012</v>
      </c>
      <c r="AF33" t="n">
        <v>3.820448486063633e-06</v>
      </c>
      <c r="AG33" t="n">
        <v>6.527777777777778</v>
      </c>
      <c r="AH33" t="n">
        <v>451326.4578587289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4.4702</v>
      </c>
      <c r="E34" t="n">
        <v>22.37</v>
      </c>
      <c r="F34" t="n">
        <v>17.87</v>
      </c>
      <c r="G34" t="n">
        <v>39.72</v>
      </c>
      <c r="H34" t="n">
        <v>0.51</v>
      </c>
      <c r="I34" t="n">
        <v>27</v>
      </c>
      <c r="J34" t="n">
        <v>313.79</v>
      </c>
      <c r="K34" t="n">
        <v>61.82</v>
      </c>
      <c r="L34" t="n">
        <v>9</v>
      </c>
      <c r="M34" t="n">
        <v>25</v>
      </c>
      <c r="N34" t="n">
        <v>92.97</v>
      </c>
      <c r="O34" t="n">
        <v>38934.97</v>
      </c>
      <c r="P34" t="n">
        <v>321.25</v>
      </c>
      <c r="Q34" t="n">
        <v>444.58</v>
      </c>
      <c r="R34" t="n">
        <v>79.68000000000001</v>
      </c>
      <c r="S34" t="n">
        <v>48.21</v>
      </c>
      <c r="T34" t="n">
        <v>9708.389999999999</v>
      </c>
      <c r="U34" t="n">
        <v>0.61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360.70715753514</v>
      </c>
      <c r="AB34" t="n">
        <v>493.5354462162674</v>
      </c>
      <c r="AC34" t="n">
        <v>446.4331159107354</v>
      </c>
      <c r="AD34" t="n">
        <v>360707.1575351401</v>
      </c>
      <c r="AE34" t="n">
        <v>493535.4462162674</v>
      </c>
      <c r="AF34" t="n">
        <v>3.853203560850516e-06</v>
      </c>
      <c r="AG34" t="n">
        <v>6.472800925925926</v>
      </c>
      <c r="AH34" t="n">
        <v>446433.1159107353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4.4686</v>
      </c>
      <c r="E35" t="n">
        <v>22.38</v>
      </c>
      <c r="F35" t="n">
        <v>17.94</v>
      </c>
      <c r="G35" t="n">
        <v>41.39</v>
      </c>
      <c r="H35" t="n">
        <v>0.52</v>
      </c>
      <c r="I35" t="n">
        <v>26</v>
      </c>
      <c r="J35" t="n">
        <v>314.34</v>
      </c>
      <c r="K35" t="n">
        <v>61.82</v>
      </c>
      <c r="L35" t="n">
        <v>9.25</v>
      </c>
      <c r="M35" t="n">
        <v>24</v>
      </c>
      <c r="N35" t="n">
        <v>93.27</v>
      </c>
      <c r="O35" t="n">
        <v>39003.11</v>
      </c>
      <c r="P35" t="n">
        <v>322.25</v>
      </c>
      <c r="Q35" t="n">
        <v>444.56</v>
      </c>
      <c r="R35" t="n">
        <v>82.55</v>
      </c>
      <c r="S35" t="n">
        <v>48.21</v>
      </c>
      <c r="T35" t="n">
        <v>11148.83</v>
      </c>
      <c r="U35" t="n">
        <v>0.58</v>
      </c>
      <c r="V35" t="n">
        <v>0.76</v>
      </c>
      <c r="W35" t="n">
        <v>0.19</v>
      </c>
      <c r="X35" t="n">
        <v>0.66</v>
      </c>
      <c r="Y35" t="n">
        <v>1</v>
      </c>
      <c r="Z35" t="n">
        <v>10</v>
      </c>
      <c r="AA35" t="n">
        <v>361.541786631435</v>
      </c>
      <c r="AB35" t="n">
        <v>494.6774225670551</v>
      </c>
      <c r="AC35" t="n">
        <v>447.4661036413777</v>
      </c>
      <c r="AD35" t="n">
        <v>361541.786631435</v>
      </c>
      <c r="AE35" t="n">
        <v>494677.4225670552</v>
      </c>
      <c r="AF35" t="n">
        <v>3.851824399806858e-06</v>
      </c>
      <c r="AG35" t="n">
        <v>6.475694444444444</v>
      </c>
      <c r="AH35" t="n">
        <v>447466.1036413777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4.4519</v>
      </c>
      <c r="E36" t="n">
        <v>22.46</v>
      </c>
      <c r="F36" t="n">
        <v>18.02</v>
      </c>
      <c r="G36" t="n">
        <v>41.59</v>
      </c>
      <c r="H36" t="n">
        <v>0.54</v>
      </c>
      <c r="I36" t="n">
        <v>26</v>
      </c>
      <c r="J36" t="n">
        <v>314.9</v>
      </c>
      <c r="K36" t="n">
        <v>61.82</v>
      </c>
      <c r="L36" t="n">
        <v>9.5</v>
      </c>
      <c r="M36" t="n">
        <v>24</v>
      </c>
      <c r="N36" t="n">
        <v>93.56999999999999</v>
      </c>
      <c r="O36" t="n">
        <v>39071.38</v>
      </c>
      <c r="P36" t="n">
        <v>323.75</v>
      </c>
      <c r="Q36" t="n">
        <v>444.56</v>
      </c>
      <c r="R36" t="n">
        <v>85.04000000000001</v>
      </c>
      <c r="S36" t="n">
        <v>48.21</v>
      </c>
      <c r="T36" t="n">
        <v>12394.5</v>
      </c>
      <c r="U36" t="n">
        <v>0.57</v>
      </c>
      <c r="V36" t="n">
        <v>0.76</v>
      </c>
      <c r="W36" t="n">
        <v>0.2</v>
      </c>
      <c r="X36" t="n">
        <v>0.74</v>
      </c>
      <c r="Y36" t="n">
        <v>1</v>
      </c>
      <c r="Z36" t="n">
        <v>10</v>
      </c>
      <c r="AA36" t="n">
        <v>363.4575556682422</v>
      </c>
      <c r="AB36" t="n">
        <v>497.2986622809797</v>
      </c>
      <c r="AC36" t="n">
        <v>449.8371759159384</v>
      </c>
      <c r="AD36" t="n">
        <v>363457.5556682422</v>
      </c>
      <c r="AE36" t="n">
        <v>497298.6622809797</v>
      </c>
      <c r="AF36" t="n">
        <v>3.837429406413675e-06</v>
      </c>
      <c r="AG36" t="n">
        <v>6.498842592592593</v>
      </c>
      <c r="AH36" t="n">
        <v>449837.1759159384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4.4682</v>
      </c>
      <c r="E37" t="n">
        <v>22.38</v>
      </c>
      <c r="F37" t="n">
        <v>17.99</v>
      </c>
      <c r="G37" t="n">
        <v>43.19</v>
      </c>
      <c r="H37" t="n">
        <v>0.55</v>
      </c>
      <c r="I37" t="n">
        <v>25</v>
      </c>
      <c r="J37" t="n">
        <v>315.45</v>
      </c>
      <c r="K37" t="n">
        <v>61.82</v>
      </c>
      <c r="L37" t="n">
        <v>9.75</v>
      </c>
      <c r="M37" t="n">
        <v>23</v>
      </c>
      <c r="N37" t="n">
        <v>93.88</v>
      </c>
      <c r="O37" t="n">
        <v>39139.8</v>
      </c>
      <c r="P37" t="n">
        <v>323.36</v>
      </c>
      <c r="Q37" t="n">
        <v>444.55</v>
      </c>
      <c r="R37" t="n">
        <v>84.28</v>
      </c>
      <c r="S37" t="n">
        <v>48.21</v>
      </c>
      <c r="T37" t="n">
        <v>12021.31</v>
      </c>
      <c r="U37" t="n">
        <v>0.57</v>
      </c>
      <c r="V37" t="n">
        <v>0.76</v>
      </c>
      <c r="W37" t="n">
        <v>0.2</v>
      </c>
      <c r="X37" t="n">
        <v>0.72</v>
      </c>
      <c r="Y37" t="n">
        <v>1</v>
      </c>
      <c r="Z37" t="n">
        <v>10</v>
      </c>
      <c r="AA37" t="n">
        <v>362.3143963893024</v>
      </c>
      <c r="AB37" t="n">
        <v>495.7345413229061</v>
      </c>
      <c r="AC37" t="n">
        <v>448.4223324668459</v>
      </c>
      <c r="AD37" t="n">
        <v>362314.3963893024</v>
      </c>
      <c r="AE37" t="n">
        <v>495734.5413229062</v>
      </c>
      <c r="AF37" t="n">
        <v>3.851479609545943e-06</v>
      </c>
      <c r="AG37" t="n">
        <v>6.475694444444444</v>
      </c>
      <c r="AH37" t="n">
        <v>448422.3324668459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4.4683</v>
      </c>
      <c r="E38" t="n">
        <v>22.38</v>
      </c>
      <c r="F38" t="n">
        <v>17.99</v>
      </c>
      <c r="G38" t="n">
        <v>43.18</v>
      </c>
      <c r="H38" t="n">
        <v>0.5600000000000001</v>
      </c>
      <c r="I38" t="n">
        <v>25</v>
      </c>
      <c r="J38" t="n">
        <v>316.01</v>
      </c>
      <c r="K38" t="n">
        <v>61.82</v>
      </c>
      <c r="L38" t="n">
        <v>10</v>
      </c>
      <c r="M38" t="n">
        <v>23</v>
      </c>
      <c r="N38" t="n">
        <v>94.18000000000001</v>
      </c>
      <c r="O38" t="n">
        <v>39208.35</v>
      </c>
      <c r="P38" t="n">
        <v>323.11</v>
      </c>
      <c r="Q38" t="n">
        <v>444.56</v>
      </c>
      <c r="R38" t="n">
        <v>83.98</v>
      </c>
      <c r="S38" t="n">
        <v>48.21</v>
      </c>
      <c r="T38" t="n">
        <v>11869.49</v>
      </c>
      <c r="U38" t="n">
        <v>0.57</v>
      </c>
      <c r="V38" t="n">
        <v>0.76</v>
      </c>
      <c r="W38" t="n">
        <v>0.21</v>
      </c>
      <c r="X38" t="n">
        <v>0.72</v>
      </c>
      <c r="Y38" t="n">
        <v>1</v>
      </c>
      <c r="Z38" t="n">
        <v>10</v>
      </c>
      <c r="AA38" t="n">
        <v>362.1739382603502</v>
      </c>
      <c r="AB38" t="n">
        <v>495.5423603142985</v>
      </c>
      <c r="AC38" t="n">
        <v>448.2484929439719</v>
      </c>
      <c r="AD38" t="n">
        <v>362173.9382603502</v>
      </c>
      <c r="AE38" t="n">
        <v>495542.3603142985</v>
      </c>
      <c r="AF38" t="n">
        <v>3.851565807111171e-06</v>
      </c>
      <c r="AG38" t="n">
        <v>6.475694444444444</v>
      </c>
      <c r="AH38" t="n">
        <v>448248.4929439719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4.487</v>
      </c>
      <c r="E39" t="n">
        <v>22.29</v>
      </c>
      <c r="F39" t="n">
        <v>17.96</v>
      </c>
      <c r="G39" t="n">
        <v>44.89</v>
      </c>
      <c r="H39" t="n">
        <v>0.58</v>
      </c>
      <c r="I39" t="n">
        <v>24</v>
      </c>
      <c r="J39" t="n">
        <v>316.56</v>
      </c>
      <c r="K39" t="n">
        <v>61.82</v>
      </c>
      <c r="L39" t="n">
        <v>10.25</v>
      </c>
      <c r="M39" t="n">
        <v>22</v>
      </c>
      <c r="N39" t="n">
        <v>94.48999999999999</v>
      </c>
      <c r="O39" t="n">
        <v>39277.04</v>
      </c>
      <c r="P39" t="n">
        <v>322.72</v>
      </c>
      <c r="Q39" t="n">
        <v>444.59</v>
      </c>
      <c r="R39" t="n">
        <v>82.77</v>
      </c>
      <c r="S39" t="n">
        <v>48.21</v>
      </c>
      <c r="T39" t="n">
        <v>11269.21</v>
      </c>
      <c r="U39" t="n">
        <v>0.58</v>
      </c>
      <c r="V39" t="n">
        <v>0.76</v>
      </c>
      <c r="W39" t="n">
        <v>0.2</v>
      </c>
      <c r="X39" t="n">
        <v>0.68</v>
      </c>
      <c r="Y39" t="n">
        <v>1</v>
      </c>
      <c r="Z39" t="n">
        <v>10</v>
      </c>
      <c r="AA39" t="n">
        <v>360.9175682809998</v>
      </c>
      <c r="AB39" t="n">
        <v>493.8233394814197</v>
      </c>
      <c r="AC39" t="n">
        <v>446.6935330467222</v>
      </c>
      <c r="AD39" t="n">
        <v>360917.5682809998</v>
      </c>
      <c r="AE39" t="n">
        <v>493823.3394814197</v>
      </c>
      <c r="AF39" t="n">
        <v>3.867684751808926e-06</v>
      </c>
      <c r="AG39" t="n">
        <v>6.449652777777778</v>
      </c>
      <c r="AH39" t="n">
        <v>446693.5330467222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4.5076</v>
      </c>
      <c r="E40" t="n">
        <v>22.18</v>
      </c>
      <c r="F40" t="n">
        <v>17.91</v>
      </c>
      <c r="G40" t="n">
        <v>46.72</v>
      </c>
      <c r="H40" t="n">
        <v>0.59</v>
      </c>
      <c r="I40" t="n">
        <v>23</v>
      </c>
      <c r="J40" t="n">
        <v>317.12</v>
      </c>
      <c r="K40" t="n">
        <v>61.82</v>
      </c>
      <c r="L40" t="n">
        <v>10.5</v>
      </c>
      <c r="M40" t="n">
        <v>21</v>
      </c>
      <c r="N40" t="n">
        <v>94.8</v>
      </c>
      <c r="O40" t="n">
        <v>39345.87</v>
      </c>
      <c r="P40" t="n">
        <v>321.29</v>
      </c>
      <c r="Q40" t="n">
        <v>444.61</v>
      </c>
      <c r="R40" t="n">
        <v>81.14</v>
      </c>
      <c r="S40" t="n">
        <v>48.21</v>
      </c>
      <c r="T40" t="n">
        <v>10457.65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358.9579956358714</v>
      </c>
      <c r="AB40" t="n">
        <v>491.1421657381113</v>
      </c>
      <c r="AC40" t="n">
        <v>444.2682467624241</v>
      </c>
      <c r="AD40" t="n">
        <v>358957.9956358714</v>
      </c>
      <c r="AE40" t="n">
        <v>491142.1657381112</v>
      </c>
      <c r="AF40" t="n">
        <v>3.885441450246025e-06</v>
      </c>
      <c r="AG40" t="n">
        <v>6.417824074074074</v>
      </c>
      <c r="AH40" t="n">
        <v>444268.2467624241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4.5064</v>
      </c>
      <c r="E41" t="n">
        <v>22.19</v>
      </c>
      <c r="F41" t="n">
        <v>17.92</v>
      </c>
      <c r="G41" t="n">
        <v>46.74</v>
      </c>
      <c r="H41" t="n">
        <v>0.6</v>
      </c>
      <c r="I41" t="n">
        <v>23</v>
      </c>
      <c r="J41" t="n">
        <v>317.68</v>
      </c>
      <c r="K41" t="n">
        <v>61.82</v>
      </c>
      <c r="L41" t="n">
        <v>10.75</v>
      </c>
      <c r="M41" t="n">
        <v>21</v>
      </c>
      <c r="N41" t="n">
        <v>95.11</v>
      </c>
      <c r="O41" t="n">
        <v>39414.84</v>
      </c>
      <c r="P41" t="n">
        <v>321.61</v>
      </c>
      <c r="Q41" t="n">
        <v>444.55</v>
      </c>
      <c r="R41" t="n">
        <v>81.36</v>
      </c>
      <c r="S41" t="n">
        <v>48.21</v>
      </c>
      <c r="T41" t="n">
        <v>10571.14</v>
      </c>
      <c r="U41" t="n">
        <v>0.59</v>
      </c>
      <c r="V41" t="n">
        <v>0.76</v>
      </c>
      <c r="W41" t="n">
        <v>0.2</v>
      </c>
      <c r="X41" t="n">
        <v>0.64</v>
      </c>
      <c r="Y41" t="n">
        <v>1</v>
      </c>
      <c r="Z41" t="n">
        <v>10</v>
      </c>
      <c r="AA41" t="n">
        <v>359.2199570640918</v>
      </c>
      <c r="AB41" t="n">
        <v>491.5005929211248</v>
      </c>
      <c r="AC41" t="n">
        <v>444.5924661581466</v>
      </c>
      <c r="AD41" t="n">
        <v>359219.9570640918</v>
      </c>
      <c r="AE41" t="n">
        <v>491500.5929211248</v>
      </c>
      <c r="AF41" t="n">
        <v>3.884407079463282e-06</v>
      </c>
      <c r="AG41" t="n">
        <v>6.420717592592593</v>
      </c>
      <c r="AH41" t="n">
        <v>444592.4661581466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4.5257</v>
      </c>
      <c r="E42" t="n">
        <v>22.1</v>
      </c>
      <c r="F42" t="n">
        <v>17.88</v>
      </c>
      <c r="G42" t="n">
        <v>48.75</v>
      </c>
      <c r="H42" t="n">
        <v>0.62</v>
      </c>
      <c r="I42" t="n">
        <v>22</v>
      </c>
      <c r="J42" t="n">
        <v>318.24</v>
      </c>
      <c r="K42" t="n">
        <v>61.82</v>
      </c>
      <c r="L42" t="n">
        <v>11</v>
      </c>
      <c r="M42" t="n">
        <v>20</v>
      </c>
      <c r="N42" t="n">
        <v>95.42</v>
      </c>
      <c r="O42" t="n">
        <v>39483.95</v>
      </c>
      <c r="P42" t="n">
        <v>320.79</v>
      </c>
      <c r="Q42" t="n">
        <v>444.56</v>
      </c>
      <c r="R42" t="n">
        <v>80.13</v>
      </c>
      <c r="S42" t="n">
        <v>48.21</v>
      </c>
      <c r="T42" t="n">
        <v>9961.200000000001</v>
      </c>
      <c r="U42" t="n">
        <v>0.6</v>
      </c>
      <c r="V42" t="n">
        <v>0.76</v>
      </c>
      <c r="W42" t="n">
        <v>0.2</v>
      </c>
      <c r="X42" t="n">
        <v>0.6</v>
      </c>
      <c r="Y42" t="n">
        <v>1</v>
      </c>
      <c r="Z42" t="n">
        <v>10</v>
      </c>
      <c r="AA42" t="n">
        <v>357.6968477138205</v>
      </c>
      <c r="AB42" t="n">
        <v>489.4166075132415</v>
      </c>
      <c r="AC42" t="n">
        <v>442.7073733926998</v>
      </c>
      <c r="AD42" t="n">
        <v>357696.8477138205</v>
      </c>
      <c r="AE42" t="n">
        <v>489416.6075132415</v>
      </c>
      <c r="AF42" t="n">
        <v>3.901043209552408e-06</v>
      </c>
      <c r="AG42" t="n">
        <v>6.394675925925926</v>
      </c>
      <c r="AH42" t="n">
        <v>442707.3733926998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4.5259</v>
      </c>
      <c r="E43" t="n">
        <v>22.1</v>
      </c>
      <c r="F43" t="n">
        <v>17.88</v>
      </c>
      <c r="G43" t="n">
        <v>48.75</v>
      </c>
      <c r="H43" t="n">
        <v>0.63</v>
      </c>
      <c r="I43" t="n">
        <v>22</v>
      </c>
      <c r="J43" t="n">
        <v>318.8</v>
      </c>
      <c r="K43" t="n">
        <v>61.82</v>
      </c>
      <c r="L43" t="n">
        <v>11.25</v>
      </c>
      <c r="M43" t="n">
        <v>20</v>
      </c>
      <c r="N43" t="n">
        <v>95.73</v>
      </c>
      <c r="O43" t="n">
        <v>39553.2</v>
      </c>
      <c r="P43" t="n">
        <v>320.93</v>
      </c>
      <c r="Q43" t="n">
        <v>444.55</v>
      </c>
      <c r="R43" t="n">
        <v>80.13</v>
      </c>
      <c r="S43" t="n">
        <v>48.21</v>
      </c>
      <c r="T43" t="n">
        <v>9959.25</v>
      </c>
      <c r="U43" t="n">
        <v>0.6</v>
      </c>
      <c r="V43" t="n">
        <v>0.76</v>
      </c>
      <c r="W43" t="n">
        <v>0.2</v>
      </c>
      <c r="X43" t="n">
        <v>0.6</v>
      </c>
      <c r="Y43" t="n">
        <v>1</v>
      </c>
      <c r="Z43" t="n">
        <v>10</v>
      </c>
      <c r="AA43" t="n">
        <v>357.761727688148</v>
      </c>
      <c r="AB43" t="n">
        <v>489.5053791564189</v>
      </c>
      <c r="AC43" t="n">
        <v>442.7876727948441</v>
      </c>
      <c r="AD43" t="n">
        <v>357761.727688148</v>
      </c>
      <c r="AE43" t="n">
        <v>489505.3791564189</v>
      </c>
      <c r="AF43" t="n">
        <v>3.901215604682866e-06</v>
      </c>
      <c r="AG43" t="n">
        <v>6.394675925925926</v>
      </c>
      <c r="AH43" t="n">
        <v>442787.6727948441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4.5458</v>
      </c>
      <c r="E44" t="n">
        <v>22</v>
      </c>
      <c r="F44" t="n">
        <v>17.83</v>
      </c>
      <c r="G44" t="n">
        <v>50.96</v>
      </c>
      <c r="H44" t="n">
        <v>0.64</v>
      </c>
      <c r="I44" t="n">
        <v>21</v>
      </c>
      <c r="J44" t="n">
        <v>319.36</v>
      </c>
      <c r="K44" t="n">
        <v>61.82</v>
      </c>
      <c r="L44" t="n">
        <v>11.5</v>
      </c>
      <c r="M44" t="n">
        <v>19</v>
      </c>
      <c r="N44" t="n">
        <v>96.04000000000001</v>
      </c>
      <c r="O44" t="n">
        <v>39622.59</v>
      </c>
      <c r="P44" t="n">
        <v>319.68</v>
      </c>
      <c r="Q44" t="n">
        <v>444.57</v>
      </c>
      <c r="R44" t="n">
        <v>78.72</v>
      </c>
      <c r="S44" t="n">
        <v>48.21</v>
      </c>
      <c r="T44" t="n">
        <v>9257.639999999999</v>
      </c>
      <c r="U44" t="n">
        <v>0.61</v>
      </c>
      <c r="V44" t="n">
        <v>0.76</v>
      </c>
      <c r="W44" t="n">
        <v>0.2</v>
      </c>
      <c r="X44" t="n">
        <v>0.5600000000000001</v>
      </c>
      <c r="Y44" t="n">
        <v>1</v>
      </c>
      <c r="Z44" t="n">
        <v>10</v>
      </c>
      <c r="AA44" t="n">
        <v>355.9633290433574</v>
      </c>
      <c r="AB44" t="n">
        <v>487.0447307908676</v>
      </c>
      <c r="AC44" t="n">
        <v>440.5618652557594</v>
      </c>
      <c r="AD44" t="n">
        <v>355963.3290433573</v>
      </c>
      <c r="AE44" t="n">
        <v>487044.7307908676</v>
      </c>
      <c r="AF44" t="n">
        <v>3.918368920163364e-06</v>
      </c>
      <c r="AG44" t="n">
        <v>6.36574074074074</v>
      </c>
      <c r="AH44" t="n">
        <v>440561.8652557594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4.5442</v>
      </c>
      <c r="E45" t="n">
        <v>22.01</v>
      </c>
      <c r="F45" t="n">
        <v>17.84</v>
      </c>
      <c r="G45" t="n">
        <v>50.98</v>
      </c>
      <c r="H45" t="n">
        <v>0.65</v>
      </c>
      <c r="I45" t="n">
        <v>21</v>
      </c>
      <c r="J45" t="n">
        <v>319.93</v>
      </c>
      <c r="K45" t="n">
        <v>61.82</v>
      </c>
      <c r="L45" t="n">
        <v>11.75</v>
      </c>
      <c r="M45" t="n">
        <v>19</v>
      </c>
      <c r="N45" t="n">
        <v>96.36</v>
      </c>
      <c r="O45" t="n">
        <v>39692.13</v>
      </c>
      <c r="P45" t="n">
        <v>319.98</v>
      </c>
      <c r="Q45" t="n">
        <v>444.55</v>
      </c>
      <c r="R45" t="n">
        <v>79.05</v>
      </c>
      <c r="S45" t="n">
        <v>48.21</v>
      </c>
      <c r="T45" t="n">
        <v>9426.219999999999</v>
      </c>
      <c r="U45" t="n">
        <v>0.61</v>
      </c>
      <c r="V45" t="n">
        <v>0.76</v>
      </c>
      <c r="W45" t="n">
        <v>0.2</v>
      </c>
      <c r="X45" t="n">
        <v>0.57</v>
      </c>
      <c r="Y45" t="n">
        <v>1</v>
      </c>
      <c r="Z45" t="n">
        <v>10</v>
      </c>
      <c r="AA45" t="n">
        <v>356.231315480277</v>
      </c>
      <c r="AB45" t="n">
        <v>487.4114016565883</v>
      </c>
      <c r="AC45" t="n">
        <v>440.8935415686814</v>
      </c>
      <c r="AD45" t="n">
        <v>356231.3154802771</v>
      </c>
      <c r="AE45" t="n">
        <v>487411.4016565883</v>
      </c>
      <c r="AF45" t="n">
        <v>3.916989759119707e-06</v>
      </c>
      <c r="AG45" t="n">
        <v>6.36863425925926</v>
      </c>
      <c r="AH45" t="n">
        <v>440893.5415686814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4.5439</v>
      </c>
      <c r="E46" t="n">
        <v>22.01</v>
      </c>
      <c r="F46" t="n">
        <v>17.84</v>
      </c>
      <c r="G46" t="n">
        <v>50.98</v>
      </c>
      <c r="H46" t="n">
        <v>0.67</v>
      </c>
      <c r="I46" t="n">
        <v>21</v>
      </c>
      <c r="J46" t="n">
        <v>320.49</v>
      </c>
      <c r="K46" t="n">
        <v>61.82</v>
      </c>
      <c r="L46" t="n">
        <v>12</v>
      </c>
      <c r="M46" t="n">
        <v>19</v>
      </c>
      <c r="N46" t="n">
        <v>96.67</v>
      </c>
      <c r="O46" t="n">
        <v>39761.81</v>
      </c>
      <c r="P46" t="n">
        <v>320.2</v>
      </c>
      <c r="Q46" t="n">
        <v>444.55</v>
      </c>
      <c r="R46" t="n">
        <v>79.09</v>
      </c>
      <c r="S46" t="n">
        <v>48.21</v>
      </c>
      <c r="T46" t="n">
        <v>9445.85</v>
      </c>
      <c r="U46" t="n">
        <v>0.61</v>
      </c>
      <c r="V46" t="n">
        <v>0.76</v>
      </c>
      <c r="W46" t="n">
        <v>0.2</v>
      </c>
      <c r="X46" t="n">
        <v>0.57</v>
      </c>
      <c r="Y46" t="n">
        <v>1</v>
      </c>
      <c r="Z46" t="n">
        <v>10</v>
      </c>
      <c r="AA46" t="n">
        <v>356.3631666818811</v>
      </c>
      <c r="AB46" t="n">
        <v>487.5918062874875</v>
      </c>
      <c r="AC46" t="n">
        <v>441.0567286348071</v>
      </c>
      <c r="AD46" t="n">
        <v>356363.1666818811</v>
      </c>
      <c r="AE46" t="n">
        <v>487591.8062874875</v>
      </c>
      <c r="AF46" t="n">
        <v>3.91673116642402e-06</v>
      </c>
      <c r="AG46" t="n">
        <v>6.36863425925926</v>
      </c>
      <c r="AH46" t="n">
        <v>441056.7286348072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4.5624</v>
      </c>
      <c r="E47" t="n">
        <v>21.92</v>
      </c>
      <c r="F47" t="n">
        <v>17.81</v>
      </c>
      <c r="G47" t="n">
        <v>53.43</v>
      </c>
      <c r="H47" t="n">
        <v>0.68</v>
      </c>
      <c r="I47" t="n">
        <v>20</v>
      </c>
      <c r="J47" t="n">
        <v>321.06</v>
      </c>
      <c r="K47" t="n">
        <v>61.82</v>
      </c>
      <c r="L47" t="n">
        <v>12.25</v>
      </c>
      <c r="M47" t="n">
        <v>18</v>
      </c>
      <c r="N47" t="n">
        <v>96.98999999999999</v>
      </c>
      <c r="O47" t="n">
        <v>39831.64</v>
      </c>
      <c r="P47" t="n">
        <v>319.58</v>
      </c>
      <c r="Q47" t="n">
        <v>444.55</v>
      </c>
      <c r="R47" t="n">
        <v>77.98</v>
      </c>
      <c r="S47" t="n">
        <v>48.21</v>
      </c>
      <c r="T47" t="n">
        <v>8892.65</v>
      </c>
      <c r="U47" t="n">
        <v>0.62</v>
      </c>
      <c r="V47" t="n">
        <v>0.77</v>
      </c>
      <c r="W47" t="n">
        <v>0.2</v>
      </c>
      <c r="X47" t="n">
        <v>0.53</v>
      </c>
      <c r="Y47" t="n">
        <v>1</v>
      </c>
      <c r="Z47" t="n">
        <v>10</v>
      </c>
      <c r="AA47" t="n">
        <v>355.0392459332573</v>
      </c>
      <c r="AB47" t="n">
        <v>485.7803595119592</v>
      </c>
      <c r="AC47" t="n">
        <v>439.4181637971537</v>
      </c>
      <c r="AD47" t="n">
        <v>355039.2459332573</v>
      </c>
      <c r="AE47" t="n">
        <v>485780.3595119592</v>
      </c>
      <c r="AF47" t="n">
        <v>3.932677715991318e-06</v>
      </c>
      <c r="AG47" t="n">
        <v>6.342592592592593</v>
      </c>
      <c r="AH47" t="n">
        <v>439418.1637971537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4.5607</v>
      </c>
      <c r="E48" t="n">
        <v>21.93</v>
      </c>
      <c r="F48" t="n">
        <v>17.82</v>
      </c>
      <c r="G48" t="n">
        <v>53.45</v>
      </c>
      <c r="H48" t="n">
        <v>0.6899999999999999</v>
      </c>
      <c r="I48" t="n">
        <v>20</v>
      </c>
      <c r="J48" t="n">
        <v>321.63</v>
      </c>
      <c r="K48" t="n">
        <v>61.82</v>
      </c>
      <c r="L48" t="n">
        <v>12.5</v>
      </c>
      <c r="M48" t="n">
        <v>18</v>
      </c>
      <c r="N48" t="n">
        <v>97.31</v>
      </c>
      <c r="O48" t="n">
        <v>39901.61</v>
      </c>
      <c r="P48" t="n">
        <v>319.64</v>
      </c>
      <c r="Q48" t="n">
        <v>444.57</v>
      </c>
      <c r="R48" t="n">
        <v>78.25</v>
      </c>
      <c r="S48" t="n">
        <v>48.21</v>
      </c>
      <c r="T48" t="n">
        <v>9028.74</v>
      </c>
      <c r="U48" t="n">
        <v>0.62</v>
      </c>
      <c r="V48" t="n">
        <v>0.77</v>
      </c>
      <c r="W48" t="n">
        <v>0.2</v>
      </c>
      <c r="X48" t="n">
        <v>0.54</v>
      </c>
      <c r="Y48" t="n">
        <v>1</v>
      </c>
      <c r="Z48" t="n">
        <v>10</v>
      </c>
      <c r="AA48" t="n">
        <v>355.1835328481508</v>
      </c>
      <c r="AB48" t="n">
        <v>485.9777792344059</v>
      </c>
      <c r="AC48" t="n">
        <v>439.5967420583705</v>
      </c>
      <c r="AD48" t="n">
        <v>355183.5328481508</v>
      </c>
      <c r="AE48" t="n">
        <v>485977.779234406</v>
      </c>
      <c r="AF48" t="n">
        <v>3.931212357382432e-06</v>
      </c>
      <c r="AG48" t="n">
        <v>6.345486111111111</v>
      </c>
      <c r="AH48" t="n">
        <v>439596.7420583705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4.5806</v>
      </c>
      <c r="E49" t="n">
        <v>21.83</v>
      </c>
      <c r="F49" t="n">
        <v>17.78</v>
      </c>
      <c r="G49" t="n">
        <v>56.14</v>
      </c>
      <c r="H49" t="n">
        <v>0.71</v>
      </c>
      <c r="I49" t="n">
        <v>19</v>
      </c>
      <c r="J49" t="n">
        <v>322.2</v>
      </c>
      <c r="K49" t="n">
        <v>61.82</v>
      </c>
      <c r="L49" t="n">
        <v>12.75</v>
      </c>
      <c r="M49" t="n">
        <v>17</v>
      </c>
      <c r="N49" t="n">
        <v>97.62</v>
      </c>
      <c r="O49" t="n">
        <v>39971.73</v>
      </c>
      <c r="P49" t="n">
        <v>318.89</v>
      </c>
      <c r="Q49" t="n">
        <v>444.56</v>
      </c>
      <c r="R49" t="n">
        <v>76.89</v>
      </c>
      <c r="S49" t="n">
        <v>48.21</v>
      </c>
      <c r="T49" t="n">
        <v>8354.809999999999</v>
      </c>
      <c r="U49" t="n">
        <v>0.63</v>
      </c>
      <c r="V49" t="n">
        <v>0.77</v>
      </c>
      <c r="W49" t="n">
        <v>0.2</v>
      </c>
      <c r="X49" t="n">
        <v>0.5</v>
      </c>
      <c r="Y49" t="n">
        <v>1</v>
      </c>
      <c r="Z49" t="n">
        <v>10</v>
      </c>
      <c r="AA49" t="n">
        <v>353.7035234452335</v>
      </c>
      <c r="AB49" t="n">
        <v>483.9527650759279</v>
      </c>
      <c r="AC49" t="n">
        <v>437.7649924090523</v>
      </c>
      <c r="AD49" t="n">
        <v>353703.5234452335</v>
      </c>
      <c r="AE49" t="n">
        <v>483952.7650759278</v>
      </c>
      <c r="AF49" t="n">
        <v>3.94836567286293e-06</v>
      </c>
      <c r="AG49" t="n">
        <v>6.316550925925926</v>
      </c>
      <c r="AH49" t="n">
        <v>437764.9924090523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4.5814</v>
      </c>
      <c r="E50" t="n">
        <v>21.83</v>
      </c>
      <c r="F50" t="n">
        <v>17.77</v>
      </c>
      <c r="G50" t="n">
        <v>56.13</v>
      </c>
      <c r="H50" t="n">
        <v>0.72</v>
      </c>
      <c r="I50" t="n">
        <v>19</v>
      </c>
      <c r="J50" t="n">
        <v>322.77</v>
      </c>
      <c r="K50" t="n">
        <v>61.82</v>
      </c>
      <c r="L50" t="n">
        <v>13</v>
      </c>
      <c r="M50" t="n">
        <v>17</v>
      </c>
      <c r="N50" t="n">
        <v>97.94</v>
      </c>
      <c r="O50" t="n">
        <v>40042</v>
      </c>
      <c r="P50" t="n">
        <v>318.89</v>
      </c>
      <c r="Q50" t="n">
        <v>444.55</v>
      </c>
      <c r="R50" t="n">
        <v>76.68000000000001</v>
      </c>
      <c r="S50" t="n">
        <v>48.21</v>
      </c>
      <c r="T50" t="n">
        <v>8249.309999999999</v>
      </c>
      <c r="U50" t="n">
        <v>0.63</v>
      </c>
      <c r="V50" t="n">
        <v>0.77</v>
      </c>
      <c r="W50" t="n">
        <v>0.2</v>
      </c>
      <c r="X50" t="n">
        <v>0.5</v>
      </c>
      <c r="Y50" t="n">
        <v>1</v>
      </c>
      <c r="Z50" t="n">
        <v>10</v>
      </c>
      <c r="AA50" t="n">
        <v>353.6354467560906</v>
      </c>
      <c r="AB50" t="n">
        <v>483.8596195465109</v>
      </c>
      <c r="AC50" t="n">
        <v>437.6807365582324</v>
      </c>
      <c r="AD50" t="n">
        <v>353635.4467560906</v>
      </c>
      <c r="AE50" t="n">
        <v>483859.6195465109</v>
      </c>
      <c r="AF50" t="n">
        <v>3.94905525338476e-06</v>
      </c>
      <c r="AG50" t="n">
        <v>6.316550925925926</v>
      </c>
      <c r="AH50" t="n">
        <v>437680.7365582324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4.5912</v>
      </c>
      <c r="E51" t="n">
        <v>21.78</v>
      </c>
      <c r="F51" t="n">
        <v>17.73</v>
      </c>
      <c r="G51" t="n">
        <v>55.98</v>
      </c>
      <c r="H51" t="n">
        <v>0.73</v>
      </c>
      <c r="I51" t="n">
        <v>19</v>
      </c>
      <c r="J51" t="n">
        <v>323.34</v>
      </c>
      <c r="K51" t="n">
        <v>61.82</v>
      </c>
      <c r="L51" t="n">
        <v>13.25</v>
      </c>
      <c r="M51" t="n">
        <v>17</v>
      </c>
      <c r="N51" t="n">
        <v>98.27</v>
      </c>
      <c r="O51" t="n">
        <v>40112.54</v>
      </c>
      <c r="P51" t="n">
        <v>317.62</v>
      </c>
      <c r="Q51" t="n">
        <v>444.56</v>
      </c>
      <c r="R51" t="n">
        <v>74.98999999999999</v>
      </c>
      <c r="S51" t="n">
        <v>48.21</v>
      </c>
      <c r="T51" t="n">
        <v>7403.44</v>
      </c>
      <c r="U51" t="n">
        <v>0.64</v>
      </c>
      <c r="V51" t="n">
        <v>0.77</v>
      </c>
      <c r="W51" t="n">
        <v>0.2</v>
      </c>
      <c r="X51" t="n">
        <v>0.45</v>
      </c>
      <c r="Y51" t="n">
        <v>1</v>
      </c>
      <c r="Z51" t="n">
        <v>10</v>
      </c>
      <c r="AA51" t="n">
        <v>352.3773372889991</v>
      </c>
      <c r="AB51" t="n">
        <v>482.1382186697639</v>
      </c>
      <c r="AC51" t="n">
        <v>436.1236237651607</v>
      </c>
      <c r="AD51" t="n">
        <v>352377.3372889991</v>
      </c>
      <c r="AE51" t="n">
        <v>482138.2186697639</v>
      </c>
      <c r="AF51" t="n">
        <v>3.957502614777166e-06</v>
      </c>
      <c r="AG51" t="n">
        <v>6.302083333333333</v>
      </c>
      <c r="AH51" t="n">
        <v>436123.6237651607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4.6215</v>
      </c>
      <c r="E52" t="n">
        <v>21.64</v>
      </c>
      <c r="F52" t="n">
        <v>17.64</v>
      </c>
      <c r="G52" t="n">
        <v>58.8</v>
      </c>
      <c r="H52" t="n">
        <v>0.74</v>
      </c>
      <c r="I52" t="n">
        <v>18</v>
      </c>
      <c r="J52" t="n">
        <v>323.91</v>
      </c>
      <c r="K52" t="n">
        <v>61.82</v>
      </c>
      <c r="L52" t="n">
        <v>13.5</v>
      </c>
      <c r="M52" t="n">
        <v>16</v>
      </c>
      <c r="N52" t="n">
        <v>98.59</v>
      </c>
      <c r="O52" t="n">
        <v>40183.11</v>
      </c>
      <c r="P52" t="n">
        <v>315.92</v>
      </c>
      <c r="Q52" t="n">
        <v>444.55</v>
      </c>
      <c r="R52" t="n">
        <v>72.3</v>
      </c>
      <c r="S52" t="n">
        <v>48.21</v>
      </c>
      <c r="T52" t="n">
        <v>6064.4</v>
      </c>
      <c r="U52" t="n">
        <v>0.67</v>
      </c>
      <c r="V52" t="n">
        <v>0.77</v>
      </c>
      <c r="W52" t="n">
        <v>0.19</v>
      </c>
      <c r="X52" t="n">
        <v>0.36</v>
      </c>
      <c r="Y52" t="n">
        <v>1</v>
      </c>
      <c r="Z52" t="n">
        <v>10</v>
      </c>
      <c r="AA52" t="n">
        <v>349.7850313128861</v>
      </c>
      <c r="AB52" t="n">
        <v>478.591311268778</v>
      </c>
      <c r="AC52" t="n">
        <v>432.9152282284091</v>
      </c>
      <c r="AD52" t="n">
        <v>349785.0313128862</v>
      </c>
      <c r="AE52" t="n">
        <v>478591.311268778</v>
      </c>
      <c r="AF52" t="n">
        <v>3.983620477041443e-06</v>
      </c>
      <c r="AG52" t="n">
        <v>6.261574074074075</v>
      </c>
      <c r="AH52" t="n">
        <v>432915.2282284091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4.5906</v>
      </c>
      <c r="E53" t="n">
        <v>21.78</v>
      </c>
      <c r="F53" t="n">
        <v>17.79</v>
      </c>
      <c r="G53" t="n">
        <v>59.29</v>
      </c>
      <c r="H53" t="n">
        <v>0.76</v>
      </c>
      <c r="I53" t="n">
        <v>18</v>
      </c>
      <c r="J53" t="n">
        <v>324.48</v>
      </c>
      <c r="K53" t="n">
        <v>61.82</v>
      </c>
      <c r="L53" t="n">
        <v>13.75</v>
      </c>
      <c r="M53" t="n">
        <v>16</v>
      </c>
      <c r="N53" t="n">
        <v>98.91</v>
      </c>
      <c r="O53" t="n">
        <v>40253.84</v>
      </c>
      <c r="P53" t="n">
        <v>318.67</v>
      </c>
      <c r="Q53" t="n">
        <v>444.55</v>
      </c>
      <c r="R53" t="n">
        <v>77.66</v>
      </c>
      <c r="S53" t="n">
        <v>48.21</v>
      </c>
      <c r="T53" t="n">
        <v>8746.719999999999</v>
      </c>
      <c r="U53" t="n">
        <v>0.62</v>
      </c>
      <c r="V53" t="n">
        <v>0.77</v>
      </c>
      <c r="W53" t="n">
        <v>0.18</v>
      </c>
      <c r="X53" t="n">
        <v>0.51</v>
      </c>
      <c r="Y53" t="n">
        <v>1</v>
      </c>
      <c r="Z53" t="n">
        <v>10</v>
      </c>
      <c r="AA53" t="n">
        <v>353.1359518726724</v>
      </c>
      <c r="AB53" t="n">
        <v>483.176188610859</v>
      </c>
      <c r="AC53" t="n">
        <v>437.0625313118777</v>
      </c>
      <c r="AD53" t="n">
        <v>353135.9518726724</v>
      </c>
      <c r="AE53" t="n">
        <v>483176.188610859</v>
      </c>
      <c r="AF53" t="n">
        <v>3.956985429385794e-06</v>
      </c>
      <c r="AG53" t="n">
        <v>6.302083333333333</v>
      </c>
      <c r="AH53" t="n">
        <v>437062.5313118777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4.5936</v>
      </c>
      <c r="E54" t="n">
        <v>21.77</v>
      </c>
      <c r="F54" t="n">
        <v>17.77</v>
      </c>
      <c r="G54" t="n">
        <v>59.24</v>
      </c>
      <c r="H54" t="n">
        <v>0.77</v>
      </c>
      <c r="I54" t="n">
        <v>18</v>
      </c>
      <c r="J54" t="n">
        <v>325.06</v>
      </c>
      <c r="K54" t="n">
        <v>61.82</v>
      </c>
      <c r="L54" t="n">
        <v>14</v>
      </c>
      <c r="M54" t="n">
        <v>16</v>
      </c>
      <c r="N54" t="n">
        <v>99.23999999999999</v>
      </c>
      <c r="O54" t="n">
        <v>40324.71</v>
      </c>
      <c r="P54" t="n">
        <v>318.43</v>
      </c>
      <c r="Q54" t="n">
        <v>444.57</v>
      </c>
      <c r="R54" t="n">
        <v>76.89</v>
      </c>
      <c r="S54" t="n">
        <v>48.21</v>
      </c>
      <c r="T54" t="n">
        <v>8360.52</v>
      </c>
      <c r="U54" t="n">
        <v>0.63</v>
      </c>
      <c r="V54" t="n">
        <v>0.77</v>
      </c>
      <c r="W54" t="n">
        <v>0.19</v>
      </c>
      <c r="X54" t="n">
        <v>0.49</v>
      </c>
      <c r="Y54" t="n">
        <v>1</v>
      </c>
      <c r="Z54" t="n">
        <v>10</v>
      </c>
      <c r="AA54" t="n">
        <v>352.806852983927</v>
      </c>
      <c r="AB54" t="n">
        <v>482.7259009924594</v>
      </c>
      <c r="AC54" t="n">
        <v>436.6552185117955</v>
      </c>
      <c r="AD54" t="n">
        <v>352806.852983927</v>
      </c>
      <c r="AE54" t="n">
        <v>482725.9009924594</v>
      </c>
      <c r="AF54" t="n">
        <v>3.959571356342654e-06</v>
      </c>
      <c r="AG54" t="n">
        <v>6.299189814814814</v>
      </c>
      <c r="AH54" t="n">
        <v>436655.2185117955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4.6115</v>
      </c>
      <c r="E55" t="n">
        <v>21.68</v>
      </c>
      <c r="F55" t="n">
        <v>17.74</v>
      </c>
      <c r="G55" t="n">
        <v>62.62</v>
      </c>
      <c r="H55" t="n">
        <v>0.78</v>
      </c>
      <c r="I55" t="n">
        <v>17</v>
      </c>
      <c r="J55" t="n">
        <v>325.63</v>
      </c>
      <c r="K55" t="n">
        <v>61.82</v>
      </c>
      <c r="L55" t="n">
        <v>14.25</v>
      </c>
      <c r="M55" t="n">
        <v>15</v>
      </c>
      <c r="N55" t="n">
        <v>99.56</v>
      </c>
      <c r="O55" t="n">
        <v>40395.74</v>
      </c>
      <c r="P55" t="n">
        <v>317.52</v>
      </c>
      <c r="Q55" t="n">
        <v>444.55</v>
      </c>
      <c r="R55" t="n">
        <v>75.83</v>
      </c>
      <c r="S55" t="n">
        <v>48.21</v>
      </c>
      <c r="T55" t="n">
        <v>7836.77</v>
      </c>
      <c r="U55" t="n">
        <v>0.64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351.3878147595714</v>
      </c>
      <c r="AB55" t="n">
        <v>480.7843102903479</v>
      </c>
      <c r="AC55" t="n">
        <v>434.8989305012538</v>
      </c>
      <c r="AD55" t="n">
        <v>351387.8147595714</v>
      </c>
      <c r="AE55" t="n">
        <v>480784.3102903479</v>
      </c>
      <c r="AF55" t="n">
        <v>3.975000720518579e-06</v>
      </c>
      <c r="AG55" t="n">
        <v>6.273148148148149</v>
      </c>
      <c r="AH55" t="n">
        <v>434898.9305012538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4.6112</v>
      </c>
      <c r="E56" t="n">
        <v>21.69</v>
      </c>
      <c r="F56" t="n">
        <v>17.74</v>
      </c>
      <c r="G56" t="n">
        <v>62.63</v>
      </c>
      <c r="H56" t="n">
        <v>0.79</v>
      </c>
      <c r="I56" t="n">
        <v>17</v>
      </c>
      <c r="J56" t="n">
        <v>326.21</v>
      </c>
      <c r="K56" t="n">
        <v>61.82</v>
      </c>
      <c r="L56" t="n">
        <v>14.5</v>
      </c>
      <c r="M56" t="n">
        <v>15</v>
      </c>
      <c r="N56" t="n">
        <v>99.89</v>
      </c>
      <c r="O56" t="n">
        <v>40466.92</v>
      </c>
      <c r="P56" t="n">
        <v>317.92</v>
      </c>
      <c r="Q56" t="n">
        <v>444.55</v>
      </c>
      <c r="R56" t="n">
        <v>75.92</v>
      </c>
      <c r="S56" t="n">
        <v>48.21</v>
      </c>
      <c r="T56" t="n">
        <v>7880.15</v>
      </c>
      <c r="U56" t="n">
        <v>0.63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351.6118393757471</v>
      </c>
      <c r="AB56" t="n">
        <v>481.090830653468</v>
      </c>
      <c r="AC56" t="n">
        <v>435.1761969911219</v>
      </c>
      <c r="AD56" t="n">
        <v>351611.8393757471</v>
      </c>
      <c r="AE56" t="n">
        <v>481090.830653468</v>
      </c>
      <c r="AF56" t="n">
        <v>3.974742127822893e-06</v>
      </c>
      <c r="AG56" t="n">
        <v>6.276041666666667</v>
      </c>
      <c r="AH56" t="n">
        <v>435176.1969911219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4.6107</v>
      </c>
      <c r="E57" t="n">
        <v>21.69</v>
      </c>
      <c r="F57" t="n">
        <v>17.75</v>
      </c>
      <c r="G57" t="n">
        <v>62.64</v>
      </c>
      <c r="H57" t="n">
        <v>0.8</v>
      </c>
      <c r="I57" t="n">
        <v>17</v>
      </c>
      <c r="J57" t="n">
        <v>326.79</v>
      </c>
      <c r="K57" t="n">
        <v>61.82</v>
      </c>
      <c r="L57" t="n">
        <v>14.75</v>
      </c>
      <c r="M57" t="n">
        <v>15</v>
      </c>
      <c r="N57" t="n">
        <v>100.22</v>
      </c>
      <c r="O57" t="n">
        <v>40538.25</v>
      </c>
      <c r="P57" t="n">
        <v>318.04</v>
      </c>
      <c r="Q57" t="n">
        <v>444.55</v>
      </c>
      <c r="R57" t="n">
        <v>75.94</v>
      </c>
      <c r="S57" t="n">
        <v>48.21</v>
      </c>
      <c r="T57" t="n">
        <v>7892.48</v>
      </c>
      <c r="U57" t="n">
        <v>0.63</v>
      </c>
      <c r="V57" t="n">
        <v>0.77</v>
      </c>
      <c r="W57" t="n">
        <v>0.19</v>
      </c>
      <c r="X57" t="n">
        <v>0.47</v>
      </c>
      <c r="Y57" t="n">
        <v>1</v>
      </c>
      <c r="Z57" t="n">
        <v>10</v>
      </c>
      <c r="AA57" t="n">
        <v>351.7278349447324</v>
      </c>
      <c r="AB57" t="n">
        <v>481.249540908317</v>
      </c>
      <c r="AC57" t="n">
        <v>435.3197601619993</v>
      </c>
      <c r="AD57" t="n">
        <v>351727.8349447324</v>
      </c>
      <c r="AE57" t="n">
        <v>481249.540908317</v>
      </c>
      <c r="AF57" t="n">
        <v>3.974311139996749e-06</v>
      </c>
      <c r="AG57" t="n">
        <v>6.276041666666667</v>
      </c>
      <c r="AH57" t="n">
        <v>435319.7601619993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4.6107</v>
      </c>
      <c r="E58" t="n">
        <v>21.69</v>
      </c>
      <c r="F58" t="n">
        <v>17.75</v>
      </c>
      <c r="G58" t="n">
        <v>62.64</v>
      </c>
      <c r="H58" t="n">
        <v>0.82</v>
      </c>
      <c r="I58" t="n">
        <v>17</v>
      </c>
      <c r="J58" t="n">
        <v>327.37</v>
      </c>
      <c r="K58" t="n">
        <v>61.82</v>
      </c>
      <c r="L58" t="n">
        <v>15</v>
      </c>
      <c r="M58" t="n">
        <v>15</v>
      </c>
      <c r="N58" t="n">
        <v>100.55</v>
      </c>
      <c r="O58" t="n">
        <v>40609.74</v>
      </c>
      <c r="P58" t="n">
        <v>317.53</v>
      </c>
      <c r="Q58" t="n">
        <v>444.55</v>
      </c>
      <c r="R58" t="n">
        <v>75.98999999999999</v>
      </c>
      <c r="S58" t="n">
        <v>48.21</v>
      </c>
      <c r="T58" t="n">
        <v>7915.2</v>
      </c>
      <c r="U58" t="n">
        <v>0.63</v>
      </c>
      <c r="V58" t="n">
        <v>0.77</v>
      </c>
      <c r="W58" t="n">
        <v>0.19</v>
      </c>
      <c r="X58" t="n">
        <v>0.47</v>
      </c>
      <c r="Y58" t="n">
        <v>1</v>
      </c>
      <c r="Z58" t="n">
        <v>10</v>
      </c>
      <c r="AA58" t="n">
        <v>351.4603027677287</v>
      </c>
      <c r="AB58" t="n">
        <v>480.8834915810539</v>
      </c>
      <c r="AC58" t="n">
        <v>434.9886460687768</v>
      </c>
      <c r="AD58" t="n">
        <v>351460.3027677287</v>
      </c>
      <c r="AE58" t="n">
        <v>480883.4915810539</v>
      </c>
      <c r="AF58" t="n">
        <v>3.974311139996749e-06</v>
      </c>
      <c r="AG58" t="n">
        <v>6.276041666666667</v>
      </c>
      <c r="AH58" t="n">
        <v>434988.6460687768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4.633</v>
      </c>
      <c r="E59" t="n">
        <v>21.58</v>
      </c>
      <c r="F59" t="n">
        <v>17.7</v>
      </c>
      <c r="G59" t="n">
        <v>66.37</v>
      </c>
      <c r="H59" t="n">
        <v>0.83</v>
      </c>
      <c r="I59" t="n">
        <v>16</v>
      </c>
      <c r="J59" t="n">
        <v>327.95</v>
      </c>
      <c r="K59" t="n">
        <v>61.82</v>
      </c>
      <c r="L59" t="n">
        <v>15.25</v>
      </c>
      <c r="M59" t="n">
        <v>14</v>
      </c>
      <c r="N59" t="n">
        <v>100.88</v>
      </c>
      <c r="O59" t="n">
        <v>40681.39</v>
      </c>
      <c r="P59" t="n">
        <v>316.74</v>
      </c>
      <c r="Q59" t="n">
        <v>444.55</v>
      </c>
      <c r="R59" t="n">
        <v>74.39</v>
      </c>
      <c r="S59" t="n">
        <v>48.21</v>
      </c>
      <c r="T59" t="n">
        <v>7121.43</v>
      </c>
      <c r="U59" t="n">
        <v>0.65</v>
      </c>
      <c r="V59" t="n">
        <v>0.77</v>
      </c>
      <c r="W59" t="n">
        <v>0.19</v>
      </c>
      <c r="X59" t="n">
        <v>0.42</v>
      </c>
      <c r="Y59" t="n">
        <v>1</v>
      </c>
      <c r="Z59" t="n">
        <v>10</v>
      </c>
      <c r="AA59" t="n">
        <v>349.8497130734887</v>
      </c>
      <c r="AB59" t="n">
        <v>478.6798117071923</v>
      </c>
      <c r="AC59" t="n">
        <v>432.9952823091924</v>
      </c>
      <c r="AD59" t="n">
        <v>349849.7130734887</v>
      </c>
      <c r="AE59" t="n">
        <v>478679.8117071923</v>
      </c>
      <c r="AF59" t="n">
        <v>3.993533197042736e-06</v>
      </c>
      <c r="AG59" t="n">
        <v>6.244212962962963</v>
      </c>
      <c r="AH59" t="n">
        <v>432995.2823091923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4.6314</v>
      </c>
      <c r="E60" t="n">
        <v>21.59</v>
      </c>
      <c r="F60" t="n">
        <v>17.71</v>
      </c>
      <c r="G60" t="n">
        <v>66.40000000000001</v>
      </c>
      <c r="H60" t="n">
        <v>0.84</v>
      </c>
      <c r="I60" t="n">
        <v>16</v>
      </c>
      <c r="J60" t="n">
        <v>328.53</v>
      </c>
      <c r="K60" t="n">
        <v>61.82</v>
      </c>
      <c r="L60" t="n">
        <v>15.5</v>
      </c>
      <c r="M60" t="n">
        <v>14</v>
      </c>
      <c r="N60" t="n">
        <v>101.21</v>
      </c>
      <c r="O60" t="n">
        <v>40753.2</v>
      </c>
      <c r="P60" t="n">
        <v>316.98</v>
      </c>
      <c r="Q60" t="n">
        <v>444.55</v>
      </c>
      <c r="R60" t="n">
        <v>74.51000000000001</v>
      </c>
      <c r="S60" t="n">
        <v>48.21</v>
      </c>
      <c r="T60" t="n">
        <v>7179.68</v>
      </c>
      <c r="U60" t="n">
        <v>0.65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350.0792081043605</v>
      </c>
      <c r="AB60" t="n">
        <v>478.9938169330372</v>
      </c>
      <c r="AC60" t="n">
        <v>433.2793193169917</v>
      </c>
      <c r="AD60" t="n">
        <v>350079.2081043605</v>
      </c>
      <c r="AE60" t="n">
        <v>478993.8169330372</v>
      </c>
      <c r="AF60" t="n">
        <v>3.992154035999078e-06</v>
      </c>
      <c r="AG60" t="n">
        <v>6.247106481481482</v>
      </c>
      <c r="AH60" t="n">
        <v>433279.3193169917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4.6286</v>
      </c>
      <c r="E61" t="n">
        <v>21.6</v>
      </c>
      <c r="F61" t="n">
        <v>17.72</v>
      </c>
      <c r="G61" t="n">
        <v>66.45</v>
      </c>
      <c r="H61" t="n">
        <v>0.85</v>
      </c>
      <c r="I61" t="n">
        <v>16</v>
      </c>
      <c r="J61" t="n">
        <v>329.12</v>
      </c>
      <c r="K61" t="n">
        <v>61.82</v>
      </c>
      <c r="L61" t="n">
        <v>15.75</v>
      </c>
      <c r="M61" t="n">
        <v>14</v>
      </c>
      <c r="N61" t="n">
        <v>101.54</v>
      </c>
      <c r="O61" t="n">
        <v>40825.16</v>
      </c>
      <c r="P61" t="n">
        <v>317.39</v>
      </c>
      <c r="Q61" t="n">
        <v>444.55</v>
      </c>
      <c r="R61" t="n">
        <v>75.06999999999999</v>
      </c>
      <c r="S61" t="n">
        <v>48.21</v>
      </c>
      <c r="T61" t="n">
        <v>7459.92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350.4540735907162</v>
      </c>
      <c r="AB61" t="n">
        <v>479.5067244293672</v>
      </c>
      <c r="AC61" t="n">
        <v>433.7432756417422</v>
      </c>
      <c r="AD61" t="n">
        <v>350454.0735907162</v>
      </c>
      <c r="AE61" t="n">
        <v>479506.7244293672</v>
      </c>
      <c r="AF61" t="n">
        <v>3.989740504172676e-06</v>
      </c>
      <c r="AG61" t="n">
        <v>6.25</v>
      </c>
      <c r="AH61" t="n">
        <v>433743.2756417422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4.628</v>
      </c>
      <c r="E62" t="n">
        <v>21.61</v>
      </c>
      <c r="F62" t="n">
        <v>17.72</v>
      </c>
      <c r="G62" t="n">
        <v>66.45999999999999</v>
      </c>
      <c r="H62" t="n">
        <v>0.86</v>
      </c>
      <c r="I62" t="n">
        <v>16</v>
      </c>
      <c r="J62" t="n">
        <v>329.7</v>
      </c>
      <c r="K62" t="n">
        <v>61.82</v>
      </c>
      <c r="L62" t="n">
        <v>16</v>
      </c>
      <c r="M62" t="n">
        <v>14</v>
      </c>
      <c r="N62" t="n">
        <v>101.88</v>
      </c>
      <c r="O62" t="n">
        <v>40897.29</v>
      </c>
      <c r="P62" t="n">
        <v>317.19</v>
      </c>
      <c r="Q62" t="n">
        <v>444.56</v>
      </c>
      <c r="R62" t="n">
        <v>75.20999999999999</v>
      </c>
      <c r="S62" t="n">
        <v>48.21</v>
      </c>
      <c r="T62" t="n">
        <v>7529.79</v>
      </c>
      <c r="U62" t="n">
        <v>0.64</v>
      </c>
      <c r="V62" t="n">
        <v>0.77</v>
      </c>
      <c r="W62" t="n">
        <v>0.19</v>
      </c>
      <c r="X62" t="n">
        <v>0.44</v>
      </c>
      <c r="Y62" t="n">
        <v>1</v>
      </c>
      <c r="Z62" t="n">
        <v>10</v>
      </c>
      <c r="AA62" t="n">
        <v>350.3777633321889</v>
      </c>
      <c r="AB62" t="n">
        <v>479.402313367079</v>
      </c>
      <c r="AC62" t="n">
        <v>433.6488294246969</v>
      </c>
      <c r="AD62" t="n">
        <v>350377.7633321889</v>
      </c>
      <c r="AE62" t="n">
        <v>479402.3133670791</v>
      </c>
      <c r="AF62" t="n">
        <v>3.989223318781304e-06</v>
      </c>
      <c r="AG62" t="n">
        <v>6.252893518518519</v>
      </c>
      <c r="AH62" t="n">
        <v>433648.8294246969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4.651</v>
      </c>
      <c r="E63" t="n">
        <v>21.5</v>
      </c>
      <c r="F63" t="n">
        <v>17.67</v>
      </c>
      <c r="G63" t="n">
        <v>70.68000000000001</v>
      </c>
      <c r="H63" t="n">
        <v>0.88</v>
      </c>
      <c r="I63" t="n">
        <v>15</v>
      </c>
      <c r="J63" t="n">
        <v>330.29</v>
      </c>
      <c r="K63" t="n">
        <v>61.82</v>
      </c>
      <c r="L63" t="n">
        <v>16.25</v>
      </c>
      <c r="M63" t="n">
        <v>13</v>
      </c>
      <c r="N63" t="n">
        <v>102.21</v>
      </c>
      <c r="O63" t="n">
        <v>40969.57</v>
      </c>
      <c r="P63" t="n">
        <v>316.36</v>
      </c>
      <c r="Q63" t="n">
        <v>444.56</v>
      </c>
      <c r="R63" t="n">
        <v>73.44</v>
      </c>
      <c r="S63" t="n">
        <v>48.21</v>
      </c>
      <c r="T63" t="n">
        <v>6651.75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348.7250562427128</v>
      </c>
      <c r="AB63" t="n">
        <v>477.141006614967</v>
      </c>
      <c r="AC63" t="n">
        <v>431.6033386152425</v>
      </c>
      <c r="AD63" t="n">
        <v>348725.0562427128</v>
      </c>
      <c r="AE63" t="n">
        <v>477141.006614967</v>
      </c>
      <c r="AF63" t="n">
        <v>4.00904875878389e-06</v>
      </c>
      <c r="AG63" t="n">
        <v>6.221064814814816</v>
      </c>
      <c r="AH63" t="n">
        <v>431603.3386152425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4.6503</v>
      </c>
      <c r="E64" t="n">
        <v>21.5</v>
      </c>
      <c r="F64" t="n">
        <v>17.67</v>
      </c>
      <c r="G64" t="n">
        <v>70.69</v>
      </c>
      <c r="H64" t="n">
        <v>0.89</v>
      </c>
      <c r="I64" t="n">
        <v>15</v>
      </c>
      <c r="J64" t="n">
        <v>330.87</v>
      </c>
      <c r="K64" t="n">
        <v>61.82</v>
      </c>
      <c r="L64" t="n">
        <v>16.5</v>
      </c>
      <c r="M64" t="n">
        <v>13</v>
      </c>
      <c r="N64" t="n">
        <v>102.55</v>
      </c>
      <c r="O64" t="n">
        <v>41042.02</v>
      </c>
      <c r="P64" t="n">
        <v>316.41</v>
      </c>
      <c r="Q64" t="n">
        <v>444.55</v>
      </c>
      <c r="R64" t="n">
        <v>73.52</v>
      </c>
      <c r="S64" t="n">
        <v>48.21</v>
      </c>
      <c r="T64" t="n">
        <v>6692.25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348.7835575946061</v>
      </c>
      <c r="AB64" t="n">
        <v>477.2210507455249</v>
      </c>
      <c r="AC64" t="n">
        <v>431.6757434463227</v>
      </c>
      <c r="AD64" t="n">
        <v>348783.5575946061</v>
      </c>
      <c r="AE64" t="n">
        <v>477221.0507455249</v>
      </c>
      <c r="AF64" t="n">
        <v>4.008445375827289e-06</v>
      </c>
      <c r="AG64" t="n">
        <v>6.221064814814816</v>
      </c>
      <c r="AH64" t="n">
        <v>431675.7434463227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4.65</v>
      </c>
      <c r="E65" t="n">
        <v>21.51</v>
      </c>
      <c r="F65" t="n">
        <v>17.67</v>
      </c>
      <c r="G65" t="n">
        <v>70.7</v>
      </c>
      <c r="H65" t="n">
        <v>0.9</v>
      </c>
      <c r="I65" t="n">
        <v>15</v>
      </c>
      <c r="J65" t="n">
        <v>331.46</v>
      </c>
      <c r="K65" t="n">
        <v>61.82</v>
      </c>
      <c r="L65" t="n">
        <v>16.75</v>
      </c>
      <c r="M65" t="n">
        <v>13</v>
      </c>
      <c r="N65" t="n">
        <v>102.89</v>
      </c>
      <c r="O65" t="n">
        <v>41114.63</v>
      </c>
      <c r="P65" t="n">
        <v>316.29</v>
      </c>
      <c r="Q65" t="n">
        <v>444.55</v>
      </c>
      <c r="R65" t="n">
        <v>73.63</v>
      </c>
      <c r="S65" t="n">
        <v>48.21</v>
      </c>
      <c r="T65" t="n">
        <v>6745.66</v>
      </c>
      <c r="U65" t="n">
        <v>0.65</v>
      </c>
      <c r="V65" t="n">
        <v>0.77</v>
      </c>
      <c r="W65" t="n">
        <v>0.19</v>
      </c>
      <c r="X65" t="n">
        <v>0.4</v>
      </c>
      <c r="Y65" t="n">
        <v>1</v>
      </c>
      <c r="Z65" t="n">
        <v>10</v>
      </c>
      <c r="AA65" t="n">
        <v>348.7350724208274</v>
      </c>
      <c r="AB65" t="n">
        <v>477.154711191746</v>
      </c>
      <c r="AC65" t="n">
        <v>431.6157352464482</v>
      </c>
      <c r="AD65" t="n">
        <v>348735.0724208274</v>
      </c>
      <c r="AE65" t="n">
        <v>477154.711191746</v>
      </c>
      <c r="AF65" t="n">
        <v>4.008186783131604e-06</v>
      </c>
      <c r="AG65" t="n">
        <v>6.223958333333335</v>
      </c>
      <c r="AH65" t="n">
        <v>431615.7352464482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4.6501</v>
      </c>
      <c r="E66" t="n">
        <v>21.5</v>
      </c>
      <c r="F66" t="n">
        <v>17.67</v>
      </c>
      <c r="G66" t="n">
        <v>70.7</v>
      </c>
      <c r="H66" t="n">
        <v>0.91</v>
      </c>
      <c r="I66" t="n">
        <v>15</v>
      </c>
      <c r="J66" t="n">
        <v>332.05</v>
      </c>
      <c r="K66" t="n">
        <v>61.82</v>
      </c>
      <c r="L66" t="n">
        <v>17</v>
      </c>
      <c r="M66" t="n">
        <v>13</v>
      </c>
      <c r="N66" t="n">
        <v>103.23</v>
      </c>
      <c r="O66" t="n">
        <v>41187.41</v>
      </c>
      <c r="P66" t="n">
        <v>316.34</v>
      </c>
      <c r="Q66" t="n">
        <v>444.56</v>
      </c>
      <c r="R66" t="n">
        <v>73.55</v>
      </c>
      <c r="S66" t="n">
        <v>48.21</v>
      </c>
      <c r="T66" t="n">
        <v>6707.4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348.756436122768</v>
      </c>
      <c r="AB66" t="n">
        <v>477.1839419512411</v>
      </c>
      <c r="AC66" t="n">
        <v>431.6421762632827</v>
      </c>
      <c r="AD66" t="n">
        <v>348756.436122768</v>
      </c>
      <c r="AE66" t="n">
        <v>477183.9419512411</v>
      </c>
      <c r="AF66" t="n">
        <v>4.008272980696833e-06</v>
      </c>
      <c r="AG66" t="n">
        <v>6.221064814814816</v>
      </c>
      <c r="AH66" t="n">
        <v>431642.1762632828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4.6511</v>
      </c>
      <c r="E67" t="n">
        <v>21.5</v>
      </c>
      <c r="F67" t="n">
        <v>17.67</v>
      </c>
      <c r="G67" t="n">
        <v>70.68000000000001</v>
      </c>
      <c r="H67" t="n">
        <v>0.92</v>
      </c>
      <c r="I67" t="n">
        <v>15</v>
      </c>
      <c r="J67" t="n">
        <v>332.64</v>
      </c>
      <c r="K67" t="n">
        <v>61.82</v>
      </c>
      <c r="L67" t="n">
        <v>17.25</v>
      </c>
      <c r="M67" t="n">
        <v>13</v>
      </c>
      <c r="N67" t="n">
        <v>103.57</v>
      </c>
      <c r="O67" t="n">
        <v>41260.35</v>
      </c>
      <c r="P67" t="n">
        <v>316.19</v>
      </c>
      <c r="Q67" t="n">
        <v>444.55</v>
      </c>
      <c r="R67" t="n">
        <v>73.36</v>
      </c>
      <c r="S67" t="n">
        <v>48.21</v>
      </c>
      <c r="T67" t="n">
        <v>6607.94</v>
      </c>
      <c r="U67" t="n">
        <v>0.66</v>
      </c>
      <c r="V67" t="n">
        <v>0.77</v>
      </c>
      <c r="W67" t="n">
        <v>0.19</v>
      </c>
      <c r="X67" t="n">
        <v>0.39</v>
      </c>
      <c r="Y67" t="n">
        <v>1</v>
      </c>
      <c r="Z67" t="n">
        <v>10</v>
      </c>
      <c r="AA67" t="n">
        <v>348.6320119599788</v>
      </c>
      <c r="AB67" t="n">
        <v>477.0136993225063</v>
      </c>
      <c r="AC67" t="n">
        <v>431.4881813520973</v>
      </c>
      <c r="AD67" t="n">
        <v>348632.0119599788</v>
      </c>
      <c r="AE67" t="n">
        <v>477013.6993225063</v>
      </c>
      <c r="AF67" t="n">
        <v>4.009134956349119e-06</v>
      </c>
      <c r="AG67" t="n">
        <v>6.221064814814816</v>
      </c>
      <c r="AH67" t="n">
        <v>431488.1813520974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4.6757</v>
      </c>
      <c r="E68" t="n">
        <v>21.39</v>
      </c>
      <c r="F68" t="n">
        <v>17.61</v>
      </c>
      <c r="G68" t="n">
        <v>75.48</v>
      </c>
      <c r="H68" t="n">
        <v>0.9399999999999999</v>
      </c>
      <c r="I68" t="n">
        <v>14</v>
      </c>
      <c r="J68" t="n">
        <v>333.24</v>
      </c>
      <c r="K68" t="n">
        <v>61.82</v>
      </c>
      <c r="L68" t="n">
        <v>17.5</v>
      </c>
      <c r="M68" t="n">
        <v>12</v>
      </c>
      <c r="N68" t="n">
        <v>103.92</v>
      </c>
      <c r="O68" t="n">
        <v>41333.46</v>
      </c>
      <c r="P68" t="n">
        <v>315.02</v>
      </c>
      <c r="Q68" t="n">
        <v>444.55</v>
      </c>
      <c r="R68" t="n">
        <v>71.34999999999999</v>
      </c>
      <c r="S68" t="n">
        <v>48.21</v>
      </c>
      <c r="T68" t="n">
        <v>5608.27</v>
      </c>
      <c r="U68" t="n">
        <v>0.68</v>
      </c>
      <c r="V68" t="n">
        <v>0.77</v>
      </c>
      <c r="W68" t="n">
        <v>0.19</v>
      </c>
      <c r="X68" t="n">
        <v>0.34</v>
      </c>
      <c r="Y68" t="n">
        <v>1</v>
      </c>
      <c r="Z68" t="n">
        <v>10</v>
      </c>
      <c r="AA68" t="n">
        <v>346.7179909190675</v>
      </c>
      <c r="AB68" t="n">
        <v>474.3948512936826</v>
      </c>
      <c r="AC68" t="n">
        <v>429.1192725035683</v>
      </c>
      <c r="AD68" t="n">
        <v>346717.9909190675</v>
      </c>
      <c r="AE68" t="n">
        <v>474394.8512936826</v>
      </c>
      <c r="AF68" t="n">
        <v>4.030339557395364e-06</v>
      </c>
      <c r="AG68" t="n">
        <v>6.189236111111112</v>
      </c>
      <c r="AH68" t="n">
        <v>429119.2725035683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4.6818</v>
      </c>
      <c r="E69" t="n">
        <v>21.36</v>
      </c>
      <c r="F69" t="n">
        <v>17.58</v>
      </c>
      <c r="G69" t="n">
        <v>75.36</v>
      </c>
      <c r="H69" t="n">
        <v>0.95</v>
      </c>
      <c r="I69" t="n">
        <v>14</v>
      </c>
      <c r="J69" t="n">
        <v>333.83</v>
      </c>
      <c r="K69" t="n">
        <v>61.82</v>
      </c>
      <c r="L69" t="n">
        <v>17.75</v>
      </c>
      <c r="M69" t="n">
        <v>12</v>
      </c>
      <c r="N69" t="n">
        <v>104.26</v>
      </c>
      <c r="O69" t="n">
        <v>41406.86</v>
      </c>
      <c r="P69" t="n">
        <v>315.04</v>
      </c>
      <c r="Q69" t="n">
        <v>444.55</v>
      </c>
      <c r="R69" t="n">
        <v>70.34999999999999</v>
      </c>
      <c r="S69" t="n">
        <v>48.21</v>
      </c>
      <c r="T69" t="n">
        <v>5110.47</v>
      </c>
      <c r="U69" t="n">
        <v>0.6899999999999999</v>
      </c>
      <c r="V69" t="n">
        <v>0.78</v>
      </c>
      <c r="W69" t="n">
        <v>0.19</v>
      </c>
      <c r="X69" t="n">
        <v>0.31</v>
      </c>
      <c r="Y69" t="n">
        <v>1</v>
      </c>
      <c r="Z69" t="n">
        <v>10</v>
      </c>
      <c r="AA69" t="n">
        <v>346.3630305431772</v>
      </c>
      <c r="AB69" t="n">
        <v>473.9091788476429</v>
      </c>
      <c r="AC69" t="n">
        <v>428.679951954133</v>
      </c>
      <c r="AD69" t="n">
        <v>346363.0305431772</v>
      </c>
      <c r="AE69" t="n">
        <v>473909.1788476428</v>
      </c>
      <c r="AF69" t="n">
        <v>4.035597608874311e-06</v>
      </c>
      <c r="AG69" t="n">
        <v>6.180555555555556</v>
      </c>
      <c r="AH69" t="n">
        <v>428679.951954133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4.6829</v>
      </c>
      <c r="E70" t="n">
        <v>21.35</v>
      </c>
      <c r="F70" t="n">
        <v>17.58</v>
      </c>
      <c r="G70" t="n">
        <v>75.34</v>
      </c>
      <c r="H70" t="n">
        <v>0.96</v>
      </c>
      <c r="I70" t="n">
        <v>14</v>
      </c>
      <c r="J70" t="n">
        <v>334.43</v>
      </c>
      <c r="K70" t="n">
        <v>61.82</v>
      </c>
      <c r="L70" t="n">
        <v>18</v>
      </c>
      <c r="M70" t="n">
        <v>12</v>
      </c>
      <c r="N70" t="n">
        <v>104.61</v>
      </c>
      <c r="O70" t="n">
        <v>41480.31</v>
      </c>
      <c r="P70" t="n">
        <v>314.84</v>
      </c>
      <c r="Q70" t="n">
        <v>444.55</v>
      </c>
      <c r="R70" t="n">
        <v>70.5</v>
      </c>
      <c r="S70" t="n">
        <v>48.21</v>
      </c>
      <c r="T70" t="n">
        <v>5186.31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346.209578603442</v>
      </c>
      <c r="AB70" t="n">
        <v>473.6992191338753</v>
      </c>
      <c r="AC70" t="n">
        <v>428.4900305007672</v>
      </c>
      <c r="AD70" t="n">
        <v>346209.5786034419</v>
      </c>
      <c r="AE70" t="n">
        <v>473699.2191338753</v>
      </c>
      <c r="AF70" t="n">
        <v>4.036545782091826e-06</v>
      </c>
      <c r="AG70" t="n">
        <v>6.177662037037038</v>
      </c>
      <c r="AH70" t="n">
        <v>428490.0305007672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4.6575</v>
      </c>
      <c r="E71" t="n">
        <v>21.47</v>
      </c>
      <c r="F71" t="n">
        <v>17.7</v>
      </c>
      <c r="G71" t="n">
        <v>75.84</v>
      </c>
      <c r="H71" t="n">
        <v>0.97</v>
      </c>
      <c r="I71" t="n">
        <v>14</v>
      </c>
      <c r="J71" t="n">
        <v>335.02</v>
      </c>
      <c r="K71" t="n">
        <v>61.82</v>
      </c>
      <c r="L71" t="n">
        <v>18.25</v>
      </c>
      <c r="M71" t="n">
        <v>12</v>
      </c>
      <c r="N71" t="n">
        <v>104.95</v>
      </c>
      <c r="O71" t="n">
        <v>41553.93</v>
      </c>
      <c r="P71" t="n">
        <v>317</v>
      </c>
      <c r="Q71" t="n">
        <v>444.56</v>
      </c>
      <c r="R71" t="n">
        <v>74.70999999999999</v>
      </c>
      <c r="S71" t="n">
        <v>48.21</v>
      </c>
      <c r="T71" t="n">
        <v>7291.3</v>
      </c>
      <c r="U71" t="n">
        <v>0.65</v>
      </c>
      <c r="V71" t="n">
        <v>0.77</v>
      </c>
      <c r="W71" t="n">
        <v>0.18</v>
      </c>
      <c r="X71" t="n">
        <v>0.42</v>
      </c>
      <c r="Y71" t="n">
        <v>1</v>
      </c>
      <c r="Z71" t="n">
        <v>10</v>
      </c>
      <c r="AA71" t="n">
        <v>348.8432116476813</v>
      </c>
      <c r="AB71" t="n">
        <v>477.3026720526935</v>
      </c>
      <c r="AC71" t="n">
        <v>431.7495749304913</v>
      </c>
      <c r="AD71" t="n">
        <v>348843.2116476813</v>
      </c>
      <c r="AE71" t="n">
        <v>477302.6720526936</v>
      </c>
      <c r="AF71" t="n">
        <v>4.014651600523751e-06</v>
      </c>
      <c r="AG71" t="n">
        <v>6.21238425925926</v>
      </c>
      <c r="AH71" t="n">
        <v>431749.5749304913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4.6656</v>
      </c>
      <c r="E72" t="n">
        <v>21.43</v>
      </c>
      <c r="F72" t="n">
        <v>17.66</v>
      </c>
      <c r="G72" t="n">
        <v>75.68000000000001</v>
      </c>
      <c r="H72" t="n">
        <v>0.98</v>
      </c>
      <c r="I72" t="n">
        <v>14</v>
      </c>
      <c r="J72" t="n">
        <v>335.62</v>
      </c>
      <c r="K72" t="n">
        <v>61.82</v>
      </c>
      <c r="L72" t="n">
        <v>18.5</v>
      </c>
      <c r="M72" t="n">
        <v>12</v>
      </c>
      <c r="N72" t="n">
        <v>105.3</v>
      </c>
      <c r="O72" t="n">
        <v>41627.72</v>
      </c>
      <c r="P72" t="n">
        <v>315.55</v>
      </c>
      <c r="Q72" t="n">
        <v>444.56</v>
      </c>
      <c r="R72" t="n">
        <v>73.16</v>
      </c>
      <c r="S72" t="n">
        <v>48.21</v>
      </c>
      <c r="T72" t="n">
        <v>6516.19</v>
      </c>
      <c r="U72" t="n">
        <v>0.66</v>
      </c>
      <c r="V72" t="n">
        <v>0.77</v>
      </c>
      <c r="W72" t="n">
        <v>0.18</v>
      </c>
      <c r="X72" t="n">
        <v>0.38</v>
      </c>
      <c r="Y72" t="n">
        <v>1</v>
      </c>
      <c r="Z72" t="n">
        <v>10</v>
      </c>
      <c r="AA72" t="n">
        <v>347.6006218259146</v>
      </c>
      <c r="AB72" t="n">
        <v>475.6025058393583</v>
      </c>
      <c r="AC72" t="n">
        <v>430.2116701943586</v>
      </c>
      <c r="AD72" t="n">
        <v>347600.6218259147</v>
      </c>
      <c r="AE72" t="n">
        <v>475602.5058393583</v>
      </c>
      <c r="AF72" t="n">
        <v>4.021633603307271e-06</v>
      </c>
      <c r="AG72" t="n">
        <v>6.200810185185186</v>
      </c>
      <c r="AH72" t="n">
        <v>430211.6701943586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4.6638</v>
      </c>
      <c r="E73" t="n">
        <v>21.44</v>
      </c>
      <c r="F73" t="n">
        <v>17.67</v>
      </c>
      <c r="G73" t="n">
        <v>75.70999999999999</v>
      </c>
      <c r="H73" t="n">
        <v>0.99</v>
      </c>
      <c r="I73" t="n">
        <v>14</v>
      </c>
      <c r="J73" t="n">
        <v>336.22</v>
      </c>
      <c r="K73" t="n">
        <v>61.82</v>
      </c>
      <c r="L73" t="n">
        <v>18.75</v>
      </c>
      <c r="M73" t="n">
        <v>12</v>
      </c>
      <c r="N73" t="n">
        <v>105.65</v>
      </c>
      <c r="O73" t="n">
        <v>41701.68</v>
      </c>
      <c r="P73" t="n">
        <v>315.5</v>
      </c>
      <c r="Q73" t="n">
        <v>444.55</v>
      </c>
      <c r="R73" t="n">
        <v>73.34999999999999</v>
      </c>
      <c r="S73" t="n">
        <v>48.21</v>
      </c>
      <c r="T73" t="n">
        <v>6611.66</v>
      </c>
      <c r="U73" t="n">
        <v>0.66</v>
      </c>
      <c r="V73" t="n">
        <v>0.77</v>
      </c>
      <c r="W73" t="n">
        <v>0.19</v>
      </c>
      <c r="X73" t="n">
        <v>0.39</v>
      </c>
      <c r="Y73" t="n">
        <v>1</v>
      </c>
      <c r="Z73" t="n">
        <v>10</v>
      </c>
      <c r="AA73" t="n">
        <v>347.6865663306532</v>
      </c>
      <c r="AB73" t="n">
        <v>475.7200989023457</v>
      </c>
      <c r="AC73" t="n">
        <v>430.3180403404572</v>
      </c>
      <c r="AD73" t="n">
        <v>347686.5663306533</v>
      </c>
      <c r="AE73" t="n">
        <v>475720.0989023457</v>
      </c>
      <c r="AF73" t="n">
        <v>4.020082047133156e-06</v>
      </c>
      <c r="AG73" t="n">
        <v>6.203703703703705</v>
      </c>
      <c r="AH73" t="n">
        <v>430318.0403404572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4.6849</v>
      </c>
      <c r="E74" t="n">
        <v>21.35</v>
      </c>
      <c r="F74" t="n">
        <v>17.63</v>
      </c>
      <c r="G74" t="n">
        <v>81.34999999999999</v>
      </c>
      <c r="H74" t="n">
        <v>1.01</v>
      </c>
      <c r="I74" t="n">
        <v>13</v>
      </c>
      <c r="J74" t="n">
        <v>336.82</v>
      </c>
      <c r="K74" t="n">
        <v>61.82</v>
      </c>
      <c r="L74" t="n">
        <v>19</v>
      </c>
      <c r="M74" t="n">
        <v>11</v>
      </c>
      <c r="N74" t="n">
        <v>106</v>
      </c>
      <c r="O74" t="n">
        <v>41775.82</v>
      </c>
      <c r="P74" t="n">
        <v>315.01</v>
      </c>
      <c r="Q74" t="n">
        <v>444.55</v>
      </c>
      <c r="R74" t="n">
        <v>72.03</v>
      </c>
      <c r="S74" t="n">
        <v>48.21</v>
      </c>
      <c r="T74" t="n">
        <v>5955.59</v>
      </c>
      <c r="U74" t="n">
        <v>0.67</v>
      </c>
      <c r="V74" t="n">
        <v>0.77</v>
      </c>
      <c r="W74" t="n">
        <v>0.18</v>
      </c>
      <c r="X74" t="n">
        <v>0.35</v>
      </c>
      <c r="Y74" t="n">
        <v>1</v>
      </c>
      <c r="Z74" t="n">
        <v>10</v>
      </c>
      <c r="AA74" t="n">
        <v>346.3505498882658</v>
      </c>
      <c r="AB74" t="n">
        <v>473.8921022649855</v>
      </c>
      <c r="AC74" t="n">
        <v>428.6645051365574</v>
      </c>
      <c r="AD74" t="n">
        <v>346350.5498882658</v>
      </c>
      <c r="AE74" t="n">
        <v>473892.1022649855</v>
      </c>
      <c r="AF74" t="n">
        <v>4.038269733396398e-06</v>
      </c>
      <c r="AG74" t="n">
        <v>6.177662037037038</v>
      </c>
      <c r="AH74" t="n">
        <v>428664.5051365574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4.6861</v>
      </c>
      <c r="E75" t="n">
        <v>21.34</v>
      </c>
      <c r="F75" t="n">
        <v>17.62</v>
      </c>
      <c r="G75" t="n">
        <v>81.31999999999999</v>
      </c>
      <c r="H75" t="n">
        <v>1.02</v>
      </c>
      <c r="I75" t="n">
        <v>13</v>
      </c>
      <c r="J75" t="n">
        <v>337.43</v>
      </c>
      <c r="K75" t="n">
        <v>61.82</v>
      </c>
      <c r="L75" t="n">
        <v>19.25</v>
      </c>
      <c r="M75" t="n">
        <v>11</v>
      </c>
      <c r="N75" t="n">
        <v>106.35</v>
      </c>
      <c r="O75" t="n">
        <v>41850.13</v>
      </c>
      <c r="P75" t="n">
        <v>315.02</v>
      </c>
      <c r="Q75" t="n">
        <v>444.56</v>
      </c>
      <c r="R75" t="n">
        <v>71.8</v>
      </c>
      <c r="S75" t="n">
        <v>48.21</v>
      </c>
      <c r="T75" t="n">
        <v>5838.12</v>
      </c>
      <c r="U75" t="n">
        <v>0.67</v>
      </c>
      <c r="V75" t="n">
        <v>0.77</v>
      </c>
      <c r="W75" t="n">
        <v>0.19</v>
      </c>
      <c r="X75" t="n">
        <v>0.34</v>
      </c>
      <c r="Y75" t="n">
        <v>1</v>
      </c>
      <c r="Z75" t="n">
        <v>10</v>
      </c>
      <c r="AA75" t="n">
        <v>346.2721861909309</v>
      </c>
      <c r="AB75" t="n">
        <v>473.7848815971296</v>
      </c>
      <c r="AC75" t="n">
        <v>428.5675174587565</v>
      </c>
      <c r="AD75" t="n">
        <v>346272.1861909309</v>
      </c>
      <c r="AE75" t="n">
        <v>473784.8815971296</v>
      </c>
      <c r="AF75" t="n">
        <v>4.039304104179142e-06</v>
      </c>
      <c r="AG75" t="n">
        <v>6.174768518518519</v>
      </c>
      <c r="AH75" t="n">
        <v>428567.5174587565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4.6851</v>
      </c>
      <c r="E76" t="n">
        <v>21.34</v>
      </c>
      <c r="F76" t="n">
        <v>17.62</v>
      </c>
      <c r="G76" t="n">
        <v>81.34999999999999</v>
      </c>
      <c r="H76" t="n">
        <v>1.03</v>
      </c>
      <c r="I76" t="n">
        <v>13</v>
      </c>
      <c r="J76" t="n">
        <v>338.03</v>
      </c>
      <c r="K76" t="n">
        <v>61.82</v>
      </c>
      <c r="L76" t="n">
        <v>19.5</v>
      </c>
      <c r="M76" t="n">
        <v>11</v>
      </c>
      <c r="N76" t="n">
        <v>106.71</v>
      </c>
      <c r="O76" t="n">
        <v>41924.62</v>
      </c>
      <c r="P76" t="n">
        <v>315.27</v>
      </c>
      <c r="Q76" t="n">
        <v>444.55</v>
      </c>
      <c r="R76" t="n">
        <v>72.06</v>
      </c>
      <c r="S76" t="n">
        <v>48.21</v>
      </c>
      <c r="T76" t="n">
        <v>5971.35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346.4468014176744</v>
      </c>
      <c r="AB76" t="n">
        <v>474.0237978538401</v>
      </c>
      <c r="AC76" t="n">
        <v>428.7836318832476</v>
      </c>
      <c r="AD76" t="n">
        <v>346446.8014176743</v>
      </c>
      <c r="AE76" t="n">
        <v>474023.79785384</v>
      </c>
      <c r="AF76" t="n">
        <v>4.038442128526856e-06</v>
      </c>
      <c r="AG76" t="n">
        <v>6.174768518518519</v>
      </c>
      <c r="AH76" t="n">
        <v>428783.6318832476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4.6851</v>
      </c>
      <c r="E77" t="n">
        <v>21.34</v>
      </c>
      <c r="F77" t="n">
        <v>17.62</v>
      </c>
      <c r="G77" t="n">
        <v>81.34</v>
      </c>
      <c r="H77" t="n">
        <v>1.04</v>
      </c>
      <c r="I77" t="n">
        <v>13</v>
      </c>
      <c r="J77" t="n">
        <v>338.63</v>
      </c>
      <c r="K77" t="n">
        <v>61.82</v>
      </c>
      <c r="L77" t="n">
        <v>19.75</v>
      </c>
      <c r="M77" t="n">
        <v>11</v>
      </c>
      <c r="N77" t="n">
        <v>107.06</v>
      </c>
      <c r="O77" t="n">
        <v>41999.28</v>
      </c>
      <c r="P77" t="n">
        <v>315.26</v>
      </c>
      <c r="Q77" t="n">
        <v>444.55</v>
      </c>
      <c r="R77" t="n">
        <v>72.02</v>
      </c>
      <c r="S77" t="n">
        <v>48.21</v>
      </c>
      <c r="T77" t="n">
        <v>5951.4</v>
      </c>
      <c r="U77" t="n">
        <v>0.67</v>
      </c>
      <c r="V77" t="n">
        <v>0.77</v>
      </c>
      <c r="W77" t="n">
        <v>0.18</v>
      </c>
      <c r="X77" t="n">
        <v>0.35</v>
      </c>
      <c r="Y77" t="n">
        <v>1</v>
      </c>
      <c r="Z77" t="n">
        <v>10</v>
      </c>
      <c r="AA77" t="n">
        <v>346.4416389915746</v>
      </c>
      <c r="AB77" t="n">
        <v>474.0167343947003</v>
      </c>
      <c r="AC77" t="n">
        <v>428.7772425507345</v>
      </c>
      <c r="AD77" t="n">
        <v>346441.6389915746</v>
      </c>
      <c r="AE77" t="n">
        <v>474016.7343947003</v>
      </c>
      <c r="AF77" t="n">
        <v>4.038442128526856e-06</v>
      </c>
      <c r="AG77" t="n">
        <v>6.174768518518519</v>
      </c>
      <c r="AH77" t="n">
        <v>428777.2425507345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4.6841</v>
      </c>
      <c r="E78" t="n">
        <v>21.35</v>
      </c>
      <c r="F78" t="n">
        <v>17.63</v>
      </c>
      <c r="G78" t="n">
        <v>81.37</v>
      </c>
      <c r="H78" t="n">
        <v>1.05</v>
      </c>
      <c r="I78" t="n">
        <v>13</v>
      </c>
      <c r="J78" t="n">
        <v>339.24</v>
      </c>
      <c r="K78" t="n">
        <v>61.82</v>
      </c>
      <c r="L78" t="n">
        <v>20</v>
      </c>
      <c r="M78" t="n">
        <v>11</v>
      </c>
      <c r="N78" t="n">
        <v>107.42</v>
      </c>
      <c r="O78" t="n">
        <v>42074.12</v>
      </c>
      <c r="P78" t="n">
        <v>315.48</v>
      </c>
      <c r="Q78" t="n">
        <v>444.56</v>
      </c>
      <c r="R78" t="n">
        <v>72.08</v>
      </c>
      <c r="S78" t="n">
        <v>48.21</v>
      </c>
      <c r="T78" t="n">
        <v>5982.36</v>
      </c>
      <c r="U78" t="n">
        <v>0.67</v>
      </c>
      <c r="V78" t="n">
        <v>0.77</v>
      </c>
      <c r="W78" t="n">
        <v>0.19</v>
      </c>
      <c r="X78" t="n">
        <v>0.35</v>
      </c>
      <c r="Y78" t="n">
        <v>1</v>
      </c>
      <c r="Z78" t="n">
        <v>10</v>
      </c>
      <c r="AA78" t="n">
        <v>346.62970053792</v>
      </c>
      <c r="AB78" t="n">
        <v>474.2740484990999</v>
      </c>
      <c r="AC78" t="n">
        <v>429.0099989581528</v>
      </c>
      <c r="AD78" t="n">
        <v>346629.70053792</v>
      </c>
      <c r="AE78" t="n">
        <v>474274.0484990999</v>
      </c>
      <c r="AF78" t="n">
        <v>4.037580152874569e-06</v>
      </c>
      <c r="AG78" t="n">
        <v>6.177662037037038</v>
      </c>
      <c r="AH78" t="n">
        <v>429009.9989581528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4.6851</v>
      </c>
      <c r="E79" t="n">
        <v>21.34</v>
      </c>
      <c r="F79" t="n">
        <v>17.62</v>
      </c>
      <c r="G79" t="n">
        <v>81.34</v>
      </c>
      <c r="H79" t="n">
        <v>1.06</v>
      </c>
      <c r="I79" t="n">
        <v>13</v>
      </c>
      <c r="J79" t="n">
        <v>339.85</v>
      </c>
      <c r="K79" t="n">
        <v>61.82</v>
      </c>
      <c r="L79" t="n">
        <v>20.25</v>
      </c>
      <c r="M79" t="n">
        <v>11</v>
      </c>
      <c r="N79" t="n">
        <v>107.78</v>
      </c>
      <c r="O79" t="n">
        <v>42149.15</v>
      </c>
      <c r="P79" t="n">
        <v>314.93</v>
      </c>
      <c r="Q79" t="n">
        <v>444.55</v>
      </c>
      <c r="R79" t="n">
        <v>71.95999999999999</v>
      </c>
      <c r="S79" t="n">
        <v>48.21</v>
      </c>
      <c r="T79" t="n">
        <v>5918.13</v>
      </c>
      <c r="U79" t="n">
        <v>0.67</v>
      </c>
      <c r="V79" t="n">
        <v>0.77</v>
      </c>
      <c r="W79" t="n">
        <v>0.19</v>
      </c>
      <c r="X79" t="n">
        <v>0.35</v>
      </c>
      <c r="Y79" t="n">
        <v>1</v>
      </c>
      <c r="Z79" t="n">
        <v>10</v>
      </c>
      <c r="AA79" t="n">
        <v>346.2712789302838</v>
      </c>
      <c r="AB79" t="n">
        <v>473.7836402430866</v>
      </c>
      <c r="AC79" t="n">
        <v>428.5663945778011</v>
      </c>
      <c r="AD79" t="n">
        <v>346271.2789302837</v>
      </c>
      <c r="AE79" t="n">
        <v>473783.6402430866</v>
      </c>
      <c r="AF79" t="n">
        <v>4.038442128526856e-06</v>
      </c>
      <c r="AG79" t="n">
        <v>6.174768518518519</v>
      </c>
      <c r="AH79" t="n">
        <v>428566.3945778011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4.7068</v>
      </c>
      <c r="E80" t="n">
        <v>21.25</v>
      </c>
      <c r="F80" t="n">
        <v>17.58</v>
      </c>
      <c r="G80" t="n">
        <v>87.91</v>
      </c>
      <c r="H80" t="n">
        <v>1.07</v>
      </c>
      <c r="I80" t="n">
        <v>12</v>
      </c>
      <c r="J80" t="n">
        <v>340.46</v>
      </c>
      <c r="K80" t="n">
        <v>61.82</v>
      </c>
      <c r="L80" t="n">
        <v>20.5</v>
      </c>
      <c r="M80" t="n">
        <v>10</v>
      </c>
      <c r="N80" t="n">
        <v>108.14</v>
      </c>
      <c r="O80" t="n">
        <v>42224.35</v>
      </c>
      <c r="P80" t="n">
        <v>313.59</v>
      </c>
      <c r="Q80" t="n">
        <v>444.57</v>
      </c>
      <c r="R80" t="n">
        <v>70.54000000000001</v>
      </c>
      <c r="S80" t="n">
        <v>48.21</v>
      </c>
      <c r="T80" t="n">
        <v>5212.54</v>
      </c>
      <c r="U80" t="n">
        <v>0.68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344.4838335367863</v>
      </c>
      <c r="AB80" t="n">
        <v>471.3379785991782</v>
      </c>
      <c r="AC80" t="n">
        <v>426.3541434486796</v>
      </c>
      <c r="AD80" t="n">
        <v>344483.8335367863</v>
      </c>
      <c r="AE80" t="n">
        <v>471337.9785991782</v>
      </c>
      <c r="AF80" t="n">
        <v>4.05714700018147e-06</v>
      </c>
      <c r="AG80" t="n">
        <v>6.148726851851852</v>
      </c>
      <c r="AH80" t="n">
        <v>426354.1434486796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4.7064</v>
      </c>
      <c r="E81" t="n">
        <v>21.25</v>
      </c>
      <c r="F81" t="n">
        <v>17.58</v>
      </c>
      <c r="G81" t="n">
        <v>87.92</v>
      </c>
      <c r="H81" t="n">
        <v>1.08</v>
      </c>
      <c r="I81" t="n">
        <v>12</v>
      </c>
      <c r="J81" t="n">
        <v>341.07</v>
      </c>
      <c r="K81" t="n">
        <v>61.82</v>
      </c>
      <c r="L81" t="n">
        <v>20.75</v>
      </c>
      <c r="M81" t="n">
        <v>10</v>
      </c>
      <c r="N81" t="n">
        <v>108.5</v>
      </c>
      <c r="O81" t="n">
        <v>42299.74</v>
      </c>
      <c r="P81" t="n">
        <v>314.05</v>
      </c>
      <c r="Q81" t="n">
        <v>444.56</v>
      </c>
      <c r="R81" t="n">
        <v>70.65000000000001</v>
      </c>
      <c r="S81" t="n">
        <v>48.21</v>
      </c>
      <c r="T81" t="n">
        <v>5270.38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344.7382177687211</v>
      </c>
      <c r="AB81" t="n">
        <v>471.6860383279517</v>
      </c>
      <c r="AC81" t="n">
        <v>426.6689848454438</v>
      </c>
      <c r="AD81" t="n">
        <v>344738.2177687212</v>
      </c>
      <c r="AE81" t="n">
        <v>471686.0383279517</v>
      </c>
      <c r="AF81" t="n">
        <v>4.056802209920555e-06</v>
      </c>
      <c r="AG81" t="n">
        <v>6.148726851851852</v>
      </c>
      <c r="AH81" t="n">
        <v>426668.9848454439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4.7059</v>
      </c>
      <c r="E82" t="n">
        <v>21.25</v>
      </c>
      <c r="F82" t="n">
        <v>17.59</v>
      </c>
      <c r="G82" t="n">
        <v>87.93000000000001</v>
      </c>
      <c r="H82" t="n">
        <v>1.1</v>
      </c>
      <c r="I82" t="n">
        <v>12</v>
      </c>
      <c r="J82" t="n">
        <v>341.68</v>
      </c>
      <c r="K82" t="n">
        <v>61.82</v>
      </c>
      <c r="L82" t="n">
        <v>21</v>
      </c>
      <c r="M82" t="n">
        <v>10</v>
      </c>
      <c r="N82" t="n">
        <v>108.86</v>
      </c>
      <c r="O82" t="n">
        <v>42375.31</v>
      </c>
      <c r="P82" t="n">
        <v>314.54</v>
      </c>
      <c r="Q82" t="n">
        <v>444.55</v>
      </c>
      <c r="R82" t="n">
        <v>70.72</v>
      </c>
      <c r="S82" t="n">
        <v>48.21</v>
      </c>
      <c r="T82" t="n">
        <v>5304.23</v>
      </c>
      <c r="U82" t="n">
        <v>0.68</v>
      </c>
      <c r="V82" t="n">
        <v>0.78</v>
      </c>
      <c r="W82" t="n">
        <v>0.18</v>
      </c>
      <c r="X82" t="n">
        <v>0.31</v>
      </c>
      <c r="Y82" t="n">
        <v>1</v>
      </c>
      <c r="Z82" t="n">
        <v>10</v>
      </c>
      <c r="AA82" t="n">
        <v>345.0413019422799</v>
      </c>
      <c r="AB82" t="n">
        <v>472.1007314653448</v>
      </c>
      <c r="AC82" t="n">
        <v>427.0441002518295</v>
      </c>
      <c r="AD82" t="n">
        <v>345041.3019422799</v>
      </c>
      <c r="AE82" t="n">
        <v>472100.7314653448</v>
      </c>
      <c r="AF82" t="n">
        <v>4.056371222094412e-06</v>
      </c>
      <c r="AG82" t="n">
        <v>6.148726851851852</v>
      </c>
      <c r="AH82" t="n">
        <v>427044.1002518295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4.7045</v>
      </c>
      <c r="E83" t="n">
        <v>21.26</v>
      </c>
      <c r="F83" t="n">
        <v>17.59</v>
      </c>
      <c r="G83" t="n">
        <v>87.95999999999999</v>
      </c>
      <c r="H83" t="n">
        <v>1.11</v>
      </c>
      <c r="I83" t="n">
        <v>12</v>
      </c>
      <c r="J83" t="n">
        <v>342.3</v>
      </c>
      <c r="K83" t="n">
        <v>61.82</v>
      </c>
      <c r="L83" t="n">
        <v>21.25</v>
      </c>
      <c r="M83" t="n">
        <v>10</v>
      </c>
      <c r="N83" t="n">
        <v>109.23</v>
      </c>
      <c r="O83" t="n">
        <v>42451.07</v>
      </c>
      <c r="P83" t="n">
        <v>314.58</v>
      </c>
      <c r="Q83" t="n">
        <v>444.55</v>
      </c>
      <c r="R83" t="n">
        <v>70.87</v>
      </c>
      <c r="S83" t="n">
        <v>48.21</v>
      </c>
      <c r="T83" t="n">
        <v>5377.91</v>
      </c>
      <c r="U83" t="n">
        <v>0.68</v>
      </c>
      <c r="V83" t="n">
        <v>0.78</v>
      </c>
      <c r="W83" t="n">
        <v>0.18</v>
      </c>
      <c r="X83" t="n">
        <v>0.32</v>
      </c>
      <c r="Y83" t="n">
        <v>1</v>
      </c>
      <c r="Z83" t="n">
        <v>10</v>
      </c>
      <c r="AA83" t="n">
        <v>345.1250136060654</v>
      </c>
      <c r="AB83" t="n">
        <v>472.2152694568341</v>
      </c>
      <c r="AC83" t="n">
        <v>427.1477068981663</v>
      </c>
      <c r="AD83" t="n">
        <v>345125.0136060654</v>
      </c>
      <c r="AE83" t="n">
        <v>472215.2694568341</v>
      </c>
      <c r="AF83" t="n">
        <v>4.055164456181211e-06</v>
      </c>
      <c r="AG83" t="n">
        <v>6.151620370370371</v>
      </c>
      <c r="AH83" t="n">
        <v>427147.7068981663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4.7066</v>
      </c>
      <c r="E84" t="n">
        <v>21.25</v>
      </c>
      <c r="F84" t="n">
        <v>17.58</v>
      </c>
      <c r="G84" t="n">
        <v>87.92</v>
      </c>
      <c r="H84" t="n">
        <v>1.12</v>
      </c>
      <c r="I84" t="n">
        <v>12</v>
      </c>
      <c r="J84" t="n">
        <v>342.91</v>
      </c>
      <c r="K84" t="n">
        <v>61.82</v>
      </c>
      <c r="L84" t="n">
        <v>21.5</v>
      </c>
      <c r="M84" t="n">
        <v>10</v>
      </c>
      <c r="N84" t="n">
        <v>109.59</v>
      </c>
      <c r="O84" t="n">
        <v>42527.02</v>
      </c>
      <c r="P84" t="n">
        <v>315.08</v>
      </c>
      <c r="Q84" t="n">
        <v>444.55</v>
      </c>
      <c r="R84" t="n">
        <v>70.59</v>
      </c>
      <c r="S84" t="n">
        <v>48.21</v>
      </c>
      <c r="T84" t="n">
        <v>5238.36</v>
      </c>
      <c r="U84" t="n">
        <v>0.68</v>
      </c>
      <c r="V84" t="n">
        <v>0.78</v>
      </c>
      <c r="W84" t="n">
        <v>0.18</v>
      </c>
      <c r="X84" t="n">
        <v>0.31</v>
      </c>
      <c r="Y84" t="n">
        <v>1</v>
      </c>
      <c r="Z84" t="n">
        <v>10</v>
      </c>
      <c r="AA84" t="n">
        <v>345.2585145744964</v>
      </c>
      <c r="AB84" t="n">
        <v>472.3979313714884</v>
      </c>
      <c r="AC84" t="n">
        <v>427.3129358160536</v>
      </c>
      <c r="AD84" t="n">
        <v>345258.5145744964</v>
      </c>
      <c r="AE84" t="n">
        <v>472397.9313714884</v>
      </c>
      <c r="AF84" t="n">
        <v>4.056974605051012e-06</v>
      </c>
      <c r="AG84" t="n">
        <v>6.148726851851852</v>
      </c>
      <c r="AH84" t="n">
        <v>427312.9358160536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4.7069</v>
      </c>
      <c r="E85" t="n">
        <v>21.25</v>
      </c>
      <c r="F85" t="n">
        <v>17.58</v>
      </c>
      <c r="G85" t="n">
        <v>87.91</v>
      </c>
      <c r="H85" t="n">
        <v>1.13</v>
      </c>
      <c r="I85" t="n">
        <v>12</v>
      </c>
      <c r="J85" t="n">
        <v>343.53</v>
      </c>
      <c r="K85" t="n">
        <v>61.82</v>
      </c>
      <c r="L85" t="n">
        <v>21.75</v>
      </c>
      <c r="M85" t="n">
        <v>10</v>
      </c>
      <c r="N85" t="n">
        <v>109.96</v>
      </c>
      <c r="O85" t="n">
        <v>42603.15</v>
      </c>
      <c r="P85" t="n">
        <v>314.97</v>
      </c>
      <c r="Q85" t="n">
        <v>444.55</v>
      </c>
      <c r="R85" t="n">
        <v>70.5</v>
      </c>
      <c r="S85" t="n">
        <v>48.21</v>
      </c>
      <c r="T85" t="n">
        <v>5194.38</v>
      </c>
      <c r="U85" t="n">
        <v>0.68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345.188452425953</v>
      </c>
      <c r="AB85" t="n">
        <v>472.3020692489274</v>
      </c>
      <c r="AC85" t="n">
        <v>427.2262226399265</v>
      </c>
      <c r="AD85" t="n">
        <v>345188.4524259529</v>
      </c>
      <c r="AE85" t="n">
        <v>472302.0692489274</v>
      </c>
      <c r="AF85" t="n">
        <v>4.057233197746698e-06</v>
      </c>
      <c r="AG85" t="n">
        <v>6.148726851851852</v>
      </c>
      <c r="AH85" t="n">
        <v>427226.2226399265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4.7125</v>
      </c>
      <c r="E86" t="n">
        <v>21.22</v>
      </c>
      <c r="F86" t="n">
        <v>17.56</v>
      </c>
      <c r="G86" t="n">
        <v>87.78</v>
      </c>
      <c r="H86" t="n">
        <v>1.14</v>
      </c>
      <c r="I86" t="n">
        <v>12</v>
      </c>
      <c r="J86" t="n">
        <v>344.15</v>
      </c>
      <c r="K86" t="n">
        <v>61.82</v>
      </c>
      <c r="L86" t="n">
        <v>22</v>
      </c>
      <c r="M86" t="n">
        <v>10</v>
      </c>
      <c r="N86" t="n">
        <v>110.33</v>
      </c>
      <c r="O86" t="n">
        <v>42679.6</v>
      </c>
      <c r="P86" t="n">
        <v>314.35</v>
      </c>
      <c r="Q86" t="n">
        <v>444.55</v>
      </c>
      <c r="R86" t="n">
        <v>69.48</v>
      </c>
      <c r="S86" t="n">
        <v>48.21</v>
      </c>
      <c r="T86" t="n">
        <v>4682.84</v>
      </c>
      <c r="U86" t="n">
        <v>0.6899999999999999</v>
      </c>
      <c r="V86" t="n">
        <v>0.78</v>
      </c>
      <c r="W86" t="n">
        <v>0.19</v>
      </c>
      <c r="X86" t="n">
        <v>0.28</v>
      </c>
      <c r="Y86" t="n">
        <v>1</v>
      </c>
      <c r="Z86" t="n">
        <v>10</v>
      </c>
      <c r="AA86" t="n">
        <v>344.5605294767548</v>
      </c>
      <c r="AB86" t="n">
        <v>471.442917367829</v>
      </c>
      <c r="AC86" t="n">
        <v>426.4490670085329</v>
      </c>
      <c r="AD86" t="n">
        <v>344560.5294767548</v>
      </c>
      <c r="AE86" t="n">
        <v>471442.917367829</v>
      </c>
      <c r="AF86" t="n">
        <v>4.062060261399502e-06</v>
      </c>
      <c r="AG86" t="n">
        <v>6.140046296296297</v>
      </c>
      <c r="AH86" t="n">
        <v>426449.0670085329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4.7211</v>
      </c>
      <c r="E87" t="n">
        <v>21.18</v>
      </c>
      <c r="F87" t="n">
        <v>17.52</v>
      </c>
      <c r="G87" t="n">
        <v>87.59</v>
      </c>
      <c r="H87" t="n">
        <v>1.15</v>
      </c>
      <c r="I87" t="n">
        <v>12</v>
      </c>
      <c r="J87" t="n">
        <v>344.77</v>
      </c>
      <c r="K87" t="n">
        <v>61.82</v>
      </c>
      <c r="L87" t="n">
        <v>22.25</v>
      </c>
      <c r="M87" t="n">
        <v>10</v>
      </c>
      <c r="N87" t="n">
        <v>110.7</v>
      </c>
      <c r="O87" t="n">
        <v>42756.12</v>
      </c>
      <c r="P87" t="n">
        <v>312.76</v>
      </c>
      <c r="Q87" t="n">
        <v>444.57</v>
      </c>
      <c r="R87" t="n">
        <v>68.28</v>
      </c>
      <c r="S87" t="n">
        <v>48.21</v>
      </c>
      <c r="T87" t="n">
        <v>4085.1</v>
      </c>
      <c r="U87" t="n">
        <v>0.71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343.245749840297</v>
      </c>
      <c r="AB87" t="n">
        <v>469.6439778652438</v>
      </c>
      <c r="AC87" t="n">
        <v>424.821815767247</v>
      </c>
      <c r="AD87" t="n">
        <v>343245.749840297</v>
      </c>
      <c r="AE87" t="n">
        <v>469643.9778652437</v>
      </c>
      <c r="AF87" t="n">
        <v>4.069473252009165e-06</v>
      </c>
      <c r="AG87" t="n">
        <v>6.128472222222222</v>
      </c>
      <c r="AH87" t="n">
        <v>424821.8157672469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4.7295</v>
      </c>
      <c r="E88" t="n">
        <v>21.14</v>
      </c>
      <c r="F88" t="n">
        <v>17.54</v>
      </c>
      <c r="G88" t="n">
        <v>95.65000000000001</v>
      </c>
      <c r="H88" t="n">
        <v>1.16</v>
      </c>
      <c r="I88" t="n">
        <v>11</v>
      </c>
      <c r="J88" t="n">
        <v>345.39</v>
      </c>
      <c r="K88" t="n">
        <v>61.82</v>
      </c>
      <c r="L88" t="n">
        <v>22.5</v>
      </c>
      <c r="M88" t="n">
        <v>9</v>
      </c>
      <c r="N88" t="n">
        <v>111.07</v>
      </c>
      <c r="O88" t="n">
        <v>42832.82</v>
      </c>
      <c r="P88" t="n">
        <v>313.02</v>
      </c>
      <c r="Q88" t="n">
        <v>444.55</v>
      </c>
      <c r="R88" t="n">
        <v>69.15000000000001</v>
      </c>
      <c r="S88" t="n">
        <v>48.21</v>
      </c>
      <c r="T88" t="n">
        <v>4525.72</v>
      </c>
      <c r="U88" t="n">
        <v>0.7</v>
      </c>
      <c r="V88" t="n">
        <v>0.78</v>
      </c>
      <c r="W88" t="n">
        <v>0.18</v>
      </c>
      <c r="X88" t="n">
        <v>0.26</v>
      </c>
      <c r="Y88" t="n">
        <v>1</v>
      </c>
      <c r="Z88" t="n">
        <v>10</v>
      </c>
      <c r="AA88" t="n">
        <v>343.0621947499772</v>
      </c>
      <c r="AB88" t="n">
        <v>469.392829692789</v>
      </c>
      <c r="AC88" t="n">
        <v>424.5946368238825</v>
      </c>
      <c r="AD88" t="n">
        <v>343062.1947499771</v>
      </c>
      <c r="AE88" t="n">
        <v>469392.829692789</v>
      </c>
      <c r="AF88" t="n">
        <v>4.07671384748837e-06</v>
      </c>
      <c r="AG88" t="n">
        <v>6.116898148148149</v>
      </c>
      <c r="AH88" t="n">
        <v>424594.6368238825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4.714</v>
      </c>
      <c r="E89" t="n">
        <v>21.21</v>
      </c>
      <c r="F89" t="n">
        <v>17.61</v>
      </c>
      <c r="G89" t="n">
        <v>96.03</v>
      </c>
      <c r="H89" t="n">
        <v>1.17</v>
      </c>
      <c r="I89" t="n">
        <v>11</v>
      </c>
      <c r="J89" t="n">
        <v>346.02</v>
      </c>
      <c r="K89" t="n">
        <v>61.82</v>
      </c>
      <c r="L89" t="n">
        <v>22.75</v>
      </c>
      <c r="M89" t="n">
        <v>9</v>
      </c>
      <c r="N89" t="n">
        <v>111.45</v>
      </c>
      <c r="O89" t="n">
        <v>42909.73</v>
      </c>
      <c r="P89" t="n">
        <v>314.44</v>
      </c>
      <c r="Q89" t="n">
        <v>444.55</v>
      </c>
      <c r="R89" t="n">
        <v>71.47</v>
      </c>
      <c r="S89" t="n">
        <v>48.21</v>
      </c>
      <c r="T89" t="n">
        <v>5684.75</v>
      </c>
      <c r="U89" t="n">
        <v>0.67</v>
      </c>
      <c r="V89" t="n">
        <v>0.77</v>
      </c>
      <c r="W89" t="n">
        <v>0.18</v>
      </c>
      <c r="X89" t="n">
        <v>0.33</v>
      </c>
      <c r="Y89" t="n">
        <v>1</v>
      </c>
      <c r="Z89" t="n">
        <v>10</v>
      </c>
      <c r="AA89" t="n">
        <v>344.682740051621</v>
      </c>
      <c r="AB89" t="n">
        <v>471.6101312679109</v>
      </c>
      <c r="AC89" t="n">
        <v>426.6003222486771</v>
      </c>
      <c r="AD89" t="n">
        <v>344682.7400516209</v>
      </c>
      <c r="AE89" t="n">
        <v>471610.1312679109</v>
      </c>
      <c r="AF89" t="n">
        <v>4.063353224877932e-06</v>
      </c>
      <c r="AG89" t="n">
        <v>6.137152777777779</v>
      </c>
      <c r="AH89" t="n">
        <v>426600.3222486771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4.7241</v>
      </c>
      <c r="E90" t="n">
        <v>21.17</v>
      </c>
      <c r="F90" t="n">
        <v>17.56</v>
      </c>
      <c r="G90" t="n">
        <v>95.78</v>
      </c>
      <c r="H90" t="n">
        <v>1.18</v>
      </c>
      <c r="I90" t="n">
        <v>11</v>
      </c>
      <c r="J90" t="n">
        <v>346.64</v>
      </c>
      <c r="K90" t="n">
        <v>61.82</v>
      </c>
      <c r="L90" t="n">
        <v>23</v>
      </c>
      <c r="M90" t="n">
        <v>9</v>
      </c>
      <c r="N90" t="n">
        <v>111.82</v>
      </c>
      <c r="O90" t="n">
        <v>42986.83</v>
      </c>
      <c r="P90" t="n">
        <v>313.59</v>
      </c>
      <c r="Q90" t="n">
        <v>444.55</v>
      </c>
      <c r="R90" t="n">
        <v>69.90000000000001</v>
      </c>
      <c r="S90" t="n">
        <v>48.21</v>
      </c>
      <c r="T90" t="n">
        <v>4897.98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343.6515565106588</v>
      </c>
      <c r="AB90" t="n">
        <v>470.1992204545595</v>
      </c>
      <c r="AC90" t="n">
        <v>425.3240667831262</v>
      </c>
      <c r="AD90" t="n">
        <v>343651.5565106588</v>
      </c>
      <c r="AE90" t="n">
        <v>470199.2204545595</v>
      </c>
      <c r="AF90" t="n">
        <v>4.072059178966024e-06</v>
      </c>
      <c r="AG90" t="n">
        <v>6.125578703703705</v>
      </c>
      <c r="AH90" t="n">
        <v>425324.0667831262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4.7212</v>
      </c>
      <c r="E91" t="n">
        <v>21.18</v>
      </c>
      <c r="F91" t="n">
        <v>17.57</v>
      </c>
      <c r="G91" t="n">
        <v>95.84999999999999</v>
      </c>
      <c r="H91" t="n">
        <v>1.19</v>
      </c>
      <c r="I91" t="n">
        <v>11</v>
      </c>
      <c r="J91" t="n">
        <v>347.27</v>
      </c>
      <c r="K91" t="n">
        <v>61.82</v>
      </c>
      <c r="L91" t="n">
        <v>23.25</v>
      </c>
      <c r="M91" t="n">
        <v>9</v>
      </c>
      <c r="N91" t="n">
        <v>112.2</v>
      </c>
      <c r="O91" t="n">
        <v>43064.12</v>
      </c>
      <c r="P91" t="n">
        <v>314.17</v>
      </c>
      <c r="Q91" t="n">
        <v>444.57</v>
      </c>
      <c r="R91" t="n">
        <v>70.31999999999999</v>
      </c>
      <c r="S91" t="n">
        <v>48.21</v>
      </c>
      <c r="T91" t="n">
        <v>5109.17</v>
      </c>
      <c r="U91" t="n">
        <v>0.6899999999999999</v>
      </c>
      <c r="V91" t="n">
        <v>0.78</v>
      </c>
      <c r="W91" t="n">
        <v>0.18</v>
      </c>
      <c r="X91" t="n">
        <v>0.3</v>
      </c>
      <c r="Y91" t="n">
        <v>1</v>
      </c>
      <c r="Z91" t="n">
        <v>10</v>
      </c>
      <c r="AA91" t="n">
        <v>344.1068127758317</v>
      </c>
      <c r="AB91" t="n">
        <v>470.822122161058</v>
      </c>
      <c r="AC91" t="n">
        <v>425.8875196250045</v>
      </c>
      <c r="AD91" t="n">
        <v>344106.8127758317</v>
      </c>
      <c r="AE91" t="n">
        <v>470822.122161058</v>
      </c>
      <c r="AF91" t="n">
        <v>4.069559449574393e-06</v>
      </c>
      <c r="AG91" t="n">
        <v>6.128472222222222</v>
      </c>
      <c r="AH91" t="n">
        <v>425887.5196250046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4.7235</v>
      </c>
      <c r="E92" t="n">
        <v>21.17</v>
      </c>
      <c r="F92" t="n">
        <v>17.56</v>
      </c>
      <c r="G92" t="n">
        <v>95.8</v>
      </c>
      <c r="H92" t="n">
        <v>1.2</v>
      </c>
      <c r="I92" t="n">
        <v>11</v>
      </c>
      <c r="J92" t="n">
        <v>347.9</v>
      </c>
      <c r="K92" t="n">
        <v>61.82</v>
      </c>
      <c r="L92" t="n">
        <v>23.5</v>
      </c>
      <c r="M92" t="n">
        <v>9</v>
      </c>
      <c r="N92" t="n">
        <v>112.58</v>
      </c>
      <c r="O92" t="n">
        <v>43141.62</v>
      </c>
      <c r="P92" t="n">
        <v>314.31</v>
      </c>
      <c r="Q92" t="n">
        <v>444.57</v>
      </c>
      <c r="R92" t="n">
        <v>69.93000000000001</v>
      </c>
      <c r="S92" t="n">
        <v>48.21</v>
      </c>
      <c r="T92" t="n">
        <v>4915.92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344.047007130985</v>
      </c>
      <c r="AB92" t="n">
        <v>470.7402934393399</v>
      </c>
      <c r="AC92" t="n">
        <v>425.8135005216398</v>
      </c>
      <c r="AD92" t="n">
        <v>344047.007130985</v>
      </c>
      <c r="AE92" t="n">
        <v>470740.2934393399</v>
      </c>
      <c r="AF92" t="n">
        <v>4.071541993574652e-06</v>
      </c>
      <c r="AG92" t="n">
        <v>6.125578703703705</v>
      </c>
      <c r="AH92" t="n">
        <v>425813.5005216398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4.7219</v>
      </c>
      <c r="E93" t="n">
        <v>21.18</v>
      </c>
      <c r="F93" t="n">
        <v>17.57</v>
      </c>
      <c r="G93" t="n">
        <v>95.83</v>
      </c>
      <c r="H93" t="n">
        <v>1.21</v>
      </c>
      <c r="I93" t="n">
        <v>11</v>
      </c>
      <c r="J93" t="n">
        <v>348.53</v>
      </c>
      <c r="K93" t="n">
        <v>61.82</v>
      </c>
      <c r="L93" t="n">
        <v>23.75</v>
      </c>
      <c r="M93" t="n">
        <v>9</v>
      </c>
      <c r="N93" t="n">
        <v>112.96</v>
      </c>
      <c r="O93" t="n">
        <v>43219.31</v>
      </c>
      <c r="P93" t="n">
        <v>314.39</v>
      </c>
      <c r="Q93" t="n">
        <v>444.55</v>
      </c>
      <c r="R93" t="n">
        <v>70.18000000000001</v>
      </c>
      <c r="S93" t="n">
        <v>48.21</v>
      </c>
      <c r="T93" t="n">
        <v>5042.12</v>
      </c>
      <c r="U93" t="n">
        <v>0.6899999999999999</v>
      </c>
      <c r="V93" t="n">
        <v>0.78</v>
      </c>
      <c r="W93" t="n">
        <v>0.18</v>
      </c>
      <c r="X93" t="n">
        <v>0.29</v>
      </c>
      <c r="Y93" t="n">
        <v>1</v>
      </c>
      <c r="Z93" t="n">
        <v>10</v>
      </c>
      <c r="AA93" t="n">
        <v>344.188182343538</v>
      </c>
      <c r="AB93" t="n">
        <v>470.9334555933657</v>
      </c>
      <c r="AC93" t="n">
        <v>425.9882275507903</v>
      </c>
      <c r="AD93" t="n">
        <v>344188.182343538</v>
      </c>
      <c r="AE93" t="n">
        <v>470933.4555933658</v>
      </c>
      <c r="AF93" t="n">
        <v>4.070162832530993e-06</v>
      </c>
      <c r="AG93" t="n">
        <v>6.128472222222222</v>
      </c>
      <c r="AH93" t="n">
        <v>425988.2275507903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4.7223</v>
      </c>
      <c r="E94" t="n">
        <v>21.18</v>
      </c>
      <c r="F94" t="n">
        <v>17.57</v>
      </c>
      <c r="G94" t="n">
        <v>95.81999999999999</v>
      </c>
      <c r="H94" t="n">
        <v>1.23</v>
      </c>
      <c r="I94" t="n">
        <v>11</v>
      </c>
      <c r="J94" t="n">
        <v>349.16</v>
      </c>
      <c r="K94" t="n">
        <v>61.82</v>
      </c>
      <c r="L94" t="n">
        <v>24</v>
      </c>
      <c r="M94" t="n">
        <v>9</v>
      </c>
      <c r="N94" t="n">
        <v>113.34</v>
      </c>
      <c r="O94" t="n">
        <v>43297.21</v>
      </c>
      <c r="P94" t="n">
        <v>314.38</v>
      </c>
      <c r="Q94" t="n">
        <v>444.56</v>
      </c>
      <c r="R94" t="n">
        <v>70.09999999999999</v>
      </c>
      <c r="S94" t="n">
        <v>48.21</v>
      </c>
      <c r="T94" t="n">
        <v>5000.37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344.1651588220953</v>
      </c>
      <c r="AB94" t="n">
        <v>470.9019537956018</v>
      </c>
      <c r="AC94" t="n">
        <v>425.9597322403918</v>
      </c>
      <c r="AD94" t="n">
        <v>344165.1588220954</v>
      </c>
      <c r="AE94" t="n">
        <v>470901.9537956018</v>
      </c>
      <c r="AF94" t="n">
        <v>4.070507622791908e-06</v>
      </c>
      <c r="AG94" t="n">
        <v>6.128472222222222</v>
      </c>
      <c r="AH94" t="n">
        <v>425959.7322403918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4.7223</v>
      </c>
      <c r="E95" t="n">
        <v>21.18</v>
      </c>
      <c r="F95" t="n">
        <v>17.57</v>
      </c>
      <c r="G95" t="n">
        <v>95.81999999999999</v>
      </c>
      <c r="H95" t="n">
        <v>1.24</v>
      </c>
      <c r="I95" t="n">
        <v>11</v>
      </c>
      <c r="J95" t="n">
        <v>349.79</v>
      </c>
      <c r="K95" t="n">
        <v>61.82</v>
      </c>
      <c r="L95" t="n">
        <v>24.25</v>
      </c>
      <c r="M95" t="n">
        <v>9</v>
      </c>
      <c r="N95" t="n">
        <v>113.72</v>
      </c>
      <c r="O95" t="n">
        <v>43375.3</v>
      </c>
      <c r="P95" t="n">
        <v>314.41</v>
      </c>
      <c r="Q95" t="n">
        <v>444.56</v>
      </c>
      <c r="R95" t="n">
        <v>70.13</v>
      </c>
      <c r="S95" t="n">
        <v>48.21</v>
      </c>
      <c r="T95" t="n">
        <v>5015.1</v>
      </c>
      <c r="U95" t="n">
        <v>0.6899999999999999</v>
      </c>
      <c r="V95" t="n">
        <v>0.78</v>
      </c>
      <c r="W95" t="n">
        <v>0.18</v>
      </c>
      <c r="X95" t="n">
        <v>0.29</v>
      </c>
      <c r="Y95" t="n">
        <v>1</v>
      </c>
      <c r="Z95" t="n">
        <v>10</v>
      </c>
      <c r="AA95" t="n">
        <v>344.1805240990917</v>
      </c>
      <c r="AB95" t="n">
        <v>470.9229772454563</v>
      </c>
      <c r="AC95" t="n">
        <v>425.9787492416988</v>
      </c>
      <c r="AD95" t="n">
        <v>344180.5240990916</v>
      </c>
      <c r="AE95" t="n">
        <v>470922.9772454563</v>
      </c>
      <c r="AF95" t="n">
        <v>4.070507622791908e-06</v>
      </c>
      <c r="AG95" t="n">
        <v>6.128472222222222</v>
      </c>
      <c r="AH95" t="n">
        <v>425978.7492416988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4.7226</v>
      </c>
      <c r="E96" t="n">
        <v>21.17</v>
      </c>
      <c r="F96" t="n">
        <v>17.57</v>
      </c>
      <c r="G96" t="n">
        <v>95.81999999999999</v>
      </c>
      <c r="H96" t="n">
        <v>1.25</v>
      </c>
      <c r="I96" t="n">
        <v>11</v>
      </c>
      <c r="J96" t="n">
        <v>350.43</v>
      </c>
      <c r="K96" t="n">
        <v>61.82</v>
      </c>
      <c r="L96" t="n">
        <v>24.5</v>
      </c>
      <c r="M96" t="n">
        <v>9</v>
      </c>
      <c r="N96" t="n">
        <v>114.11</v>
      </c>
      <c r="O96" t="n">
        <v>43453.61</v>
      </c>
      <c r="P96" t="n">
        <v>314.23</v>
      </c>
      <c r="Q96" t="n">
        <v>444.55</v>
      </c>
      <c r="R96" t="n">
        <v>70.08</v>
      </c>
      <c r="S96" t="n">
        <v>48.21</v>
      </c>
      <c r="T96" t="n">
        <v>4988.89</v>
      </c>
      <c r="U96" t="n">
        <v>0.6899999999999999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344.0749133110776</v>
      </c>
      <c r="AB96" t="n">
        <v>470.7784759060764</v>
      </c>
      <c r="AC96" t="n">
        <v>425.8480389073404</v>
      </c>
      <c r="AD96" t="n">
        <v>344074.9133110776</v>
      </c>
      <c r="AE96" t="n">
        <v>470778.4759060764</v>
      </c>
      <c r="AF96" t="n">
        <v>4.070766215487594e-06</v>
      </c>
      <c r="AG96" t="n">
        <v>6.125578703703705</v>
      </c>
      <c r="AH96" t="n">
        <v>425848.0389073404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4.7221</v>
      </c>
      <c r="E97" t="n">
        <v>21.18</v>
      </c>
      <c r="F97" t="n">
        <v>17.57</v>
      </c>
      <c r="G97" t="n">
        <v>95.83</v>
      </c>
      <c r="H97" t="n">
        <v>1.26</v>
      </c>
      <c r="I97" t="n">
        <v>11</v>
      </c>
      <c r="J97" t="n">
        <v>351.06</v>
      </c>
      <c r="K97" t="n">
        <v>61.82</v>
      </c>
      <c r="L97" t="n">
        <v>24.75</v>
      </c>
      <c r="M97" t="n">
        <v>9</v>
      </c>
      <c r="N97" t="n">
        <v>114.49</v>
      </c>
      <c r="O97" t="n">
        <v>43532.12</v>
      </c>
      <c r="P97" t="n">
        <v>314.14</v>
      </c>
      <c r="Q97" t="n">
        <v>444.55</v>
      </c>
      <c r="R97" t="n">
        <v>70.12</v>
      </c>
      <c r="S97" t="n">
        <v>48.21</v>
      </c>
      <c r="T97" t="n">
        <v>5009.44</v>
      </c>
      <c r="U97" t="n">
        <v>0.6899999999999999</v>
      </c>
      <c r="V97" t="n">
        <v>0.78</v>
      </c>
      <c r="W97" t="n">
        <v>0.18</v>
      </c>
      <c r="X97" t="n">
        <v>0.29</v>
      </c>
      <c r="Y97" t="n">
        <v>1</v>
      </c>
      <c r="Z97" t="n">
        <v>10</v>
      </c>
      <c r="AA97" t="n">
        <v>344.051181685062</v>
      </c>
      <c r="AB97" t="n">
        <v>470.7460052483963</v>
      </c>
      <c r="AC97" t="n">
        <v>425.8186672036566</v>
      </c>
      <c r="AD97" t="n">
        <v>344051.181685062</v>
      </c>
      <c r="AE97" t="n">
        <v>470746.0052483963</v>
      </c>
      <c r="AF97" t="n">
        <v>4.070335227661451e-06</v>
      </c>
      <c r="AG97" t="n">
        <v>6.128472222222222</v>
      </c>
      <c r="AH97" t="n">
        <v>425818.6672036566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4.7435</v>
      </c>
      <c r="E98" t="n">
        <v>21.08</v>
      </c>
      <c r="F98" t="n">
        <v>17.53</v>
      </c>
      <c r="G98" t="n">
        <v>105.17</v>
      </c>
      <c r="H98" t="n">
        <v>1.27</v>
      </c>
      <c r="I98" t="n">
        <v>10</v>
      </c>
      <c r="J98" t="n">
        <v>351.7</v>
      </c>
      <c r="K98" t="n">
        <v>61.82</v>
      </c>
      <c r="L98" t="n">
        <v>25</v>
      </c>
      <c r="M98" t="n">
        <v>8</v>
      </c>
      <c r="N98" t="n">
        <v>114.88</v>
      </c>
      <c r="O98" t="n">
        <v>43610.83</v>
      </c>
      <c r="P98" t="n">
        <v>313.27</v>
      </c>
      <c r="Q98" t="n">
        <v>444.58</v>
      </c>
      <c r="R98" t="n">
        <v>68.78</v>
      </c>
      <c r="S98" t="n">
        <v>48.21</v>
      </c>
      <c r="T98" t="n">
        <v>4343.45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342.5407262892432</v>
      </c>
      <c r="AB98" t="n">
        <v>468.679333539248</v>
      </c>
      <c r="AC98" t="n">
        <v>423.9492357418374</v>
      </c>
      <c r="AD98" t="n">
        <v>342540.7262892432</v>
      </c>
      <c r="AE98" t="n">
        <v>468679.333539248</v>
      </c>
      <c r="AF98" t="n">
        <v>4.088781506620379e-06</v>
      </c>
      <c r="AG98" t="n">
        <v>6.099537037037037</v>
      </c>
      <c r="AH98" t="n">
        <v>423949.2357418374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4.7445</v>
      </c>
      <c r="E99" t="n">
        <v>21.08</v>
      </c>
      <c r="F99" t="n">
        <v>17.52</v>
      </c>
      <c r="G99" t="n">
        <v>105.14</v>
      </c>
      <c r="H99" t="n">
        <v>1.28</v>
      </c>
      <c r="I99" t="n">
        <v>10</v>
      </c>
      <c r="J99" t="n">
        <v>352.34</v>
      </c>
      <c r="K99" t="n">
        <v>61.82</v>
      </c>
      <c r="L99" t="n">
        <v>25.25</v>
      </c>
      <c r="M99" t="n">
        <v>8</v>
      </c>
      <c r="N99" t="n">
        <v>115.27</v>
      </c>
      <c r="O99" t="n">
        <v>43689.76</v>
      </c>
      <c r="P99" t="n">
        <v>313.36</v>
      </c>
      <c r="Q99" t="n">
        <v>444.55</v>
      </c>
      <c r="R99" t="n">
        <v>68.65000000000001</v>
      </c>
      <c r="S99" t="n">
        <v>48.21</v>
      </c>
      <c r="T99" t="n">
        <v>4281.66</v>
      </c>
      <c r="U99" t="n">
        <v>0.7</v>
      </c>
      <c r="V99" t="n">
        <v>0.78</v>
      </c>
      <c r="W99" t="n">
        <v>0.18</v>
      </c>
      <c r="X99" t="n">
        <v>0.25</v>
      </c>
      <c r="Y99" t="n">
        <v>1</v>
      </c>
      <c r="Z99" t="n">
        <v>10</v>
      </c>
      <c r="AA99" t="n">
        <v>342.5139126695953</v>
      </c>
      <c r="AB99" t="n">
        <v>468.6426459619123</v>
      </c>
      <c r="AC99" t="n">
        <v>423.9160495753913</v>
      </c>
      <c r="AD99" t="n">
        <v>342513.9126695953</v>
      </c>
      <c r="AE99" t="n">
        <v>468642.6459619123</v>
      </c>
      <c r="AF99" t="n">
        <v>4.089643482272666e-06</v>
      </c>
      <c r="AG99" t="n">
        <v>6.099537037037037</v>
      </c>
      <c r="AH99" t="n">
        <v>423916.0495753913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4.7426</v>
      </c>
      <c r="E100" t="n">
        <v>21.09</v>
      </c>
      <c r="F100" t="n">
        <v>17.53</v>
      </c>
      <c r="G100" t="n">
        <v>105.2</v>
      </c>
      <c r="H100" t="n">
        <v>1.29</v>
      </c>
      <c r="I100" t="n">
        <v>10</v>
      </c>
      <c r="J100" t="n">
        <v>352.98</v>
      </c>
      <c r="K100" t="n">
        <v>61.82</v>
      </c>
      <c r="L100" t="n">
        <v>25.5</v>
      </c>
      <c r="M100" t="n">
        <v>8</v>
      </c>
      <c r="N100" t="n">
        <v>115.66</v>
      </c>
      <c r="O100" t="n">
        <v>43769.02</v>
      </c>
      <c r="P100" t="n">
        <v>313.87</v>
      </c>
      <c r="Q100" t="n">
        <v>444.57</v>
      </c>
      <c r="R100" t="n">
        <v>68.87</v>
      </c>
      <c r="S100" t="n">
        <v>48.21</v>
      </c>
      <c r="T100" t="n">
        <v>4391.95</v>
      </c>
      <c r="U100" t="n">
        <v>0.7</v>
      </c>
      <c r="V100" t="n">
        <v>0.78</v>
      </c>
      <c r="W100" t="n">
        <v>0.18</v>
      </c>
      <c r="X100" t="n">
        <v>0.26</v>
      </c>
      <c r="Y100" t="n">
        <v>1</v>
      </c>
      <c r="Z100" t="n">
        <v>10</v>
      </c>
      <c r="AA100" t="n">
        <v>342.8865103738203</v>
      </c>
      <c r="AB100" t="n">
        <v>469.1524505786835</v>
      </c>
      <c r="AC100" t="n">
        <v>424.3771991550531</v>
      </c>
      <c r="AD100" t="n">
        <v>342886.5103738203</v>
      </c>
      <c r="AE100" t="n">
        <v>469152.4505786835</v>
      </c>
      <c r="AF100" t="n">
        <v>4.088005728533322e-06</v>
      </c>
      <c r="AG100" t="n">
        <v>6.102430555555556</v>
      </c>
      <c r="AH100" t="n">
        <v>424377.1991550531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4.7449</v>
      </c>
      <c r="E101" t="n">
        <v>21.08</v>
      </c>
      <c r="F101" t="n">
        <v>17.52</v>
      </c>
      <c r="G101" t="n">
        <v>105.14</v>
      </c>
      <c r="H101" t="n">
        <v>1.3</v>
      </c>
      <c r="I101" t="n">
        <v>10</v>
      </c>
      <c r="J101" t="n">
        <v>353.63</v>
      </c>
      <c r="K101" t="n">
        <v>61.82</v>
      </c>
      <c r="L101" t="n">
        <v>25.75</v>
      </c>
      <c r="M101" t="n">
        <v>8</v>
      </c>
      <c r="N101" t="n">
        <v>116.06</v>
      </c>
      <c r="O101" t="n">
        <v>43848.38</v>
      </c>
      <c r="P101" t="n">
        <v>314.35</v>
      </c>
      <c r="Q101" t="n">
        <v>444.57</v>
      </c>
      <c r="R101" t="n">
        <v>68.59999999999999</v>
      </c>
      <c r="S101" t="n">
        <v>48.21</v>
      </c>
      <c r="T101" t="n">
        <v>4255.06</v>
      </c>
      <c r="U101" t="n">
        <v>0.7</v>
      </c>
      <c r="V101" t="n">
        <v>0.78</v>
      </c>
      <c r="W101" t="n">
        <v>0.18</v>
      </c>
      <c r="X101" t="n">
        <v>0.25</v>
      </c>
      <c r="Y101" t="n">
        <v>1</v>
      </c>
      <c r="Z101" t="n">
        <v>10</v>
      </c>
      <c r="AA101" t="n">
        <v>343.0008763536649</v>
      </c>
      <c r="AB101" t="n">
        <v>469.3089311577779</v>
      </c>
      <c r="AC101" t="n">
        <v>424.5187454473006</v>
      </c>
      <c r="AD101" t="n">
        <v>343000.8763536649</v>
      </c>
      <c r="AE101" t="n">
        <v>469308.9311577779</v>
      </c>
      <c r="AF101" t="n">
        <v>4.08998827253358e-06</v>
      </c>
      <c r="AG101" t="n">
        <v>6.099537037037037</v>
      </c>
      <c r="AH101" t="n">
        <v>424518.7454473006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4.7428</v>
      </c>
      <c r="E102" t="n">
        <v>21.08</v>
      </c>
      <c r="F102" t="n">
        <v>17.53</v>
      </c>
      <c r="G102" t="n">
        <v>105.19</v>
      </c>
      <c r="H102" t="n">
        <v>1.31</v>
      </c>
      <c r="I102" t="n">
        <v>10</v>
      </c>
      <c r="J102" t="n">
        <v>354.27</v>
      </c>
      <c r="K102" t="n">
        <v>61.82</v>
      </c>
      <c r="L102" t="n">
        <v>26</v>
      </c>
      <c r="M102" t="n">
        <v>8</v>
      </c>
      <c r="N102" t="n">
        <v>116.45</v>
      </c>
      <c r="O102" t="n">
        <v>43927.95</v>
      </c>
      <c r="P102" t="n">
        <v>314.54</v>
      </c>
      <c r="Q102" t="n">
        <v>444.58</v>
      </c>
      <c r="R102" t="n">
        <v>68.90000000000001</v>
      </c>
      <c r="S102" t="n">
        <v>48.21</v>
      </c>
      <c r="T102" t="n">
        <v>4407.32</v>
      </c>
      <c r="U102" t="n">
        <v>0.7</v>
      </c>
      <c r="V102" t="n">
        <v>0.78</v>
      </c>
      <c r="W102" t="n">
        <v>0.18</v>
      </c>
      <c r="X102" t="n">
        <v>0.25</v>
      </c>
      <c r="Y102" t="n">
        <v>1</v>
      </c>
      <c r="Z102" t="n">
        <v>10</v>
      </c>
      <c r="AA102" t="n">
        <v>343.219327679384</v>
      </c>
      <c r="AB102" t="n">
        <v>469.6078258990191</v>
      </c>
      <c r="AC102" t="n">
        <v>424.7891140939391</v>
      </c>
      <c r="AD102" t="n">
        <v>343219.327679384</v>
      </c>
      <c r="AE102" t="n">
        <v>469607.8258990191</v>
      </c>
      <c r="AF102" t="n">
        <v>4.088178123663779e-06</v>
      </c>
      <c r="AG102" t="n">
        <v>6.099537037037037</v>
      </c>
      <c r="AH102" t="n">
        <v>424789.1140939391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4.7478</v>
      </c>
      <c r="E103" t="n">
        <v>21.06</v>
      </c>
      <c r="F103" t="n">
        <v>17.51</v>
      </c>
      <c r="G103" t="n">
        <v>105.06</v>
      </c>
      <c r="H103" t="n">
        <v>1.32</v>
      </c>
      <c r="I103" t="n">
        <v>10</v>
      </c>
      <c r="J103" t="n">
        <v>354.92</v>
      </c>
      <c r="K103" t="n">
        <v>61.82</v>
      </c>
      <c r="L103" t="n">
        <v>26.25</v>
      </c>
      <c r="M103" t="n">
        <v>8</v>
      </c>
      <c r="N103" t="n">
        <v>116.85</v>
      </c>
      <c r="O103" t="n">
        <v>44007.74</v>
      </c>
      <c r="P103" t="n">
        <v>313.76</v>
      </c>
      <c r="Q103" t="n">
        <v>444.55</v>
      </c>
      <c r="R103" t="n">
        <v>68.05</v>
      </c>
      <c r="S103" t="n">
        <v>48.21</v>
      </c>
      <c r="T103" t="n">
        <v>3979.58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342.5434738958531</v>
      </c>
      <c r="AB103" t="n">
        <v>468.6830929358276</v>
      </c>
      <c r="AC103" t="n">
        <v>423.9526363468837</v>
      </c>
      <c r="AD103" t="n">
        <v>342543.4738958532</v>
      </c>
      <c r="AE103" t="n">
        <v>468683.0929358276</v>
      </c>
      <c r="AF103" t="n">
        <v>4.09248800192521e-06</v>
      </c>
      <c r="AG103" t="n">
        <v>6.09375</v>
      </c>
      <c r="AH103" t="n">
        <v>423952.6363468837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4.7533</v>
      </c>
      <c r="E104" t="n">
        <v>21.04</v>
      </c>
      <c r="F104" t="n">
        <v>17.49</v>
      </c>
      <c r="G104" t="n">
        <v>104.91</v>
      </c>
      <c r="H104" t="n">
        <v>1.33</v>
      </c>
      <c r="I104" t="n">
        <v>10</v>
      </c>
      <c r="J104" t="n">
        <v>355.57</v>
      </c>
      <c r="K104" t="n">
        <v>61.82</v>
      </c>
      <c r="L104" t="n">
        <v>26.5</v>
      </c>
      <c r="M104" t="n">
        <v>8</v>
      </c>
      <c r="N104" t="n">
        <v>117.25</v>
      </c>
      <c r="O104" t="n">
        <v>44087.74</v>
      </c>
      <c r="P104" t="n">
        <v>313.14</v>
      </c>
      <c r="Q104" t="n">
        <v>444.55</v>
      </c>
      <c r="R104" t="n">
        <v>67.15000000000001</v>
      </c>
      <c r="S104" t="n">
        <v>48.21</v>
      </c>
      <c r="T104" t="n">
        <v>3531.75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341.9284685067601</v>
      </c>
      <c r="AB104" t="n">
        <v>467.8416154303476</v>
      </c>
      <c r="AC104" t="n">
        <v>423.1914682735057</v>
      </c>
      <c r="AD104" t="n">
        <v>341928.4685067601</v>
      </c>
      <c r="AE104" t="n">
        <v>467841.6154303476</v>
      </c>
      <c r="AF104" t="n">
        <v>4.097228868012786e-06</v>
      </c>
      <c r="AG104" t="n">
        <v>6.087962962962963</v>
      </c>
      <c r="AH104" t="n">
        <v>423191.4682735057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4.7554</v>
      </c>
      <c r="E105" t="n">
        <v>21.03</v>
      </c>
      <c r="F105" t="n">
        <v>17.48</v>
      </c>
      <c r="G105" t="n">
        <v>104.86</v>
      </c>
      <c r="H105" t="n">
        <v>1.34</v>
      </c>
      <c r="I105" t="n">
        <v>10</v>
      </c>
      <c r="J105" t="n">
        <v>356.22</v>
      </c>
      <c r="K105" t="n">
        <v>61.82</v>
      </c>
      <c r="L105" t="n">
        <v>26.75</v>
      </c>
      <c r="M105" t="n">
        <v>8</v>
      </c>
      <c r="N105" t="n">
        <v>117.65</v>
      </c>
      <c r="O105" t="n">
        <v>44167.96</v>
      </c>
      <c r="P105" t="n">
        <v>313.04</v>
      </c>
      <c r="Q105" t="n">
        <v>444.55</v>
      </c>
      <c r="R105" t="n">
        <v>67.06999999999999</v>
      </c>
      <c r="S105" t="n">
        <v>48.21</v>
      </c>
      <c r="T105" t="n">
        <v>3492.23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341.7568445532624</v>
      </c>
      <c r="AB105" t="n">
        <v>467.6067919656576</v>
      </c>
      <c r="AC105" t="n">
        <v>422.9790560307088</v>
      </c>
      <c r="AD105" t="n">
        <v>341756.8445532624</v>
      </c>
      <c r="AE105" t="n">
        <v>467606.7919656576</v>
      </c>
      <c r="AF105" t="n">
        <v>4.099039016882587e-06</v>
      </c>
      <c r="AG105" t="n">
        <v>6.085069444444446</v>
      </c>
      <c r="AH105" t="n">
        <v>422979.0560307088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4.7439</v>
      </c>
      <c r="E106" t="n">
        <v>21.08</v>
      </c>
      <c r="F106" t="n">
        <v>17.53</v>
      </c>
      <c r="G106" t="n">
        <v>105.16</v>
      </c>
      <c r="H106" t="n">
        <v>1.35</v>
      </c>
      <c r="I106" t="n">
        <v>10</v>
      </c>
      <c r="J106" t="n">
        <v>356.87</v>
      </c>
      <c r="K106" t="n">
        <v>61.82</v>
      </c>
      <c r="L106" t="n">
        <v>27</v>
      </c>
      <c r="M106" t="n">
        <v>8</v>
      </c>
      <c r="N106" t="n">
        <v>118.05</v>
      </c>
      <c r="O106" t="n">
        <v>44248.41</v>
      </c>
      <c r="P106" t="n">
        <v>313.9</v>
      </c>
      <c r="Q106" t="n">
        <v>444.55</v>
      </c>
      <c r="R106" t="n">
        <v>68.97</v>
      </c>
      <c r="S106" t="n">
        <v>48.21</v>
      </c>
      <c r="T106" t="n">
        <v>4437.93</v>
      </c>
      <c r="U106" t="n">
        <v>0.7</v>
      </c>
      <c r="V106" t="n">
        <v>0.78</v>
      </c>
      <c r="W106" t="n">
        <v>0.17</v>
      </c>
      <c r="X106" t="n">
        <v>0.25</v>
      </c>
      <c r="Y106" t="n">
        <v>1</v>
      </c>
      <c r="Z106" t="n">
        <v>10</v>
      </c>
      <c r="AA106" t="n">
        <v>342.8442465760075</v>
      </c>
      <c r="AB106" t="n">
        <v>469.0946233859689</v>
      </c>
      <c r="AC106" t="n">
        <v>424.3248909084502</v>
      </c>
      <c r="AD106" t="n">
        <v>342844.2465760075</v>
      </c>
      <c r="AE106" t="n">
        <v>469094.6233859689</v>
      </c>
      <c r="AF106" t="n">
        <v>4.089126296881294e-06</v>
      </c>
      <c r="AG106" t="n">
        <v>6.099537037037037</v>
      </c>
      <c r="AH106" t="n">
        <v>424324.8909084502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4.7336</v>
      </c>
      <c r="E107" t="n">
        <v>21.13</v>
      </c>
      <c r="F107" t="n">
        <v>17.57</v>
      </c>
      <c r="G107" t="n">
        <v>105.44</v>
      </c>
      <c r="H107" t="n">
        <v>1.36</v>
      </c>
      <c r="I107" t="n">
        <v>10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314.47</v>
      </c>
      <c r="Q107" t="n">
        <v>444.55</v>
      </c>
      <c r="R107" t="n">
        <v>70.42</v>
      </c>
      <c r="S107" t="n">
        <v>48.21</v>
      </c>
      <c r="T107" t="n">
        <v>5162.64</v>
      </c>
      <c r="U107" t="n">
        <v>0.68</v>
      </c>
      <c r="V107" t="n">
        <v>0.78</v>
      </c>
      <c r="W107" t="n">
        <v>0.18</v>
      </c>
      <c r="X107" t="n">
        <v>0.3</v>
      </c>
      <c r="Y107" t="n">
        <v>1</v>
      </c>
      <c r="Z107" t="n">
        <v>10</v>
      </c>
      <c r="AA107" t="n">
        <v>343.7066820469517</v>
      </c>
      <c r="AB107" t="n">
        <v>470.2746456452825</v>
      </c>
      <c r="AC107" t="n">
        <v>425.3922934995065</v>
      </c>
      <c r="AD107" t="n">
        <v>343706.6820469517</v>
      </c>
      <c r="AE107" t="n">
        <v>470274.6456452825</v>
      </c>
      <c r="AF107" t="n">
        <v>4.080247947662745e-06</v>
      </c>
      <c r="AG107" t="n">
        <v>6.11400462962963</v>
      </c>
      <c r="AH107" t="n">
        <v>425392.2934995065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4.7408</v>
      </c>
      <c r="E108" t="n">
        <v>21.09</v>
      </c>
      <c r="F108" t="n">
        <v>17.54</v>
      </c>
      <c r="G108" t="n">
        <v>105.24</v>
      </c>
      <c r="H108" t="n">
        <v>1.37</v>
      </c>
      <c r="I108" t="n">
        <v>10</v>
      </c>
      <c r="J108" t="n">
        <v>358.18</v>
      </c>
      <c r="K108" t="n">
        <v>61.82</v>
      </c>
      <c r="L108" t="n">
        <v>27.5</v>
      </c>
      <c r="M108" t="n">
        <v>8</v>
      </c>
      <c r="N108" t="n">
        <v>118.86</v>
      </c>
      <c r="O108" t="n">
        <v>44409.98</v>
      </c>
      <c r="P108" t="n">
        <v>313.72</v>
      </c>
      <c r="Q108" t="n">
        <v>444.56</v>
      </c>
      <c r="R108" t="n">
        <v>69.25</v>
      </c>
      <c r="S108" t="n">
        <v>48.21</v>
      </c>
      <c r="T108" t="n">
        <v>4578.76</v>
      </c>
      <c r="U108" t="n">
        <v>0.7</v>
      </c>
      <c r="V108" t="n">
        <v>0.78</v>
      </c>
      <c r="W108" t="n">
        <v>0.18</v>
      </c>
      <c r="X108" t="n">
        <v>0.26</v>
      </c>
      <c r="Y108" t="n">
        <v>1</v>
      </c>
      <c r="Z108" t="n">
        <v>10</v>
      </c>
      <c r="AA108" t="n">
        <v>342.918251378585</v>
      </c>
      <c r="AB108" t="n">
        <v>469.1958800217167</v>
      </c>
      <c r="AC108" t="n">
        <v>424.4164837529969</v>
      </c>
      <c r="AD108" t="n">
        <v>342918.2513785849</v>
      </c>
      <c r="AE108" t="n">
        <v>469195.8800217168</v>
      </c>
      <c r="AF108" t="n">
        <v>4.086454172359206e-06</v>
      </c>
      <c r="AG108" t="n">
        <v>6.102430555555556</v>
      </c>
      <c r="AH108" t="n">
        <v>424416.4837529969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4.738</v>
      </c>
      <c r="E109" t="n">
        <v>21.11</v>
      </c>
      <c r="F109" t="n">
        <v>17.55</v>
      </c>
      <c r="G109" t="n">
        <v>105.32</v>
      </c>
      <c r="H109" t="n">
        <v>1.38</v>
      </c>
      <c r="I109" t="n">
        <v>10</v>
      </c>
      <c r="J109" t="n">
        <v>358.84</v>
      </c>
      <c r="K109" t="n">
        <v>61.82</v>
      </c>
      <c r="L109" t="n">
        <v>27.75</v>
      </c>
      <c r="M109" t="n">
        <v>8</v>
      </c>
      <c r="N109" t="n">
        <v>119.27</v>
      </c>
      <c r="O109" t="n">
        <v>44491.1</v>
      </c>
      <c r="P109" t="n">
        <v>313.61</v>
      </c>
      <c r="Q109" t="n">
        <v>444.56</v>
      </c>
      <c r="R109" t="n">
        <v>69.68000000000001</v>
      </c>
      <c r="S109" t="n">
        <v>48.21</v>
      </c>
      <c r="T109" t="n">
        <v>4795.77</v>
      </c>
      <c r="U109" t="n">
        <v>0.6899999999999999</v>
      </c>
      <c r="V109" t="n">
        <v>0.78</v>
      </c>
      <c r="W109" t="n">
        <v>0.18</v>
      </c>
      <c r="X109" t="n">
        <v>0.28</v>
      </c>
      <c r="Y109" t="n">
        <v>1</v>
      </c>
      <c r="Z109" t="n">
        <v>10</v>
      </c>
      <c r="AA109" t="n">
        <v>343.0147804246557</v>
      </c>
      <c r="AB109" t="n">
        <v>469.3279553211118</v>
      </c>
      <c r="AC109" t="n">
        <v>424.5359539711865</v>
      </c>
      <c r="AD109" t="n">
        <v>343014.7804246557</v>
      </c>
      <c r="AE109" t="n">
        <v>469327.9553211118</v>
      </c>
      <c r="AF109" t="n">
        <v>4.084040640532804e-06</v>
      </c>
      <c r="AG109" t="n">
        <v>6.108217592592593</v>
      </c>
      <c r="AH109" t="n">
        <v>424535.9539711865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4.7618</v>
      </c>
      <c r="E110" t="n">
        <v>21</v>
      </c>
      <c r="F110" t="n">
        <v>17.5</v>
      </c>
      <c r="G110" t="n">
        <v>116.69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312.27</v>
      </c>
      <c r="Q110" t="n">
        <v>444.55</v>
      </c>
      <c r="R110" t="n">
        <v>67.95999999999999</v>
      </c>
      <c r="S110" t="n">
        <v>48.21</v>
      </c>
      <c r="T110" t="n">
        <v>3939.15</v>
      </c>
      <c r="U110" t="n">
        <v>0.71</v>
      </c>
      <c r="V110" t="n">
        <v>0.78</v>
      </c>
      <c r="W110" t="n">
        <v>0.18</v>
      </c>
      <c r="X110" t="n">
        <v>0.23</v>
      </c>
      <c r="Y110" t="n">
        <v>1</v>
      </c>
      <c r="Z110" t="n">
        <v>10</v>
      </c>
      <c r="AA110" t="n">
        <v>341.1417410406341</v>
      </c>
      <c r="AB110" t="n">
        <v>466.7651802032277</v>
      </c>
      <c r="AC110" t="n">
        <v>422.2177665136759</v>
      </c>
      <c r="AD110" t="n">
        <v>341141.7410406342</v>
      </c>
      <c r="AE110" t="n">
        <v>466765.1802032277</v>
      </c>
      <c r="AF110" t="n">
        <v>4.10455566105722e-06</v>
      </c>
      <c r="AG110" t="n">
        <v>6.076388888888889</v>
      </c>
      <c r="AH110" t="n">
        <v>422217.7665136759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4.7632</v>
      </c>
      <c r="E111" t="n">
        <v>20.99</v>
      </c>
      <c r="F111" t="n">
        <v>17.5</v>
      </c>
      <c r="G111" t="n">
        <v>116.65</v>
      </c>
      <c r="H111" t="n">
        <v>1.4</v>
      </c>
      <c r="I111" t="n">
        <v>9</v>
      </c>
      <c r="J111" t="n">
        <v>360.16</v>
      </c>
      <c r="K111" t="n">
        <v>61.82</v>
      </c>
      <c r="L111" t="n">
        <v>28.25</v>
      </c>
      <c r="M111" t="n">
        <v>7</v>
      </c>
      <c r="N111" t="n">
        <v>120.09</v>
      </c>
      <c r="O111" t="n">
        <v>44654.04</v>
      </c>
      <c r="P111" t="n">
        <v>312.51</v>
      </c>
      <c r="Q111" t="n">
        <v>444.55</v>
      </c>
      <c r="R111" t="n">
        <v>67.86</v>
      </c>
      <c r="S111" t="n">
        <v>48.21</v>
      </c>
      <c r="T111" t="n">
        <v>3891.24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341.2023850139164</v>
      </c>
      <c r="AB111" t="n">
        <v>466.8481559628958</v>
      </c>
      <c r="AC111" t="n">
        <v>422.2928231832984</v>
      </c>
      <c r="AD111" t="n">
        <v>341202.3850139164</v>
      </c>
      <c r="AE111" t="n">
        <v>466848.1559628958</v>
      </c>
      <c r="AF111" t="n">
        <v>4.105762426970421e-06</v>
      </c>
      <c r="AG111" t="n">
        <v>6.07349537037037</v>
      </c>
      <c r="AH111" t="n">
        <v>422292.8231832984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4.7624</v>
      </c>
      <c r="E112" t="n">
        <v>21</v>
      </c>
      <c r="F112" t="n">
        <v>17.5</v>
      </c>
      <c r="G112" t="n">
        <v>116.67</v>
      </c>
      <c r="H112" t="n">
        <v>1.41</v>
      </c>
      <c r="I112" t="n">
        <v>9</v>
      </c>
      <c r="J112" t="n">
        <v>360.82</v>
      </c>
      <c r="K112" t="n">
        <v>61.82</v>
      </c>
      <c r="L112" t="n">
        <v>28.5</v>
      </c>
      <c r="M112" t="n">
        <v>7</v>
      </c>
      <c r="N112" t="n">
        <v>120.5</v>
      </c>
      <c r="O112" t="n">
        <v>44735.86</v>
      </c>
      <c r="P112" t="n">
        <v>312.89</v>
      </c>
      <c r="Q112" t="n">
        <v>444.55</v>
      </c>
      <c r="R112" t="n">
        <v>67.94</v>
      </c>
      <c r="S112" t="n">
        <v>48.21</v>
      </c>
      <c r="T112" t="n">
        <v>3928.4</v>
      </c>
      <c r="U112" t="n">
        <v>0.71</v>
      </c>
      <c r="V112" t="n">
        <v>0.78</v>
      </c>
      <c r="W112" t="n">
        <v>0.18</v>
      </c>
      <c r="X112" t="n">
        <v>0.22</v>
      </c>
      <c r="Y112" t="n">
        <v>1</v>
      </c>
      <c r="Z112" t="n">
        <v>10</v>
      </c>
      <c r="AA112" t="n">
        <v>341.4303735666351</v>
      </c>
      <c r="AB112" t="n">
        <v>467.1600999588706</v>
      </c>
      <c r="AC112" t="n">
        <v>422.5749956821135</v>
      </c>
      <c r="AD112" t="n">
        <v>341430.3735666351</v>
      </c>
      <c r="AE112" t="n">
        <v>467160.0999588706</v>
      </c>
      <c r="AF112" t="n">
        <v>4.105072846448592e-06</v>
      </c>
      <c r="AG112" t="n">
        <v>6.076388888888889</v>
      </c>
      <c r="AH112" t="n">
        <v>422574.9956821135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4.762</v>
      </c>
      <c r="E113" t="n">
        <v>21</v>
      </c>
      <c r="F113" t="n">
        <v>17.5</v>
      </c>
      <c r="G113" t="n">
        <v>116.68</v>
      </c>
      <c r="H113" t="n">
        <v>1.42</v>
      </c>
      <c r="I113" t="n">
        <v>9</v>
      </c>
      <c r="J113" t="n">
        <v>361.49</v>
      </c>
      <c r="K113" t="n">
        <v>61.82</v>
      </c>
      <c r="L113" t="n">
        <v>28.75</v>
      </c>
      <c r="M113" t="n">
        <v>7</v>
      </c>
      <c r="N113" t="n">
        <v>120.92</v>
      </c>
      <c r="O113" t="n">
        <v>44817.91</v>
      </c>
      <c r="P113" t="n">
        <v>313.05</v>
      </c>
      <c r="Q113" t="n">
        <v>444.55</v>
      </c>
      <c r="R113" t="n">
        <v>68.01000000000001</v>
      </c>
      <c r="S113" t="n">
        <v>48.21</v>
      </c>
      <c r="T113" t="n">
        <v>3965.9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341.5291593897337</v>
      </c>
      <c r="AB113" t="n">
        <v>467.295263080157</v>
      </c>
      <c r="AC113" t="n">
        <v>422.697259024807</v>
      </c>
      <c r="AD113" t="n">
        <v>341529.1593897337</v>
      </c>
      <c r="AE113" t="n">
        <v>467295.263080157</v>
      </c>
      <c r="AF113" t="n">
        <v>4.104728056187677e-06</v>
      </c>
      <c r="AG113" t="n">
        <v>6.076388888888889</v>
      </c>
      <c r="AH113" t="n">
        <v>422697.259024807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4.7586</v>
      </c>
      <c r="E114" t="n">
        <v>21.01</v>
      </c>
      <c r="F114" t="n">
        <v>17.52</v>
      </c>
      <c r="G114" t="n">
        <v>116.78</v>
      </c>
      <c r="H114" t="n">
        <v>1.43</v>
      </c>
      <c r="I114" t="n">
        <v>9</v>
      </c>
      <c r="J114" t="n">
        <v>362.16</v>
      </c>
      <c r="K114" t="n">
        <v>61.82</v>
      </c>
      <c r="L114" t="n">
        <v>29</v>
      </c>
      <c r="M114" t="n">
        <v>7</v>
      </c>
      <c r="N114" t="n">
        <v>121.34</v>
      </c>
      <c r="O114" t="n">
        <v>44900.33</v>
      </c>
      <c r="P114" t="n">
        <v>313.75</v>
      </c>
      <c r="Q114" t="n">
        <v>444.55</v>
      </c>
      <c r="R114" t="n">
        <v>68.48</v>
      </c>
      <c r="S114" t="n">
        <v>48.21</v>
      </c>
      <c r="T114" t="n">
        <v>4198.75</v>
      </c>
      <c r="U114" t="n">
        <v>0.7</v>
      </c>
      <c r="V114" t="n">
        <v>0.78</v>
      </c>
      <c r="W114" t="n">
        <v>0.18</v>
      </c>
      <c r="X114" t="n">
        <v>0.24</v>
      </c>
      <c r="Y114" t="n">
        <v>1</v>
      </c>
      <c r="Z114" t="n">
        <v>10</v>
      </c>
      <c r="AA114" t="n">
        <v>342.0908750954897</v>
      </c>
      <c r="AB114" t="n">
        <v>468.0638272899204</v>
      </c>
      <c r="AC114" t="n">
        <v>423.3924725450772</v>
      </c>
      <c r="AD114" t="n">
        <v>342090.8750954897</v>
      </c>
      <c r="AE114" t="n">
        <v>468063.8272899204</v>
      </c>
      <c r="AF114" t="n">
        <v>4.101797338969904e-06</v>
      </c>
      <c r="AG114" t="n">
        <v>6.079282407407408</v>
      </c>
      <c r="AH114" t="n">
        <v>423392.4725450772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4.7639</v>
      </c>
      <c r="E115" t="n">
        <v>20.99</v>
      </c>
      <c r="F115" t="n">
        <v>17.49</v>
      </c>
      <c r="G115" t="n">
        <v>116.63</v>
      </c>
      <c r="H115" t="n">
        <v>1.44</v>
      </c>
      <c r="I115" t="n">
        <v>9</v>
      </c>
      <c r="J115" t="n">
        <v>362.83</v>
      </c>
      <c r="K115" t="n">
        <v>61.82</v>
      </c>
      <c r="L115" t="n">
        <v>29.25</v>
      </c>
      <c r="M115" t="n">
        <v>7</v>
      </c>
      <c r="N115" t="n">
        <v>121.75</v>
      </c>
      <c r="O115" t="n">
        <v>44982.86</v>
      </c>
      <c r="P115" t="n">
        <v>313.68</v>
      </c>
      <c r="Q115" t="n">
        <v>444.55</v>
      </c>
      <c r="R115" t="n">
        <v>67.61</v>
      </c>
      <c r="S115" t="n">
        <v>48.21</v>
      </c>
      <c r="T115" t="n">
        <v>3764.96</v>
      </c>
      <c r="U115" t="n">
        <v>0.71</v>
      </c>
      <c r="V115" t="n">
        <v>0.78</v>
      </c>
      <c r="W115" t="n">
        <v>0.18</v>
      </c>
      <c r="X115" t="n">
        <v>0.22</v>
      </c>
      <c r="Y115" t="n">
        <v>1</v>
      </c>
      <c r="Z115" t="n">
        <v>10</v>
      </c>
      <c r="AA115" t="n">
        <v>341.7374022509257</v>
      </c>
      <c r="AB115" t="n">
        <v>467.5801901498666</v>
      </c>
      <c r="AC115" t="n">
        <v>422.9549930548812</v>
      </c>
      <c r="AD115" t="n">
        <v>341737.4022509257</v>
      </c>
      <c r="AE115" t="n">
        <v>467580.1901498666</v>
      </c>
      <c r="AF115" t="n">
        <v>4.106365809927021e-06</v>
      </c>
      <c r="AG115" t="n">
        <v>6.07349537037037</v>
      </c>
      <c r="AH115" t="n">
        <v>422954.9930548812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4.762</v>
      </c>
      <c r="E116" t="n">
        <v>21</v>
      </c>
      <c r="F116" t="n">
        <v>17.5</v>
      </c>
      <c r="G116" t="n">
        <v>116.68</v>
      </c>
      <c r="H116" t="n">
        <v>1.45</v>
      </c>
      <c r="I116" t="n">
        <v>9</v>
      </c>
      <c r="J116" t="n">
        <v>363.5</v>
      </c>
      <c r="K116" t="n">
        <v>61.82</v>
      </c>
      <c r="L116" t="n">
        <v>29.5</v>
      </c>
      <c r="M116" t="n">
        <v>7</v>
      </c>
      <c r="N116" t="n">
        <v>122.18</v>
      </c>
      <c r="O116" t="n">
        <v>45065.64</v>
      </c>
      <c r="P116" t="n">
        <v>313.94</v>
      </c>
      <c r="Q116" t="n">
        <v>444.56</v>
      </c>
      <c r="R116" t="n">
        <v>68.04000000000001</v>
      </c>
      <c r="S116" t="n">
        <v>48.21</v>
      </c>
      <c r="T116" t="n">
        <v>3982.33</v>
      </c>
      <c r="U116" t="n">
        <v>0.71</v>
      </c>
      <c r="V116" t="n">
        <v>0.78</v>
      </c>
      <c r="W116" t="n">
        <v>0.18</v>
      </c>
      <c r="X116" t="n">
        <v>0.23</v>
      </c>
      <c r="Y116" t="n">
        <v>1</v>
      </c>
      <c r="Z116" t="n">
        <v>10</v>
      </c>
      <c r="AA116" t="n">
        <v>341.9811957073027</v>
      </c>
      <c r="AB116" t="n">
        <v>467.9137591122899</v>
      </c>
      <c r="AC116" t="n">
        <v>423.2567266636976</v>
      </c>
      <c r="AD116" t="n">
        <v>341981.1957073027</v>
      </c>
      <c r="AE116" t="n">
        <v>467913.7591122899</v>
      </c>
      <c r="AF116" t="n">
        <v>4.104728056187677e-06</v>
      </c>
      <c r="AG116" t="n">
        <v>6.076388888888889</v>
      </c>
      <c r="AH116" t="n">
        <v>423256.7266636976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4.7612</v>
      </c>
      <c r="E117" t="n">
        <v>21</v>
      </c>
      <c r="F117" t="n">
        <v>17.51</v>
      </c>
      <c r="G117" t="n">
        <v>116.71</v>
      </c>
      <c r="H117" t="n">
        <v>1.46</v>
      </c>
      <c r="I117" t="n">
        <v>9</v>
      </c>
      <c r="J117" t="n">
        <v>364.17</v>
      </c>
      <c r="K117" t="n">
        <v>61.82</v>
      </c>
      <c r="L117" t="n">
        <v>29.75</v>
      </c>
      <c r="M117" t="n">
        <v>7</v>
      </c>
      <c r="N117" t="n">
        <v>122.6</v>
      </c>
      <c r="O117" t="n">
        <v>45148.66</v>
      </c>
      <c r="P117" t="n">
        <v>314.36</v>
      </c>
      <c r="Q117" t="n">
        <v>444.55</v>
      </c>
      <c r="R117" t="n">
        <v>68.06999999999999</v>
      </c>
      <c r="S117" t="n">
        <v>48.21</v>
      </c>
      <c r="T117" t="n">
        <v>3996.2</v>
      </c>
      <c r="U117" t="n">
        <v>0.71</v>
      </c>
      <c r="V117" t="n">
        <v>0.78</v>
      </c>
      <c r="W117" t="n">
        <v>0.18</v>
      </c>
      <c r="X117" t="n">
        <v>0.23</v>
      </c>
      <c r="Y117" t="n">
        <v>1</v>
      </c>
      <c r="Z117" t="n">
        <v>10</v>
      </c>
      <c r="AA117" t="n">
        <v>342.2580882863334</v>
      </c>
      <c r="AB117" t="n">
        <v>468.2926157545581</v>
      </c>
      <c r="AC117" t="n">
        <v>423.5994257597565</v>
      </c>
      <c r="AD117" t="n">
        <v>342258.0882863334</v>
      </c>
      <c r="AE117" t="n">
        <v>468292.6157545581</v>
      </c>
      <c r="AF117" t="n">
        <v>4.104038475665847e-06</v>
      </c>
      <c r="AG117" t="n">
        <v>6.076388888888889</v>
      </c>
      <c r="AH117" t="n">
        <v>423599.4257597565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4.7615</v>
      </c>
      <c r="E118" t="n">
        <v>21</v>
      </c>
      <c r="F118" t="n">
        <v>17.5</v>
      </c>
      <c r="G118" t="n">
        <v>116.7</v>
      </c>
      <c r="H118" t="n">
        <v>1.47</v>
      </c>
      <c r="I118" t="n">
        <v>9</v>
      </c>
      <c r="J118" t="n">
        <v>364.85</v>
      </c>
      <c r="K118" t="n">
        <v>61.82</v>
      </c>
      <c r="L118" t="n">
        <v>30</v>
      </c>
      <c r="M118" t="n">
        <v>7</v>
      </c>
      <c r="N118" t="n">
        <v>123.02</v>
      </c>
      <c r="O118" t="n">
        <v>45231.92</v>
      </c>
      <c r="P118" t="n">
        <v>314.67</v>
      </c>
      <c r="Q118" t="n">
        <v>444.55</v>
      </c>
      <c r="R118" t="n">
        <v>67.94</v>
      </c>
      <c r="S118" t="n">
        <v>48.21</v>
      </c>
      <c r="T118" t="n">
        <v>3928.33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342.373967228171</v>
      </c>
      <c r="AB118" t="n">
        <v>468.4511664349985</v>
      </c>
      <c r="AC118" t="n">
        <v>423.7428445857828</v>
      </c>
      <c r="AD118" t="n">
        <v>342373.967228171</v>
      </c>
      <c r="AE118" t="n">
        <v>468451.1664349984</v>
      </c>
      <c r="AF118" t="n">
        <v>4.104297068361534e-06</v>
      </c>
      <c r="AG118" t="n">
        <v>6.076388888888889</v>
      </c>
      <c r="AH118" t="n">
        <v>423742.8445857828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4.762</v>
      </c>
      <c r="E119" t="n">
        <v>21</v>
      </c>
      <c r="F119" t="n">
        <v>17.5</v>
      </c>
      <c r="G119" t="n">
        <v>116.68</v>
      </c>
      <c r="H119" t="n">
        <v>1.48</v>
      </c>
      <c r="I119" t="n">
        <v>9</v>
      </c>
      <c r="J119" t="n">
        <v>365.52</v>
      </c>
      <c r="K119" t="n">
        <v>61.82</v>
      </c>
      <c r="L119" t="n">
        <v>30.25</v>
      </c>
      <c r="M119" t="n">
        <v>7</v>
      </c>
      <c r="N119" t="n">
        <v>123.45</v>
      </c>
      <c r="O119" t="n">
        <v>45315.43</v>
      </c>
      <c r="P119" t="n">
        <v>314.57</v>
      </c>
      <c r="Q119" t="n">
        <v>444.57</v>
      </c>
      <c r="R119" t="n">
        <v>67.97</v>
      </c>
      <c r="S119" t="n">
        <v>48.21</v>
      </c>
      <c r="T119" t="n">
        <v>3944.15</v>
      </c>
      <c r="U119" t="n">
        <v>0.71</v>
      </c>
      <c r="V119" t="n">
        <v>0.78</v>
      </c>
      <c r="W119" t="n">
        <v>0.18</v>
      </c>
      <c r="X119" t="n">
        <v>0.23</v>
      </c>
      <c r="Y119" t="n">
        <v>1</v>
      </c>
      <c r="Z119" t="n">
        <v>10</v>
      </c>
      <c r="AA119" t="n">
        <v>342.3011764714246</v>
      </c>
      <c r="AB119" t="n">
        <v>468.3515709103164</v>
      </c>
      <c r="AC119" t="n">
        <v>423.6527543181933</v>
      </c>
      <c r="AD119" t="n">
        <v>342301.1764714246</v>
      </c>
      <c r="AE119" t="n">
        <v>468351.5709103164</v>
      </c>
      <c r="AF119" t="n">
        <v>4.104728056187677e-06</v>
      </c>
      <c r="AG119" t="n">
        <v>6.076388888888889</v>
      </c>
      <c r="AH119" t="n">
        <v>423652.7543181933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4.765</v>
      </c>
      <c r="E120" t="n">
        <v>20.99</v>
      </c>
      <c r="F120" t="n">
        <v>17.49</v>
      </c>
      <c r="G120" t="n">
        <v>116.59</v>
      </c>
      <c r="H120" t="n">
        <v>1.49</v>
      </c>
      <c r="I120" t="n">
        <v>9</v>
      </c>
      <c r="J120" t="n">
        <v>366.2</v>
      </c>
      <c r="K120" t="n">
        <v>61.82</v>
      </c>
      <c r="L120" t="n">
        <v>30.5</v>
      </c>
      <c r="M120" t="n">
        <v>7</v>
      </c>
      <c r="N120" t="n">
        <v>123.88</v>
      </c>
      <c r="O120" t="n">
        <v>45399.2</v>
      </c>
      <c r="P120" t="n">
        <v>314</v>
      </c>
      <c r="Q120" t="n">
        <v>444.55</v>
      </c>
      <c r="R120" t="n">
        <v>67.41</v>
      </c>
      <c r="S120" t="n">
        <v>48.21</v>
      </c>
      <c r="T120" t="n">
        <v>3663.51</v>
      </c>
      <c r="U120" t="n">
        <v>0.72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341.8516069085471</v>
      </c>
      <c r="AB120" t="n">
        <v>467.7364500007782</v>
      </c>
      <c r="AC120" t="n">
        <v>423.0963396849338</v>
      </c>
      <c r="AD120" t="n">
        <v>341851.6069085471</v>
      </c>
      <c r="AE120" t="n">
        <v>467736.4500007782</v>
      </c>
      <c r="AF120" t="n">
        <v>4.107313983144536e-06</v>
      </c>
      <c r="AG120" t="n">
        <v>6.07349537037037</v>
      </c>
      <c r="AH120" t="n">
        <v>423096.3396849338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4.7658</v>
      </c>
      <c r="E121" t="n">
        <v>20.98</v>
      </c>
      <c r="F121" t="n">
        <v>17.49</v>
      </c>
      <c r="G121" t="n">
        <v>116.57</v>
      </c>
      <c r="H121" t="n">
        <v>1.49</v>
      </c>
      <c r="I121" t="n">
        <v>9</v>
      </c>
      <c r="J121" t="n">
        <v>366.88</v>
      </c>
      <c r="K121" t="n">
        <v>61.82</v>
      </c>
      <c r="L121" t="n">
        <v>30.75</v>
      </c>
      <c r="M121" t="n">
        <v>7</v>
      </c>
      <c r="N121" t="n">
        <v>124.31</v>
      </c>
      <c r="O121" t="n">
        <v>45483.22</v>
      </c>
      <c r="P121" t="n">
        <v>314.07</v>
      </c>
      <c r="Q121" t="n">
        <v>444.55</v>
      </c>
      <c r="R121" t="n">
        <v>67.27</v>
      </c>
      <c r="S121" t="n">
        <v>48.21</v>
      </c>
      <c r="T121" t="n">
        <v>3596.48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341.8520474751694</v>
      </c>
      <c r="AB121" t="n">
        <v>467.7370528034672</v>
      </c>
      <c r="AC121" t="n">
        <v>423.0968849569803</v>
      </c>
      <c r="AD121" t="n">
        <v>341852.0474751694</v>
      </c>
      <c r="AE121" t="n">
        <v>467737.0528034672</v>
      </c>
      <c r="AF121" t="n">
        <v>4.108003563666365e-06</v>
      </c>
      <c r="AG121" t="n">
        <v>6.070601851851852</v>
      </c>
      <c r="AH121" t="n">
        <v>423096.8849569803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4.771</v>
      </c>
      <c r="E122" t="n">
        <v>20.96</v>
      </c>
      <c r="F122" t="n">
        <v>17.46</v>
      </c>
      <c r="G122" t="n">
        <v>116.42</v>
      </c>
      <c r="H122" t="n">
        <v>1.5</v>
      </c>
      <c r="I122" t="n">
        <v>9</v>
      </c>
      <c r="J122" t="n">
        <v>367.57</v>
      </c>
      <c r="K122" t="n">
        <v>61.82</v>
      </c>
      <c r="L122" t="n">
        <v>31</v>
      </c>
      <c r="M122" t="n">
        <v>7</v>
      </c>
      <c r="N122" t="n">
        <v>124.74</v>
      </c>
      <c r="O122" t="n">
        <v>45567.49</v>
      </c>
      <c r="P122" t="n">
        <v>313.65</v>
      </c>
      <c r="Q122" t="n">
        <v>444.55</v>
      </c>
      <c r="R122" t="n">
        <v>66.53</v>
      </c>
      <c r="S122" t="n">
        <v>48.21</v>
      </c>
      <c r="T122" t="n">
        <v>3225.82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341.326315002666</v>
      </c>
      <c r="AB122" t="n">
        <v>467.0177224409082</v>
      </c>
      <c r="AC122" t="n">
        <v>422.4462064746373</v>
      </c>
      <c r="AD122" t="n">
        <v>341326.315002666</v>
      </c>
      <c r="AE122" t="n">
        <v>467017.7224409082</v>
      </c>
      <c r="AF122" t="n">
        <v>4.112485837058254e-06</v>
      </c>
      <c r="AG122" t="n">
        <v>6.064814814814816</v>
      </c>
      <c r="AH122" t="n">
        <v>422446.2064746373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4.7723</v>
      </c>
      <c r="E123" t="n">
        <v>20.95</v>
      </c>
      <c r="F123" t="n">
        <v>17.46</v>
      </c>
      <c r="G123" t="n">
        <v>116.38</v>
      </c>
      <c r="H123" t="n">
        <v>1.51</v>
      </c>
      <c r="I123" t="n">
        <v>9</v>
      </c>
      <c r="J123" t="n">
        <v>368.25</v>
      </c>
      <c r="K123" t="n">
        <v>61.82</v>
      </c>
      <c r="L123" t="n">
        <v>31.25</v>
      </c>
      <c r="M123" t="n">
        <v>7</v>
      </c>
      <c r="N123" t="n">
        <v>125.18</v>
      </c>
      <c r="O123" t="n">
        <v>45652.02</v>
      </c>
      <c r="P123" t="n">
        <v>313.58</v>
      </c>
      <c r="Q123" t="n">
        <v>444.55</v>
      </c>
      <c r="R123" t="n">
        <v>66.47</v>
      </c>
      <c r="S123" t="n">
        <v>48.21</v>
      </c>
      <c r="T123" t="n">
        <v>3195.83</v>
      </c>
      <c r="U123" t="n">
        <v>0.73</v>
      </c>
      <c r="V123" t="n">
        <v>0.78</v>
      </c>
      <c r="W123" t="n">
        <v>0.17</v>
      </c>
      <c r="X123" t="n">
        <v>0.18</v>
      </c>
      <c r="Y123" t="n">
        <v>1</v>
      </c>
      <c r="Z123" t="n">
        <v>10</v>
      </c>
      <c r="AA123" t="n">
        <v>341.2340467459218</v>
      </c>
      <c r="AB123" t="n">
        <v>466.8914769414428</v>
      </c>
      <c r="AC123" t="n">
        <v>422.3320096684542</v>
      </c>
      <c r="AD123" t="n">
        <v>341234.0467459218</v>
      </c>
      <c r="AE123" t="n">
        <v>466891.4769414428</v>
      </c>
      <c r="AF123" t="n">
        <v>4.113606405406227e-06</v>
      </c>
      <c r="AG123" t="n">
        <v>6.061921296296297</v>
      </c>
      <c r="AH123" t="n">
        <v>422332.0096684542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4.7637</v>
      </c>
      <c r="E124" t="n">
        <v>20.99</v>
      </c>
      <c r="F124" t="n">
        <v>17.49</v>
      </c>
      <c r="G124" t="n">
        <v>116.63</v>
      </c>
      <c r="H124" t="n">
        <v>1.52</v>
      </c>
      <c r="I124" t="n">
        <v>9</v>
      </c>
      <c r="J124" t="n">
        <v>368.94</v>
      </c>
      <c r="K124" t="n">
        <v>61.82</v>
      </c>
      <c r="L124" t="n">
        <v>31.5</v>
      </c>
      <c r="M124" t="n">
        <v>7</v>
      </c>
      <c r="N124" t="n">
        <v>125.62</v>
      </c>
      <c r="O124" t="n">
        <v>45736.8</v>
      </c>
      <c r="P124" t="n">
        <v>313.96</v>
      </c>
      <c r="Q124" t="n">
        <v>444.55</v>
      </c>
      <c r="R124" t="n">
        <v>67.87</v>
      </c>
      <c r="S124" t="n">
        <v>48.21</v>
      </c>
      <c r="T124" t="n">
        <v>3893.07</v>
      </c>
      <c r="U124" t="n">
        <v>0.71</v>
      </c>
      <c r="V124" t="n">
        <v>0.78</v>
      </c>
      <c r="W124" t="n">
        <v>0.17</v>
      </c>
      <c r="X124" t="n">
        <v>0.22</v>
      </c>
      <c r="Y124" t="n">
        <v>1</v>
      </c>
      <c r="Z124" t="n">
        <v>10</v>
      </c>
      <c r="AA124" t="n">
        <v>341.8883353703352</v>
      </c>
      <c r="AB124" t="n">
        <v>467.7867035025419</v>
      </c>
      <c r="AC124" t="n">
        <v>423.1417970630205</v>
      </c>
      <c r="AD124" t="n">
        <v>341888.3353703352</v>
      </c>
      <c r="AE124" t="n">
        <v>467786.7035025419</v>
      </c>
      <c r="AF124" t="n">
        <v>4.106193414796564e-06</v>
      </c>
      <c r="AG124" t="n">
        <v>6.07349537037037</v>
      </c>
      <c r="AH124" t="n">
        <v>423141.7970630205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4.752</v>
      </c>
      <c r="E125" t="n">
        <v>21.04</v>
      </c>
      <c r="F125" t="n">
        <v>17.55</v>
      </c>
      <c r="G125" t="n">
        <v>116.98</v>
      </c>
      <c r="H125" t="n">
        <v>1.53</v>
      </c>
      <c r="I125" t="n">
        <v>9</v>
      </c>
      <c r="J125" t="n">
        <v>369.63</v>
      </c>
      <c r="K125" t="n">
        <v>61.82</v>
      </c>
      <c r="L125" t="n">
        <v>31.75</v>
      </c>
      <c r="M125" t="n">
        <v>7</v>
      </c>
      <c r="N125" t="n">
        <v>126.06</v>
      </c>
      <c r="O125" t="n">
        <v>45821.85</v>
      </c>
      <c r="P125" t="n">
        <v>314.91</v>
      </c>
      <c r="Q125" t="n">
        <v>444.55</v>
      </c>
      <c r="R125" t="n">
        <v>69.7</v>
      </c>
      <c r="S125" t="n">
        <v>48.21</v>
      </c>
      <c r="T125" t="n">
        <v>4809.81</v>
      </c>
      <c r="U125" t="n">
        <v>0.6899999999999999</v>
      </c>
      <c r="V125" t="n">
        <v>0.78</v>
      </c>
      <c r="W125" t="n">
        <v>0.17</v>
      </c>
      <c r="X125" t="n">
        <v>0.27</v>
      </c>
      <c r="Y125" t="n">
        <v>1</v>
      </c>
      <c r="Z125" t="n">
        <v>10</v>
      </c>
      <c r="AA125" t="n">
        <v>343.0572589824891</v>
      </c>
      <c r="AB125" t="n">
        <v>469.386076357961</v>
      </c>
      <c r="AC125" t="n">
        <v>424.5885280178523</v>
      </c>
      <c r="AD125" t="n">
        <v>343057.2589824891</v>
      </c>
      <c r="AE125" t="n">
        <v>469386.0763579611</v>
      </c>
      <c r="AF125" t="n">
        <v>4.096108299664813e-06</v>
      </c>
      <c r="AG125" t="n">
        <v>6.087962962962963</v>
      </c>
      <c r="AH125" t="n">
        <v>424588.5280178523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4.7577</v>
      </c>
      <c r="E126" t="n">
        <v>21.02</v>
      </c>
      <c r="F126" t="n">
        <v>17.52</v>
      </c>
      <c r="G126" t="n">
        <v>116.81</v>
      </c>
      <c r="H126" t="n">
        <v>1.54</v>
      </c>
      <c r="I126" t="n">
        <v>9</v>
      </c>
      <c r="J126" t="n">
        <v>370.32</v>
      </c>
      <c r="K126" t="n">
        <v>61.82</v>
      </c>
      <c r="L126" t="n">
        <v>32</v>
      </c>
      <c r="M126" t="n">
        <v>7</v>
      </c>
      <c r="N126" t="n">
        <v>126.5</v>
      </c>
      <c r="O126" t="n">
        <v>45907.3</v>
      </c>
      <c r="P126" t="n">
        <v>314.11</v>
      </c>
      <c r="Q126" t="n">
        <v>444.56</v>
      </c>
      <c r="R126" t="n">
        <v>68.62</v>
      </c>
      <c r="S126" t="n">
        <v>48.21</v>
      </c>
      <c r="T126" t="n">
        <v>4271.04</v>
      </c>
      <c r="U126" t="n">
        <v>0.7</v>
      </c>
      <c r="V126" t="n">
        <v>0.78</v>
      </c>
      <c r="W126" t="n">
        <v>0.18</v>
      </c>
      <c r="X126" t="n">
        <v>0.24</v>
      </c>
      <c r="Y126" t="n">
        <v>1</v>
      </c>
      <c r="Z126" t="n">
        <v>10</v>
      </c>
      <c r="AA126" t="n">
        <v>342.313469028055</v>
      </c>
      <c r="AB126" t="n">
        <v>468.3683901286074</v>
      </c>
      <c r="AC126" t="n">
        <v>423.6679683338966</v>
      </c>
      <c r="AD126" t="n">
        <v>342313.469028055</v>
      </c>
      <c r="AE126" t="n">
        <v>468368.3901286074</v>
      </c>
      <c r="AF126" t="n">
        <v>4.101021560882846e-06</v>
      </c>
      <c r="AG126" t="n">
        <v>6.082175925925926</v>
      </c>
      <c r="AH126" t="n">
        <v>423667.9683338965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4.7826</v>
      </c>
      <c r="E127" t="n">
        <v>20.91</v>
      </c>
      <c r="F127" t="n">
        <v>17.47</v>
      </c>
      <c r="G127" t="n">
        <v>131.01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313.71</v>
      </c>
      <c r="Q127" t="n">
        <v>444.57</v>
      </c>
      <c r="R127" t="n">
        <v>66.81999999999999</v>
      </c>
      <c r="S127" t="n">
        <v>48.21</v>
      </c>
      <c r="T127" t="n">
        <v>3376.14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340.8792628867814</v>
      </c>
      <c r="AB127" t="n">
        <v>466.4060460134075</v>
      </c>
      <c r="AC127" t="n">
        <v>421.8929075868841</v>
      </c>
      <c r="AD127" t="n">
        <v>340879.2628867814</v>
      </c>
      <c r="AE127" t="n">
        <v>466406.0460134075</v>
      </c>
      <c r="AF127" t="n">
        <v>4.122484754624777e-06</v>
      </c>
      <c r="AG127" t="n">
        <v>6.050347222222222</v>
      </c>
      <c r="AH127" t="n">
        <v>421892.907586884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4.7813</v>
      </c>
      <c r="E128" t="n">
        <v>20.92</v>
      </c>
      <c r="F128" t="n">
        <v>17.47</v>
      </c>
      <c r="G128" t="n">
        <v>131.05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314.13</v>
      </c>
      <c r="Q128" t="n">
        <v>444.56</v>
      </c>
      <c r="R128" t="n">
        <v>67.01000000000001</v>
      </c>
      <c r="S128" t="n">
        <v>48.21</v>
      </c>
      <c r="T128" t="n">
        <v>3468.57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341.1482854375737</v>
      </c>
      <c r="AB128" t="n">
        <v>466.7741345358389</v>
      </c>
      <c r="AC128" t="n">
        <v>422.22586625735</v>
      </c>
      <c r="AD128" t="n">
        <v>341148.2854375737</v>
      </c>
      <c r="AE128" t="n">
        <v>466774.1345358388</v>
      </c>
      <c r="AF128" t="n">
        <v>4.121364186276804e-06</v>
      </c>
      <c r="AG128" t="n">
        <v>6.053240740740741</v>
      </c>
      <c r="AH128" t="n">
        <v>422225.86625735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4.7816</v>
      </c>
      <c r="E129" t="n">
        <v>20.91</v>
      </c>
      <c r="F129" t="n">
        <v>17.47</v>
      </c>
      <c r="G129" t="n">
        <v>131.04</v>
      </c>
      <c r="H129" t="n">
        <v>1.57</v>
      </c>
      <c r="I129" t="n">
        <v>8</v>
      </c>
      <c r="J129" t="n">
        <v>372.41</v>
      </c>
      <c r="K129" t="n">
        <v>61.82</v>
      </c>
      <c r="L129" t="n">
        <v>32.75</v>
      </c>
      <c r="M129" t="n">
        <v>6</v>
      </c>
      <c r="N129" t="n">
        <v>127.84</v>
      </c>
      <c r="O129" t="n">
        <v>46164.87</v>
      </c>
      <c r="P129" t="n">
        <v>314.06</v>
      </c>
      <c r="Q129" t="n">
        <v>444.55</v>
      </c>
      <c r="R129" t="n">
        <v>66.97</v>
      </c>
      <c r="S129" t="n">
        <v>48.21</v>
      </c>
      <c r="T129" t="n">
        <v>3447.59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341.0998086665851</v>
      </c>
      <c r="AB129" t="n">
        <v>466.7078064791281</v>
      </c>
      <c r="AC129" t="n">
        <v>422.1658684572798</v>
      </c>
      <c r="AD129" t="n">
        <v>341099.8086665851</v>
      </c>
      <c r="AE129" t="n">
        <v>466707.8064791281</v>
      </c>
      <c r="AF129" t="n">
        <v>4.12162277897249e-06</v>
      </c>
      <c r="AG129" t="n">
        <v>6.050347222222222</v>
      </c>
      <c r="AH129" t="n">
        <v>422165.8684572798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4.7806</v>
      </c>
      <c r="E130" t="n">
        <v>20.92</v>
      </c>
      <c r="F130" t="n">
        <v>17.48</v>
      </c>
      <c r="G130" t="n">
        <v>131.07</v>
      </c>
      <c r="H130" t="n">
        <v>1.58</v>
      </c>
      <c r="I130" t="n">
        <v>8</v>
      </c>
      <c r="J130" t="n">
        <v>373.11</v>
      </c>
      <c r="K130" t="n">
        <v>61.82</v>
      </c>
      <c r="L130" t="n">
        <v>33</v>
      </c>
      <c r="M130" t="n">
        <v>6</v>
      </c>
      <c r="N130" t="n">
        <v>128.29</v>
      </c>
      <c r="O130" t="n">
        <v>46251.27</v>
      </c>
      <c r="P130" t="n">
        <v>314.45</v>
      </c>
      <c r="Q130" t="n">
        <v>444.55</v>
      </c>
      <c r="R130" t="n">
        <v>67.12</v>
      </c>
      <c r="S130" t="n">
        <v>48.21</v>
      </c>
      <c r="T130" t="n">
        <v>3524.54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341.3689647268596</v>
      </c>
      <c r="AB130" t="n">
        <v>467.076077675123</v>
      </c>
      <c r="AC130" t="n">
        <v>422.4989923672008</v>
      </c>
      <c r="AD130" t="n">
        <v>341368.9647268596</v>
      </c>
      <c r="AE130" t="n">
        <v>467076.077675123</v>
      </c>
      <c r="AF130" t="n">
        <v>4.120760803320204e-06</v>
      </c>
      <c r="AG130" t="n">
        <v>6.053240740740741</v>
      </c>
      <c r="AH130" t="n">
        <v>422498.9923672008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4.78</v>
      </c>
      <c r="E131" t="n">
        <v>20.92</v>
      </c>
      <c r="F131" t="n">
        <v>17.48</v>
      </c>
      <c r="G131" t="n">
        <v>131.09</v>
      </c>
      <c r="H131" t="n">
        <v>1.59</v>
      </c>
      <c r="I131" t="n">
        <v>8</v>
      </c>
      <c r="J131" t="n">
        <v>373.81</v>
      </c>
      <c r="K131" t="n">
        <v>61.82</v>
      </c>
      <c r="L131" t="n">
        <v>33.25</v>
      </c>
      <c r="M131" t="n">
        <v>6</v>
      </c>
      <c r="N131" t="n">
        <v>128.74</v>
      </c>
      <c r="O131" t="n">
        <v>46337.95</v>
      </c>
      <c r="P131" t="n">
        <v>314.53</v>
      </c>
      <c r="Q131" t="n">
        <v>444.55</v>
      </c>
      <c r="R131" t="n">
        <v>67.19</v>
      </c>
      <c r="S131" t="n">
        <v>48.21</v>
      </c>
      <c r="T131" t="n">
        <v>3557.61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341.435618820745</v>
      </c>
      <c r="AB131" t="n">
        <v>467.1672767469481</v>
      </c>
      <c r="AC131" t="n">
        <v>422.5814875276095</v>
      </c>
      <c r="AD131" t="n">
        <v>341435.618820745</v>
      </c>
      <c r="AE131" t="n">
        <v>467167.2767469481</v>
      </c>
      <c r="AF131" t="n">
        <v>4.120243617928832e-06</v>
      </c>
      <c r="AG131" t="n">
        <v>6.053240740740741</v>
      </c>
      <c r="AH131" t="n">
        <v>422581.4875276095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4.7802</v>
      </c>
      <c r="E132" t="n">
        <v>20.92</v>
      </c>
      <c r="F132" t="n">
        <v>17.48</v>
      </c>
      <c r="G132" t="n">
        <v>131.08</v>
      </c>
      <c r="H132" t="n">
        <v>1.6</v>
      </c>
      <c r="I132" t="n">
        <v>8</v>
      </c>
      <c r="J132" t="n">
        <v>374.52</v>
      </c>
      <c r="K132" t="n">
        <v>61.82</v>
      </c>
      <c r="L132" t="n">
        <v>33.5</v>
      </c>
      <c r="M132" t="n">
        <v>6</v>
      </c>
      <c r="N132" t="n">
        <v>129.2</v>
      </c>
      <c r="O132" t="n">
        <v>46424.91</v>
      </c>
      <c r="P132" t="n">
        <v>314.56</v>
      </c>
      <c r="Q132" t="n">
        <v>444.57</v>
      </c>
      <c r="R132" t="n">
        <v>67.14</v>
      </c>
      <c r="S132" t="n">
        <v>48.21</v>
      </c>
      <c r="T132" t="n">
        <v>3534.24</v>
      </c>
      <c r="U132" t="n">
        <v>0.72</v>
      </c>
      <c r="V132" t="n">
        <v>0.78</v>
      </c>
      <c r="W132" t="n">
        <v>0.18</v>
      </c>
      <c r="X132" t="n">
        <v>0.2</v>
      </c>
      <c r="Y132" t="n">
        <v>1</v>
      </c>
      <c r="Z132" t="n">
        <v>10</v>
      </c>
      <c r="AA132" t="n">
        <v>341.4420706875852</v>
      </c>
      <c r="AB132" t="n">
        <v>467.1761044757951</v>
      </c>
      <c r="AC132" t="n">
        <v>422.5894727504052</v>
      </c>
      <c r="AD132" t="n">
        <v>341442.0706875852</v>
      </c>
      <c r="AE132" t="n">
        <v>467176.1044757951</v>
      </c>
      <c r="AF132" t="n">
        <v>4.120416013059289e-06</v>
      </c>
      <c r="AG132" t="n">
        <v>6.053240740740741</v>
      </c>
      <c r="AH132" t="n">
        <v>422589.4727504052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4.781</v>
      </c>
      <c r="E133" t="n">
        <v>20.92</v>
      </c>
      <c r="F133" t="n">
        <v>17.47</v>
      </c>
      <c r="G133" t="n">
        <v>131.06</v>
      </c>
      <c r="H133" t="n">
        <v>1.6</v>
      </c>
      <c r="I133" t="n">
        <v>8</v>
      </c>
      <c r="J133" t="n">
        <v>375.23</v>
      </c>
      <c r="K133" t="n">
        <v>61.82</v>
      </c>
      <c r="L133" t="n">
        <v>33.75</v>
      </c>
      <c r="M133" t="n">
        <v>6</v>
      </c>
      <c r="N133" t="n">
        <v>129.65</v>
      </c>
      <c r="O133" t="n">
        <v>46512.15</v>
      </c>
      <c r="P133" t="n">
        <v>314.46</v>
      </c>
      <c r="Q133" t="n">
        <v>444.55</v>
      </c>
      <c r="R133" t="n">
        <v>67.06</v>
      </c>
      <c r="S133" t="n">
        <v>48.21</v>
      </c>
      <c r="T133" t="n">
        <v>3493.22</v>
      </c>
      <c r="U133" t="n">
        <v>0.72</v>
      </c>
      <c r="V133" t="n">
        <v>0.78</v>
      </c>
      <c r="W133" t="n">
        <v>0.18</v>
      </c>
      <c r="X133" t="n">
        <v>0.2</v>
      </c>
      <c r="Y133" t="n">
        <v>1</v>
      </c>
      <c r="Z133" t="n">
        <v>10</v>
      </c>
      <c r="AA133" t="n">
        <v>341.3282990484655</v>
      </c>
      <c r="AB133" t="n">
        <v>467.0204370999011</v>
      </c>
      <c r="AC133" t="n">
        <v>422.4486620503859</v>
      </c>
      <c r="AD133" t="n">
        <v>341328.2990484655</v>
      </c>
      <c r="AE133" t="n">
        <v>467020.4370999011</v>
      </c>
      <c r="AF133" t="n">
        <v>4.121105593581118e-06</v>
      </c>
      <c r="AG133" t="n">
        <v>6.053240740740741</v>
      </c>
      <c r="AH133" t="n">
        <v>422448.6620503859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4.7809</v>
      </c>
      <c r="E134" t="n">
        <v>20.92</v>
      </c>
      <c r="F134" t="n">
        <v>17.48</v>
      </c>
      <c r="G134" t="n">
        <v>131.06</v>
      </c>
      <c r="H134" t="n">
        <v>1.61</v>
      </c>
      <c r="I134" t="n">
        <v>8</v>
      </c>
      <c r="J134" t="n">
        <v>375.93</v>
      </c>
      <c r="K134" t="n">
        <v>61.82</v>
      </c>
      <c r="L134" t="n">
        <v>34</v>
      </c>
      <c r="M134" t="n">
        <v>6</v>
      </c>
      <c r="N134" t="n">
        <v>130.11</v>
      </c>
      <c r="O134" t="n">
        <v>46599.68</v>
      </c>
      <c r="P134" t="n">
        <v>314.57</v>
      </c>
      <c r="Q134" t="n">
        <v>444.55</v>
      </c>
      <c r="R134" t="n">
        <v>67.08</v>
      </c>
      <c r="S134" t="n">
        <v>48.21</v>
      </c>
      <c r="T134" t="n">
        <v>3503.76</v>
      </c>
      <c r="U134" t="n">
        <v>0.72</v>
      </c>
      <c r="V134" t="n">
        <v>0.78</v>
      </c>
      <c r="W134" t="n">
        <v>0.18</v>
      </c>
      <c r="X134" t="n">
        <v>0.2</v>
      </c>
      <c r="Y134" t="n">
        <v>1</v>
      </c>
      <c r="Z134" t="n">
        <v>10</v>
      </c>
      <c r="AA134" t="n">
        <v>341.4165876505625</v>
      </c>
      <c r="AB134" t="n">
        <v>467.1412374603084</v>
      </c>
      <c r="AC134" t="n">
        <v>422.5579333939405</v>
      </c>
      <c r="AD134" t="n">
        <v>341416.5876505625</v>
      </c>
      <c r="AE134" t="n">
        <v>467141.2374603084</v>
      </c>
      <c r="AF134" t="n">
        <v>4.121019396015889e-06</v>
      </c>
      <c r="AG134" t="n">
        <v>6.053240740740741</v>
      </c>
      <c r="AH134" t="n">
        <v>422557.9333939404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4.7818</v>
      </c>
      <c r="E135" t="n">
        <v>20.91</v>
      </c>
      <c r="F135" t="n">
        <v>17.47</v>
      </c>
      <c r="G135" t="n">
        <v>131.03</v>
      </c>
      <c r="H135" t="n">
        <v>1.62</v>
      </c>
      <c r="I135" t="n">
        <v>8</v>
      </c>
      <c r="J135" t="n">
        <v>376.65</v>
      </c>
      <c r="K135" t="n">
        <v>61.82</v>
      </c>
      <c r="L135" t="n">
        <v>34.25</v>
      </c>
      <c r="M135" t="n">
        <v>6</v>
      </c>
      <c r="N135" t="n">
        <v>130.58</v>
      </c>
      <c r="O135" t="n">
        <v>46687.5</v>
      </c>
      <c r="P135" t="n">
        <v>314.76</v>
      </c>
      <c r="Q135" t="n">
        <v>444.55</v>
      </c>
      <c r="R135" t="n">
        <v>67</v>
      </c>
      <c r="S135" t="n">
        <v>48.21</v>
      </c>
      <c r="T135" t="n">
        <v>3466.15</v>
      </c>
      <c r="U135" t="n">
        <v>0.72</v>
      </c>
      <c r="V135" t="n">
        <v>0.78</v>
      </c>
      <c r="W135" t="n">
        <v>0.18</v>
      </c>
      <c r="X135" t="n">
        <v>0.19</v>
      </c>
      <c r="Y135" t="n">
        <v>1</v>
      </c>
      <c r="Z135" t="n">
        <v>10</v>
      </c>
      <c r="AA135" t="n">
        <v>341.4451603552228</v>
      </c>
      <c r="AB135" t="n">
        <v>467.1803318953635</v>
      </c>
      <c r="AC135" t="n">
        <v>422.5932967109832</v>
      </c>
      <c r="AD135" t="n">
        <v>341445.1603552228</v>
      </c>
      <c r="AE135" t="n">
        <v>467180.3318953635</v>
      </c>
      <c r="AF135" t="n">
        <v>4.121795174102947e-06</v>
      </c>
      <c r="AG135" t="n">
        <v>6.050347222222222</v>
      </c>
      <c r="AH135" t="n">
        <v>422593.2967109832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4.7789</v>
      </c>
      <c r="E136" t="n">
        <v>20.93</v>
      </c>
      <c r="F136" t="n">
        <v>17.48</v>
      </c>
      <c r="G136" t="n">
        <v>131.13</v>
      </c>
      <c r="H136" t="n">
        <v>1.63</v>
      </c>
      <c r="I136" t="n">
        <v>8</v>
      </c>
      <c r="J136" t="n">
        <v>377.36</v>
      </c>
      <c r="K136" t="n">
        <v>61.82</v>
      </c>
      <c r="L136" t="n">
        <v>34.5</v>
      </c>
      <c r="M136" t="n">
        <v>6</v>
      </c>
      <c r="N136" t="n">
        <v>131.04</v>
      </c>
      <c r="O136" t="n">
        <v>46775.73</v>
      </c>
      <c r="P136" t="n">
        <v>314.81</v>
      </c>
      <c r="Q136" t="n">
        <v>444.55</v>
      </c>
      <c r="R136" t="n">
        <v>67.34999999999999</v>
      </c>
      <c r="S136" t="n">
        <v>48.21</v>
      </c>
      <c r="T136" t="n">
        <v>3637.68</v>
      </c>
      <c r="U136" t="n">
        <v>0.72</v>
      </c>
      <c r="V136" t="n">
        <v>0.78</v>
      </c>
      <c r="W136" t="n">
        <v>0.18</v>
      </c>
      <c r="X136" t="n">
        <v>0.21</v>
      </c>
      <c r="Y136" t="n">
        <v>1</v>
      </c>
      <c r="Z136" t="n">
        <v>10</v>
      </c>
      <c r="AA136" t="n">
        <v>341.6253427730875</v>
      </c>
      <c r="AB136" t="n">
        <v>467.4268654285731</v>
      </c>
      <c r="AC136" t="n">
        <v>422.8163014297953</v>
      </c>
      <c r="AD136" t="n">
        <v>341625.3427730875</v>
      </c>
      <c r="AE136" t="n">
        <v>467426.8654285732</v>
      </c>
      <c r="AF136" t="n">
        <v>4.119295444711317e-06</v>
      </c>
      <c r="AG136" t="n">
        <v>6.05613425925926</v>
      </c>
      <c r="AH136" t="n">
        <v>422816.3014297953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4.7817</v>
      </c>
      <c r="E137" t="n">
        <v>20.91</v>
      </c>
      <c r="F137" t="n">
        <v>17.47</v>
      </c>
      <c r="G137" t="n">
        <v>131.04</v>
      </c>
      <c r="H137" t="n">
        <v>1.64</v>
      </c>
      <c r="I137" t="n">
        <v>8</v>
      </c>
      <c r="J137" t="n">
        <v>378.08</v>
      </c>
      <c r="K137" t="n">
        <v>61.82</v>
      </c>
      <c r="L137" t="n">
        <v>34.75</v>
      </c>
      <c r="M137" t="n">
        <v>6</v>
      </c>
      <c r="N137" t="n">
        <v>131.51</v>
      </c>
      <c r="O137" t="n">
        <v>46864.14</v>
      </c>
      <c r="P137" t="n">
        <v>314.79</v>
      </c>
      <c r="Q137" t="n">
        <v>444.55</v>
      </c>
      <c r="R137" t="n">
        <v>66.92</v>
      </c>
      <c r="S137" t="n">
        <v>48.21</v>
      </c>
      <c r="T137" t="n">
        <v>3423.34</v>
      </c>
      <c r="U137" t="n">
        <v>0.72</v>
      </c>
      <c r="V137" t="n">
        <v>0.78</v>
      </c>
      <c r="W137" t="n">
        <v>0.18</v>
      </c>
      <c r="X137" t="n">
        <v>0.19</v>
      </c>
      <c r="Y137" t="n">
        <v>1</v>
      </c>
      <c r="Z137" t="n">
        <v>10</v>
      </c>
      <c r="AA137" t="n">
        <v>341.4646972392929</v>
      </c>
      <c r="AB137" t="n">
        <v>467.2070631220546</v>
      </c>
      <c r="AC137" t="n">
        <v>422.6174767469165</v>
      </c>
      <c r="AD137" t="n">
        <v>341464.6972392929</v>
      </c>
      <c r="AE137" t="n">
        <v>467207.0631220546</v>
      </c>
      <c r="AF137" t="n">
        <v>4.121708976537719e-06</v>
      </c>
      <c r="AG137" t="n">
        <v>6.050347222222222</v>
      </c>
      <c r="AH137" t="n">
        <v>422617.4767469165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4.7848</v>
      </c>
      <c r="E138" t="n">
        <v>20.9</v>
      </c>
      <c r="F138" t="n">
        <v>17.46</v>
      </c>
      <c r="G138" t="n">
        <v>130.93</v>
      </c>
      <c r="H138" t="n">
        <v>1.65</v>
      </c>
      <c r="I138" t="n">
        <v>8</v>
      </c>
      <c r="J138" t="n">
        <v>378.8</v>
      </c>
      <c r="K138" t="n">
        <v>61.82</v>
      </c>
      <c r="L138" t="n">
        <v>35</v>
      </c>
      <c r="M138" t="n">
        <v>6</v>
      </c>
      <c r="N138" t="n">
        <v>131.98</v>
      </c>
      <c r="O138" t="n">
        <v>46952.84</v>
      </c>
      <c r="P138" t="n">
        <v>314.61</v>
      </c>
      <c r="Q138" t="n">
        <v>444.55</v>
      </c>
      <c r="R138" t="n">
        <v>66.48</v>
      </c>
      <c r="S138" t="n">
        <v>48.21</v>
      </c>
      <c r="T138" t="n">
        <v>3207.33</v>
      </c>
      <c r="U138" t="n">
        <v>0.73</v>
      </c>
      <c r="V138" t="n">
        <v>0.78</v>
      </c>
      <c r="W138" t="n">
        <v>0.18</v>
      </c>
      <c r="X138" t="n">
        <v>0.18</v>
      </c>
      <c r="Y138" t="n">
        <v>1</v>
      </c>
      <c r="Z138" t="n">
        <v>10</v>
      </c>
      <c r="AA138" t="n">
        <v>341.210291885709</v>
      </c>
      <c r="AB138" t="n">
        <v>466.858974493709</v>
      </c>
      <c r="AC138" t="n">
        <v>422.3026092087147</v>
      </c>
      <c r="AD138" t="n">
        <v>341210.291885709</v>
      </c>
      <c r="AE138" t="n">
        <v>466858.974493709</v>
      </c>
      <c r="AF138" t="n">
        <v>4.124381101059806e-06</v>
      </c>
      <c r="AG138" t="n">
        <v>6.047453703703703</v>
      </c>
      <c r="AH138" t="n">
        <v>422302.6092087147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4.7845</v>
      </c>
      <c r="E139" t="n">
        <v>20.9</v>
      </c>
      <c r="F139" t="n">
        <v>17.46</v>
      </c>
      <c r="G139" t="n">
        <v>130.94</v>
      </c>
      <c r="H139" t="n">
        <v>1.66</v>
      </c>
      <c r="I139" t="n">
        <v>8</v>
      </c>
      <c r="J139" t="n">
        <v>379.52</v>
      </c>
      <c r="K139" t="n">
        <v>61.82</v>
      </c>
      <c r="L139" t="n">
        <v>35.25</v>
      </c>
      <c r="M139" t="n">
        <v>6</v>
      </c>
      <c r="N139" t="n">
        <v>132.45</v>
      </c>
      <c r="O139" t="n">
        <v>47041.84</v>
      </c>
      <c r="P139" t="n">
        <v>314.87</v>
      </c>
      <c r="Q139" t="n">
        <v>444.55</v>
      </c>
      <c r="R139" t="n">
        <v>66.47</v>
      </c>
      <c r="S139" t="n">
        <v>48.21</v>
      </c>
      <c r="T139" t="n">
        <v>3200.17</v>
      </c>
      <c r="U139" t="n">
        <v>0.73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341.3547914777184</v>
      </c>
      <c r="AB139" t="n">
        <v>467.0566852103685</v>
      </c>
      <c r="AC139" t="n">
        <v>422.4814506920649</v>
      </c>
      <c r="AD139" t="n">
        <v>341354.7914777184</v>
      </c>
      <c r="AE139" t="n">
        <v>467056.6852103685</v>
      </c>
      <c r="AF139" t="n">
        <v>4.124122508364121e-06</v>
      </c>
      <c r="AG139" t="n">
        <v>6.047453703703703</v>
      </c>
      <c r="AH139" t="n">
        <v>422481.4506920649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4.7912</v>
      </c>
      <c r="E140" t="n">
        <v>20.87</v>
      </c>
      <c r="F140" t="n">
        <v>17.43</v>
      </c>
      <c r="G140" t="n">
        <v>130.72</v>
      </c>
      <c r="H140" t="n">
        <v>1.67</v>
      </c>
      <c r="I140" t="n">
        <v>8</v>
      </c>
      <c r="J140" t="n">
        <v>380.24</v>
      </c>
      <c r="K140" t="n">
        <v>61.82</v>
      </c>
      <c r="L140" t="n">
        <v>35.5</v>
      </c>
      <c r="M140" t="n">
        <v>6</v>
      </c>
      <c r="N140" t="n">
        <v>132.92</v>
      </c>
      <c r="O140" t="n">
        <v>47131.15</v>
      </c>
      <c r="P140" t="n">
        <v>313.73</v>
      </c>
      <c r="Q140" t="n">
        <v>444.55</v>
      </c>
      <c r="R140" t="n">
        <v>65.48</v>
      </c>
      <c r="S140" t="n">
        <v>48.21</v>
      </c>
      <c r="T140" t="n">
        <v>2702.61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340.4030724619784</v>
      </c>
      <c r="AB140" t="n">
        <v>465.7545012661532</v>
      </c>
      <c r="AC140" t="n">
        <v>421.3035453558589</v>
      </c>
      <c r="AD140" t="n">
        <v>340403.0724619784</v>
      </c>
      <c r="AE140" t="n">
        <v>465754.5012661532</v>
      </c>
      <c r="AF140" t="n">
        <v>4.129897745234439e-06</v>
      </c>
      <c r="AG140" t="n">
        <v>6.038773148148149</v>
      </c>
      <c r="AH140" t="n">
        <v>421303.5453558589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4.7904</v>
      </c>
      <c r="E141" t="n">
        <v>20.88</v>
      </c>
      <c r="F141" t="n">
        <v>17.43</v>
      </c>
      <c r="G141" t="n">
        <v>130.75</v>
      </c>
      <c r="H141" t="n">
        <v>1.67</v>
      </c>
      <c r="I141" t="n">
        <v>8</v>
      </c>
      <c r="J141" t="n">
        <v>380.97</v>
      </c>
      <c r="K141" t="n">
        <v>61.82</v>
      </c>
      <c r="L141" t="n">
        <v>35.75</v>
      </c>
      <c r="M141" t="n">
        <v>6</v>
      </c>
      <c r="N141" t="n">
        <v>133.4</v>
      </c>
      <c r="O141" t="n">
        <v>47220.77</v>
      </c>
      <c r="P141" t="n">
        <v>313.97</v>
      </c>
      <c r="Q141" t="n">
        <v>444.55</v>
      </c>
      <c r="R141" t="n">
        <v>65.7</v>
      </c>
      <c r="S141" t="n">
        <v>48.21</v>
      </c>
      <c r="T141" t="n">
        <v>2816.9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340.5589096526406</v>
      </c>
      <c r="AB141" t="n">
        <v>465.9677245854689</v>
      </c>
      <c r="AC141" t="n">
        <v>421.4964189408399</v>
      </c>
      <c r="AD141" t="n">
        <v>340558.9096526406</v>
      </c>
      <c r="AE141" t="n">
        <v>465967.7245854689</v>
      </c>
      <c r="AF141" t="n">
        <v>4.129208164712609e-06</v>
      </c>
      <c r="AG141" t="n">
        <v>6.041666666666667</v>
      </c>
      <c r="AH141" t="n">
        <v>421496.4189408399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4.7846</v>
      </c>
      <c r="E142" t="n">
        <v>20.9</v>
      </c>
      <c r="F142" t="n">
        <v>17.46</v>
      </c>
      <c r="G142" t="n">
        <v>130.94</v>
      </c>
      <c r="H142" t="n">
        <v>1.68</v>
      </c>
      <c r="I142" t="n">
        <v>8</v>
      </c>
      <c r="J142" t="n">
        <v>381.7</v>
      </c>
      <c r="K142" t="n">
        <v>61.82</v>
      </c>
      <c r="L142" t="n">
        <v>36</v>
      </c>
      <c r="M142" t="n">
        <v>6</v>
      </c>
      <c r="N142" t="n">
        <v>133.88</v>
      </c>
      <c r="O142" t="n">
        <v>47310.69</v>
      </c>
      <c r="P142" t="n">
        <v>314.79</v>
      </c>
      <c r="Q142" t="n">
        <v>444.56</v>
      </c>
      <c r="R142" t="n">
        <v>66.64</v>
      </c>
      <c r="S142" t="n">
        <v>48.21</v>
      </c>
      <c r="T142" t="n">
        <v>3286.24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341.3099929795642</v>
      </c>
      <c r="AB142" t="n">
        <v>466.9953899288236</v>
      </c>
      <c r="AC142" t="n">
        <v>422.4260053461621</v>
      </c>
      <c r="AD142" t="n">
        <v>341309.9929795642</v>
      </c>
      <c r="AE142" t="n">
        <v>466995.3899288236</v>
      </c>
      <c r="AF142" t="n">
        <v>4.124208705929349e-06</v>
      </c>
      <c r="AG142" t="n">
        <v>6.047453703703703</v>
      </c>
      <c r="AH142" t="n">
        <v>422426.0053461621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4.7761</v>
      </c>
      <c r="E143" t="n">
        <v>20.94</v>
      </c>
      <c r="F143" t="n">
        <v>17.5</v>
      </c>
      <c r="G143" t="n">
        <v>131.22</v>
      </c>
      <c r="H143" t="n">
        <v>1.69</v>
      </c>
      <c r="I143" t="n">
        <v>8</v>
      </c>
      <c r="J143" t="n">
        <v>382.43</v>
      </c>
      <c r="K143" t="n">
        <v>61.82</v>
      </c>
      <c r="L143" t="n">
        <v>36.25</v>
      </c>
      <c r="M143" t="n">
        <v>6</v>
      </c>
      <c r="N143" t="n">
        <v>134.36</v>
      </c>
      <c r="O143" t="n">
        <v>47400.92</v>
      </c>
      <c r="P143" t="n">
        <v>315.6</v>
      </c>
      <c r="Q143" t="n">
        <v>444.55</v>
      </c>
      <c r="R143" t="n">
        <v>67.97</v>
      </c>
      <c r="S143" t="n">
        <v>48.21</v>
      </c>
      <c r="T143" t="n">
        <v>3952.29</v>
      </c>
      <c r="U143" t="n">
        <v>0.71</v>
      </c>
      <c r="V143" t="n">
        <v>0.78</v>
      </c>
      <c r="W143" t="n">
        <v>0.17</v>
      </c>
      <c r="X143" t="n">
        <v>0.22</v>
      </c>
      <c r="Y143" t="n">
        <v>1</v>
      </c>
      <c r="Z143" t="n">
        <v>10</v>
      </c>
      <c r="AA143" t="n">
        <v>342.2044171618464</v>
      </c>
      <c r="AB143" t="n">
        <v>468.2191805542321</v>
      </c>
      <c r="AC143" t="n">
        <v>423.5329991118826</v>
      </c>
      <c r="AD143" t="n">
        <v>342204.4171618464</v>
      </c>
      <c r="AE143" t="n">
        <v>468219.1805542322</v>
      </c>
      <c r="AF143" t="n">
        <v>4.116881912884914e-06</v>
      </c>
      <c r="AG143" t="n">
        <v>6.059027777777779</v>
      </c>
      <c r="AH143" t="n">
        <v>423532.9991118826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4.7764</v>
      </c>
      <c r="E144" t="n">
        <v>20.94</v>
      </c>
      <c r="F144" t="n">
        <v>17.49</v>
      </c>
      <c r="G144" t="n">
        <v>131.21</v>
      </c>
      <c r="H144" t="n">
        <v>1.7</v>
      </c>
      <c r="I144" t="n">
        <v>8</v>
      </c>
      <c r="J144" t="n">
        <v>383.17</v>
      </c>
      <c r="K144" t="n">
        <v>61.82</v>
      </c>
      <c r="L144" t="n">
        <v>36.5</v>
      </c>
      <c r="M144" t="n">
        <v>6</v>
      </c>
      <c r="N144" t="n">
        <v>134.84</v>
      </c>
      <c r="O144" t="n">
        <v>47491.48</v>
      </c>
      <c r="P144" t="n">
        <v>315.15</v>
      </c>
      <c r="Q144" t="n">
        <v>444.55</v>
      </c>
      <c r="R144" t="n">
        <v>67.76000000000001</v>
      </c>
      <c r="S144" t="n">
        <v>48.21</v>
      </c>
      <c r="T144" t="n">
        <v>3844.61</v>
      </c>
      <c r="U144" t="n">
        <v>0.71</v>
      </c>
      <c r="V144" t="n">
        <v>0.78</v>
      </c>
      <c r="W144" t="n">
        <v>0.18</v>
      </c>
      <c r="X144" t="n">
        <v>0.22</v>
      </c>
      <c r="Y144" t="n">
        <v>1</v>
      </c>
      <c r="Z144" t="n">
        <v>10</v>
      </c>
      <c r="AA144" t="n">
        <v>341.9350931963894</v>
      </c>
      <c r="AB144" t="n">
        <v>467.850679622959</v>
      </c>
      <c r="AC144" t="n">
        <v>423.1996673922959</v>
      </c>
      <c r="AD144" t="n">
        <v>341935.0931963894</v>
      </c>
      <c r="AE144" t="n">
        <v>467850.679622959</v>
      </c>
      <c r="AF144" t="n">
        <v>4.117140505580601e-06</v>
      </c>
      <c r="AG144" t="n">
        <v>6.059027777777779</v>
      </c>
      <c r="AH144" t="n">
        <v>423199.6673922959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4.7799</v>
      </c>
      <c r="E145" t="n">
        <v>20.92</v>
      </c>
      <c r="F145" t="n">
        <v>17.48</v>
      </c>
      <c r="G145" t="n">
        <v>131.1</v>
      </c>
      <c r="H145" t="n">
        <v>1.71</v>
      </c>
      <c r="I145" t="n">
        <v>8</v>
      </c>
      <c r="J145" t="n">
        <v>383.9</v>
      </c>
      <c r="K145" t="n">
        <v>61.82</v>
      </c>
      <c r="L145" t="n">
        <v>36.75</v>
      </c>
      <c r="M145" t="n">
        <v>6</v>
      </c>
      <c r="N145" t="n">
        <v>135.33</v>
      </c>
      <c r="O145" t="n">
        <v>47582.35</v>
      </c>
      <c r="P145" t="n">
        <v>314.29</v>
      </c>
      <c r="Q145" t="n">
        <v>444.55</v>
      </c>
      <c r="R145" t="n">
        <v>67.31999999999999</v>
      </c>
      <c r="S145" t="n">
        <v>48.21</v>
      </c>
      <c r="T145" t="n">
        <v>3622.77</v>
      </c>
      <c r="U145" t="n">
        <v>0.72</v>
      </c>
      <c r="V145" t="n">
        <v>0.78</v>
      </c>
      <c r="W145" t="n">
        <v>0.18</v>
      </c>
      <c r="X145" t="n">
        <v>0.2</v>
      </c>
      <c r="Y145" t="n">
        <v>1</v>
      </c>
      <c r="Z145" t="n">
        <v>10</v>
      </c>
      <c r="AA145" t="n">
        <v>341.3185417974536</v>
      </c>
      <c r="AB145" t="n">
        <v>467.0070867986071</v>
      </c>
      <c r="AC145" t="n">
        <v>422.4365858831102</v>
      </c>
      <c r="AD145" t="n">
        <v>341318.5417974537</v>
      </c>
      <c r="AE145" t="n">
        <v>467007.0867986071</v>
      </c>
      <c r="AF145" t="n">
        <v>4.120157420363603e-06</v>
      </c>
      <c r="AG145" t="n">
        <v>6.053240740740741</v>
      </c>
      <c r="AH145" t="n">
        <v>422436.5858831102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4.7782</v>
      </c>
      <c r="E146" t="n">
        <v>20.93</v>
      </c>
      <c r="F146" t="n">
        <v>17.49</v>
      </c>
      <c r="G146" t="n">
        <v>131.15</v>
      </c>
      <c r="H146" t="n">
        <v>1.72</v>
      </c>
      <c r="I146" t="n">
        <v>8</v>
      </c>
      <c r="J146" t="n">
        <v>384.64</v>
      </c>
      <c r="K146" t="n">
        <v>61.82</v>
      </c>
      <c r="L146" t="n">
        <v>37</v>
      </c>
      <c r="M146" t="n">
        <v>6</v>
      </c>
      <c r="N146" t="n">
        <v>135.82</v>
      </c>
      <c r="O146" t="n">
        <v>47673.67</v>
      </c>
      <c r="P146" t="n">
        <v>314.39</v>
      </c>
      <c r="Q146" t="n">
        <v>444.55</v>
      </c>
      <c r="R146" t="n">
        <v>67.48999999999999</v>
      </c>
      <c r="S146" t="n">
        <v>48.21</v>
      </c>
      <c r="T146" t="n">
        <v>3711.71</v>
      </c>
      <c r="U146" t="n">
        <v>0.71</v>
      </c>
      <c r="V146" t="n">
        <v>0.78</v>
      </c>
      <c r="W146" t="n">
        <v>0.18</v>
      </c>
      <c r="X146" t="n">
        <v>0.21</v>
      </c>
      <c r="Y146" t="n">
        <v>1</v>
      </c>
      <c r="Z146" t="n">
        <v>10</v>
      </c>
      <c r="AA146" t="n">
        <v>341.4716266548901</v>
      </c>
      <c r="AB146" t="n">
        <v>467.216544254179</v>
      </c>
      <c r="AC146" t="n">
        <v>422.6260530130976</v>
      </c>
      <c r="AD146" t="n">
        <v>341471.6266548901</v>
      </c>
      <c r="AE146" t="n">
        <v>467216.544254179</v>
      </c>
      <c r="AF146" t="n">
        <v>4.118692061754716e-06</v>
      </c>
      <c r="AG146" t="n">
        <v>6.05613425925926</v>
      </c>
      <c r="AH146" t="n">
        <v>422626.0530130977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4.7787</v>
      </c>
      <c r="E147" t="n">
        <v>20.93</v>
      </c>
      <c r="F147" t="n">
        <v>17.48</v>
      </c>
      <c r="G147" t="n">
        <v>131.13</v>
      </c>
      <c r="H147" t="n">
        <v>1.72</v>
      </c>
      <c r="I147" t="n">
        <v>8</v>
      </c>
      <c r="J147" t="n">
        <v>385.38</v>
      </c>
      <c r="K147" t="n">
        <v>61.82</v>
      </c>
      <c r="L147" t="n">
        <v>37.25</v>
      </c>
      <c r="M147" t="n">
        <v>6</v>
      </c>
      <c r="N147" t="n">
        <v>136.31</v>
      </c>
      <c r="O147" t="n">
        <v>47765.19</v>
      </c>
      <c r="P147" t="n">
        <v>314.05</v>
      </c>
      <c r="Q147" t="n">
        <v>444.55</v>
      </c>
      <c r="R147" t="n">
        <v>67.45999999999999</v>
      </c>
      <c r="S147" t="n">
        <v>48.21</v>
      </c>
      <c r="T147" t="n">
        <v>3692.55</v>
      </c>
      <c r="U147" t="n">
        <v>0.71</v>
      </c>
      <c r="V147" t="n">
        <v>0.78</v>
      </c>
      <c r="W147" t="n">
        <v>0.18</v>
      </c>
      <c r="X147" t="n">
        <v>0.21</v>
      </c>
      <c r="Y147" t="n">
        <v>1</v>
      </c>
      <c r="Z147" t="n">
        <v>10</v>
      </c>
      <c r="AA147" t="n">
        <v>341.2494211849934</v>
      </c>
      <c r="AB147" t="n">
        <v>466.9125129272528</v>
      </c>
      <c r="AC147" t="n">
        <v>422.3510380093026</v>
      </c>
      <c r="AD147" t="n">
        <v>341249.4211849933</v>
      </c>
      <c r="AE147" t="n">
        <v>466912.5129272528</v>
      </c>
      <c r="AF147" t="n">
        <v>4.119123049580859e-06</v>
      </c>
      <c r="AG147" t="n">
        <v>6.05613425925926</v>
      </c>
      <c r="AH147" t="n">
        <v>422351.0380093026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4.8009</v>
      </c>
      <c r="E148" t="n">
        <v>20.83</v>
      </c>
      <c r="F148" t="n">
        <v>17.44</v>
      </c>
      <c r="G148" t="n">
        <v>149.51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313.61</v>
      </c>
      <c r="Q148" t="n">
        <v>444.55</v>
      </c>
      <c r="R148" t="n">
        <v>66.03</v>
      </c>
      <c r="S148" t="n">
        <v>48.21</v>
      </c>
      <c r="T148" t="n">
        <v>2983.43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339.9514160768545</v>
      </c>
      <c r="AB148" t="n">
        <v>465.1365250743532</v>
      </c>
      <c r="AC148" t="n">
        <v>420.7445479444693</v>
      </c>
      <c r="AD148" t="n">
        <v>339951.4160768545</v>
      </c>
      <c r="AE148" t="n">
        <v>465136.5250743533</v>
      </c>
      <c r="AF148" t="n">
        <v>4.138258909061617e-06</v>
      </c>
      <c r="AG148" t="n">
        <v>6.027199074074074</v>
      </c>
      <c r="AH148" t="n">
        <v>420744.5479444693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4.8021</v>
      </c>
      <c r="E149" t="n">
        <v>20.82</v>
      </c>
      <c r="F149" t="n">
        <v>17.44</v>
      </c>
      <c r="G149" t="n">
        <v>149.47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314.23</v>
      </c>
      <c r="Q149" t="n">
        <v>444.55</v>
      </c>
      <c r="R149" t="n">
        <v>65.88</v>
      </c>
      <c r="S149" t="n">
        <v>48.21</v>
      </c>
      <c r="T149" t="n">
        <v>2907.86</v>
      </c>
      <c r="U149" t="n">
        <v>0.73</v>
      </c>
      <c r="V149" t="n">
        <v>0.78</v>
      </c>
      <c r="W149" t="n">
        <v>0.17</v>
      </c>
      <c r="X149" t="n">
        <v>0.16</v>
      </c>
      <c r="Y149" t="n">
        <v>1</v>
      </c>
      <c r="Z149" t="n">
        <v>10</v>
      </c>
      <c r="AA149" t="n">
        <v>340.2119340913442</v>
      </c>
      <c r="AB149" t="n">
        <v>465.4929773150218</v>
      </c>
      <c r="AC149" t="n">
        <v>421.0669808835723</v>
      </c>
      <c r="AD149" t="n">
        <v>340211.9340913442</v>
      </c>
      <c r="AE149" t="n">
        <v>465492.9773150219</v>
      </c>
      <c r="AF149" t="n">
        <v>4.139293279844361e-06</v>
      </c>
      <c r="AG149" t="n">
        <v>6.024305555555556</v>
      </c>
      <c r="AH149" t="n">
        <v>421066.9808835723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4.7988</v>
      </c>
      <c r="E150" t="n">
        <v>20.84</v>
      </c>
      <c r="F150" t="n">
        <v>17.45</v>
      </c>
      <c r="G150" t="n">
        <v>149.59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314.66</v>
      </c>
      <c r="Q150" t="n">
        <v>444.55</v>
      </c>
      <c r="R150" t="n">
        <v>66.36</v>
      </c>
      <c r="S150" t="n">
        <v>48.21</v>
      </c>
      <c r="T150" t="n">
        <v>3148.37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340.5994332014988</v>
      </c>
      <c r="AB150" t="n">
        <v>466.0231706927894</v>
      </c>
      <c r="AC150" t="n">
        <v>421.546573349497</v>
      </c>
      <c r="AD150" t="n">
        <v>340599.4332014988</v>
      </c>
      <c r="AE150" t="n">
        <v>466023.1706927894</v>
      </c>
      <c r="AF150" t="n">
        <v>4.136448760191815e-06</v>
      </c>
      <c r="AG150" t="n">
        <v>6.030092592592593</v>
      </c>
      <c r="AH150" t="n">
        <v>421546.5733494969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4.8001</v>
      </c>
      <c r="E151" t="n">
        <v>20.83</v>
      </c>
      <c r="F151" t="n">
        <v>17.45</v>
      </c>
      <c r="G151" t="n">
        <v>149.54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314.87</v>
      </c>
      <c r="Q151" t="n">
        <v>444.55</v>
      </c>
      <c r="R151" t="n">
        <v>66.12</v>
      </c>
      <c r="S151" t="n">
        <v>48.21</v>
      </c>
      <c r="T151" t="n">
        <v>3030.39</v>
      </c>
      <c r="U151" t="n">
        <v>0.73</v>
      </c>
      <c r="V151" t="n">
        <v>0.78</v>
      </c>
      <c r="W151" t="n">
        <v>0.18</v>
      </c>
      <c r="X151" t="n">
        <v>0.17</v>
      </c>
      <c r="Y151" t="n">
        <v>1</v>
      </c>
      <c r="Z151" t="n">
        <v>10</v>
      </c>
      <c r="AA151" t="n">
        <v>340.6489810557594</v>
      </c>
      <c r="AB151" t="n">
        <v>466.0909642528859</v>
      </c>
      <c r="AC151" t="n">
        <v>421.6078967873666</v>
      </c>
      <c r="AD151" t="n">
        <v>340648.9810557594</v>
      </c>
      <c r="AE151" t="n">
        <v>466090.9642528859</v>
      </c>
      <c r="AF151" t="n">
        <v>4.137569328539787e-06</v>
      </c>
      <c r="AG151" t="n">
        <v>6.027199074074074</v>
      </c>
      <c r="AH151" t="n">
        <v>421607.8967873666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4.801</v>
      </c>
      <c r="E152" t="n">
        <v>20.83</v>
      </c>
      <c r="F152" t="n">
        <v>17.44</v>
      </c>
      <c r="G152" t="n">
        <v>149.51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315.4</v>
      </c>
      <c r="Q152" t="n">
        <v>444.55</v>
      </c>
      <c r="R152" t="n">
        <v>65.98999999999999</v>
      </c>
      <c r="S152" t="n">
        <v>48.21</v>
      </c>
      <c r="T152" t="n">
        <v>2965.48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340.84886862309</v>
      </c>
      <c r="AB152" t="n">
        <v>466.3644592409246</v>
      </c>
      <c r="AC152" t="n">
        <v>421.8552897975995</v>
      </c>
      <c r="AD152" t="n">
        <v>340848.86862309</v>
      </c>
      <c r="AE152" t="n">
        <v>466364.4592409246</v>
      </c>
      <c r="AF152" t="n">
        <v>4.138345106626846e-06</v>
      </c>
      <c r="AG152" t="n">
        <v>6.027199074074074</v>
      </c>
      <c r="AH152" t="n">
        <v>421855.2897975995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4.802</v>
      </c>
      <c r="E153" t="n">
        <v>20.82</v>
      </c>
      <c r="F153" t="n">
        <v>17.44</v>
      </c>
      <c r="G153" t="n">
        <v>149.47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315.86</v>
      </c>
      <c r="Q153" t="n">
        <v>444.55</v>
      </c>
      <c r="R153" t="n">
        <v>65.84999999999999</v>
      </c>
      <c r="S153" t="n">
        <v>48.21</v>
      </c>
      <c r="T153" t="n">
        <v>2894.34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341.0372430041102</v>
      </c>
      <c r="AB153" t="n">
        <v>466.6222013795277</v>
      </c>
      <c r="AC153" t="n">
        <v>422.0884333882377</v>
      </c>
      <c r="AD153" t="n">
        <v>341037.2430041102</v>
      </c>
      <c r="AE153" t="n">
        <v>466622.2013795277</v>
      </c>
      <c r="AF153" t="n">
        <v>4.139207082279131e-06</v>
      </c>
      <c r="AG153" t="n">
        <v>6.024305555555556</v>
      </c>
      <c r="AH153" t="n">
        <v>422088.4333882377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4.8</v>
      </c>
      <c r="E154" t="n">
        <v>20.83</v>
      </c>
      <c r="F154" t="n">
        <v>17.45</v>
      </c>
      <c r="G154" t="n">
        <v>149.55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316.12</v>
      </c>
      <c r="Q154" t="n">
        <v>444.55</v>
      </c>
      <c r="R154" t="n">
        <v>66.18000000000001</v>
      </c>
      <c r="S154" t="n">
        <v>48.21</v>
      </c>
      <c r="T154" t="n">
        <v>3058.64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341.2831666324354</v>
      </c>
      <c r="AB154" t="n">
        <v>466.9586849371871</v>
      </c>
      <c r="AC154" t="n">
        <v>422.3928034274116</v>
      </c>
      <c r="AD154" t="n">
        <v>341283.1666324355</v>
      </c>
      <c r="AE154" t="n">
        <v>466958.6849371871</v>
      </c>
      <c r="AF154" t="n">
        <v>4.137483130974559e-06</v>
      </c>
      <c r="AG154" t="n">
        <v>6.027199074074074</v>
      </c>
      <c r="AH154" t="n">
        <v>422392.8034274117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4.8017</v>
      </c>
      <c r="E155" t="n">
        <v>20.83</v>
      </c>
      <c r="F155" t="n">
        <v>17.44</v>
      </c>
      <c r="G155" t="n">
        <v>149.48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316.29</v>
      </c>
      <c r="Q155" t="n">
        <v>444.55</v>
      </c>
      <c r="R155" t="n">
        <v>65.91</v>
      </c>
      <c r="S155" t="n">
        <v>48.21</v>
      </c>
      <c r="T155" t="n">
        <v>2923.67</v>
      </c>
      <c r="U155" t="n">
        <v>0.73</v>
      </c>
      <c r="V155" t="n">
        <v>0.78</v>
      </c>
      <c r="W155" t="n">
        <v>0.18</v>
      </c>
      <c r="X155" t="n">
        <v>0.16</v>
      </c>
      <c r="Y155" t="n">
        <v>1</v>
      </c>
      <c r="Z155" t="n">
        <v>10</v>
      </c>
      <c r="AA155" t="n">
        <v>341.2668443090943</v>
      </c>
      <c r="AB155" t="n">
        <v>466.9363520143017</v>
      </c>
      <c r="AC155" t="n">
        <v>422.372601927342</v>
      </c>
      <c r="AD155" t="n">
        <v>341266.8443090943</v>
      </c>
      <c r="AE155" t="n">
        <v>466936.3520143017</v>
      </c>
      <c r="AF155" t="n">
        <v>4.138948489583446e-06</v>
      </c>
      <c r="AG155" t="n">
        <v>6.027199074074074</v>
      </c>
      <c r="AH155" t="n">
        <v>422372.601927342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4.8015</v>
      </c>
      <c r="E156" t="n">
        <v>20.83</v>
      </c>
      <c r="F156" t="n">
        <v>17.44</v>
      </c>
      <c r="G156" t="n">
        <v>149.49</v>
      </c>
      <c r="H156" t="n">
        <v>1.8</v>
      </c>
      <c r="I156" t="n">
        <v>7</v>
      </c>
      <c r="J156" t="n">
        <v>392.19</v>
      </c>
      <c r="K156" t="n">
        <v>61.82</v>
      </c>
      <c r="L156" t="n">
        <v>39.5</v>
      </c>
      <c r="M156" t="n">
        <v>5</v>
      </c>
      <c r="N156" t="n">
        <v>140.87</v>
      </c>
      <c r="O156" t="n">
        <v>48604.33</v>
      </c>
      <c r="P156" t="n">
        <v>316.43</v>
      </c>
      <c r="Q156" t="n">
        <v>444.55</v>
      </c>
      <c r="R156" t="n">
        <v>65.97</v>
      </c>
      <c r="S156" t="n">
        <v>48.21</v>
      </c>
      <c r="T156" t="n">
        <v>2955.25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341.3460477317882</v>
      </c>
      <c r="AB156" t="n">
        <v>467.0447216314399</v>
      </c>
      <c r="AC156" t="n">
        <v>422.4706289003183</v>
      </c>
      <c r="AD156" t="n">
        <v>341346.0477317882</v>
      </c>
      <c r="AE156" t="n">
        <v>467044.7216314399</v>
      </c>
      <c r="AF156" t="n">
        <v>4.138776094452989e-06</v>
      </c>
      <c r="AG156" t="n">
        <v>6.027199074074074</v>
      </c>
      <c r="AH156" t="n">
        <v>422470.6289003183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4.8024</v>
      </c>
      <c r="E157" t="n">
        <v>20.82</v>
      </c>
      <c r="F157" t="n">
        <v>17.44</v>
      </c>
      <c r="G157" t="n">
        <v>149.46</v>
      </c>
      <c r="H157" t="n">
        <v>1.8</v>
      </c>
      <c r="I157" t="n">
        <v>7</v>
      </c>
      <c r="J157" t="n">
        <v>392.96</v>
      </c>
      <c r="K157" t="n">
        <v>61.82</v>
      </c>
      <c r="L157" t="n">
        <v>39.75</v>
      </c>
      <c r="M157" t="n">
        <v>5</v>
      </c>
      <c r="N157" t="n">
        <v>141.39</v>
      </c>
      <c r="O157" t="n">
        <v>48699.33</v>
      </c>
      <c r="P157" t="n">
        <v>316.91</v>
      </c>
      <c r="Q157" t="n">
        <v>444.55</v>
      </c>
      <c r="R157" t="n">
        <v>65.72</v>
      </c>
      <c r="S157" t="n">
        <v>48.21</v>
      </c>
      <c r="T157" t="n">
        <v>2828.62</v>
      </c>
      <c r="U157" t="n">
        <v>0.73</v>
      </c>
      <c r="V157" t="n">
        <v>0.78</v>
      </c>
      <c r="W157" t="n">
        <v>0.18</v>
      </c>
      <c r="X157" t="n">
        <v>0.16</v>
      </c>
      <c r="Y157" t="n">
        <v>1</v>
      </c>
      <c r="Z157" t="n">
        <v>10</v>
      </c>
      <c r="AA157" t="n">
        <v>341.5487171727607</v>
      </c>
      <c r="AB157" t="n">
        <v>467.3220229017232</v>
      </c>
      <c r="AC157" t="n">
        <v>422.7214649265605</v>
      </c>
      <c r="AD157" t="n">
        <v>341548.7171727607</v>
      </c>
      <c r="AE157" t="n">
        <v>467322.0229017232</v>
      </c>
      <c r="AF157" t="n">
        <v>4.139551872540045e-06</v>
      </c>
      <c r="AG157" t="n">
        <v>6.024305555555556</v>
      </c>
      <c r="AH157" t="n">
        <v>422721.4649265605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4.8074</v>
      </c>
      <c r="E158" t="n">
        <v>20.8</v>
      </c>
      <c r="F158" t="n">
        <v>17.41</v>
      </c>
      <c r="G158" t="n">
        <v>149.27</v>
      </c>
      <c r="H158" t="n">
        <v>1.81</v>
      </c>
      <c r="I158" t="n">
        <v>7</v>
      </c>
      <c r="J158" t="n">
        <v>393.73</v>
      </c>
      <c r="K158" t="n">
        <v>61.82</v>
      </c>
      <c r="L158" t="n">
        <v>40</v>
      </c>
      <c r="M158" t="n">
        <v>5</v>
      </c>
      <c r="N158" t="n">
        <v>141.91</v>
      </c>
      <c r="O158" t="n">
        <v>48794.7</v>
      </c>
      <c r="P158" t="n">
        <v>316.5</v>
      </c>
      <c r="Q158" t="n">
        <v>444.55</v>
      </c>
      <c r="R158" t="n">
        <v>64.92</v>
      </c>
      <c r="S158" t="n">
        <v>48.21</v>
      </c>
      <c r="T158" t="n">
        <v>2430.3</v>
      </c>
      <c r="U158" t="n">
        <v>0.74</v>
      </c>
      <c r="V158" t="n">
        <v>0.78</v>
      </c>
      <c r="W158" t="n">
        <v>0.18</v>
      </c>
      <c r="X158" t="n">
        <v>0.14</v>
      </c>
      <c r="Y158" t="n">
        <v>1</v>
      </c>
      <c r="Z158" t="n">
        <v>10</v>
      </c>
      <c r="AA158" t="n">
        <v>341.0410071896386</v>
      </c>
      <c r="AB158" t="n">
        <v>466.6273517042319</v>
      </c>
      <c r="AC158" t="n">
        <v>422.0930921731806</v>
      </c>
      <c r="AD158" t="n">
        <v>341041.0071896386</v>
      </c>
      <c r="AE158" t="n">
        <v>466627.3517042319</v>
      </c>
      <c r="AF158" t="n">
        <v>4.143861750801478e-06</v>
      </c>
      <c r="AG158" t="n">
        <v>6.018518518518519</v>
      </c>
      <c r="AH158" t="n">
        <v>422093.0921731806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4.8164</v>
      </c>
      <c r="E2" t="n">
        <v>20.76</v>
      </c>
      <c r="F2" t="n">
        <v>18.6</v>
      </c>
      <c r="G2" t="n">
        <v>24.27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53.24</v>
      </c>
      <c r="Q2" t="n">
        <v>444.56</v>
      </c>
      <c r="R2" t="n">
        <v>102.23</v>
      </c>
      <c r="S2" t="n">
        <v>48.21</v>
      </c>
      <c r="T2" t="n">
        <v>20892.11</v>
      </c>
      <c r="U2" t="n">
        <v>0.47</v>
      </c>
      <c r="V2" t="n">
        <v>0.73</v>
      </c>
      <c r="W2" t="n">
        <v>0.29</v>
      </c>
      <c r="X2" t="n">
        <v>1.33</v>
      </c>
      <c r="Y2" t="n">
        <v>1</v>
      </c>
      <c r="Z2" t="n">
        <v>10</v>
      </c>
      <c r="AA2" t="n">
        <v>137.8237922169271</v>
      </c>
      <c r="AB2" t="n">
        <v>188.5765928676988</v>
      </c>
      <c r="AC2" t="n">
        <v>170.5791075133691</v>
      </c>
      <c r="AD2" t="n">
        <v>137823.7922169271</v>
      </c>
      <c r="AE2" t="n">
        <v>188576.5928676988</v>
      </c>
      <c r="AF2" t="n">
        <v>8.261772440753926e-06</v>
      </c>
      <c r="AG2" t="n">
        <v>6.006944444444446</v>
      </c>
      <c r="AH2" t="n">
        <v>170579.1075133691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4.8179</v>
      </c>
      <c r="E3" t="n">
        <v>20.76</v>
      </c>
      <c r="F3" t="n">
        <v>18.6</v>
      </c>
      <c r="G3" t="n">
        <v>24.26</v>
      </c>
      <c r="H3" t="n">
        <v>0.79</v>
      </c>
      <c r="I3" t="n">
        <v>46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53.65</v>
      </c>
      <c r="Q3" t="n">
        <v>444.57</v>
      </c>
      <c r="R3" t="n">
        <v>101.64</v>
      </c>
      <c r="S3" t="n">
        <v>48.21</v>
      </c>
      <c r="T3" t="n">
        <v>20595.83</v>
      </c>
      <c r="U3" t="n">
        <v>0.47</v>
      </c>
      <c r="V3" t="n">
        <v>0.73</v>
      </c>
      <c r="W3" t="n">
        <v>0.3</v>
      </c>
      <c r="X3" t="n">
        <v>1.32</v>
      </c>
      <c r="Y3" t="n">
        <v>1</v>
      </c>
      <c r="Z3" t="n">
        <v>10</v>
      </c>
      <c r="AA3" t="n">
        <v>138.0158411677155</v>
      </c>
      <c r="AB3" t="n">
        <v>188.8393627147691</v>
      </c>
      <c r="AC3" t="n">
        <v>170.8167989750349</v>
      </c>
      <c r="AD3" t="n">
        <v>138015.8411677154</v>
      </c>
      <c r="AE3" t="n">
        <v>188839.3627147691</v>
      </c>
      <c r="AF3" t="n">
        <v>8.264345453514728e-06</v>
      </c>
      <c r="AG3" t="n">
        <v>6.006944444444446</v>
      </c>
      <c r="AH3" t="n">
        <v>170816.7989750349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3.8475</v>
      </c>
      <c r="E2" t="n">
        <v>25.99</v>
      </c>
      <c r="F2" t="n">
        <v>21.21</v>
      </c>
      <c r="G2" t="n">
        <v>9.359999999999999</v>
      </c>
      <c r="H2" t="n">
        <v>0.18</v>
      </c>
      <c r="I2" t="n">
        <v>136</v>
      </c>
      <c r="J2" t="n">
        <v>98.70999999999999</v>
      </c>
      <c r="K2" t="n">
        <v>39.72</v>
      </c>
      <c r="L2" t="n">
        <v>1</v>
      </c>
      <c r="M2" t="n">
        <v>134</v>
      </c>
      <c r="N2" t="n">
        <v>12.99</v>
      </c>
      <c r="O2" t="n">
        <v>12407.75</v>
      </c>
      <c r="P2" t="n">
        <v>187.01</v>
      </c>
      <c r="Q2" t="n">
        <v>444.6</v>
      </c>
      <c r="R2" t="n">
        <v>189.01</v>
      </c>
      <c r="S2" t="n">
        <v>48.21</v>
      </c>
      <c r="T2" t="n">
        <v>63828.45</v>
      </c>
      <c r="U2" t="n">
        <v>0.26</v>
      </c>
      <c r="V2" t="n">
        <v>0.64</v>
      </c>
      <c r="W2" t="n">
        <v>0.38</v>
      </c>
      <c r="X2" t="n">
        <v>3.93</v>
      </c>
      <c r="Y2" t="n">
        <v>1</v>
      </c>
      <c r="Z2" t="n">
        <v>10</v>
      </c>
      <c r="AA2" t="n">
        <v>295.3296234690399</v>
      </c>
      <c r="AB2" t="n">
        <v>404.0830198537864</v>
      </c>
      <c r="AC2" t="n">
        <v>365.5179035730206</v>
      </c>
      <c r="AD2" t="n">
        <v>295329.6234690399</v>
      </c>
      <c r="AE2" t="n">
        <v>404083.0198537864</v>
      </c>
      <c r="AF2" t="n">
        <v>4.657820691558276e-06</v>
      </c>
      <c r="AG2" t="n">
        <v>7.52025462962963</v>
      </c>
      <c r="AH2" t="n">
        <v>365517.9035730207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4.1085</v>
      </c>
      <c r="E3" t="n">
        <v>24.34</v>
      </c>
      <c r="F3" t="n">
        <v>20.23</v>
      </c>
      <c r="G3" t="n">
        <v>11.79</v>
      </c>
      <c r="H3" t="n">
        <v>0.22</v>
      </c>
      <c r="I3" t="n">
        <v>103</v>
      </c>
      <c r="J3" t="n">
        <v>99.02</v>
      </c>
      <c r="K3" t="n">
        <v>39.72</v>
      </c>
      <c r="L3" t="n">
        <v>1.25</v>
      </c>
      <c r="M3" t="n">
        <v>101</v>
      </c>
      <c r="N3" t="n">
        <v>13.05</v>
      </c>
      <c r="O3" t="n">
        <v>12446.14</v>
      </c>
      <c r="P3" t="n">
        <v>177.43</v>
      </c>
      <c r="Q3" t="n">
        <v>444.63</v>
      </c>
      <c r="R3" t="n">
        <v>157.02</v>
      </c>
      <c r="S3" t="n">
        <v>48.21</v>
      </c>
      <c r="T3" t="n">
        <v>47999</v>
      </c>
      <c r="U3" t="n">
        <v>0.31</v>
      </c>
      <c r="V3" t="n">
        <v>0.67</v>
      </c>
      <c r="W3" t="n">
        <v>0.33</v>
      </c>
      <c r="X3" t="n">
        <v>2.96</v>
      </c>
      <c r="Y3" t="n">
        <v>1</v>
      </c>
      <c r="Z3" t="n">
        <v>10</v>
      </c>
      <c r="AA3" t="n">
        <v>266.5103166516469</v>
      </c>
      <c r="AB3" t="n">
        <v>364.6511728481449</v>
      </c>
      <c r="AC3" t="n">
        <v>329.8493767026526</v>
      </c>
      <c r="AD3" t="n">
        <v>266510.3166516469</v>
      </c>
      <c r="AE3" t="n">
        <v>364651.1728481449</v>
      </c>
      <c r="AF3" t="n">
        <v>4.973789814494393e-06</v>
      </c>
      <c r="AG3" t="n">
        <v>7.042824074074074</v>
      </c>
      <c r="AH3" t="n">
        <v>329849.3767026527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4.2885</v>
      </c>
      <c r="E4" t="n">
        <v>23.32</v>
      </c>
      <c r="F4" t="n">
        <v>19.62</v>
      </c>
      <c r="G4" t="n">
        <v>14.19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81</v>
      </c>
      <c r="N4" t="n">
        <v>13.11</v>
      </c>
      <c r="O4" t="n">
        <v>12484.55</v>
      </c>
      <c r="P4" t="n">
        <v>171.1</v>
      </c>
      <c r="Q4" t="n">
        <v>444.56</v>
      </c>
      <c r="R4" t="n">
        <v>137.1</v>
      </c>
      <c r="S4" t="n">
        <v>48.21</v>
      </c>
      <c r="T4" t="n">
        <v>38141.16</v>
      </c>
      <c r="U4" t="n">
        <v>0.35</v>
      </c>
      <c r="V4" t="n">
        <v>0.7</v>
      </c>
      <c r="W4" t="n">
        <v>0.3</v>
      </c>
      <c r="X4" t="n">
        <v>2.35</v>
      </c>
      <c r="Y4" t="n">
        <v>1</v>
      </c>
      <c r="Z4" t="n">
        <v>10</v>
      </c>
      <c r="AA4" t="n">
        <v>255.4830336866038</v>
      </c>
      <c r="AB4" t="n">
        <v>349.563157805818</v>
      </c>
      <c r="AC4" t="n">
        <v>316.2013406399084</v>
      </c>
      <c r="AD4" t="n">
        <v>255483.0336866038</v>
      </c>
      <c r="AE4" t="n">
        <v>349563.157805818</v>
      </c>
      <c r="AF4" t="n">
        <v>5.191699554450336e-06</v>
      </c>
      <c r="AG4" t="n">
        <v>6.747685185185186</v>
      </c>
      <c r="AH4" t="n">
        <v>316201.3406399084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4.414</v>
      </c>
      <c r="E5" t="n">
        <v>22.66</v>
      </c>
      <c r="F5" t="n">
        <v>19.23</v>
      </c>
      <c r="G5" t="n">
        <v>16.48</v>
      </c>
      <c r="H5" t="n">
        <v>0.31</v>
      </c>
      <c r="I5" t="n">
        <v>70</v>
      </c>
      <c r="J5" t="n">
        <v>99.64</v>
      </c>
      <c r="K5" t="n">
        <v>39.72</v>
      </c>
      <c r="L5" t="n">
        <v>1.75</v>
      </c>
      <c r="M5" t="n">
        <v>68</v>
      </c>
      <c r="N5" t="n">
        <v>13.18</v>
      </c>
      <c r="O5" t="n">
        <v>12522.99</v>
      </c>
      <c r="P5" t="n">
        <v>166.85</v>
      </c>
      <c r="Q5" t="n">
        <v>444.58</v>
      </c>
      <c r="R5" t="n">
        <v>124.03</v>
      </c>
      <c r="S5" t="n">
        <v>48.21</v>
      </c>
      <c r="T5" t="n">
        <v>31671.67</v>
      </c>
      <c r="U5" t="n">
        <v>0.39</v>
      </c>
      <c r="V5" t="n">
        <v>0.71</v>
      </c>
      <c r="W5" t="n">
        <v>0.28</v>
      </c>
      <c r="X5" t="n">
        <v>1.95</v>
      </c>
      <c r="Y5" t="n">
        <v>1</v>
      </c>
      <c r="Z5" t="n">
        <v>10</v>
      </c>
      <c r="AA5" t="n">
        <v>237.9502238472885</v>
      </c>
      <c r="AB5" t="n">
        <v>325.5739938906991</v>
      </c>
      <c r="AC5" t="n">
        <v>294.5016688598378</v>
      </c>
      <c r="AD5" t="n">
        <v>237950.2238472885</v>
      </c>
      <c r="AE5" t="n">
        <v>325573.9938906991</v>
      </c>
      <c r="AF5" t="n">
        <v>5.343631067586284e-06</v>
      </c>
      <c r="AG5" t="n">
        <v>6.556712962962963</v>
      </c>
      <c r="AH5" t="n">
        <v>294501.6688598378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4.5196</v>
      </c>
      <c r="E6" t="n">
        <v>22.13</v>
      </c>
      <c r="F6" t="n">
        <v>18.9</v>
      </c>
      <c r="G6" t="n">
        <v>18.9</v>
      </c>
      <c r="H6" t="n">
        <v>0.35</v>
      </c>
      <c r="I6" t="n">
        <v>60</v>
      </c>
      <c r="J6" t="n">
        <v>99.95</v>
      </c>
      <c r="K6" t="n">
        <v>39.72</v>
      </c>
      <c r="L6" t="n">
        <v>2</v>
      </c>
      <c r="M6" t="n">
        <v>58</v>
      </c>
      <c r="N6" t="n">
        <v>13.24</v>
      </c>
      <c r="O6" t="n">
        <v>12561.45</v>
      </c>
      <c r="P6" t="n">
        <v>163.09</v>
      </c>
      <c r="Q6" t="n">
        <v>444.57</v>
      </c>
      <c r="R6" t="n">
        <v>113.43</v>
      </c>
      <c r="S6" t="n">
        <v>48.21</v>
      </c>
      <c r="T6" t="n">
        <v>26420.65</v>
      </c>
      <c r="U6" t="n">
        <v>0.42</v>
      </c>
      <c r="V6" t="n">
        <v>0.72</v>
      </c>
      <c r="W6" t="n">
        <v>0.26</v>
      </c>
      <c r="X6" t="n">
        <v>1.63</v>
      </c>
      <c r="Y6" t="n">
        <v>1</v>
      </c>
      <c r="Z6" t="n">
        <v>10</v>
      </c>
      <c r="AA6" t="n">
        <v>232.1771512473071</v>
      </c>
      <c r="AB6" t="n">
        <v>317.6750212694206</v>
      </c>
      <c r="AC6" t="n">
        <v>287.3565630992539</v>
      </c>
      <c r="AD6" t="n">
        <v>232177.1512473071</v>
      </c>
      <c r="AE6" t="n">
        <v>317675.0212694206</v>
      </c>
      <c r="AF6" t="n">
        <v>5.471471448360438e-06</v>
      </c>
      <c r="AG6" t="n">
        <v>6.403356481481481</v>
      </c>
      <c r="AH6" t="n">
        <v>287356.5630992539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4.6269</v>
      </c>
      <c r="E7" t="n">
        <v>21.61</v>
      </c>
      <c r="F7" t="n">
        <v>18.56</v>
      </c>
      <c r="G7" t="n">
        <v>21.41</v>
      </c>
      <c r="H7" t="n">
        <v>0.39</v>
      </c>
      <c r="I7" t="n">
        <v>52</v>
      </c>
      <c r="J7" t="n">
        <v>100.27</v>
      </c>
      <c r="K7" t="n">
        <v>39.72</v>
      </c>
      <c r="L7" t="n">
        <v>2.25</v>
      </c>
      <c r="M7" t="n">
        <v>50</v>
      </c>
      <c r="N7" t="n">
        <v>13.3</v>
      </c>
      <c r="O7" t="n">
        <v>12599.94</v>
      </c>
      <c r="P7" t="n">
        <v>159.06</v>
      </c>
      <c r="Q7" t="n">
        <v>444.56</v>
      </c>
      <c r="R7" t="n">
        <v>102.35</v>
      </c>
      <c r="S7" t="n">
        <v>48.21</v>
      </c>
      <c r="T7" t="n">
        <v>20921.87</v>
      </c>
      <c r="U7" t="n">
        <v>0.47</v>
      </c>
      <c r="V7" t="n">
        <v>0.74</v>
      </c>
      <c r="W7" t="n">
        <v>0.23</v>
      </c>
      <c r="X7" t="n">
        <v>1.28</v>
      </c>
      <c r="Y7" t="n">
        <v>1</v>
      </c>
      <c r="Z7" t="n">
        <v>10</v>
      </c>
      <c r="AA7" t="n">
        <v>226.6284941508237</v>
      </c>
      <c r="AB7" t="n">
        <v>310.083103840541</v>
      </c>
      <c r="AC7" t="n">
        <v>280.4892076144612</v>
      </c>
      <c r="AD7" t="n">
        <v>226628.4941508237</v>
      </c>
      <c r="AE7" t="n">
        <v>310083.103840541</v>
      </c>
      <c r="AF7" t="n">
        <v>5.601369865567508e-06</v>
      </c>
      <c r="AG7" t="n">
        <v>6.252893518518519</v>
      </c>
      <c r="AH7" t="n">
        <v>280489.2076144612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4.626</v>
      </c>
      <c r="E8" t="n">
        <v>21.62</v>
      </c>
      <c r="F8" t="n">
        <v>18.66</v>
      </c>
      <c r="G8" t="n">
        <v>23.82</v>
      </c>
      <c r="H8" t="n">
        <v>0.44</v>
      </c>
      <c r="I8" t="n">
        <v>47</v>
      </c>
      <c r="J8" t="n">
        <v>100.58</v>
      </c>
      <c r="K8" t="n">
        <v>39.72</v>
      </c>
      <c r="L8" t="n">
        <v>2.5</v>
      </c>
      <c r="M8" t="n">
        <v>45</v>
      </c>
      <c r="N8" t="n">
        <v>13.36</v>
      </c>
      <c r="O8" t="n">
        <v>12638.45</v>
      </c>
      <c r="P8" t="n">
        <v>159.28</v>
      </c>
      <c r="Q8" t="n">
        <v>444.6</v>
      </c>
      <c r="R8" t="n">
        <v>106.02</v>
      </c>
      <c r="S8" t="n">
        <v>48.21</v>
      </c>
      <c r="T8" t="n">
        <v>22781.76</v>
      </c>
      <c r="U8" t="n">
        <v>0.45</v>
      </c>
      <c r="V8" t="n">
        <v>0.73</v>
      </c>
      <c r="W8" t="n">
        <v>0.24</v>
      </c>
      <c r="X8" t="n">
        <v>1.38</v>
      </c>
      <c r="Y8" t="n">
        <v>1</v>
      </c>
      <c r="Z8" t="n">
        <v>10</v>
      </c>
      <c r="AA8" t="n">
        <v>226.9460145044191</v>
      </c>
      <c r="AB8" t="n">
        <v>310.5175491963393</v>
      </c>
      <c r="AC8" t="n">
        <v>280.8821901152501</v>
      </c>
      <c r="AD8" t="n">
        <v>226946.0145044191</v>
      </c>
      <c r="AE8" t="n">
        <v>310517.5491963393</v>
      </c>
      <c r="AF8" t="n">
        <v>5.600280316867728e-06</v>
      </c>
      <c r="AG8" t="n">
        <v>6.255787037037038</v>
      </c>
      <c r="AH8" t="n">
        <v>280882.1901152501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4.6899</v>
      </c>
      <c r="E9" t="n">
        <v>21.32</v>
      </c>
      <c r="F9" t="n">
        <v>18.47</v>
      </c>
      <c r="G9" t="n">
        <v>26.39</v>
      </c>
      <c r="H9" t="n">
        <v>0.48</v>
      </c>
      <c r="I9" t="n">
        <v>42</v>
      </c>
      <c r="J9" t="n">
        <v>100.89</v>
      </c>
      <c r="K9" t="n">
        <v>39.72</v>
      </c>
      <c r="L9" t="n">
        <v>2.75</v>
      </c>
      <c r="M9" t="n">
        <v>40</v>
      </c>
      <c r="N9" t="n">
        <v>13.42</v>
      </c>
      <c r="O9" t="n">
        <v>12676.98</v>
      </c>
      <c r="P9" t="n">
        <v>156.98</v>
      </c>
      <c r="Q9" t="n">
        <v>444.57</v>
      </c>
      <c r="R9" t="n">
        <v>99.56999999999999</v>
      </c>
      <c r="S9" t="n">
        <v>48.21</v>
      </c>
      <c r="T9" t="n">
        <v>19582.22</v>
      </c>
      <c r="U9" t="n">
        <v>0.48</v>
      </c>
      <c r="V9" t="n">
        <v>0.74</v>
      </c>
      <c r="W9" t="n">
        <v>0.23</v>
      </c>
      <c r="X9" t="n">
        <v>1.19</v>
      </c>
      <c r="Y9" t="n">
        <v>1</v>
      </c>
      <c r="Z9" t="n">
        <v>10</v>
      </c>
      <c r="AA9" t="n">
        <v>223.8309962157406</v>
      </c>
      <c r="AB9" t="n">
        <v>306.2554437488637</v>
      </c>
      <c r="AC9" t="n">
        <v>277.0268540297777</v>
      </c>
      <c r="AD9" t="n">
        <v>223830.9962157406</v>
      </c>
      <c r="AE9" t="n">
        <v>306255.4437488638</v>
      </c>
      <c r="AF9" t="n">
        <v>5.677638274552088e-06</v>
      </c>
      <c r="AG9" t="n">
        <v>6.168981481481482</v>
      </c>
      <c r="AH9" t="n">
        <v>277026.8540297777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4.7241</v>
      </c>
      <c r="E10" t="n">
        <v>21.17</v>
      </c>
      <c r="F10" t="n">
        <v>18.38</v>
      </c>
      <c r="G10" t="n">
        <v>28.27</v>
      </c>
      <c r="H10" t="n">
        <v>0.52</v>
      </c>
      <c r="I10" t="n">
        <v>39</v>
      </c>
      <c r="J10" t="n">
        <v>101.2</v>
      </c>
      <c r="K10" t="n">
        <v>39.72</v>
      </c>
      <c r="L10" t="n">
        <v>3</v>
      </c>
      <c r="M10" t="n">
        <v>37</v>
      </c>
      <c r="N10" t="n">
        <v>13.49</v>
      </c>
      <c r="O10" t="n">
        <v>12715.54</v>
      </c>
      <c r="P10" t="n">
        <v>155.28</v>
      </c>
      <c r="Q10" t="n">
        <v>444.59</v>
      </c>
      <c r="R10" t="n">
        <v>96.61</v>
      </c>
      <c r="S10" t="n">
        <v>48.21</v>
      </c>
      <c r="T10" t="n">
        <v>18112.65</v>
      </c>
      <c r="U10" t="n">
        <v>0.5</v>
      </c>
      <c r="V10" t="n">
        <v>0.74</v>
      </c>
      <c r="W10" t="n">
        <v>0.22</v>
      </c>
      <c r="X10" t="n">
        <v>1.1</v>
      </c>
      <c r="Y10" t="n">
        <v>1</v>
      </c>
      <c r="Z10" t="n">
        <v>10</v>
      </c>
      <c r="AA10" t="n">
        <v>221.9788833924345</v>
      </c>
      <c r="AB10" t="n">
        <v>303.7213012745665</v>
      </c>
      <c r="AC10" t="n">
        <v>274.7345665565352</v>
      </c>
      <c r="AD10" t="n">
        <v>221978.8833924345</v>
      </c>
      <c r="AE10" t="n">
        <v>303721.3012745665</v>
      </c>
      <c r="AF10" t="n">
        <v>5.719041125143717e-06</v>
      </c>
      <c r="AG10" t="n">
        <v>6.125578703703705</v>
      </c>
      <c r="AH10" t="n">
        <v>274734.5665565353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4.7701</v>
      </c>
      <c r="E11" t="n">
        <v>20.96</v>
      </c>
      <c r="F11" t="n">
        <v>18.26</v>
      </c>
      <c r="G11" t="n">
        <v>31.3</v>
      </c>
      <c r="H11" t="n">
        <v>0.5600000000000001</v>
      </c>
      <c r="I11" t="n">
        <v>35</v>
      </c>
      <c r="J11" t="n">
        <v>101.52</v>
      </c>
      <c r="K11" t="n">
        <v>39.72</v>
      </c>
      <c r="L11" t="n">
        <v>3.25</v>
      </c>
      <c r="M11" t="n">
        <v>33</v>
      </c>
      <c r="N11" t="n">
        <v>13.55</v>
      </c>
      <c r="O11" t="n">
        <v>12754.13</v>
      </c>
      <c r="P11" t="n">
        <v>153.41</v>
      </c>
      <c r="Q11" t="n">
        <v>444.6</v>
      </c>
      <c r="R11" t="n">
        <v>92.58</v>
      </c>
      <c r="S11" t="n">
        <v>48.21</v>
      </c>
      <c r="T11" t="n">
        <v>16119.29</v>
      </c>
      <c r="U11" t="n">
        <v>0.52</v>
      </c>
      <c r="V11" t="n">
        <v>0.75</v>
      </c>
      <c r="W11" t="n">
        <v>0.22</v>
      </c>
      <c r="X11" t="n">
        <v>0.98</v>
      </c>
      <c r="Y11" t="n">
        <v>1</v>
      </c>
      <c r="Z11" t="n">
        <v>10</v>
      </c>
      <c r="AA11" t="n">
        <v>219.7426658514912</v>
      </c>
      <c r="AB11" t="n">
        <v>300.6616097800942</v>
      </c>
      <c r="AC11" t="n">
        <v>271.9668877239905</v>
      </c>
      <c r="AD11" t="n">
        <v>219742.6658514912</v>
      </c>
      <c r="AE11" t="n">
        <v>300661.6097800942</v>
      </c>
      <c r="AF11" t="n">
        <v>5.774729169799125e-06</v>
      </c>
      <c r="AG11" t="n">
        <v>6.064814814814816</v>
      </c>
      <c r="AH11" t="n">
        <v>271966.8877239904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4.7926</v>
      </c>
      <c r="E12" t="n">
        <v>20.87</v>
      </c>
      <c r="F12" t="n">
        <v>18.2</v>
      </c>
      <c r="G12" t="n">
        <v>33.09</v>
      </c>
      <c r="H12" t="n">
        <v>0.6</v>
      </c>
      <c r="I12" t="n">
        <v>33</v>
      </c>
      <c r="J12" t="n">
        <v>101.83</v>
      </c>
      <c r="K12" t="n">
        <v>39.72</v>
      </c>
      <c r="L12" t="n">
        <v>3.5</v>
      </c>
      <c r="M12" t="n">
        <v>31</v>
      </c>
      <c r="N12" t="n">
        <v>13.61</v>
      </c>
      <c r="O12" t="n">
        <v>12792.74</v>
      </c>
      <c r="P12" t="n">
        <v>151.96</v>
      </c>
      <c r="Q12" t="n">
        <v>444.62</v>
      </c>
      <c r="R12" t="n">
        <v>90.48</v>
      </c>
      <c r="S12" t="n">
        <v>48.21</v>
      </c>
      <c r="T12" t="n">
        <v>15080.74</v>
      </c>
      <c r="U12" t="n">
        <v>0.53</v>
      </c>
      <c r="V12" t="n">
        <v>0.75</v>
      </c>
      <c r="W12" t="n">
        <v>0.22</v>
      </c>
      <c r="X12" t="n">
        <v>0.92</v>
      </c>
      <c r="Y12" t="n">
        <v>1</v>
      </c>
      <c r="Z12" t="n">
        <v>10</v>
      </c>
      <c r="AA12" t="n">
        <v>218.3920740131381</v>
      </c>
      <c r="AB12" t="n">
        <v>298.8136704429538</v>
      </c>
      <c r="AC12" t="n">
        <v>270.295313123587</v>
      </c>
      <c r="AD12" t="n">
        <v>218392.0740131381</v>
      </c>
      <c r="AE12" t="n">
        <v>298813.6704429538</v>
      </c>
      <c r="AF12" t="n">
        <v>5.801967887293618e-06</v>
      </c>
      <c r="AG12" t="n">
        <v>6.038773148148149</v>
      </c>
      <c r="AH12" t="n">
        <v>270295.313123587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4.8321</v>
      </c>
      <c r="E13" t="n">
        <v>20.7</v>
      </c>
      <c r="F13" t="n">
        <v>18.09</v>
      </c>
      <c r="G13" t="n">
        <v>36.18</v>
      </c>
      <c r="H13" t="n">
        <v>0.65</v>
      </c>
      <c r="I13" t="n">
        <v>30</v>
      </c>
      <c r="J13" t="n">
        <v>102.14</v>
      </c>
      <c r="K13" t="n">
        <v>39.72</v>
      </c>
      <c r="L13" t="n">
        <v>3.75</v>
      </c>
      <c r="M13" t="n">
        <v>28</v>
      </c>
      <c r="N13" t="n">
        <v>13.68</v>
      </c>
      <c r="O13" t="n">
        <v>12831.37</v>
      </c>
      <c r="P13" t="n">
        <v>150.23</v>
      </c>
      <c r="Q13" t="n">
        <v>444.55</v>
      </c>
      <c r="R13" t="n">
        <v>87.11</v>
      </c>
      <c r="S13" t="n">
        <v>48.21</v>
      </c>
      <c r="T13" t="n">
        <v>13407.69</v>
      </c>
      <c r="U13" t="n">
        <v>0.55</v>
      </c>
      <c r="V13" t="n">
        <v>0.75</v>
      </c>
      <c r="W13" t="n">
        <v>0.21</v>
      </c>
      <c r="X13" t="n">
        <v>0.8100000000000001</v>
      </c>
      <c r="Y13" t="n">
        <v>1</v>
      </c>
      <c r="Z13" t="n">
        <v>10</v>
      </c>
      <c r="AA13" t="n">
        <v>216.2810475688074</v>
      </c>
      <c r="AB13" t="n">
        <v>295.9252709299083</v>
      </c>
      <c r="AC13" t="n">
        <v>267.6825784061714</v>
      </c>
      <c r="AD13" t="n">
        <v>216281.0475688074</v>
      </c>
      <c r="AE13" t="n">
        <v>295925.2709299083</v>
      </c>
      <c r="AF13" t="n">
        <v>5.849786969117283e-06</v>
      </c>
      <c r="AG13" t="n">
        <v>5.989583333333333</v>
      </c>
      <c r="AH13" t="n">
        <v>267682.5784061714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4.8609</v>
      </c>
      <c r="E14" t="n">
        <v>20.57</v>
      </c>
      <c r="F14" t="n">
        <v>18.01</v>
      </c>
      <c r="G14" t="n">
        <v>38.59</v>
      </c>
      <c r="H14" t="n">
        <v>0.6899999999999999</v>
      </c>
      <c r="I14" t="n">
        <v>28</v>
      </c>
      <c r="J14" t="n">
        <v>102.45</v>
      </c>
      <c r="K14" t="n">
        <v>39.72</v>
      </c>
      <c r="L14" t="n">
        <v>4</v>
      </c>
      <c r="M14" t="n">
        <v>26</v>
      </c>
      <c r="N14" t="n">
        <v>13.74</v>
      </c>
      <c r="O14" t="n">
        <v>12870.03</v>
      </c>
      <c r="P14" t="n">
        <v>148.38</v>
      </c>
      <c r="Q14" t="n">
        <v>444.57</v>
      </c>
      <c r="R14" t="n">
        <v>84.3</v>
      </c>
      <c r="S14" t="n">
        <v>48.21</v>
      </c>
      <c r="T14" t="n">
        <v>12015.25</v>
      </c>
      <c r="U14" t="n">
        <v>0.57</v>
      </c>
      <c r="V14" t="n">
        <v>0.76</v>
      </c>
      <c r="W14" t="n">
        <v>0.21</v>
      </c>
      <c r="X14" t="n">
        <v>0.73</v>
      </c>
      <c r="Y14" t="n">
        <v>1</v>
      </c>
      <c r="Z14" t="n">
        <v>10</v>
      </c>
      <c r="AA14" t="n">
        <v>214.5935884071399</v>
      </c>
      <c r="AB14" t="n">
        <v>293.6164148594717</v>
      </c>
      <c r="AC14" t="n">
        <v>265.5940763185967</v>
      </c>
      <c r="AD14" t="n">
        <v>214593.5884071399</v>
      </c>
      <c r="AE14" t="n">
        <v>293616.4148594717</v>
      </c>
      <c r="AF14" t="n">
        <v>5.884652527510234e-06</v>
      </c>
      <c r="AG14" t="n">
        <v>5.951967592592593</v>
      </c>
      <c r="AH14" t="n">
        <v>265594.0763185967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4.866</v>
      </c>
      <c r="E15" t="n">
        <v>20.55</v>
      </c>
      <c r="F15" t="n">
        <v>18.03</v>
      </c>
      <c r="G15" t="n">
        <v>41.6</v>
      </c>
      <c r="H15" t="n">
        <v>0.73</v>
      </c>
      <c r="I15" t="n">
        <v>26</v>
      </c>
      <c r="J15" t="n">
        <v>102.77</v>
      </c>
      <c r="K15" t="n">
        <v>39.72</v>
      </c>
      <c r="L15" t="n">
        <v>4.25</v>
      </c>
      <c r="M15" t="n">
        <v>24</v>
      </c>
      <c r="N15" t="n">
        <v>13.8</v>
      </c>
      <c r="O15" t="n">
        <v>12908.71</v>
      </c>
      <c r="P15" t="n">
        <v>147.8</v>
      </c>
      <c r="Q15" t="n">
        <v>444.55</v>
      </c>
      <c r="R15" t="n">
        <v>85.81</v>
      </c>
      <c r="S15" t="n">
        <v>48.21</v>
      </c>
      <c r="T15" t="n">
        <v>12780.78</v>
      </c>
      <c r="U15" t="n">
        <v>0.5600000000000001</v>
      </c>
      <c r="V15" t="n">
        <v>0.76</v>
      </c>
      <c r="W15" t="n">
        <v>0.19</v>
      </c>
      <c r="X15" t="n">
        <v>0.75</v>
      </c>
      <c r="Y15" t="n">
        <v>1</v>
      </c>
      <c r="Z15" t="n">
        <v>10</v>
      </c>
      <c r="AA15" t="n">
        <v>214.2298065004624</v>
      </c>
      <c r="AB15" t="n">
        <v>293.1186724058308</v>
      </c>
      <c r="AC15" t="n">
        <v>265.1438377061452</v>
      </c>
      <c r="AD15" t="n">
        <v>214229.8065004624</v>
      </c>
      <c r="AE15" t="n">
        <v>293118.6724058308</v>
      </c>
      <c r="AF15" t="n">
        <v>5.890826636808985e-06</v>
      </c>
      <c r="AG15" t="n">
        <v>5.946180555555556</v>
      </c>
      <c r="AH15" t="n">
        <v>265143.8377061452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4.8795</v>
      </c>
      <c r="E16" t="n">
        <v>20.49</v>
      </c>
      <c r="F16" t="n">
        <v>17.99</v>
      </c>
      <c r="G16" t="n">
        <v>43.18</v>
      </c>
      <c r="H16" t="n">
        <v>0.77</v>
      </c>
      <c r="I16" t="n">
        <v>25</v>
      </c>
      <c r="J16" t="n">
        <v>103.08</v>
      </c>
      <c r="K16" t="n">
        <v>39.72</v>
      </c>
      <c r="L16" t="n">
        <v>4.5</v>
      </c>
      <c r="M16" t="n">
        <v>23</v>
      </c>
      <c r="N16" t="n">
        <v>13.87</v>
      </c>
      <c r="O16" t="n">
        <v>12947.42</v>
      </c>
      <c r="P16" t="n">
        <v>146.52</v>
      </c>
      <c r="Q16" t="n">
        <v>444.56</v>
      </c>
      <c r="R16" t="n">
        <v>84.04000000000001</v>
      </c>
      <c r="S16" t="n">
        <v>48.21</v>
      </c>
      <c r="T16" t="n">
        <v>11898.7</v>
      </c>
      <c r="U16" t="n">
        <v>0.57</v>
      </c>
      <c r="V16" t="n">
        <v>0.76</v>
      </c>
      <c r="W16" t="n">
        <v>0.2</v>
      </c>
      <c r="X16" t="n">
        <v>0.71</v>
      </c>
      <c r="Y16" t="n">
        <v>1</v>
      </c>
      <c r="Z16" t="n">
        <v>10</v>
      </c>
      <c r="AA16" t="n">
        <v>202.5953519060645</v>
      </c>
      <c r="AB16" t="n">
        <v>277.1998983538721</v>
      </c>
      <c r="AC16" t="n">
        <v>250.7443291075608</v>
      </c>
      <c r="AD16" t="n">
        <v>202595.3519060645</v>
      </c>
      <c r="AE16" t="n">
        <v>277199.8983538721</v>
      </c>
      <c r="AF16" t="n">
        <v>5.907169867305682e-06</v>
      </c>
      <c r="AG16" t="n">
        <v>5.928819444444444</v>
      </c>
      <c r="AH16" t="n">
        <v>250744.3291075608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4.9113</v>
      </c>
      <c r="E17" t="n">
        <v>20.36</v>
      </c>
      <c r="F17" t="n">
        <v>17.9</v>
      </c>
      <c r="G17" t="n">
        <v>46.7</v>
      </c>
      <c r="H17" t="n">
        <v>0.8100000000000001</v>
      </c>
      <c r="I17" t="n">
        <v>23</v>
      </c>
      <c r="J17" t="n">
        <v>103.4</v>
      </c>
      <c r="K17" t="n">
        <v>39.72</v>
      </c>
      <c r="L17" t="n">
        <v>4.75</v>
      </c>
      <c r="M17" t="n">
        <v>21</v>
      </c>
      <c r="N17" t="n">
        <v>13.93</v>
      </c>
      <c r="O17" t="n">
        <v>12986.15</v>
      </c>
      <c r="P17" t="n">
        <v>144.59</v>
      </c>
      <c r="Q17" t="n">
        <v>444.55</v>
      </c>
      <c r="R17" t="n">
        <v>80.97</v>
      </c>
      <c r="S17" t="n">
        <v>48.21</v>
      </c>
      <c r="T17" t="n">
        <v>10377.09</v>
      </c>
      <c r="U17" t="n">
        <v>0.6</v>
      </c>
      <c r="V17" t="n">
        <v>0.76</v>
      </c>
      <c r="W17" t="n">
        <v>0.2</v>
      </c>
      <c r="X17" t="n">
        <v>0.62</v>
      </c>
      <c r="Y17" t="n">
        <v>1</v>
      </c>
      <c r="Z17" t="n">
        <v>10</v>
      </c>
      <c r="AA17" t="n">
        <v>200.8236176926637</v>
      </c>
      <c r="AB17" t="n">
        <v>274.7757334397013</v>
      </c>
      <c r="AC17" t="n">
        <v>248.5515230904608</v>
      </c>
      <c r="AD17" t="n">
        <v>200823.6176926637</v>
      </c>
      <c r="AE17" t="n">
        <v>274775.7334397013</v>
      </c>
      <c r="AF17" t="n">
        <v>5.945667254697897e-06</v>
      </c>
      <c r="AG17" t="n">
        <v>5.891203703703703</v>
      </c>
      <c r="AH17" t="n">
        <v>248551.5230904608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4.92</v>
      </c>
      <c r="E18" t="n">
        <v>20.32</v>
      </c>
      <c r="F18" t="n">
        <v>17.88</v>
      </c>
      <c r="G18" t="n">
        <v>48.78</v>
      </c>
      <c r="H18" t="n">
        <v>0.85</v>
      </c>
      <c r="I18" t="n">
        <v>22</v>
      </c>
      <c r="J18" t="n">
        <v>103.71</v>
      </c>
      <c r="K18" t="n">
        <v>39.72</v>
      </c>
      <c r="L18" t="n">
        <v>5</v>
      </c>
      <c r="M18" t="n">
        <v>20</v>
      </c>
      <c r="N18" t="n">
        <v>14</v>
      </c>
      <c r="O18" t="n">
        <v>13024.91</v>
      </c>
      <c r="P18" t="n">
        <v>143.91</v>
      </c>
      <c r="Q18" t="n">
        <v>444.55</v>
      </c>
      <c r="R18" t="n">
        <v>80.40000000000001</v>
      </c>
      <c r="S18" t="n">
        <v>48.21</v>
      </c>
      <c r="T18" t="n">
        <v>10097.11</v>
      </c>
      <c r="U18" t="n">
        <v>0.6</v>
      </c>
      <c r="V18" t="n">
        <v>0.76</v>
      </c>
      <c r="W18" t="n">
        <v>0.2</v>
      </c>
      <c r="X18" t="n">
        <v>0.61</v>
      </c>
      <c r="Y18" t="n">
        <v>1</v>
      </c>
      <c r="Z18" t="n">
        <v>10</v>
      </c>
      <c r="AA18" t="n">
        <v>200.2759908782533</v>
      </c>
      <c r="AB18" t="n">
        <v>274.0264462726354</v>
      </c>
      <c r="AC18" t="n">
        <v>247.8737468389882</v>
      </c>
      <c r="AD18" t="n">
        <v>200275.9908782533</v>
      </c>
      <c r="AE18" t="n">
        <v>274026.4462726354</v>
      </c>
      <c r="AF18" t="n">
        <v>5.956199558795768e-06</v>
      </c>
      <c r="AG18" t="n">
        <v>5.87962962962963</v>
      </c>
      <c r="AH18" t="n">
        <v>247873.7468389882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4.9345</v>
      </c>
      <c r="E19" t="n">
        <v>20.27</v>
      </c>
      <c r="F19" t="n">
        <v>17.85</v>
      </c>
      <c r="G19" t="n">
        <v>50.99</v>
      </c>
      <c r="H19" t="n">
        <v>0.89</v>
      </c>
      <c r="I19" t="n">
        <v>21</v>
      </c>
      <c r="J19" t="n">
        <v>104.03</v>
      </c>
      <c r="K19" t="n">
        <v>39.72</v>
      </c>
      <c r="L19" t="n">
        <v>5.25</v>
      </c>
      <c r="M19" t="n">
        <v>19</v>
      </c>
      <c r="N19" t="n">
        <v>14.06</v>
      </c>
      <c r="O19" t="n">
        <v>13063.69</v>
      </c>
      <c r="P19" t="n">
        <v>142.59</v>
      </c>
      <c r="Q19" t="n">
        <v>444.58</v>
      </c>
      <c r="R19" t="n">
        <v>79.14</v>
      </c>
      <c r="S19" t="n">
        <v>48.21</v>
      </c>
      <c r="T19" t="n">
        <v>9468.67</v>
      </c>
      <c r="U19" t="n">
        <v>0.61</v>
      </c>
      <c r="V19" t="n">
        <v>0.76</v>
      </c>
      <c r="W19" t="n">
        <v>0.2</v>
      </c>
      <c r="X19" t="n">
        <v>0.57</v>
      </c>
      <c r="Y19" t="n">
        <v>1</v>
      </c>
      <c r="Z19" t="n">
        <v>10</v>
      </c>
      <c r="AA19" t="n">
        <v>199.2816954299936</v>
      </c>
      <c r="AB19" t="n">
        <v>272.6660073751078</v>
      </c>
      <c r="AC19" t="n">
        <v>246.6431463204523</v>
      </c>
      <c r="AD19" t="n">
        <v>199281.6954299936</v>
      </c>
      <c r="AE19" t="n">
        <v>272666.0073751078</v>
      </c>
      <c r="AF19" t="n">
        <v>5.973753398958885e-06</v>
      </c>
      <c r="AG19" t="n">
        <v>5.865162037037037</v>
      </c>
      <c r="AH19" t="n">
        <v>246643.1463204523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4.9494</v>
      </c>
      <c r="E20" t="n">
        <v>20.2</v>
      </c>
      <c r="F20" t="n">
        <v>17.81</v>
      </c>
      <c r="G20" t="n">
        <v>53.42</v>
      </c>
      <c r="H20" t="n">
        <v>0.93</v>
      </c>
      <c r="I20" t="n">
        <v>20</v>
      </c>
      <c r="J20" t="n">
        <v>104.34</v>
      </c>
      <c r="K20" t="n">
        <v>39.72</v>
      </c>
      <c r="L20" t="n">
        <v>5.5</v>
      </c>
      <c r="M20" t="n">
        <v>18</v>
      </c>
      <c r="N20" t="n">
        <v>14.12</v>
      </c>
      <c r="O20" t="n">
        <v>13102.5</v>
      </c>
      <c r="P20" t="n">
        <v>141.41</v>
      </c>
      <c r="Q20" t="n">
        <v>444.55</v>
      </c>
      <c r="R20" t="n">
        <v>77.73999999999999</v>
      </c>
      <c r="S20" t="n">
        <v>48.21</v>
      </c>
      <c r="T20" t="n">
        <v>8773.440000000001</v>
      </c>
      <c r="U20" t="n">
        <v>0.62</v>
      </c>
      <c r="V20" t="n">
        <v>0.77</v>
      </c>
      <c r="W20" t="n">
        <v>0.2</v>
      </c>
      <c r="X20" t="n">
        <v>0.53</v>
      </c>
      <c r="Y20" t="n">
        <v>1</v>
      </c>
      <c r="Z20" t="n">
        <v>10</v>
      </c>
      <c r="AA20" t="n">
        <v>198.3368325649721</v>
      </c>
      <c r="AB20" t="n">
        <v>271.3732043187784</v>
      </c>
      <c r="AC20" t="n">
        <v>245.4737265733581</v>
      </c>
      <c r="AD20" t="n">
        <v>198336.8325649721</v>
      </c>
      <c r="AE20" t="n">
        <v>271373.2043187785</v>
      </c>
      <c r="AF20" t="n">
        <v>5.991791482988571e-06</v>
      </c>
      <c r="AG20" t="n">
        <v>5.844907407407407</v>
      </c>
      <c r="AH20" t="n">
        <v>245473.7265733581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4.9662</v>
      </c>
      <c r="E21" t="n">
        <v>20.14</v>
      </c>
      <c r="F21" t="n">
        <v>17.76</v>
      </c>
      <c r="G21" t="n">
        <v>56.08</v>
      </c>
      <c r="H21" t="n">
        <v>0.97</v>
      </c>
      <c r="I21" t="n">
        <v>19</v>
      </c>
      <c r="J21" t="n">
        <v>104.65</v>
      </c>
      <c r="K21" t="n">
        <v>39.72</v>
      </c>
      <c r="L21" t="n">
        <v>5.75</v>
      </c>
      <c r="M21" t="n">
        <v>17</v>
      </c>
      <c r="N21" t="n">
        <v>14.19</v>
      </c>
      <c r="O21" t="n">
        <v>13141.33</v>
      </c>
      <c r="P21" t="n">
        <v>140.17</v>
      </c>
      <c r="Q21" t="n">
        <v>444.56</v>
      </c>
      <c r="R21" t="n">
        <v>76.09</v>
      </c>
      <c r="S21" t="n">
        <v>48.21</v>
      </c>
      <c r="T21" t="n">
        <v>7953.74</v>
      </c>
      <c r="U21" t="n">
        <v>0.63</v>
      </c>
      <c r="V21" t="n">
        <v>0.77</v>
      </c>
      <c r="W21" t="n">
        <v>0.2</v>
      </c>
      <c r="X21" t="n">
        <v>0.48</v>
      </c>
      <c r="Y21" t="n">
        <v>1</v>
      </c>
      <c r="Z21" t="n">
        <v>10</v>
      </c>
      <c r="AA21" t="n">
        <v>197.3141380800016</v>
      </c>
      <c r="AB21" t="n">
        <v>269.973908606346</v>
      </c>
      <c r="AC21" t="n">
        <v>244.2079776797959</v>
      </c>
      <c r="AD21" t="n">
        <v>197314.1380800015</v>
      </c>
      <c r="AE21" t="n">
        <v>269973.908606346</v>
      </c>
      <c r="AF21" t="n">
        <v>6.01212972538446e-06</v>
      </c>
      <c r="AG21" t="n">
        <v>5.827546296296297</v>
      </c>
      <c r="AH21" t="n">
        <v>244207.9776797959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4.9549</v>
      </c>
      <c r="E22" t="n">
        <v>20.18</v>
      </c>
      <c r="F22" t="n">
        <v>17.82</v>
      </c>
      <c r="G22" t="n">
        <v>59.41</v>
      </c>
      <c r="H22" t="n">
        <v>1.01</v>
      </c>
      <c r="I22" t="n">
        <v>18</v>
      </c>
      <c r="J22" t="n">
        <v>104.97</v>
      </c>
      <c r="K22" t="n">
        <v>39.72</v>
      </c>
      <c r="L22" t="n">
        <v>6</v>
      </c>
      <c r="M22" t="n">
        <v>16</v>
      </c>
      <c r="N22" t="n">
        <v>14.25</v>
      </c>
      <c r="O22" t="n">
        <v>13180.19</v>
      </c>
      <c r="P22" t="n">
        <v>139.24</v>
      </c>
      <c r="Q22" t="n">
        <v>444.55</v>
      </c>
      <c r="R22" t="n">
        <v>78.98999999999999</v>
      </c>
      <c r="S22" t="n">
        <v>48.21</v>
      </c>
      <c r="T22" t="n">
        <v>9411.23</v>
      </c>
      <c r="U22" t="n">
        <v>0.61</v>
      </c>
      <c r="V22" t="n">
        <v>0.77</v>
      </c>
      <c r="W22" t="n">
        <v>0.18</v>
      </c>
      <c r="X22" t="n">
        <v>0.55</v>
      </c>
      <c r="Y22" t="n">
        <v>1</v>
      </c>
      <c r="Z22" t="n">
        <v>10</v>
      </c>
      <c r="AA22" t="n">
        <v>197.1844403581805</v>
      </c>
      <c r="AB22" t="n">
        <v>269.7964504614909</v>
      </c>
      <c r="AC22" t="n">
        <v>244.0474558912217</v>
      </c>
      <c r="AD22" t="n">
        <v>197184.4403581805</v>
      </c>
      <c r="AE22" t="n">
        <v>269796.4504614909</v>
      </c>
      <c r="AF22" t="n">
        <v>5.998449836153893e-06</v>
      </c>
      <c r="AG22" t="n">
        <v>5.83912037037037</v>
      </c>
      <c r="AH22" t="n">
        <v>244047.4558912216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17.75</v>
      </c>
      <c r="G23" t="n">
        <v>62.63</v>
      </c>
      <c r="H23" t="n">
        <v>1.05</v>
      </c>
      <c r="I23" t="n">
        <v>17</v>
      </c>
      <c r="J23" t="n">
        <v>105.28</v>
      </c>
      <c r="K23" t="n">
        <v>39.72</v>
      </c>
      <c r="L23" t="n">
        <v>6.25</v>
      </c>
      <c r="M23" t="n">
        <v>15</v>
      </c>
      <c r="N23" t="n">
        <v>14.32</v>
      </c>
      <c r="O23" t="n">
        <v>13219.07</v>
      </c>
      <c r="P23" t="n">
        <v>137.67</v>
      </c>
      <c r="Q23" t="n">
        <v>444.56</v>
      </c>
      <c r="R23" t="n">
        <v>75.92</v>
      </c>
      <c r="S23" t="n">
        <v>48.21</v>
      </c>
      <c r="T23" t="n">
        <v>7880.92</v>
      </c>
      <c r="U23" t="n">
        <v>0.63</v>
      </c>
      <c r="V23" t="n">
        <v>0.77</v>
      </c>
      <c r="W23" t="n">
        <v>0.19</v>
      </c>
      <c r="X23" t="n">
        <v>0.47</v>
      </c>
      <c r="Y23" t="n">
        <v>1</v>
      </c>
      <c r="Z23" t="n">
        <v>10</v>
      </c>
      <c r="AA23" t="n">
        <v>195.8213347846991</v>
      </c>
      <c r="AB23" t="n">
        <v>267.9313892798808</v>
      </c>
      <c r="AC23" t="n">
        <v>242.360393531154</v>
      </c>
      <c r="AD23" t="n">
        <v>195821.3347846991</v>
      </c>
      <c r="AE23" t="n">
        <v>267931.3892798808</v>
      </c>
      <c r="AF23" t="n">
        <v>6.028230833947871e-06</v>
      </c>
      <c r="AG23" t="n">
        <v>5.810185185185184</v>
      </c>
      <c r="AH23" t="n">
        <v>242360.3935311541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4.979</v>
      </c>
      <c r="E24" t="n">
        <v>20.08</v>
      </c>
      <c r="F24" t="n">
        <v>17.75</v>
      </c>
      <c r="G24" t="n">
        <v>62.64</v>
      </c>
      <c r="H24" t="n">
        <v>1.08</v>
      </c>
      <c r="I24" t="n">
        <v>17</v>
      </c>
      <c r="J24" t="n">
        <v>105.6</v>
      </c>
      <c r="K24" t="n">
        <v>39.72</v>
      </c>
      <c r="L24" t="n">
        <v>6.5</v>
      </c>
      <c r="M24" t="n">
        <v>15</v>
      </c>
      <c r="N24" t="n">
        <v>14.39</v>
      </c>
      <c r="O24" t="n">
        <v>13257.98</v>
      </c>
      <c r="P24" t="n">
        <v>136.63</v>
      </c>
      <c r="Q24" t="n">
        <v>444.55</v>
      </c>
      <c r="R24" t="n">
        <v>75.95999999999999</v>
      </c>
      <c r="S24" t="n">
        <v>48.21</v>
      </c>
      <c r="T24" t="n">
        <v>7897.94</v>
      </c>
      <c r="U24" t="n">
        <v>0.63</v>
      </c>
      <c r="V24" t="n">
        <v>0.77</v>
      </c>
      <c r="W24" t="n">
        <v>0.19</v>
      </c>
      <c r="X24" t="n">
        <v>0.47</v>
      </c>
      <c r="Y24" t="n">
        <v>1</v>
      </c>
      <c r="Z24" t="n">
        <v>10</v>
      </c>
      <c r="AA24" t="n">
        <v>195.3258270781322</v>
      </c>
      <c r="AB24" t="n">
        <v>267.2534137754992</v>
      </c>
      <c r="AC24" t="n">
        <v>241.7471230573658</v>
      </c>
      <c r="AD24" t="n">
        <v>195325.8270781322</v>
      </c>
      <c r="AE24" t="n">
        <v>267253.4137754992</v>
      </c>
      <c r="AF24" t="n">
        <v>6.027625529114661e-06</v>
      </c>
      <c r="AG24" t="n">
        <v>5.810185185185184</v>
      </c>
      <c r="AH24" t="n">
        <v>241747.1230573658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4.9932</v>
      </c>
      <c r="E25" t="n">
        <v>20.03</v>
      </c>
      <c r="F25" t="n">
        <v>17.71</v>
      </c>
      <c r="G25" t="n">
        <v>66.41</v>
      </c>
      <c r="H25" t="n">
        <v>1.12</v>
      </c>
      <c r="I25" t="n">
        <v>16</v>
      </c>
      <c r="J25" t="n">
        <v>105.92</v>
      </c>
      <c r="K25" t="n">
        <v>39.72</v>
      </c>
      <c r="L25" t="n">
        <v>6.75</v>
      </c>
      <c r="M25" t="n">
        <v>14</v>
      </c>
      <c r="N25" t="n">
        <v>14.45</v>
      </c>
      <c r="O25" t="n">
        <v>13296.91</v>
      </c>
      <c r="P25" t="n">
        <v>135.59</v>
      </c>
      <c r="Q25" t="n">
        <v>444.56</v>
      </c>
      <c r="R25" t="n">
        <v>74.79000000000001</v>
      </c>
      <c r="S25" t="n">
        <v>48.21</v>
      </c>
      <c r="T25" t="n">
        <v>7320.72</v>
      </c>
      <c r="U25" t="n">
        <v>0.64</v>
      </c>
      <c r="V25" t="n">
        <v>0.77</v>
      </c>
      <c r="W25" t="n">
        <v>0.19</v>
      </c>
      <c r="X25" t="n">
        <v>0.43</v>
      </c>
      <c r="Y25" t="n">
        <v>1</v>
      </c>
      <c r="Z25" t="n">
        <v>10</v>
      </c>
      <c r="AA25" t="n">
        <v>194.4823335088136</v>
      </c>
      <c r="AB25" t="n">
        <v>266.0993086616481</v>
      </c>
      <c r="AC25" t="n">
        <v>240.7031641157836</v>
      </c>
      <c r="AD25" t="n">
        <v>194482.3335088136</v>
      </c>
      <c r="AE25" t="n">
        <v>266099.3086616481</v>
      </c>
      <c r="AF25" t="n">
        <v>6.044816186377851e-06</v>
      </c>
      <c r="AG25" t="n">
        <v>5.795717592592593</v>
      </c>
      <c r="AH25" t="n">
        <v>240703.1641157836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5.0058</v>
      </c>
      <c r="E26" t="n">
        <v>19.98</v>
      </c>
      <c r="F26" t="n">
        <v>17.68</v>
      </c>
      <c r="G26" t="n">
        <v>70.72</v>
      </c>
      <c r="H26" t="n">
        <v>1.16</v>
      </c>
      <c r="I26" t="n">
        <v>15</v>
      </c>
      <c r="J26" t="n">
        <v>106.23</v>
      </c>
      <c r="K26" t="n">
        <v>39.72</v>
      </c>
      <c r="L26" t="n">
        <v>7</v>
      </c>
      <c r="M26" t="n">
        <v>13</v>
      </c>
      <c r="N26" t="n">
        <v>14.52</v>
      </c>
      <c r="O26" t="n">
        <v>13335.87</v>
      </c>
      <c r="P26" t="n">
        <v>134.06</v>
      </c>
      <c r="Q26" t="n">
        <v>444.55</v>
      </c>
      <c r="R26" t="n">
        <v>73.8</v>
      </c>
      <c r="S26" t="n">
        <v>48.21</v>
      </c>
      <c r="T26" t="n">
        <v>6830.4</v>
      </c>
      <c r="U26" t="n">
        <v>0.65</v>
      </c>
      <c r="V26" t="n">
        <v>0.77</v>
      </c>
      <c r="W26" t="n">
        <v>0.19</v>
      </c>
      <c r="X26" t="n">
        <v>0.4</v>
      </c>
      <c r="Y26" t="n">
        <v>1</v>
      </c>
      <c r="Z26" t="n">
        <v>10</v>
      </c>
      <c r="AA26" t="n">
        <v>193.4536447655805</v>
      </c>
      <c r="AB26" t="n">
        <v>264.6918113406128</v>
      </c>
      <c r="AC26" t="n">
        <v>239.4299963636325</v>
      </c>
      <c r="AD26" t="n">
        <v>193453.6447655805</v>
      </c>
      <c r="AE26" t="n">
        <v>264691.8113406128</v>
      </c>
      <c r="AF26" t="n">
        <v>6.060069868174768e-06</v>
      </c>
      <c r="AG26" t="n">
        <v>5.78125</v>
      </c>
      <c r="AH26" t="n">
        <v>239429.9963636325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5.0084</v>
      </c>
      <c r="E27" t="n">
        <v>19.97</v>
      </c>
      <c r="F27" t="n">
        <v>17.67</v>
      </c>
      <c r="G27" t="n">
        <v>70.68000000000001</v>
      </c>
      <c r="H27" t="n">
        <v>1.2</v>
      </c>
      <c r="I27" t="n">
        <v>15</v>
      </c>
      <c r="J27" t="n">
        <v>106.55</v>
      </c>
      <c r="K27" t="n">
        <v>39.72</v>
      </c>
      <c r="L27" t="n">
        <v>7.25</v>
      </c>
      <c r="M27" t="n">
        <v>13</v>
      </c>
      <c r="N27" t="n">
        <v>14.58</v>
      </c>
      <c r="O27" t="n">
        <v>13374.86</v>
      </c>
      <c r="P27" t="n">
        <v>133.18</v>
      </c>
      <c r="Q27" t="n">
        <v>444.56</v>
      </c>
      <c r="R27" t="n">
        <v>73.26000000000001</v>
      </c>
      <c r="S27" t="n">
        <v>48.21</v>
      </c>
      <c r="T27" t="n">
        <v>6561.88</v>
      </c>
      <c r="U27" t="n">
        <v>0.66</v>
      </c>
      <c r="V27" t="n">
        <v>0.77</v>
      </c>
      <c r="W27" t="n">
        <v>0.19</v>
      </c>
      <c r="X27" t="n">
        <v>0.39</v>
      </c>
      <c r="Y27" t="n">
        <v>1</v>
      </c>
      <c r="Z27" t="n">
        <v>10</v>
      </c>
      <c r="AA27" t="n">
        <v>192.9631884310035</v>
      </c>
      <c r="AB27" t="n">
        <v>264.0207473462385</v>
      </c>
      <c r="AC27" t="n">
        <v>238.8229777750369</v>
      </c>
      <c r="AD27" t="n">
        <v>192963.1884310035</v>
      </c>
      <c r="AE27" t="n">
        <v>264020.7473462385</v>
      </c>
      <c r="AF27" t="n">
        <v>6.063217453307465e-06</v>
      </c>
      <c r="AG27" t="n">
        <v>5.778356481481481</v>
      </c>
      <c r="AH27" t="n">
        <v>238822.9777750369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5.0358</v>
      </c>
      <c r="E28" t="n">
        <v>19.86</v>
      </c>
      <c r="F28" t="n">
        <v>17.58</v>
      </c>
      <c r="G28" t="n">
        <v>75.34999999999999</v>
      </c>
      <c r="H28" t="n">
        <v>1.24</v>
      </c>
      <c r="I28" t="n">
        <v>14</v>
      </c>
      <c r="J28" t="n">
        <v>106.86</v>
      </c>
      <c r="K28" t="n">
        <v>39.72</v>
      </c>
      <c r="L28" t="n">
        <v>7.5</v>
      </c>
      <c r="M28" t="n">
        <v>12</v>
      </c>
      <c r="N28" t="n">
        <v>14.65</v>
      </c>
      <c r="O28" t="n">
        <v>13413.87</v>
      </c>
      <c r="P28" t="n">
        <v>131.73</v>
      </c>
      <c r="Q28" t="n">
        <v>444.55</v>
      </c>
      <c r="R28" t="n">
        <v>70.64</v>
      </c>
      <c r="S28" t="n">
        <v>48.21</v>
      </c>
      <c r="T28" t="n">
        <v>5252.74</v>
      </c>
      <c r="U28" t="n">
        <v>0.68</v>
      </c>
      <c r="V28" t="n">
        <v>0.78</v>
      </c>
      <c r="W28" t="n">
        <v>0.18</v>
      </c>
      <c r="X28" t="n">
        <v>0.31</v>
      </c>
      <c r="Y28" t="n">
        <v>1</v>
      </c>
      <c r="Z28" t="n">
        <v>10</v>
      </c>
      <c r="AA28" t="n">
        <v>191.6084601674886</v>
      </c>
      <c r="AB28" t="n">
        <v>262.1671483697055</v>
      </c>
      <c r="AC28" t="n">
        <v>237.1462836832811</v>
      </c>
      <c r="AD28" t="n">
        <v>191608.4601674886</v>
      </c>
      <c r="AE28" t="n">
        <v>262167.1483697055</v>
      </c>
      <c r="AF28" t="n">
        <v>6.096388158167425e-06</v>
      </c>
      <c r="AG28" t="n">
        <v>5.746527777777778</v>
      </c>
      <c r="AH28" t="n">
        <v>237146.2836832811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5.0284</v>
      </c>
      <c r="E29" t="n">
        <v>19.89</v>
      </c>
      <c r="F29" t="n">
        <v>17.63</v>
      </c>
      <c r="G29" t="n">
        <v>81.38</v>
      </c>
      <c r="H29" t="n">
        <v>1.27</v>
      </c>
      <c r="I29" t="n">
        <v>13</v>
      </c>
      <c r="J29" t="n">
        <v>107.18</v>
      </c>
      <c r="K29" t="n">
        <v>39.72</v>
      </c>
      <c r="L29" t="n">
        <v>7.75</v>
      </c>
      <c r="M29" t="n">
        <v>11</v>
      </c>
      <c r="N29" t="n">
        <v>14.72</v>
      </c>
      <c r="O29" t="n">
        <v>13452.9</v>
      </c>
      <c r="P29" t="n">
        <v>129.84</v>
      </c>
      <c r="Q29" t="n">
        <v>444.56</v>
      </c>
      <c r="R29" t="n">
        <v>72.27</v>
      </c>
      <c r="S29" t="n">
        <v>48.21</v>
      </c>
      <c r="T29" t="n">
        <v>6073.53</v>
      </c>
      <c r="U29" t="n">
        <v>0.67</v>
      </c>
      <c r="V29" t="n">
        <v>0.77</v>
      </c>
      <c r="W29" t="n">
        <v>0.18</v>
      </c>
      <c r="X29" t="n">
        <v>0.35</v>
      </c>
      <c r="Y29" t="n">
        <v>1</v>
      </c>
      <c r="Z29" t="n">
        <v>10</v>
      </c>
      <c r="AA29" t="n">
        <v>190.9179399303702</v>
      </c>
      <c r="AB29" t="n">
        <v>261.2223481176778</v>
      </c>
      <c r="AC29" t="n">
        <v>236.2916538412711</v>
      </c>
      <c r="AD29" t="n">
        <v>190917.9399303703</v>
      </c>
      <c r="AE29" t="n">
        <v>261222.3481176778</v>
      </c>
      <c r="AF29" t="n">
        <v>6.087429646635903e-06</v>
      </c>
      <c r="AG29" t="n">
        <v>5.755208333333333</v>
      </c>
      <c r="AH29" t="n">
        <v>236291.6538412711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5.0343</v>
      </c>
      <c r="E30" t="n">
        <v>19.86</v>
      </c>
      <c r="F30" t="n">
        <v>17.61</v>
      </c>
      <c r="G30" t="n">
        <v>81.27</v>
      </c>
      <c r="H30" t="n">
        <v>1.31</v>
      </c>
      <c r="I30" t="n">
        <v>13</v>
      </c>
      <c r="J30" t="n">
        <v>107.5</v>
      </c>
      <c r="K30" t="n">
        <v>39.72</v>
      </c>
      <c r="L30" t="n">
        <v>8</v>
      </c>
      <c r="M30" t="n">
        <v>10</v>
      </c>
      <c r="N30" t="n">
        <v>14.78</v>
      </c>
      <c r="O30" t="n">
        <v>13491.96</v>
      </c>
      <c r="P30" t="n">
        <v>129.4</v>
      </c>
      <c r="Q30" t="n">
        <v>444.55</v>
      </c>
      <c r="R30" t="n">
        <v>71.34</v>
      </c>
      <c r="S30" t="n">
        <v>48.21</v>
      </c>
      <c r="T30" t="n">
        <v>5609.92</v>
      </c>
      <c r="U30" t="n">
        <v>0.68</v>
      </c>
      <c r="V30" t="n">
        <v>0.77</v>
      </c>
      <c r="W30" t="n">
        <v>0.19</v>
      </c>
      <c r="X30" t="n">
        <v>0.33</v>
      </c>
      <c r="Y30" t="n">
        <v>1</v>
      </c>
      <c r="Z30" t="n">
        <v>10</v>
      </c>
      <c r="AA30" t="n">
        <v>190.5661263488348</v>
      </c>
      <c r="AB30" t="n">
        <v>260.7409812545014</v>
      </c>
      <c r="AC30" t="n">
        <v>235.8562279559135</v>
      </c>
      <c r="AD30" t="n">
        <v>190566.1263488348</v>
      </c>
      <c r="AE30" t="n">
        <v>260740.9812545014</v>
      </c>
      <c r="AF30" t="n">
        <v>6.094572243667792e-06</v>
      </c>
      <c r="AG30" t="n">
        <v>5.746527777777778</v>
      </c>
      <c r="AH30" t="n">
        <v>235856.2279559135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5.049</v>
      </c>
      <c r="E31" t="n">
        <v>19.81</v>
      </c>
      <c r="F31" t="n">
        <v>17.57</v>
      </c>
      <c r="G31" t="n">
        <v>87.86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10</v>
      </c>
      <c r="N31" t="n">
        <v>14.85</v>
      </c>
      <c r="O31" t="n">
        <v>13531.05</v>
      </c>
      <c r="P31" t="n">
        <v>126.45</v>
      </c>
      <c r="Q31" t="n">
        <v>444.55</v>
      </c>
      <c r="R31" t="n">
        <v>70.06999999999999</v>
      </c>
      <c r="S31" t="n">
        <v>48.21</v>
      </c>
      <c r="T31" t="n">
        <v>4979.56</v>
      </c>
      <c r="U31" t="n">
        <v>0.6899999999999999</v>
      </c>
      <c r="V31" t="n">
        <v>0.78</v>
      </c>
      <c r="W31" t="n">
        <v>0.19</v>
      </c>
      <c r="X31" t="n">
        <v>0.29</v>
      </c>
      <c r="Y31" t="n">
        <v>1</v>
      </c>
      <c r="Z31" t="n">
        <v>10</v>
      </c>
      <c r="AA31" t="n">
        <v>188.8213459550743</v>
      </c>
      <c r="AB31" t="n">
        <v>258.3536957454812</v>
      </c>
      <c r="AC31" t="n">
        <v>233.6967816252971</v>
      </c>
      <c r="AD31" t="n">
        <v>188821.3459550744</v>
      </c>
      <c r="AE31" t="n">
        <v>258353.6957454812</v>
      </c>
      <c r="AF31" t="n">
        <v>6.112368205764195e-06</v>
      </c>
      <c r="AG31" t="n">
        <v>5.732060185185184</v>
      </c>
      <c r="AH31" t="n">
        <v>233696.7816252971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5.0476</v>
      </c>
      <c r="E32" t="n">
        <v>19.81</v>
      </c>
      <c r="F32" t="n">
        <v>17.58</v>
      </c>
      <c r="G32" t="n">
        <v>87.88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8</v>
      </c>
      <c r="N32" t="n">
        <v>14.92</v>
      </c>
      <c r="O32" t="n">
        <v>13570.16</v>
      </c>
      <c r="P32" t="n">
        <v>126.68</v>
      </c>
      <c r="Q32" t="n">
        <v>444.57</v>
      </c>
      <c r="R32" t="n">
        <v>70.18000000000001</v>
      </c>
      <c r="S32" t="n">
        <v>48.21</v>
      </c>
      <c r="T32" t="n">
        <v>5037.18</v>
      </c>
      <c r="U32" t="n">
        <v>0.6899999999999999</v>
      </c>
      <c r="V32" t="n">
        <v>0.78</v>
      </c>
      <c r="W32" t="n">
        <v>0.19</v>
      </c>
      <c r="X32" t="n">
        <v>0.3</v>
      </c>
      <c r="Y32" t="n">
        <v>1</v>
      </c>
      <c r="Z32" t="n">
        <v>10</v>
      </c>
      <c r="AA32" t="n">
        <v>188.9728652920744</v>
      </c>
      <c r="AB32" t="n">
        <v>258.5610111869259</v>
      </c>
      <c r="AC32" t="n">
        <v>233.8843111719795</v>
      </c>
      <c r="AD32" t="n">
        <v>188972.8652920744</v>
      </c>
      <c r="AE32" t="n">
        <v>258561.0111869259</v>
      </c>
      <c r="AF32" t="n">
        <v>6.110673352231203e-06</v>
      </c>
      <c r="AG32" t="n">
        <v>5.732060185185184</v>
      </c>
      <c r="AH32" t="n">
        <v>233884.3111719795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5.0495</v>
      </c>
      <c r="E33" t="n">
        <v>19.8</v>
      </c>
      <c r="F33" t="n">
        <v>17.57</v>
      </c>
      <c r="G33" t="n">
        <v>87.84999999999999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127.23</v>
      </c>
      <c r="Q33" t="n">
        <v>444.58</v>
      </c>
      <c r="R33" t="n">
        <v>69.73999999999999</v>
      </c>
      <c r="S33" t="n">
        <v>48.21</v>
      </c>
      <c r="T33" t="n">
        <v>4816.5</v>
      </c>
      <c r="U33" t="n">
        <v>0.6899999999999999</v>
      </c>
      <c r="V33" t="n">
        <v>0.78</v>
      </c>
      <c r="W33" t="n">
        <v>0.19</v>
      </c>
      <c r="X33" t="n">
        <v>0.29</v>
      </c>
      <c r="Y33" t="n">
        <v>1</v>
      </c>
      <c r="Z33" t="n">
        <v>10</v>
      </c>
      <c r="AA33" t="n">
        <v>189.1860918348439</v>
      </c>
      <c r="AB33" t="n">
        <v>258.852757149634</v>
      </c>
      <c r="AC33" t="n">
        <v>234.1482133094749</v>
      </c>
      <c r="AD33" t="n">
        <v>189186.0918348439</v>
      </c>
      <c r="AE33" t="n">
        <v>258852.7571496341</v>
      </c>
      <c r="AF33" t="n">
        <v>6.112973510597405e-06</v>
      </c>
      <c r="AG33" t="n">
        <v>5.729166666666667</v>
      </c>
      <c r="AH33" t="n">
        <v>234148.2133094749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5.0486</v>
      </c>
      <c r="E34" t="n">
        <v>19.81</v>
      </c>
      <c r="F34" t="n">
        <v>17.57</v>
      </c>
      <c r="G34" t="n">
        <v>87.86</v>
      </c>
      <c r="H34" t="n">
        <v>1.46</v>
      </c>
      <c r="I34" t="n">
        <v>12</v>
      </c>
      <c r="J34" t="n">
        <v>108.77</v>
      </c>
      <c r="K34" t="n">
        <v>39.72</v>
      </c>
      <c r="L34" t="n">
        <v>9</v>
      </c>
      <c r="M34" t="n">
        <v>4</v>
      </c>
      <c r="N34" t="n">
        <v>15.05</v>
      </c>
      <c r="O34" t="n">
        <v>13648.58</v>
      </c>
      <c r="P34" t="n">
        <v>126.22</v>
      </c>
      <c r="Q34" t="n">
        <v>444.56</v>
      </c>
      <c r="R34" t="n">
        <v>69.81</v>
      </c>
      <c r="S34" t="n">
        <v>48.21</v>
      </c>
      <c r="T34" t="n">
        <v>4851.3</v>
      </c>
      <c r="U34" t="n">
        <v>0.6899999999999999</v>
      </c>
      <c r="V34" t="n">
        <v>0.78</v>
      </c>
      <c r="W34" t="n">
        <v>0.19</v>
      </c>
      <c r="X34" t="n">
        <v>0.3</v>
      </c>
      <c r="Y34" t="n">
        <v>1</v>
      </c>
      <c r="Z34" t="n">
        <v>10</v>
      </c>
      <c r="AA34" t="n">
        <v>188.7182520192038</v>
      </c>
      <c r="AB34" t="n">
        <v>258.2126380742396</v>
      </c>
      <c r="AC34" t="n">
        <v>233.5691863002232</v>
      </c>
      <c r="AD34" t="n">
        <v>188718.2520192038</v>
      </c>
      <c r="AE34" t="n">
        <v>258212.6380742397</v>
      </c>
      <c r="AF34" t="n">
        <v>6.111883961897625e-06</v>
      </c>
      <c r="AG34" t="n">
        <v>5.732060185185184</v>
      </c>
      <c r="AH34" t="n">
        <v>233569.1863002232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5.0562</v>
      </c>
      <c r="E35" t="n">
        <v>19.78</v>
      </c>
      <c r="F35" t="n">
        <v>17.54</v>
      </c>
      <c r="G35" t="n">
        <v>87.72</v>
      </c>
      <c r="H35" t="n">
        <v>1.49</v>
      </c>
      <c r="I35" t="n">
        <v>12</v>
      </c>
      <c r="J35" t="n">
        <v>109.09</v>
      </c>
      <c r="K35" t="n">
        <v>39.72</v>
      </c>
      <c r="L35" t="n">
        <v>9.25</v>
      </c>
      <c r="M35" t="n">
        <v>3</v>
      </c>
      <c r="N35" t="n">
        <v>15.12</v>
      </c>
      <c r="O35" t="n">
        <v>13687.77</v>
      </c>
      <c r="P35" t="n">
        <v>125.5</v>
      </c>
      <c r="Q35" t="n">
        <v>444.56</v>
      </c>
      <c r="R35" t="n">
        <v>68.7</v>
      </c>
      <c r="S35" t="n">
        <v>48.21</v>
      </c>
      <c r="T35" t="n">
        <v>4292.96</v>
      </c>
      <c r="U35" t="n">
        <v>0.7</v>
      </c>
      <c r="V35" t="n">
        <v>0.78</v>
      </c>
      <c r="W35" t="n">
        <v>0.19</v>
      </c>
      <c r="X35" t="n">
        <v>0.27</v>
      </c>
      <c r="Y35" t="n">
        <v>1</v>
      </c>
      <c r="Z35" t="n">
        <v>10</v>
      </c>
      <c r="AA35" t="n">
        <v>188.1900727732904</v>
      </c>
      <c r="AB35" t="n">
        <v>257.4899599283575</v>
      </c>
      <c r="AC35" t="n">
        <v>232.9154795422987</v>
      </c>
      <c r="AD35" t="n">
        <v>188190.0727732904</v>
      </c>
      <c r="AE35" t="n">
        <v>257489.9599283575</v>
      </c>
      <c r="AF35" t="n">
        <v>6.121084595362431e-06</v>
      </c>
      <c r="AG35" t="n">
        <v>5.72337962962963</v>
      </c>
      <c r="AH35" t="n">
        <v>232915.4795422987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5.0714</v>
      </c>
      <c r="E36" t="n">
        <v>19.72</v>
      </c>
      <c r="F36" t="n">
        <v>17.5</v>
      </c>
      <c r="G36" t="n">
        <v>95.48</v>
      </c>
      <c r="H36" t="n">
        <v>1.53</v>
      </c>
      <c r="I36" t="n">
        <v>11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124.79</v>
      </c>
      <c r="Q36" t="n">
        <v>444.55</v>
      </c>
      <c r="R36" t="n">
        <v>67.52</v>
      </c>
      <c r="S36" t="n">
        <v>48.21</v>
      </c>
      <c r="T36" t="n">
        <v>3707.54</v>
      </c>
      <c r="U36" t="n">
        <v>0.71</v>
      </c>
      <c r="V36" t="n">
        <v>0.78</v>
      </c>
      <c r="W36" t="n">
        <v>0.19</v>
      </c>
      <c r="X36" t="n">
        <v>0.23</v>
      </c>
      <c r="Y36" t="n">
        <v>1</v>
      </c>
      <c r="Z36" t="n">
        <v>10</v>
      </c>
      <c r="AA36" t="n">
        <v>187.5194213129134</v>
      </c>
      <c r="AB36" t="n">
        <v>256.572345013216</v>
      </c>
      <c r="AC36" t="n">
        <v>232.0854405067773</v>
      </c>
      <c r="AD36" t="n">
        <v>187519.4213129134</v>
      </c>
      <c r="AE36" t="n">
        <v>256572.345013216</v>
      </c>
      <c r="AF36" t="n">
        <v>6.139485862292044e-06</v>
      </c>
      <c r="AG36" t="n">
        <v>5.706018518518518</v>
      </c>
      <c r="AH36" t="n">
        <v>232085.4405067773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5.0666</v>
      </c>
      <c r="E37" t="n">
        <v>19.74</v>
      </c>
      <c r="F37" t="n">
        <v>17.52</v>
      </c>
      <c r="G37" t="n">
        <v>95.58</v>
      </c>
      <c r="H37" t="n">
        <v>1.57</v>
      </c>
      <c r="I37" t="n">
        <v>11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125.11</v>
      </c>
      <c r="Q37" t="n">
        <v>444.55</v>
      </c>
      <c r="R37" t="n">
        <v>68.19</v>
      </c>
      <c r="S37" t="n">
        <v>48.21</v>
      </c>
      <c r="T37" t="n">
        <v>4042.8</v>
      </c>
      <c r="U37" t="n">
        <v>0.71</v>
      </c>
      <c r="V37" t="n">
        <v>0.78</v>
      </c>
      <c r="W37" t="n">
        <v>0.19</v>
      </c>
      <c r="X37" t="n">
        <v>0.25</v>
      </c>
      <c r="Y37" t="n">
        <v>1</v>
      </c>
      <c r="Z37" t="n">
        <v>10</v>
      </c>
      <c r="AA37" t="n">
        <v>187.7885965554667</v>
      </c>
      <c r="AB37" t="n">
        <v>256.9406424552508</v>
      </c>
      <c r="AC37" t="n">
        <v>232.4185881578532</v>
      </c>
      <c r="AD37" t="n">
        <v>187788.5965554667</v>
      </c>
      <c r="AE37" t="n">
        <v>256940.6424552508</v>
      </c>
      <c r="AF37" t="n">
        <v>6.13367493589322e-06</v>
      </c>
      <c r="AG37" t="n">
        <v>5.711805555555554</v>
      </c>
      <c r="AH37" t="n">
        <v>232418.5881578532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5.0584</v>
      </c>
      <c r="E38" t="n">
        <v>19.77</v>
      </c>
      <c r="F38" t="n">
        <v>17.55</v>
      </c>
      <c r="G38" t="n">
        <v>95.75</v>
      </c>
      <c r="H38" t="n">
        <v>1.6</v>
      </c>
      <c r="I38" t="n">
        <v>11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125.64</v>
      </c>
      <c r="Q38" t="n">
        <v>444.55</v>
      </c>
      <c r="R38" t="n">
        <v>69.28</v>
      </c>
      <c r="S38" t="n">
        <v>48.21</v>
      </c>
      <c r="T38" t="n">
        <v>4588.91</v>
      </c>
      <c r="U38" t="n">
        <v>0.7</v>
      </c>
      <c r="V38" t="n">
        <v>0.78</v>
      </c>
      <c r="W38" t="n">
        <v>0.19</v>
      </c>
      <c r="X38" t="n">
        <v>0.28</v>
      </c>
      <c r="Y38" t="n">
        <v>1</v>
      </c>
      <c r="Z38" t="n">
        <v>10</v>
      </c>
      <c r="AA38" t="n">
        <v>188.2347979796574</v>
      </c>
      <c r="AB38" t="n">
        <v>257.5511549288456</v>
      </c>
      <c r="AC38" t="n">
        <v>232.970834177828</v>
      </c>
      <c r="AD38" t="n">
        <v>188234.7979796574</v>
      </c>
      <c r="AE38" t="n">
        <v>257551.1549288456</v>
      </c>
      <c r="AF38" t="n">
        <v>6.123747936628559e-06</v>
      </c>
      <c r="AG38" t="n">
        <v>5.720486111111111</v>
      </c>
      <c r="AH38" t="n">
        <v>232970.834177828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5.0558</v>
      </c>
      <c r="E39" t="n">
        <v>19.78</v>
      </c>
      <c r="F39" t="n">
        <v>17.57</v>
      </c>
      <c r="G39" t="n">
        <v>95.81</v>
      </c>
      <c r="H39" t="n">
        <v>1.64</v>
      </c>
      <c r="I39" t="n">
        <v>11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126.1</v>
      </c>
      <c r="Q39" t="n">
        <v>444.56</v>
      </c>
      <c r="R39" t="n">
        <v>69.59999999999999</v>
      </c>
      <c r="S39" t="n">
        <v>48.21</v>
      </c>
      <c r="T39" t="n">
        <v>4751.47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188.5335021332012</v>
      </c>
      <c r="AB39" t="n">
        <v>257.9598551296214</v>
      </c>
      <c r="AC39" t="n">
        <v>233.3405286050561</v>
      </c>
      <c r="AD39" t="n">
        <v>188533.5021332012</v>
      </c>
      <c r="AE39" t="n">
        <v>257959.8551296213</v>
      </c>
      <c r="AF39" t="n">
        <v>6.120600351495862e-06</v>
      </c>
      <c r="AG39" t="n">
        <v>5.72337962962963</v>
      </c>
      <c r="AH39" t="n">
        <v>233340.5286050561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2.6171</v>
      </c>
      <c r="E2" t="n">
        <v>38.21</v>
      </c>
      <c r="F2" t="n">
        <v>25.06</v>
      </c>
      <c r="G2" t="n">
        <v>5.76</v>
      </c>
      <c r="H2" t="n">
        <v>0.09</v>
      </c>
      <c r="I2" t="n">
        <v>261</v>
      </c>
      <c r="J2" t="n">
        <v>204</v>
      </c>
      <c r="K2" t="n">
        <v>55.27</v>
      </c>
      <c r="L2" t="n">
        <v>1</v>
      </c>
      <c r="M2" t="n">
        <v>259</v>
      </c>
      <c r="N2" t="n">
        <v>42.72</v>
      </c>
      <c r="O2" t="n">
        <v>25393.6</v>
      </c>
      <c r="P2" t="n">
        <v>358.72</v>
      </c>
      <c r="Q2" t="n">
        <v>444.73</v>
      </c>
      <c r="R2" t="n">
        <v>315.32</v>
      </c>
      <c r="S2" t="n">
        <v>48.21</v>
      </c>
      <c r="T2" t="n">
        <v>126362.1</v>
      </c>
      <c r="U2" t="n">
        <v>0.15</v>
      </c>
      <c r="V2" t="n">
        <v>0.54</v>
      </c>
      <c r="W2" t="n">
        <v>0.58</v>
      </c>
      <c r="X2" t="n">
        <v>7.77</v>
      </c>
      <c r="Y2" t="n">
        <v>1</v>
      </c>
      <c r="Z2" t="n">
        <v>10</v>
      </c>
      <c r="AA2" t="n">
        <v>655.1355728567628</v>
      </c>
      <c r="AB2" t="n">
        <v>896.385393324259</v>
      </c>
      <c r="AC2" t="n">
        <v>810.835629470192</v>
      </c>
      <c r="AD2" t="n">
        <v>655135.5728567628</v>
      </c>
      <c r="AE2" t="n">
        <v>896385.393324259</v>
      </c>
      <c r="AF2" t="n">
        <v>2.507397807727955e-06</v>
      </c>
      <c r="AG2" t="n">
        <v>11.05613425925926</v>
      </c>
      <c r="AH2" t="n">
        <v>810835.629470192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3.0197</v>
      </c>
      <c r="E3" t="n">
        <v>33.12</v>
      </c>
      <c r="F3" t="n">
        <v>22.85</v>
      </c>
      <c r="G3" t="n">
        <v>7.21</v>
      </c>
      <c r="H3" t="n">
        <v>0.11</v>
      </c>
      <c r="I3" t="n">
        <v>190</v>
      </c>
      <c r="J3" t="n">
        <v>204.39</v>
      </c>
      <c r="K3" t="n">
        <v>55.27</v>
      </c>
      <c r="L3" t="n">
        <v>1.25</v>
      </c>
      <c r="M3" t="n">
        <v>188</v>
      </c>
      <c r="N3" t="n">
        <v>42.87</v>
      </c>
      <c r="O3" t="n">
        <v>25442.42</v>
      </c>
      <c r="P3" t="n">
        <v>326.48</v>
      </c>
      <c r="Q3" t="n">
        <v>444.65</v>
      </c>
      <c r="R3" t="n">
        <v>242.61</v>
      </c>
      <c r="S3" t="n">
        <v>48.21</v>
      </c>
      <c r="T3" t="n">
        <v>90362.10000000001</v>
      </c>
      <c r="U3" t="n">
        <v>0.2</v>
      </c>
      <c r="V3" t="n">
        <v>0.6</v>
      </c>
      <c r="W3" t="n">
        <v>0.47</v>
      </c>
      <c r="X3" t="n">
        <v>5.56</v>
      </c>
      <c r="Y3" t="n">
        <v>1</v>
      </c>
      <c r="Z3" t="n">
        <v>10</v>
      </c>
      <c r="AA3" t="n">
        <v>536.8360103215857</v>
      </c>
      <c r="AB3" t="n">
        <v>734.5227128552699</v>
      </c>
      <c r="AC3" t="n">
        <v>664.4208960494645</v>
      </c>
      <c r="AD3" t="n">
        <v>536836.0103215857</v>
      </c>
      <c r="AE3" t="n">
        <v>734522.7128552699</v>
      </c>
      <c r="AF3" t="n">
        <v>2.893121837146501e-06</v>
      </c>
      <c r="AG3" t="n">
        <v>9.583333333333334</v>
      </c>
      <c r="AH3" t="n">
        <v>664420.8960494646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3.3125</v>
      </c>
      <c r="E4" t="n">
        <v>30.19</v>
      </c>
      <c r="F4" t="n">
        <v>21.58</v>
      </c>
      <c r="G4" t="n">
        <v>8.69</v>
      </c>
      <c r="H4" t="n">
        <v>0.13</v>
      </c>
      <c r="I4" t="n">
        <v>149</v>
      </c>
      <c r="J4" t="n">
        <v>204.79</v>
      </c>
      <c r="K4" t="n">
        <v>55.27</v>
      </c>
      <c r="L4" t="n">
        <v>1.5</v>
      </c>
      <c r="M4" t="n">
        <v>147</v>
      </c>
      <c r="N4" t="n">
        <v>43.02</v>
      </c>
      <c r="O4" t="n">
        <v>25491.3</v>
      </c>
      <c r="P4" t="n">
        <v>307.96</v>
      </c>
      <c r="Q4" t="n">
        <v>444.59</v>
      </c>
      <c r="R4" t="n">
        <v>201.38</v>
      </c>
      <c r="S4" t="n">
        <v>48.21</v>
      </c>
      <c r="T4" t="n">
        <v>69951.67</v>
      </c>
      <c r="U4" t="n">
        <v>0.24</v>
      </c>
      <c r="V4" t="n">
        <v>0.63</v>
      </c>
      <c r="W4" t="n">
        <v>0.4</v>
      </c>
      <c r="X4" t="n">
        <v>4.3</v>
      </c>
      <c r="Y4" t="n">
        <v>1</v>
      </c>
      <c r="Z4" t="n">
        <v>10</v>
      </c>
      <c r="AA4" t="n">
        <v>475.4132420464526</v>
      </c>
      <c r="AB4" t="n">
        <v>650.4813715199433</v>
      </c>
      <c r="AC4" t="n">
        <v>588.4003423784179</v>
      </c>
      <c r="AD4" t="n">
        <v>475413.2420464526</v>
      </c>
      <c r="AE4" t="n">
        <v>650481.3715199433</v>
      </c>
      <c r="AF4" t="n">
        <v>3.173648403996352e-06</v>
      </c>
      <c r="AG4" t="n">
        <v>8.735532407407408</v>
      </c>
      <c r="AH4" t="n">
        <v>588400.342378418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3.5258</v>
      </c>
      <c r="E5" t="n">
        <v>28.36</v>
      </c>
      <c r="F5" t="n">
        <v>20.81</v>
      </c>
      <c r="G5" t="n">
        <v>10.15</v>
      </c>
      <c r="H5" t="n">
        <v>0.15</v>
      </c>
      <c r="I5" t="n">
        <v>123</v>
      </c>
      <c r="J5" t="n">
        <v>205.18</v>
      </c>
      <c r="K5" t="n">
        <v>55.27</v>
      </c>
      <c r="L5" t="n">
        <v>1.75</v>
      </c>
      <c r="M5" t="n">
        <v>121</v>
      </c>
      <c r="N5" t="n">
        <v>43.16</v>
      </c>
      <c r="O5" t="n">
        <v>25540.22</v>
      </c>
      <c r="P5" t="n">
        <v>296.51</v>
      </c>
      <c r="Q5" t="n">
        <v>444.6</v>
      </c>
      <c r="R5" t="n">
        <v>175.98</v>
      </c>
      <c r="S5" t="n">
        <v>48.21</v>
      </c>
      <c r="T5" t="n">
        <v>57377.55</v>
      </c>
      <c r="U5" t="n">
        <v>0.27</v>
      </c>
      <c r="V5" t="n">
        <v>0.66</v>
      </c>
      <c r="W5" t="n">
        <v>0.35</v>
      </c>
      <c r="X5" t="n">
        <v>3.53</v>
      </c>
      <c r="Y5" t="n">
        <v>1</v>
      </c>
      <c r="Z5" t="n">
        <v>10</v>
      </c>
      <c r="AA5" t="n">
        <v>434.4887466415288</v>
      </c>
      <c r="AB5" t="n">
        <v>594.4866714456125</v>
      </c>
      <c r="AC5" t="n">
        <v>537.7496978901262</v>
      </c>
      <c r="AD5" t="n">
        <v>434488.7466415289</v>
      </c>
      <c r="AE5" t="n">
        <v>594486.6714456124</v>
      </c>
      <c r="AF5" t="n">
        <v>3.378007409150291e-06</v>
      </c>
      <c r="AG5" t="n">
        <v>8.206018518518519</v>
      </c>
      <c r="AH5" t="n">
        <v>537749.6978901261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3.694</v>
      </c>
      <c r="E6" t="n">
        <v>27.07</v>
      </c>
      <c r="F6" t="n">
        <v>20.25</v>
      </c>
      <c r="G6" t="n">
        <v>11.57</v>
      </c>
      <c r="H6" t="n">
        <v>0.17</v>
      </c>
      <c r="I6" t="n">
        <v>105</v>
      </c>
      <c r="J6" t="n">
        <v>205.58</v>
      </c>
      <c r="K6" t="n">
        <v>55.27</v>
      </c>
      <c r="L6" t="n">
        <v>2</v>
      </c>
      <c r="M6" t="n">
        <v>103</v>
      </c>
      <c r="N6" t="n">
        <v>43.31</v>
      </c>
      <c r="O6" t="n">
        <v>25589.2</v>
      </c>
      <c r="P6" t="n">
        <v>288.13</v>
      </c>
      <c r="Q6" t="n">
        <v>444.69</v>
      </c>
      <c r="R6" t="n">
        <v>157.39</v>
      </c>
      <c r="S6" t="n">
        <v>48.21</v>
      </c>
      <c r="T6" t="n">
        <v>48172.96</v>
      </c>
      <c r="U6" t="n">
        <v>0.31</v>
      </c>
      <c r="V6" t="n">
        <v>0.67</v>
      </c>
      <c r="W6" t="n">
        <v>0.33</v>
      </c>
      <c r="X6" t="n">
        <v>2.97</v>
      </c>
      <c r="Y6" t="n">
        <v>1</v>
      </c>
      <c r="Z6" t="n">
        <v>10</v>
      </c>
      <c r="AA6" t="n">
        <v>402.5236639027392</v>
      </c>
      <c r="AB6" t="n">
        <v>550.7506350424769</v>
      </c>
      <c r="AC6" t="n">
        <v>498.1877674173933</v>
      </c>
      <c r="AD6" t="n">
        <v>402523.6639027392</v>
      </c>
      <c r="AE6" t="n">
        <v>550750.6350424769</v>
      </c>
      <c r="AF6" t="n">
        <v>3.539156891883026e-06</v>
      </c>
      <c r="AG6" t="n">
        <v>7.83275462962963</v>
      </c>
      <c r="AH6" t="n">
        <v>498187.7674173933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3.8178</v>
      </c>
      <c r="E7" t="n">
        <v>26.19</v>
      </c>
      <c r="F7" t="n">
        <v>19.9</v>
      </c>
      <c r="G7" t="n">
        <v>12.98</v>
      </c>
      <c r="H7" t="n">
        <v>0.19</v>
      </c>
      <c r="I7" t="n">
        <v>92</v>
      </c>
      <c r="J7" t="n">
        <v>205.98</v>
      </c>
      <c r="K7" t="n">
        <v>55.27</v>
      </c>
      <c r="L7" t="n">
        <v>2.25</v>
      </c>
      <c r="M7" t="n">
        <v>90</v>
      </c>
      <c r="N7" t="n">
        <v>43.46</v>
      </c>
      <c r="O7" t="n">
        <v>25638.22</v>
      </c>
      <c r="P7" t="n">
        <v>282.76</v>
      </c>
      <c r="Q7" t="n">
        <v>444.66</v>
      </c>
      <c r="R7" t="n">
        <v>145.9</v>
      </c>
      <c r="S7" t="n">
        <v>48.21</v>
      </c>
      <c r="T7" t="n">
        <v>42496.24</v>
      </c>
      <c r="U7" t="n">
        <v>0.33</v>
      </c>
      <c r="V7" t="n">
        <v>0.6899999999999999</v>
      </c>
      <c r="W7" t="n">
        <v>0.31</v>
      </c>
      <c r="X7" t="n">
        <v>2.62</v>
      </c>
      <c r="Y7" t="n">
        <v>1</v>
      </c>
      <c r="Z7" t="n">
        <v>10</v>
      </c>
      <c r="AA7" t="n">
        <v>389.8495697937883</v>
      </c>
      <c r="AB7" t="n">
        <v>533.4093803410406</v>
      </c>
      <c r="AC7" t="n">
        <v>482.5015377260581</v>
      </c>
      <c r="AD7" t="n">
        <v>389849.5697937883</v>
      </c>
      <c r="AE7" t="n">
        <v>533409.3803410406</v>
      </c>
      <c r="AF7" t="n">
        <v>3.657767509970497e-06</v>
      </c>
      <c r="AG7" t="n">
        <v>7.578125</v>
      </c>
      <c r="AH7" t="n">
        <v>482501.5377260581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3.9352</v>
      </c>
      <c r="E8" t="n">
        <v>25.41</v>
      </c>
      <c r="F8" t="n">
        <v>19.56</v>
      </c>
      <c r="G8" t="n">
        <v>14.49</v>
      </c>
      <c r="H8" t="n">
        <v>0.22</v>
      </c>
      <c r="I8" t="n">
        <v>81</v>
      </c>
      <c r="J8" t="n">
        <v>206.38</v>
      </c>
      <c r="K8" t="n">
        <v>55.27</v>
      </c>
      <c r="L8" t="n">
        <v>2.5</v>
      </c>
      <c r="M8" t="n">
        <v>79</v>
      </c>
      <c r="N8" t="n">
        <v>43.6</v>
      </c>
      <c r="O8" t="n">
        <v>25687.3</v>
      </c>
      <c r="P8" t="n">
        <v>277.71</v>
      </c>
      <c r="Q8" t="n">
        <v>444.6</v>
      </c>
      <c r="R8" t="n">
        <v>134.84</v>
      </c>
      <c r="S8" t="n">
        <v>48.21</v>
      </c>
      <c r="T8" t="n">
        <v>37022.13</v>
      </c>
      <c r="U8" t="n">
        <v>0.36</v>
      </c>
      <c r="V8" t="n">
        <v>0.7</v>
      </c>
      <c r="W8" t="n">
        <v>0.3</v>
      </c>
      <c r="X8" t="n">
        <v>2.28</v>
      </c>
      <c r="Y8" t="n">
        <v>1</v>
      </c>
      <c r="Z8" t="n">
        <v>10</v>
      </c>
      <c r="AA8" t="n">
        <v>378.3987336730383</v>
      </c>
      <c r="AB8" t="n">
        <v>517.7418411853943</v>
      </c>
      <c r="AC8" t="n">
        <v>468.3292865178974</v>
      </c>
      <c r="AD8" t="n">
        <v>378398.7336730383</v>
      </c>
      <c r="AE8" t="n">
        <v>517741.8411853942</v>
      </c>
      <c r="AF8" t="n">
        <v>3.770246399820813e-06</v>
      </c>
      <c r="AG8" t="n">
        <v>7.352430555555556</v>
      </c>
      <c r="AH8" t="n">
        <v>468329.2865178974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4.0259</v>
      </c>
      <c r="E9" t="n">
        <v>24.84</v>
      </c>
      <c r="F9" t="n">
        <v>19.31</v>
      </c>
      <c r="G9" t="n">
        <v>15.87</v>
      </c>
      <c r="H9" t="n">
        <v>0.24</v>
      </c>
      <c r="I9" t="n">
        <v>73</v>
      </c>
      <c r="J9" t="n">
        <v>206.78</v>
      </c>
      <c r="K9" t="n">
        <v>55.27</v>
      </c>
      <c r="L9" t="n">
        <v>2.75</v>
      </c>
      <c r="M9" t="n">
        <v>71</v>
      </c>
      <c r="N9" t="n">
        <v>43.75</v>
      </c>
      <c r="O9" t="n">
        <v>25736.42</v>
      </c>
      <c r="P9" t="n">
        <v>273.8</v>
      </c>
      <c r="Q9" t="n">
        <v>444.56</v>
      </c>
      <c r="R9" t="n">
        <v>127.11</v>
      </c>
      <c r="S9" t="n">
        <v>48.21</v>
      </c>
      <c r="T9" t="n">
        <v>33194.51</v>
      </c>
      <c r="U9" t="n">
        <v>0.38</v>
      </c>
      <c r="V9" t="n">
        <v>0.71</v>
      </c>
      <c r="W9" t="n">
        <v>0.28</v>
      </c>
      <c r="X9" t="n">
        <v>2.04</v>
      </c>
      <c r="Y9" t="n">
        <v>1</v>
      </c>
      <c r="Z9" t="n">
        <v>10</v>
      </c>
      <c r="AA9" t="n">
        <v>358.041505312075</v>
      </c>
      <c r="AB9" t="n">
        <v>489.8881832443936</v>
      </c>
      <c r="AC9" t="n">
        <v>443.1339425979314</v>
      </c>
      <c r="AD9" t="n">
        <v>358041.505312075</v>
      </c>
      <c r="AE9" t="n">
        <v>489888.1832443936</v>
      </c>
      <c r="AF9" t="n">
        <v>3.857144485931747e-06</v>
      </c>
      <c r="AG9" t="n">
        <v>7.1875</v>
      </c>
      <c r="AH9" t="n">
        <v>443133.9425979314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4.1076</v>
      </c>
      <c r="E10" t="n">
        <v>24.35</v>
      </c>
      <c r="F10" t="n">
        <v>19.1</v>
      </c>
      <c r="G10" t="n">
        <v>17.37</v>
      </c>
      <c r="H10" t="n">
        <v>0.26</v>
      </c>
      <c r="I10" t="n">
        <v>66</v>
      </c>
      <c r="J10" t="n">
        <v>207.17</v>
      </c>
      <c r="K10" t="n">
        <v>55.27</v>
      </c>
      <c r="L10" t="n">
        <v>3</v>
      </c>
      <c r="M10" t="n">
        <v>64</v>
      </c>
      <c r="N10" t="n">
        <v>43.9</v>
      </c>
      <c r="O10" t="n">
        <v>25785.6</v>
      </c>
      <c r="P10" t="n">
        <v>270.59</v>
      </c>
      <c r="Q10" t="n">
        <v>444.6</v>
      </c>
      <c r="R10" t="n">
        <v>120.05</v>
      </c>
      <c r="S10" t="n">
        <v>48.21</v>
      </c>
      <c r="T10" t="n">
        <v>29697.9</v>
      </c>
      <c r="U10" t="n">
        <v>0.4</v>
      </c>
      <c r="V10" t="n">
        <v>0.71</v>
      </c>
      <c r="W10" t="n">
        <v>0.27</v>
      </c>
      <c r="X10" t="n">
        <v>1.83</v>
      </c>
      <c r="Y10" t="n">
        <v>1</v>
      </c>
      <c r="Z10" t="n">
        <v>10</v>
      </c>
      <c r="AA10" t="n">
        <v>351.1640967330348</v>
      </c>
      <c r="AB10" t="n">
        <v>480.4782094166978</v>
      </c>
      <c r="AC10" t="n">
        <v>434.6220434653698</v>
      </c>
      <c r="AD10" t="n">
        <v>351164.0967330348</v>
      </c>
      <c r="AE10" t="n">
        <v>480478.2094166978</v>
      </c>
      <c r="AF10" t="n">
        <v>3.935419829209182e-06</v>
      </c>
      <c r="AG10" t="n">
        <v>7.045717592592593</v>
      </c>
      <c r="AH10" t="n">
        <v>434622.0434653697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4.1688</v>
      </c>
      <c r="E11" t="n">
        <v>23.99</v>
      </c>
      <c r="F11" t="n">
        <v>18.95</v>
      </c>
      <c r="G11" t="n">
        <v>18.64</v>
      </c>
      <c r="H11" t="n">
        <v>0.28</v>
      </c>
      <c r="I11" t="n">
        <v>61</v>
      </c>
      <c r="J11" t="n">
        <v>207.57</v>
      </c>
      <c r="K11" t="n">
        <v>55.27</v>
      </c>
      <c r="L11" t="n">
        <v>3.25</v>
      </c>
      <c r="M11" t="n">
        <v>59</v>
      </c>
      <c r="N11" t="n">
        <v>44.05</v>
      </c>
      <c r="O11" t="n">
        <v>25834.83</v>
      </c>
      <c r="P11" t="n">
        <v>268.01</v>
      </c>
      <c r="Q11" t="n">
        <v>444.57</v>
      </c>
      <c r="R11" t="n">
        <v>114.87</v>
      </c>
      <c r="S11" t="n">
        <v>48.21</v>
      </c>
      <c r="T11" t="n">
        <v>27135.43</v>
      </c>
      <c r="U11" t="n">
        <v>0.42</v>
      </c>
      <c r="V11" t="n">
        <v>0.72</v>
      </c>
      <c r="W11" t="n">
        <v>0.26</v>
      </c>
      <c r="X11" t="n">
        <v>1.67</v>
      </c>
      <c r="Y11" t="n">
        <v>1</v>
      </c>
      <c r="Z11" t="n">
        <v>10</v>
      </c>
      <c r="AA11" t="n">
        <v>345.9370874650741</v>
      </c>
      <c r="AB11" t="n">
        <v>473.3263847368998</v>
      </c>
      <c r="AC11" t="n">
        <v>428.1527788953626</v>
      </c>
      <c r="AD11" t="n">
        <v>345937.087465074</v>
      </c>
      <c r="AE11" t="n">
        <v>473326.3847368998</v>
      </c>
      <c r="AF11" t="n">
        <v>3.994054480476978e-06</v>
      </c>
      <c r="AG11" t="n">
        <v>6.941550925925926</v>
      </c>
      <c r="AH11" t="n">
        <v>428152.7788953626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4.2646</v>
      </c>
      <c r="E12" t="n">
        <v>23.45</v>
      </c>
      <c r="F12" t="n">
        <v>18.65</v>
      </c>
      <c r="G12" t="n">
        <v>20.35</v>
      </c>
      <c r="H12" t="n">
        <v>0.3</v>
      </c>
      <c r="I12" t="n">
        <v>55</v>
      </c>
      <c r="J12" t="n">
        <v>207.97</v>
      </c>
      <c r="K12" t="n">
        <v>55.27</v>
      </c>
      <c r="L12" t="n">
        <v>3.5</v>
      </c>
      <c r="M12" t="n">
        <v>53</v>
      </c>
      <c r="N12" t="n">
        <v>44.2</v>
      </c>
      <c r="O12" t="n">
        <v>25884.1</v>
      </c>
      <c r="P12" t="n">
        <v>263.47</v>
      </c>
      <c r="Q12" t="n">
        <v>444.6</v>
      </c>
      <c r="R12" t="n">
        <v>104.89</v>
      </c>
      <c r="S12" t="n">
        <v>48.21</v>
      </c>
      <c r="T12" t="n">
        <v>22174.19</v>
      </c>
      <c r="U12" t="n">
        <v>0.46</v>
      </c>
      <c r="V12" t="n">
        <v>0.73</v>
      </c>
      <c r="W12" t="n">
        <v>0.25</v>
      </c>
      <c r="X12" t="n">
        <v>1.38</v>
      </c>
      <c r="Y12" t="n">
        <v>1</v>
      </c>
      <c r="Z12" t="n">
        <v>10</v>
      </c>
      <c r="AA12" t="n">
        <v>337.850025828629</v>
      </c>
      <c r="AB12" t="n">
        <v>462.2613102299363</v>
      </c>
      <c r="AC12" t="n">
        <v>418.1437395694141</v>
      </c>
      <c r="AD12" t="n">
        <v>337850.025828629</v>
      </c>
      <c r="AE12" t="n">
        <v>462261.3102299363</v>
      </c>
      <c r="AF12" t="n">
        <v>4.085838787526896e-06</v>
      </c>
      <c r="AG12" t="n">
        <v>6.785300925925926</v>
      </c>
      <c r="AH12" t="n">
        <v>418143.7395694141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4.2918</v>
      </c>
      <c r="E13" t="n">
        <v>23.3</v>
      </c>
      <c r="F13" t="n">
        <v>18.63</v>
      </c>
      <c r="G13" t="n">
        <v>21.49</v>
      </c>
      <c r="H13" t="n">
        <v>0.32</v>
      </c>
      <c r="I13" t="n">
        <v>52</v>
      </c>
      <c r="J13" t="n">
        <v>208.37</v>
      </c>
      <c r="K13" t="n">
        <v>55.27</v>
      </c>
      <c r="L13" t="n">
        <v>3.75</v>
      </c>
      <c r="M13" t="n">
        <v>50</v>
      </c>
      <c r="N13" t="n">
        <v>44.35</v>
      </c>
      <c r="O13" t="n">
        <v>25933.43</v>
      </c>
      <c r="P13" t="n">
        <v>262.69</v>
      </c>
      <c r="Q13" t="n">
        <v>444.62</v>
      </c>
      <c r="R13" t="n">
        <v>105.16</v>
      </c>
      <c r="S13" t="n">
        <v>48.21</v>
      </c>
      <c r="T13" t="n">
        <v>22324.07</v>
      </c>
      <c r="U13" t="n">
        <v>0.46</v>
      </c>
      <c r="V13" t="n">
        <v>0.73</v>
      </c>
      <c r="W13" t="n">
        <v>0.22</v>
      </c>
      <c r="X13" t="n">
        <v>1.35</v>
      </c>
      <c r="Y13" t="n">
        <v>1</v>
      </c>
      <c r="Z13" t="n">
        <v>10</v>
      </c>
      <c r="AA13" t="n">
        <v>336.0843787018104</v>
      </c>
      <c r="AB13" t="n">
        <v>459.8454739361694</v>
      </c>
      <c r="AC13" t="n">
        <v>415.9584673008767</v>
      </c>
      <c r="AD13" t="n">
        <v>336084.3787018104</v>
      </c>
      <c r="AE13" t="n">
        <v>459845.4739361694</v>
      </c>
      <c r="AF13" t="n">
        <v>4.111898632534805e-06</v>
      </c>
      <c r="AG13" t="n">
        <v>6.741898148148149</v>
      </c>
      <c r="AH13" t="n">
        <v>415958.4673008767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4.2806</v>
      </c>
      <c r="E14" t="n">
        <v>23.36</v>
      </c>
      <c r="F14" t="n">
        <v>18.81</v>
      </c>
      <c r="G14" t="n">
        <v>23.03</v>
      </c>
      <c r="H14" t="n">
        <v>0.34</v>
      </c>
      <c r="I14" t="n">
        <v>49</v>
      </c>
      <c r="J14" t="n">
        <v>208.77</v>
      </c>
      <c r="K14" t="n">
        <v>55.27</v>
      </c>
      <c r="L14" t="n">
        <v>4</v>
      </c>
      <c r="M14" t="n">
        <v>47</v>
      </c>
      <c r="N14" t="n">
        <v>44.5</v>
      </c>
      <c r="O14" t="n">
        <v>25982.82</v>
      </c>
      <c r="P14" t="n">
        <v>265.23</v>
      </c>
      <c r="Q14" t="n">
        <v>444.57</v>
      </c>
      <c r="R14" t="n">
        <v>111.29</v>
      </c>
      <c r="S14" t="n">
        <v>48.21</v>
      </c>
      <c r="T14" t="n">
        <v>25403.74</v>
      </c>
      <c r="U14" t="n">
        <v>0.43</v>
      </c>
      <c r="V14" t="n">
        <v>0.73</v>
      </c>
      <c r="W14" t="n">
        <v>0.23</v>
      </c>
      <c r="X14" t="n">
        <v>1.53</v>
      </c>
      <c r="Y14" t="n">
        <v>1</v>
      </c>
      <c r="Z14" t="n">
        <v>10</v>
      </c>
      <c r="AA14" t="n">
        <v>338.5321931418744</v>
      </c>
      <c r="AB14" t="n">
        <v>463.1946816430166</v>
      </c>
      <c r="AC14" t="n">
        <v>418.9880313248249</v>
      </c>
      <c r="AD14" t="n">
        <v>338532.1931418744</v>
      </c>
      <c r="AE14" t="n">
        <v>463194.6816430166</v>
      </c>
      <c r="AF14" t="n">
        <v>4.101168108119784e-06</v>
      </c>
      <c r="AG14" t="n">
        <v>6.75925925925926</v>
      </c>
      <c r="AH14" t="n">
        <v>418988.031324825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4.3376</v>
      </c>
      <c r="E15" t="n">
        <v>23.05</v>
      </c>
      <c r="F15" t="n">
        <v>18.62</v>
      </c>
      <c r="G15" t="n">
        <v>24.29</v>
      </c>
      <c r="H15" t="n">
        <v>0.36</v>
      </c>
      <c r="I15" t="n">
        <v>46</v>
      </c>
      <c r="J15" t="n">
        <v>209.17</v>
      </c>
      <c r="K15" t="n">
        <v>55.27</v>
      </c>
      <c r="L15" t="n">
        <v>4.25</v>
      </c>
      <c r="M15" t="n">
        <v>44</v>
      </c>
      <c r="N15" t="n">
        <v>44.65</v>
      </c>
      <c r="O15" t="n">
        <v>26032.25</v>
      </c>
      <c r="P15" t="n">
        <v>262.2</v>
      </c>
      <c r="Q15" t="n">
        <v>444.56</v>
      </c>
      <c r="R15" t="n">
        <v>104.81</v>
      </c>
      <c r="S15" t="n">
        <v>48.21</v>
      </c>
      <c r="T15" t="n">
        <v>22180.8</v>
      </c>
      <c r="U15" t="n">
        <v>0.46</v>
      </c>
      <c r="V15" t="n">
        <v>0.73</v>
      </c>
      <c r="W15" t="n">
        <v>0.23</v>
      </c>
      <c r="X15" t="n">
        <v>1.35</v>
      </c>
      <c r="Y15" t="n">
        <v>1</v>
      </c>
      <c r="Z15" t="n">
        <v>10</v>
      </c>
      <c r="AA15" t="n">
        <v>333.6844026000807</v>
      </c>
      <c r="AB15" t="n">
        <v>456.5617207543099</v>
      </c>
      <c r="AC15" t="n">
        <v>412.9881109139174</v>
      </c>
      <c r="AD15" t="n">
        <v>333684.4026000807</v>
      </c>
      <c r="AE15" t="n">
        <v>456561.7207543099</v>
      </c>
      <c r="AF15" t="n">
        <v>4.155778812731947e-06</v>
      </c>
      <c r="AG15" t="n">
        <v>6.669560185185186</v>
      </c>
      <c r="AH15" t="n">
        <v>412988.1109139174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4.3816</v>
      </c>
      <c r="E16" t="n">
        <v>22.82</v>
      </c>
      <c r="F16" t="n">
        <v>18.51</v>
      </c>
      <c r="G16" t="n">
        <v>25.83</v>
      </c>
      <c r="H16" t="n">
        <v>0.38</v>
      </c>
      <c r="I16" t="n">
        <v>43</v>
      </c>
      <c r="J16" t="n">
        <v>209.58</v>
      </c>
      <c r="K16" t="n">
        <v>55.27</v>
      </c>
      <c r="L16" t="n">
        <v>4.5</v>
      </c>
      <c r="M16" t="n">
        <v>41</v>
      </c>
      <c r="N16" t="n">
        <v>44.8</v>
      </c>
      <c r="O16" t="n">
        <v>26081.73</v>
      </c>
      <c r="P16" t="n">
        <v>260.31</v>
      </c>
      <c r="Q16" t="n">
        <v>444.57</v>
      </c>
      <c r="R16" t="n">
        <v>101.03</v>
      </c>
      <c r="S16" t="n">
        <v>48.21</v>
      </c>
      <c r="T16" t="n">
        <v>20304.73</v>
      </c>
      <c r="U16" t="n">
        <v>0.48</v>
      </c>
      <c r="V16" t="n">
        <v>0.74</v>
      </c>
      <c r="W16" t="n">
        <v>0.23</v>
      </c>
      <c r="X16" t="n">
        <v>1.24</v>
      </c>
      <c r="Y16" t="n">
        <v>1</v>
      </c>
      <c r="Z16" t="n">
        <v>10</v>
      </c>
      <c r="AA16" t="n">
        <v>330.3743065919693</v>
      </c>
      <c r="AB16" t="n">
        <v>452.0327013648824</v>
      </c>
      <c r="AC16" t="n">
        <v>408.8913347784982</v>
      </c>
      <c r="AD16" t="n">
        <v>330374.3065919693</v>
      </c>
      <c r="AE16" t="n">
        <v>452032.7013648824</v>
      </c>
      <c r="AF16" t="n">
        <v>4.19793444436239e-06</v>
      </c>
      <c r="AG16" t="n">
        <v>6.60300925925926</v>
      </c>
      <c r="AH16" t="n">
        <v>408891.3347784982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4.4264</v>
      </c>
      <c r="E17" t="n">
        <v>22.59</v>
      </c>
      <c r="F17" t="n">
        <v>18.4</v>
      </c>
      <c r="G17" t="n">
        <v>27.61</v>
      </c>
      <c r="H17" t="n">
        <v>0.4</v>
      </c>
      <c r="I17" t="n">
        <v>40</v>
      </c>
      <c r="J17" t="n">
        <v>209.98</v>
      </c>
      <c r="K17" t="n">
        <v>55.27</v>
      </c>
      <c r="L17" t="n">
        <v>4.75</v>
      </c>
      <c r="M17" t="n">
        <v>38</v>
      </c>
      <c r="N17" t="n">
        <v>44.95</v>
      </c>
      <c r="O17" t="n">
        <v>26131.27</v>
      </c>
      <c r="P17" t="n">
        <v>258.42</v>
      </c>
      <c r="Q17" t="n">
        <v>444.58</v>
      </c>
      <c r="R17" t="n">
        <v>97.45999999999999</v>
      </c>
      <c r="S17" t="n">
        <v>48.21</v>
      </c>
      <c r="T17" t="n">
        <v>18534.49</v>
      </c>
      <c r="U17" t="n">
        <v>0.49</v>
      </c>
      <c r="V17" t="n">
        <v>0.74</v>
      </c>
      <c r="W17" t="n">
        <v>0.23</v>
      </c>
      <c r="X17" t="n">
        <v>1.13</v>
      </c>
      <c r="Y17" t="n">
        <v>1</v>
      </c>
      <c r="Z17" t="n">
        <v>10</v>
      </c>
      <c r="AA17" t="n">
        <v>314.9710640041969</v>
      </c>
      <c r="AB17" t="n">
        <v>430.957305313189</v>
      </c>
      <c r="AC17" t="n">
        <v>389.8273449464742</v>
      </c>
      <c r="AD17" t="n">
        <v>314971.0640041969</v>
      </c>
      <c r="AE17" t="n">
        <v>430957.3053131889</v>
      </c>
      <c r="AF17" t="n">
        <v>4.240856542022476e-06</v>
      </c>
      <c r="AG17" t="n">
        <v>6.536458333333333</v>
      </c>
      <c r="AH17" t="n">
        <v>389827.3449464742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4.453</v>
      </c>
      <c r="E18" t="n">
        <v>22.46</v>
      </c>
      <c r="F18" t="n">
        <v>18.35</v>
      </c>
      <c r="G18" t="n">
        <v>28.98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36</v>
      </c>
      <c r="N18" t="n">
        <v>45.11</v>
      </c>
      <c r="O18" t="n">
        <v>26180.86</v>
      </c>
      <c r="P18" t="n">
        <v>257.52</v>
      </c>
      <c r="Q18" t="n">
        <v>444.55</v>
      </c>
      <c r="R18" t="n">
        <v>95.54000000000001</v>
      </c>
      <c r="S18" t="n">
        <v>48.21</v>
      </c>
      <c r="T18" t="n">
        <v>17584.83</v>
      </c>
      <c r="U18" t="n">
        <v>0.5</v>
      </c>
      <c r="V18" t="n">
        <v>0.74</v>
      </c>
      <c r="W18" t="n">
        <v>0.23</v>
      </c>
      <c r="X18" t="n">
        <v>1.07</v>
      </c>
      <c r="Y18" t="n">
        <v>1</v>
      </c>
      <c r="Z18" t="n">
        <v>10</v>
      </c>
      <c r="AA18" t="n">
        <v>313.0459585313271</v>
      </c>
      <c r="AB18" t="n">
        <v>428.323291075549</v>
      </c>
      <c r="AC18" t="n">
        <v>387.4447173308125</v>
      </c>
      <c r="AD18" t="n">
        <v>313045.9585313271</v>
      </c>
      <c r="AE18" t="n">
        <v>428323.291075549</v>
      </c>
      <c r="AF18" t="n">
        <v>4.266341537508153e-06</v>
      </c>
      <c r="AG18" t="n">
        <v>6.498842592592593</v>
      </c>
      <c r="AH18" t="n">
        <v>387444.7173308125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4.4837</v>
      </c>
      <c r="E19" t="n">
        <v>22.3</v>
      </c>
      <c r="F19" t="n">
        <v>18.28</v>
      </c>
      <c r="G19" t="n">
        <v>30.46</v>
      </c>
      <c r="H19" t="n">
        <v>0.44</v>
      </c>
      <c r="I19" t="n">
        <v>36</v>
      </c>
      <c r="J19" t="n">
        <v>210.78</v>
      </c>
      <c r="K19" t="n">
        <v>55.27</v>
      </c>
      <c r="L19" t="n">
        <v>5.25</v>
      </c>
      <c r="M19" t="n">
        <v>34</v>
      </c>
      <c r="N19" t="n">
        <v>45.26</v>
      </c>
      <c r="O19" t="n">
        <v>26230.5</v>
      </c>
      <c r="P19" t="n">
        <v>256.01</v>
      </c>
      <c r="Q19" t="n">
        <v>444.59</v>
      </c>
      <c r="R19" t="n">
        <v>93.23</v>
      </c>
      <c r="S19" t="n">
        <v>48.21</v>
      </c>
      <c r="T19" t="n">
        <v>16438.8</v>
      </c>
      <c r="U19" t="n">
        <v>0.52</v>
      </c>
      <c r="V19" t="n">
        <v>0.75</v>
      </c>
      <c r="W19" t="n">
        <v>0.22</v>
      </c>
      <c r="X19" t="n">
        <v>1</v>
      </c>
      <c r="Y19" t="n">
        <v>1</v>
      </c>
      <c r="Z19" t="n">
        <v>10</v>
      </c>
      <c r="AA19" t="n">
        <v>310.7605673692125</v>
      </c>
      <c r="AB19" t="n">
        <v>425.1963180632016</v>
      </c>
      <c r="AC19" t="n">
        <v>384.6161782340293</v>
      </c>
      <c r="AD19" t="n">
        <v>310760.5673692125</v>
      </c>
      <c r="AE19" t="n">
        <v>425196.3180632016</v>
      </c>
      <c r="AF19" t="n">
        <v>4.295754671395757e-06</v>
      </c>
      <c r="AG19" t="n">
        <v>6.452546296296297</v>
      </c>
      <c r="AH19" t="n">
        <v>384616.1782340293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4.4981</v>
      </c>
      <c r="E20" t="n">
        <v>22.23</v>
      </c>
      <c r="F20" t="n">
        <v>18.25</v>
      </c>
      <c r="G20" t="n">
        <v>31.28</v>
      </c>
      <c r="H20" t="n">
        <v>0.46</v>
      </c>
      <c r="I20" t="n">
        <v>35</v>
      </c>
      <c r="J20" t="n">
        <v>211.18</v>
      </c>
      <c r="K20" t="n">
        <v>55.27</v>
      </c>
      <c r="L20" t="n">
        <v>5.5</v>
      </c>
      <c r="M20" t="n">
        <v>33</v>
      </c>
      <c r="N20" t="n">
        <v>45.41</v>
      </c>
      <c r="O20" t="n">
        <v>26280.2</v>
      </c>
      <c r="P20" t="n">
        <v>255.31</v>
      </c>
      <c r="Q20" t="n">
        <v>444.65</v>
      </c>
      <c r="R20" t="n">
        <v>92.23999999999999</v>
      </c>
      <c r="S20" t="n">
        <v>48.21</v>
      </c>
      <c r="T20" t="n">
        <v>15950.28</v>
      </c>
      <c r="U20" t="n">
        <v>0.52</v>
      </c>
      <c r="V20" t="n">
        <v>0.75</v>
      </c>
      <c r="W20" t="n">
        <v>0.22</v>
      </c>
      <c r="X20" t="n">
        <v>0.97</v>
      </c>
      <c r="Y20" t="n">
        <v>1</v>
      </c>
      <c r="Z20" t="n">
        <v>10</v>
      </c>
      <c r="AA20" t="n">
        <v>309.7111656177178</v>
      </c>
      <c r="AB20" t="n">
        <v>423.7604802904686</v>
      </c>
      <c r="AC20" t="n">
        <v>383.3173748031151</v>
      </c>
      <c r="AD20" t="n">
        <v>309711.1656177178</v>
      </c>
      <c r="AE20" t="n">
        <v>423760.4802904687</v>
      </c>
      <c r="AF20" t="n">
        <v>4.309551059929356e-06</v>
      </c>
      <c r="AG20" t="n">
        <v>6.432291666666667</v>
      </c>
      <c r="AH20" t="n">
        <v>383317.374803115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4.526</v>
      </c>
      <c r="E21" t="n">
        <v>22.09</v>
      </c>
      <c r="F21" t="n">
        <v>18.19</v>
      </c>
      <c r="G21" t="n">
        <v>33.08</v>
      </c>
      <c r="H21" t="n">
        <v>0.48</v>
      </c>
      <c r="I21" t="n">
        <v>33</v>
      </c>
      <c r="J21" t="n">
        <v>211.59</v>
      </c>
      <c r="K21" t="n">
        <v>55.27</v>
      </c>
      <c r="L21" t="n">
        <v>5.75</v>
      </c>
      <c r="M21" t="n">
        <v>31</v>
      </c>
      <c r="N21" t="n">
        <v>45.57</v>
      </c>
      <c r="O21" t="n">
        <v>26329.94</v>
      </c>
      <c r="P21" t="n">
        <v>254.12</v>
      </c>
      <c r="Q21" t="n">
        <v>444.57</v>
      </c>
      <c r="R21" t="n">
        <v>90.43000000000001</v>
      </c>
      <c r="S21" t="n">
        <v>48.21</v>
      </c>
      <c r="T21" t="n">
        <v>15055.81</v>
      </c>
      <c r="U21" t="n">
        <v>0.53</v>
      </c>
      <c r="V21" t="n">
        <v>0.75</v>
      </c>
      <c r="W21" t="n">
        <v>0.21</v>
      </c>
      <c r="X21" t="n">
        <v>0.91</v>
      </c>
      <c r="Y21" t="n">
        <v>1</v>
      </c>
      <c r="Z21" t="n">
        <v>10</v>
      </c>
      <c r="AA21" t="n">
        <v>307.7809440546965</v>
      </c>
      <c r="AB21" t="n">
        <v>421.1194659925776</v>
      </c>
      <c r="AC21" t="n">
        <v>380.9284152031278</v>
      </c>
      <c r="AD21" t="n">
        <v>307780.9440546965</v>
      </c>
      <c r="AE21" t="n">
        <v>421119.4659925776</v>
      </c>
      <c r="AF21" t="n">
        <v>4.336281562713204e-06</v>
      </c>
      <c r="AG21" t="n">
        <v>6.391782407407407</v>
      </c>
      <c r="AH21" t="n">
        <v>380928.4152031278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4.5408</v>
      </c>
      <c r="E22" t="n">
        <v>22.02</v>
      </c>
      <c r="F22" t="n">
        <v>18.16</v>
      </c>
      <c r="G22" t="n">
        <v>34.05</v>
      </c>
      <c r="H22" t="n">
        <v>0.5</v>
      </c>
      <c r="I22" t="n">
        <v>32</v>
      </c>
      <c r="J22" t="n">
        <v>211.99</v>
      </c>
      <c r="K22" t="n">
        <v>55.27</v>
      </c>
      <c r="L22" t="n">
        <v>6</v>
      </c>
      <c r="M22" t="n">
        <v>30</v>
      </c>
      <c r="N22" t="n">
        <v>45.72</v>
      </c>
      <c r="O22" t="n">
        <v>26379.74</v>
      </c>
      <c r="P22" t="n">
        <v>253.7</v>
      </c>
      <c r="Q22" t="n">
        <v>444.55</v>
      </c>
      <c r="R22" t="n">
        <v>89.44</v>
      </c>
      <c r="S22" t="n">
        <v>48.21</v>
      </c>
      <c r="T22" t="n">
        <v>14567.06</v>
      </c>
      <c r="U22" t="n">
        <v>0.54</v>
      </c>
      <c r="V22" t="n">
        <v>0.75</v>
      </c>
      <c r="W22" t="n">
        <v>0.21</v>
      </c>
      <c r="X22" t="n">
        <v>0.88</v>
      </c>
      <c r="Y22" t="n">
        <v>1</v>
      </c>
      <c r="Z22" t="n">
        <v>10</v>
      </c>
      <c r="AA22" t="n">
        <v>306.883893364945</v>
      </c>
      <c r="AB22" t="n">
        <v>419.8920816637761</v>
      </c>
      <c r="AC22" t="n">
        <v>379.8181707120224</v>
      </c>
      <c r="AD22" t="n">
        <v>306883.893364945</v>
      </c>
      <c r="AE22" t="n">
        <v>419892.0816637761</v>
      </c>
      <c r="AF22" t="n">
        <v>4.350461184261626e-06</v>
      </c>
      <c r="AG22" t="n">
        <v>6.371527777777778</v>
      </c>
      <c r="AH22" t="n">
        <v>379818.1707120225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4.571</v>
      </c>
      <c r="E23" t="n">
        <v>21.88</v>
      </c>
      <c r="F23" t="n">
        <v>18.1</v>
      </c>
      <c r="G23" t="n">
        <v>36.19</v>
      </c>
      <c r="H23" t="n">
        <v>0.52</v>
      </c>
      <c r="I23" t="n">
        <v>30</v>
      </c>
      <c r="J23" t="n">
        <v>212.4</v>
      </c>
      <c r="K23" t="n">
        <v>55.27</v>
      </c>
      <c r="L23" t="n">
        <v>6.25</v>
      </c>
      <c r="M23" t="n">
        <v>28</v>
      </c>
      <c r="N23" t="n">
        <v>45.87</v>
      </c>
      <c r="O23" t="n">
        <v>26429.59</v>
      </c>
      <c r="P23" t="n">
        <v>252.32</v>
      </c>
      <c r="Q23" t="n">
        <v>444.6</v>
      </c>
      <c r="R23" t="n">
        <v>87.29000000000001</v>
      </c>
      <c r="S23" t="n">
        <v>48.21</v>
      </c>
      <c r="T23" t="n">
        <v>13498.85</v>
      </c>
      <c r="U23" t="n">
        <v>0.55</v>
      </c>
      <c r="V23" t="n">
        <v>0.75</v>
      </c>
      <c r="W23" t="n">
        <v>0.21</v>
      </c>
      <c r="X23" t="n">
        <v>0.82</v>
      </c>
      <c r="Y23" t="n">
        <v>1</v>
      </c>
      <c r="Z23" t="n">
        <v>10</v>
      </c>
      <c r="AA23" t="n">
        <v>304.7978405473666</v>
      </c>
      <c r="AB23" t="n">
        <v>417.0378521686102</v>
      </c>
      <c r="AC23" t="n">
        <v>377.2363448739389</v>
      </c>
      <c r="AD23" t="n">
        <v>304797.8405473666</v>
      </c>
      <c r="AE23" t="n">
        <v>417037.8521686102</v>
      </c>
      <c r="AF23" t="n">
        <v>4.379395276880702e-06</v>
      </c>
      <c r="AG23" t="n">
        <v>6.331018518518518</v>
      </c>
      <c r="AH23" t="n">
        <v>377236.3448739389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4.5874</v>
      </c>
      <c r="E24" t="n">
        <v>21.8</v>
      </c>
      <c r="F24" t="n">
        <v>18.06</v>
      </c>
      <c r="G24" t="n">
        <v>37.36</v>
      </c>
      <c r="H24" t="n">
        <v>0.54</v>
      </c>
      <c r="I24" t="n">
        <v>29</v>
      </c>
      <c r="J24" t="n">
        <v>212.8</v>
      </c>
      <c r="K24" t="n">
        <v>55.27</v>
      </c>
      <c r="L24" t="n">
        <v>6.5</v>
      </c>
      <c r="M24" t="n">
        <v>27</v>
      </c>
      <c r="N24" t="n">
        <v>46.03</v>
      </c>
      <c r="O24" t="n">
        <v>26479.5</v>
      </c>
      <c r="P24" t="n">
        <v>251.65</v>
      </c>
      <c r="Q24" t="n">
        <v>444.58</v>
      </c>
      <c r="R24" t="n">
        <v>85.88</v>
      </c>
      <c r="S24" t="n">
        <v>48.21</v>
      </c>
      <c r="T24" t="n">
        <v>12801.29</v>
      </c>
      <c r="U24" t="n">
        <v>0.5600000000000001</v>
      </c>
      <c r="V24" t="n">
        <v>0.76</v>
      </c>
      <c r="W24" t="n">
        <v>0.21</v>
      </c>
      <c r="X24" t="n">
        <v>0.78</v>
      </c>
      <c r="Y24" t="n">
        <v>1</v>
      </c>
      <c r="Z24" t="n">
        <v>10</v>
      </c>
      <c r="AA24" t="n">
        <v>303.6994587246235</v>
      </c>
      <c r="AB24" t="n">
        <v>415.5349977015472</v>
      </c>
      <c r="AC24" t="n">
        <v>375.8769207279428</v>
      </c>
      <c r="AD24" t="n">
        <v>303699.4587246235</v>
      </c>
      <c r="AE24" t="n">
        <v>415534.9977015472</v>
      </c>
      <c r="AF24" t="n">
        <v>4.395107830488411e-06</v>
      </c>
      <c r="AG24" t="n">
        <v>6.30787037037037</v>
      </c>
      <c r="AH24" t="n">
        <v>375876.9207279428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4.6067</v>
      </c>
      <c r="E25" t="n">
        <v>21.71</v>
      </c>
      <c r="F25" t="n">
        <v>18.01</v>
      </c>
      <c r="G25" t="n">
        <v>38.59</v>
      </c>
      <c r="H25" t="n">
        <v>0.5600000000000001</v>
      </c>
      <c r="I25" t="n">
        <v>28</v>
      </c>
      <c r="J25" t="n">
        <v>213.21</v>
      </c>
      <c r="K25" t="n">
        <v>55.27</v>
      </c>
      <c r="L25" t="n">
        <v>6.75</v>
      </c>
      <c r="M25" t="n">
        <v>26</v>
      </c>
      <c r="N25" t="n">
        <v>46.18</v>
      </c>
      <c r="O25" t="n">
        <v>26529.46</v>
      </c>
      <c r="P25" t="n">
        <v>250.48</v>
      </c>
      <c r="Q25" t="n">
        <v>444.55</v>
      </c>
      <c r="R25" t="n">
        <v>84.38</v>
      </c>
      <c r="S25" t="n">
        <v>48.21</v>
      </c>
      <c r="T25" t="n">
        <v>12054.94</v>
      </c>
      <c r="U25" t="n">
        <v>0.57</v>
      </c>
      <c r="V25" t="n">
        <v>0.76</v>
      </c>
      <c r="W25" t="n">
        <v>0.21</v>
      </c>
      <c r="X25" t="n">
        <v>0.73</v>
      </c>
      <c r="Y25" t="n">
        <v>1</v>
      </c>
      <c r="Z25" t="n">
        <v>10</v>
      </c>
      <c r="AA25" t="n">
        <v>302.2091181454346</v>
      </c>
      <c r="AB25" t="n">
        <v>413.4958479719148</v>
      </c>
      <c r="AC25" t="n">
        <v>374.032384586542</v>
      </c>
      <c r="AD25" t="n">
        <v>302209.1181454346</v>
      </c>
      <c r="AE25" t="n">
        <v>413495.8479719148</v>
      </c>
      <c r="AF25" t="n">
        <v>4.413598823453584e-06</v>
      </c>
      <c r="AG25" t="n">
        <v>6.281828703703703</v>
      </c>
      <c r="AH25" t="n">
        <v>374032.384586542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4.6426</v>
      </c>
      <c r="E26" t="n">
        <v>21.54</v>
      </c>
      <c r="F26" t="n">
        <v>17.88</v>
      </c>
      <c r="G26" t="n">
        <v>39.73</v>
      </c>
      <c r="H26" t="n">
        <v>0.58</v>
      </c>
      <c r="I26" t="n">
        <v>27</v>
      </c>
      <c r="J26" t="n">
        <v>213.61</v>
      </c>
      <c r="K26" t="n">
        <v>55.27</v>
      </c>
      <c r="L26" t="n">
        <v>7</v>
      </c>
      <c r="M26" t="n">
        <v>25</v>
      </c>
      <c r="N26" t="n">
        <v>46.34</v>
      </c>
      <c r="O26" t="n">
        <v>26579.47</v>
      </c>
      <c r="P26" t="n">
        <v>248.44</v>
      </c>
      <c r="Q26" t="n">
        <v>444.55</v>
      </c>
      <c r="R26" t="n">
        <v>79.98</v>
      </c>
      <c r="S26" t="n">
        <v>48.21</v>
      </c>
      <c r="T26" t="n">
        <v>9862.139999999999</v>
      </c>
      <c r="U26" t="n">
        <v>0.6</v>
      </c>
      <c r="V26" t="n">
        <v>0.76</v>
      </c>
      <c r="W26" t="n">
        <v>0.2</v>
      </c>
      <c r="X26" t="n">
        <v>0.6</v>
      </c>
      <c r="Y26" t="n">
        <v>1</v>
      </c>
      <c r="Z26" t="n">
        <v>10</v>
      </c>
      <c r="AA26" t="n">
        <v>299.4476124782523</v>
      </c>
      <c r="AB26" t="n">
        <v>409.7174340890441</v>
      </c>
      <c r="AC26" t="n">
        <v>370.6145772216154</v>
      </c>
      <c r="AD26" t="n">
        <v>299447.6124782523</v>
      </c>
      <c r="AE26" t="n">
        <v>409717.4340890441</v>
      </c>
      <c r="AF26" t="n">
        <v>4.447993986533876e-06</v>
      </c>
      <c r="AG26" t="n">
        <v>6.232638888888889</v>
      </c>
      <c r="AH26" t="n">
        <v>370614.5772216154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4.6026</v>
      </c>
      <c r="E27" t="n">
        <v>21.73</v>
      </c>
      <c r="F27" t="n">
        <v>18.11</v>
      </c>
      <c r="G27" t="n">
        <v>41.79</v>
      </c>
      <c r="H27" t="n">
        <v>0.6</v>
      </c>
      <c r="I27" t="n">
        <v>26</v>
      </c>
      <c r="J27" t="n">
        <v>214.02</v>
      </c>
      <c r="K27" t="n">
        <v>55.27</v>
      </c>
      <c r="L27" t="n">
        <v>7.25</v>
      </c>
      <c r="M27" t="n">
        <v>24</v>
      </c>
      <c r="N27" t="n">
        <v>46.49</v>
      </c>
      <c r="O27" t="n">
        <v>26629.54</v>
      </c>
      <c r="P27" t="n">
        <v>251.37</v>
      </c>
      <c r="Q27" t="n">
        <v>444.57</v>
      </c>
      <c r="R27" t="n">
        <v>88.62</v>
      </c>
      <c r="S27" t="n">
        <v>48.21</v>
      </c>
      <c r="T27" t="n">
        <v>14187.13</v>
      </c>
      <c r="U27" t="n">
        <v>0.54</v>
      </c>
      <c r="V27" t="n">
        <v>0.75</v>
      </c>
      <c r="W27" t="n">
        <v>0.19</v>
      </c>
      <c r="X27" t="n">
        <v>0.83</v>
      </c>
      <c r="Y27" t="n">
        <v>1</v>
      </c>
      <c r="Z27" t="n">
        <v>10</v>
      </c>
      <c r="AA27" t="n">
        <v>303.0891166424269</v>
      </c>
      <c r="AB27" t="n">
        <v>414.6999007382933</v>
      </c>
      <c r="AC27" t="n">
        <v>375.1215242467961</v>
      </c>
      <c r="AD27" t="n">
        <v>303089.1166424269</v>
      </c>
      <c r="AE27" t="n">
        <v>414699.9007382933</v>
      </c>
      <c r="AF27" t="n">
        <v>4.409670685051656e-06</v>
      </c>
      <c r="AG27" t="n">
        <v>6.28761574074074</v>
      </c>
      <c r="AH27" t="n">
        <v>375121.5242467961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4.6383</v>
      </c>
      <c r="E28" t="n">
        <v>21.56</v>
      </c>
      <c r="F28" t="n">
        <v>17.98</v>
      </c>
      <c r="G28" t="n">
        <v>43.15</v>
      </c>
      <c r="H28" t="n">
        <v>0.62</v>
      </c>
      <c r="I28" t="n">
        <v>25</v>
      </c>
      <c r="J28" t="n">
        <v>214.42</v>
      </c>
      <c r="K28" t="n">
        <v>55.27</v>
      </c>
      <c r="L28" t="n">
        <v>7.5</v>
      </c>
      <c r="M28" t="n">
        <v>23</v>
      </c>
      <c r="N28" t="n">
        <v>46.65</v>
      </c>
      <c r="O28" t="n">
        <v>26679.66</v>
      </c>
      <c r="P28" t="n">
        <v>249.34</v>
      </c>
      <c r="Q28" t="n">
        <v>444.56</v>
      </c>
      <c r="R28" t="n">
        <v>83.7</v>
      </c>
      <c r="S28" t="n">
        <v>48.21</v>
      </c>
      <c r="T28" t="n">
        <v>11732.44</v>
      </c>
      <c r="U28" t="n">
        <v>0.58</v>
      </c>
      <c r="V28" t="n">
        <v>0.76</v>
      </c>
      <c r="W28" t="n">
        <v>0.2</v>
      </c>
      <c r="X28" t="n">
        <v>0.7</v>
      </c>
      <c r="Y28" t="n">
        <v>1</v>
      </c>
      <c r="Z28" t="n">
        <v>10</v>
      </c>
      <c r="AA28" t="n">
        <v>300.3311365377527</v>
      </c>
      <c r="AB28" t="n">
        <v>410.9263106855832</v>
      </c>
      <c r="AC28" t="n">
        <v>371.7080803324497</v>
      </c>
      <c r="AD28" t="n">
        <v>300331.1365377527</v>
      </c>
      <c r="AE28" t="n">
        <v>410926.3106855833</v>
      </c>
      <c r="AF28" t="n">
        <v>4.443874231624537e-06</v>
      </c>
      <c r="AG28" t="n">
        <v>6.238425925925926</v>
      </c>
      <c r="AH28" t="n">
        <v>371708.0803324497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4.6558</v>
      </c>
      <c r="E29" t="n">
        <v>21.48</v>
      </c>
      <c r="F29" t="n">
        <v>17.94</v>
      </c>
      <c r="G29" t="n">
        <v>44.85</v>
      </c>
      <c r="H29" t="n">
        <v>0.64</v>
      </c>
      <c r="I29" t="n">
        <v>24</v>
      </c>
      <c r="J29" t="n">
        <v>214.83</v>
      </c>
      <c r="K29" t="n">
        <v>55.27</v>
      </c>
      <c r="L29" t="n">
        <v>7.75</v>
      </c>
      <c r="M29" t="n">
        <v>22</v>
      </c>
      <c r="N29" t="n">
        <v>46.81</v>
      </c>
      <c r="O29" t="n">
        <v>26729.83</v>
      </c>
      <c r="P29" t="n">
        <v>248.32</v>
      </c>
      <c r="Q29" t="n">
        <v>444.6</v>
      </c>
      <c r="R29" t="n">
        <v>82.26000000000001</v>
      </c>
      <c r="S29" t="n">
        <v>48.21</v>
      </c>
      <c r="T29" t="n">
        <v>11013.13</v>
      </c>
      <c r="U29" t="n">
        <v>0.59</v>
      </c>
      <c r="V29" t="n">
        <v>0.76</v>
      </c>
      <c r="W29" t="n">
        <v>0.2</v>
      </c>
      <c r="X29" t="n">
        <v>0.66</v>
      </c>
      <c r="Y29" t="n">
        <v>1</v>
      </c>
      <c r="Z29" t="n">
        <v>10</v>
      </c>
      <c r="AA29" t="n">
        <v>299.0413614212164</v>
      </c>
      <c r="AB29" t="n">
        <v>409.161583470276</v>
      </c>
      <c r="AC29" t="n">
        <v>370.1117762057611</v>
      </c>
      <c r="AD29" t="n">
        <v>299041.3614212164</v>
      </c>
      <c r="AE29" t="n">
        <v>409161.583470276</v>
      </c>
      <c r="AF29" t="n">
        <v>4.460640676023009e-06</v>
      </c>
      <c r="AG29" t="n">
        <v>6.215277777777779</v>
      </c>
      <c r="AH29" t="n">
        <v>370111.7762057611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4.6527</v>
      </c>
      <c r="E30" t="n">
        <v>21.49</v>
      </c>
      <c r="F30" t="n">
        <v>17.95</v>
      </c>
      <c r="G30" t="n">
        <v>44.89</v>
      </c>
      <c r="H30" t="n">
        <v>0.66</v>
      </c>
      <c r="I30" t="n">
        <v>24</v>
      </c>
      <c r="J30" t="n">
        <v>215.24</v>
      </c>
      <c r="K30" t="n">
        <v>55.27</v>
      </c>
      <c r="L30" t="n">
        <v>8</v>
      </c>
      <c r="M30" t="n">
        <v>22</v>
      </c>
      <c r="N30" t="n">
        <v>46.97</v>
      </c>
      <c r="O30" t="n">
        <v>26780.06</v>
      </c>
      <c r="P30" t="n">
        <v>248.34</v>
      </c>
      <c r="Q30" t="n">
        <v>444.57</v>
      </c>
      <c r="R30" t="n">
        <v>82.76000000000001</v>
      </c>
      <c r="S30" t="n">
        <v>48.21</v>
      </c>
      <c r="T30" t="n">
        <v>11264.21</v>
      </c>
      <c r="U30" t="n">
        <v>0.58</v>
      </c>
      <c r="V30" t="n">
        <v>0.76</v>
      </c>
      <c r="W30" t="n">
        <v>0.2</v>
      </c>
      <c r="X30" t="n">
        <v>0.68</v>
      </c>
      <c r="Y30" t="n">
        <v>1</v>
      </c>
      <c r="Z30" t="n">
        <v>10</v>
      </c>
      <c r="AA30" t="n">
        <v>299.1929319060292</v>
      </c>
      <c r="AB30" t="n">
        <v>409.3689688944147</v>
      </c>
      <c r="AC30" t="n">
        <v>370.2993690560874</v>
      </c>
      <c r="AD30" t="n">
        <v>299192.9319060292</v>
      </c>
      <c r="AE30" t="n">
        <v>409368.9688944147</v>
      </c>
      <c r="AF30" t="n">
        <v>4.457670620158137e-06</v>
      </c>
      <c r="AG30" t="n">
        <v>6.218171296296297</v>
      </c>
      <c r="AH30" t="n">
        <v>370299.3690560873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4.669</v>
      </c>
      <c r="E31" t="n">
        <v>21.42</v>
      </c>
      <c r="F31" t="n">
        <v>17.92</v>
      </c>
      <c r="G31" t="n">
        <v>46.75</v>
      </c>
      <c r="H31" t="n">
        <v>0.68</v>
      </c>
      <c r="I31" t="n">
        <v>23</v>
      </c>
      <c r="J31" t="n">
        <v>215.65</v>
      </c>
      <c r="K31" t="n">
        <v>55.27</v>
      </c>
      <c r="L31" t="n">
        <v>8.25</v>
      </c>
      <c r="M31" t="n">
        <v>21</v>
      </c>
      <c r="N31" t="n">
        <v>47.12</v>
      </c>
      <c r="O31" t="n">
        <v>26830.34</v>
      </c>
      <c r="P31" t="n">
        <v>247.65</v>
      </c>
      <c r="Q31" t="n">
        <v>444.55</v>
      </c>
      <c r="R31" t="n">
        <v>81.62</v>
      </c>
      <c r="S31" t="n">
        <v>48.21</v>
      </c>
      <c r="T31" t="n">
        <v>10701.81</v>
      </c>
      <c r="U31" t="n">
        <v>0.59</v>
      </c>
      <c r="V31" t="n">
        <v>0.76</v>
      </c>
      <c r="W31" t="n">
        <v>0.2</v>
      </c>
      <c r="X31" t="n">
        <v>0.64</v>
      </c>
      <c r="Y31" t="n">
        <v>1</v>
      </c>
      <c r="Z31" t="n">
        <v>10</v>
      </c>
      <c r="AA31" t="n">
        <v>298.1518824089858</v>
      </c>
      <c r="AB31" t="n">
        <v>407.9445590446975</v>
      </c>
      <c r="AC31" t="n">
        <v>369.0109028832555</v>
      </c>
      <c r="AD31" t="n">
        <v>298151.8824089858</v>
      </c>
      <c r="AE31" t="n">
        <v>407944.5590446976</v>
      </c>
      <c r="AF31" t="n">
        <v>4.47328736551214e-06</v>
      </c>
      <c r="AG31" t="n">
        <v>6.197916666666668</v>
      </c>
      <c r="AH31" t="n">
        <v>369010.9028832555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4.6879</v>
      </c>
      <c r="E32" t="n">
        <v>21.33</v>
      </c>
      <c r="F32" t="n">
        <v>17.87</v>
      </c>
      <c r="G32" t="n">
        <v>48.75</v>
      </c>
      <c r="H32" t="n">
        <v>0.7</v>
      </c>
      <c r="I32" t="n">
        <v>22</v>
      </c>
      <c r="J32" t="n">
        <v>216.05</v>
      </c>
      <c r="K32" t="n">
        <v>55.27</v>
      </c>
      <c r="L32" t="n">
        <v>8.5</v>
      </c>
      <c r="M32" t="n">
        <v>20</v>
      </c>
      <c r="N32" t="n">
        <v>47.28</v>
      </c>
      <c r="O32" t="n">
        <v>26880.68</v>
      </c>
      <c r="P32" t="n">
        <v>246.78</v>
      </c>
      <c r="Q32" t="n">
        <v>444.59</v>
      </c>
      <c r="R32" t="n">
        <v>80.25</v>
      </c>
      <c r="S32" t="n">
        <v>48.21</v>
      </c>
      <c r="T32" t="n">
        <v>10022.25</v>
      </c>
      <c r="U32" t="n">
        <v>0.6</v>
      </c>
      <c r="V32" t="n">
        <v>0.76</v>
      </c>
      <c r="W32" t="n">
        <v>0.2</v>
      </c>
      <c r="X32" t="n">
        <v>0.6</v>
      </c>
      <c r="Y32" t="n">
        <v>1</v>
      </c>
      <c r="Z32" t="n">
        <v>10</v>
      </c>
      <c r="AA32" t="n">
        <v>296.8797565034818</v>
      </c>
      <c r="AB32" t="n">
        <v>406.2039802585529</v>
      </c>
      <c r="AC32" t="n">
        <v>367.4364424935428</v>
      </c>
      <c r="AD32" t="n">
        <v>296879.7565034818</v>
      </c>
      <c r="AE32" t="n">
        <v>406203.9802585529</v>
      </c>
      <c r="AF32" t="n">
        <v>4.49139512546249e-06</v>
      </c>
      <c r="AG32" t="n">
        <v>6.171875</v>
      </c>
      <c r="AH32" t="n">
        <v>367436.4424935428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4.6836</v>
      </c>
      <c r="E33" t="n">
        <v>21.35</v>
      </c>
      <c r="F33" t="n">
        <v>17.89</v>
      </c>
      <c r="G33" t="n">
        <v>48.8</v>
      </c>
      <c r="H33" t="n">
        <v>0.72</v>
      </c>
      <c r="I33" t="n">
        <v>22</v>
      </c>
      <c r="J33" t="n">
        <v>216.46</v>
      </c>
      <c r="K33" t="n">
        <v>55.27</v>
      </c>
      <c r="L33" t="n">
        <v>8.75</v>
      </c>
      <c r="M33" t="n">
        <v>20</v>
      </c>
      <c r="N33" t="n">
        <v>47.44</v>
      </c>
      <c r="O33" t="n">
        <v>26931.07</v>
      </c>
      <c r="P33" t="n">
        <v>246.36</v>
      </c>
      <c r="Q33" t="n">
        <v>444.57</v>
      </c>
      <c r="R33" t="n">
        <v>80.79000000000001</v>
      </c>
      <c r="S33" t="n">
        <v>48.21</v>
      </c>
      <c r="T33" t="n">
        <v>10290.72</v>
      </c>
      <c r="U33" t="n">
        <v>0.6</v>
      </c>
      <c r="V33" t="n">
        <v>0.76</v>
      </c>
      <c r="W33" t="n">
        <v>0.2</v>
      </c>
      <c r="X33" t="n">
        <v>0.62</v>
      </c>
      <c r="Y33" t="n">
        <v>1</v>
      </c>
      <c r="Z33" t="n">
        <v>10</v>
      </c>
      <c r="AA33" t="n">
        <v>296.8707318984244</v>
      </c>
      <c r="AB33" t="n">
        <v>406.1916323957759</v>
      </c>
      <c r="AC33" t="n">
        <v>367.4252730934589</v>
      </c>
      <c r="AD33" t="n">
        <v>296870.7318984244</v>
      </c>
      <c r="AE33" t="n">
        <v>406191.6323957759</v>
      </c>
      <c r="AF33" t="n">
        <v>4.487275370553152e-06</v>
      </c>
      <c r="AG33" t="n">
        <v>6.177662037037038</v>
      </c>
      <c r="AH33" t="n">
        <v>367425.2730934589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4.7037</v>
      </c>
      <c r="E34" t="n">
        <v>21.26</v>
      </c>
      <c r="F34" t="n">
        <v>17.84</v>
      </c>
      <c r="G34" t="n">
        <v>50.98</v>
      </c>
      <c r="H34" t="n">
        <v>0.74</v>
      </c>
      <c r="I34" t="n">
        <v>21</v>
      </c>
      <c r="J34" t="n">
        <v>216.87</v>
      </c>
      <c r="K34" t="n">
        <v>55.27</v>
      </c>
      <c r="L34" t="n">
        <v>9</v>
      </c>
      <c r="M34" t="n">
        <v>19</v>
      </c>
      <c r="N34" t="n">
        <v>47.6</v>
      </c>
      <c r="O34" t="n">
        <v>26981.51</v>
      </c>
      <c r="P34" t="n">
        <v>245.51</v>
      </c>
      <c r="Q34" t="n">
        <v>444.55</v>
      </c>
      <c r="R34" t="n">
        <v>79.11</v>
      </c>
      <c r="S34" t="n">
        <v>48.21</v>
      </c>
      <c r="T34" t="n">
        <v>9452.940000000001</v>
      </c>
      <c r="U34" t="n">
        <v>0.61</v>
      </c>
      <c r="V34" t="n">
        <v>0.76</v>
      </c>
      <c r="W34" t="n">
        <v>0.2</v>
      </c>
      <c r="X34" t="n">
        <v>0.57</v>
      </c>
      <c r="Y34" t="n">
        <v>1</v>
      </c>
      <c r="Z34" t="n">
        <v>10</v>
      </c>
      <c r="AA34" t="n">
        <v>295.574444807865</v>
      </c>
      <c r="AB34" t="n">
        <v>404.4179952103223</v>
      </c>
      <c r="AC34" t="n">
        <v>365.8209093516695</v>
      </c>
      <c r="AD34" t="n">
        <v>295574.444807865</v>
      </c>
      <c r="AE34" t="n">
        <v>404417.9952103223</v>
      </c>
      <c r="AF34" t="n">
        <v>4.506532829547967e-06</v>
      </c>
      <c r="AG34" t="n">
        <v>6.151620370370371</v>
      </c>
      <c r="AH34" t="n">
        <v>365820.9093516695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4.7196</v>
      </c>
      <c r="E35" t="n">
        <v>21.19</v>
      </c>
      <c r="F35" t="n">
        <v>17.81</v>
      </c>
      <c r="G35" t="n">
        <v>53.44</v>
      </c>
      <c r="H35" t="n">
        <v>0.76</v>
      </c>
      <c r="I35" t="n">
        <v>20</v>
      </c>
      <c r="J35" t="n">
        <v>217.28</v>
      </c>
      <c r="K35" t="n">
        <v>55.27</v>
      </c>
      <c r="L35" t="n">
        <v>9.25</v>
      </c>
      <c r="M35" t="n">
        <v>18</v>
      </c>
      <c r="N35" t="n">
        <v>47.76</v>
      </c>
      <c r="O35" t="n">
        <v>27032.02</v>
      </c>
      <c r="P35" t="n">
        <v>244.97</v>
      </c>
      <c r="Q35" t="n">
        <v>444.57</v>
      </c>
      <c r="R35" t="n">
        <v>78.04000000000001</v>
      </c>
      <c r="S35" t="n">
        <v>48.21</v>
      </c>
      <c r="T35" t="n">
        <v>8925.09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294.6483870309374</v>
      </c>
      <c r="AB35" t="n">
        <v>403.1509221051442</v>
      </c>
      <c r="AC35" t="n">
        <v>364.6747639253014</v>
      </c>
      <c r="AD35" t="n">
        <v>294648.3870309374</v>
      </c>
      <c r="AE35" t="n">
        <v>403150.9221051442</v>
      </c>
      <c r="AF35" t="n">
        <v>4.52176634188715e-06</v>
      </c>
      <c r="AG35" t="n">
        <v>6.131365740740741</v>
      </c>
      <c r="AH35" t="n">
        <v>364674.7639253014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4.7196</v>
      </c>
      <c r="E36" t="n">
        <v>21.19</v>
      </c>
      <c r="F36" t="n">
        <v>17.81</v>
      </c>
      <c r="G36" t="n">
        <v>53.44</v>
      </c>
      <c r="H36" t="n">
        <v>0.78</v>
      </c>
      <c r="I36" t="n">
        <v>20</v>
      </c>
      <c r="J36" t="n">
        <v>217.69</v>
      </c>
      <c r="K36" t="n">
        <v>55.27</v>
      </c>
      <c r="L36" t="n">
        <v>9.5</v>
      </c>
      <c r="M36" t="n">
        <v>18</v>
      </c>
      <c r="N36" t="n">
        <v>47.92</v>
      </c>
      <c r="O36" t="n">
        <v>27082.57</v>
      </c>
      <c r="P36" t="n">
        <v>244.89</v>
      </c>
      <c r="Q36" t="n">
        <v>444.55</v>
      </c>
      <c r="R36" t="n">
        <v>78.01000000000001</v>
      </c>
      <c r="S36" t="n">
        <v>48.21</v>
      </c>
      <c r="T36" t="n">
        <v>8910.389999999999</v>
      </c>
      <c r="U36" t="n">
        <v>0.62</v>
      </c>
      <c r="V36" t="n">
        <v>0.77</v>
      </c>
      <c r="W36" t="n">
        <v>0.2</v>
      </c>
      <c r="X36" t="n">
        <v>0.54</v>
      </c>
      <c r="Y36" t="n">
        <v>1</v>
      </c>
      <c r="Z36" t="n">
        <v>10</v>
      </c>
      <c r="AA36" t="n">
        <v>294.6073895184028</v>
      </c>
      <c r="AB36" t="n">
        <v>403.0948274998117</v>
      </c>
      <c r="AC36" t="n">
        <v>364.6240229103725</v>
      </c>
      <c r="AD36" t="n">
        <v>294607.3895184028</v>
      </c>
      <c r="AE36" t="n">
        <v>403094.8274998117</v>
      </c>
      <c r="AF36" t="n">
        <v>4.52176634188715e-06</v>
      </c>
      <c r="AG36" t="n">
        <v>6.131365740740741</v>
      </c>
      <c r="AH36" t="n">
        <v>364624.0229103725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4.7367</v>
      </c>
      <c r="E37" t="n">
        <v>21.11</v>
      </c>
      <c r="F37" t="n">
        <v>17.78</v>
      </c>
      <c r="G37" t="n">
        <v>56.14</v>
      </c>
      <c r="H37" t="n">
        <v>0.79</v>
      </c>
      <c r="I37" t="n">
        <v>19</v>
      </c>
      <c r="J37" t="n">
        <v>218.1</v>
      </c>
      <c r="K37" t="n">
        <v>55.27</v>
      </c>
      <c r="L37" t="n">
        <v>9.75</v>
      </c>
      <c r="M37" t="n">
        <v>17</v>
      </c>
      <c r="N37" t="n">
        <v>48.08</v>
      </c>
      <c r="O37" t="n">
        <v>27133.18</v>
      </c>
      <c r="P37" t="n">
        <v>244</v>
      </c>
      <c r="Q37" t="n">
        <v>444.55</v>
      </c>
      <c r="R37" t="n">
        <v>76.84999999999999</v>
      </c>
      <c r="S37" t="n">
        <v>48.21</v>
      </c>
      <c r="T37" t="n">
        <v>8335.16</v>
      </c>
      <c r="U37" t="n">
        <v>0.63</v>
      </c>
      <c r="V37" t="n">
        <v>0.77</v>
      </c>
      <c r="W37" t="n">
        <v>0.2</v>
      </c>
      <c r="X37" t="n">
        <v>0.5</v>
      </c>
      <c r="Y37" t="n">
        <v>1</v>
      </c>
      <c r="Z37" t="n">
        <v>10</v>
      </c>
      <c r="AA37" t="n">
        <v>293.4662173421275</v>
      </c>
      <c r="AB37" t="n">
        <v>401.5334253832686</v>
      </c>
      <c r="AC37" t="n">
        <v>363.2116388203907</v>
      </c>
      <c r="AD37" t="n">
        <v>293466.2173421275</v>
      </c>
      <c r="AE37" t="n">
        <v>401533.4253832686</v>
      </c>
      <c r="AF37" t="n">
        <v>4.538149553270798e-06</v>
      </c>
      <c r="AG37" t="n">
        <v>6.108217592592593</v>
      </c>
      <c r="AH37" t="n">
        <v>363211.6388203907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4.7403</v>
      </c>
      <c r="E38" t="n">
        <v>21.1</v>
      </c>
      <c r="F38" t="n">
        <v>17.76</v>
      </c>
      <c r="G38" t="n">
        <v>56.09</v>
      </c>
      <c r="H38" t="n">
        <v>0.8100000000000001</v>
      </c>
      <c r="I38" t="n">
        <v>19</v>
      </c>
      <c r="J38" t="n">
        <v>218.51</v>
      </c>
      <c r="K38" t="n">
        <v>55.27</v>
      </c>
      <c r="L38" t="n">
        <v>10</v>
      </c>
      <c r="M38" t="n">
        <v>17</v>
      </c>
      <c r="N38" t="n">
        <v>48.24</v>
      </c>
      <c r="O38" t="n">
        <v>27183.85</v>
      </c>
      <c r="P38" t="n">
        <v>243.71</v>
      </c>
      <c r="Q38" t="n">
        <v>444.6</v>
      </c>
      <c r="R38" t="n">
        <v>76.26000000000001</v>
      </c>
      <c r="S38" t="n">
        <v>48.21</v>
      </c>
      <c r="T38" t="n">
        <v>8040.71</v>
      </c>
      <c r="U38" t="n">
        <v>0.63</v>
      </c>
      <c r="V38" t="n">
        <v>0.77</v>
      </c>
      <c r="W38" t="n">
        <v>0.19</v>
      </c>
      <c r="X38" t="n">
        <v>0.48</v>
      </c>
      <c r="Y38" t="n">
        <v>1</v>
      </c>
      <c r="Z38" t="n">
        <v>10</v>
      </c>
      <c r="AA38" t="n">
        <v>293.1408547091457</v>
      </c>
      <c r="AB38" t="n">
        <v>401.0882498748366</v>
      </c>
      <c r="AC38" t="n">
        <v>362.8089502376757</v>
      </c>
      <c r="AD38" t="n">
        <v>293140.8547091457</v>
      </c>
      <c r="AE38" t="n">
        <v>401088.2498748366</v>
      </c>
      <c r="AF38" t="n">
        <v>4.541598650404199e-06</v>
      </c>
      <c r="AG38" t="n">
        <v>6.105324074074075</v>
      </c>
      <c r="AH38" t="n">
        <v>362808.9502376757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4.774</v>
      </c>
      <c r="E39" t="n">
        <v>20.95</v>
      </c>
      <c r="F39" t="n">
        <v>17.65</v>
      </c>
      <c r="G39" t="n">
        <v>58.84</v>
      </c>
      <c r="H39" t="n">
        <v>0.83</v>
      </c>
      <c r="I39" t="n">
        <v>18</v>
      </c>
      <c r="J39" t="n">
        <v>218.92</v>
      </c>
      <c r="K39" t="n">
        <v>55.27</v>
      </c>
      <c r="L39" t="n">
        <v>10.25</v>
      </c>
      <c r="M39" t="n">
        <v>16</v>
      </c>
      <c r="N39" t="n">
        <v>48.4</v>
      </c>
      <c r="O39" t="n">
        <v>27234.57</v>
      </c>
      <c r="P39" t="n">
        <v>241.43</v>
      </c>
      <c r="Q39" t="n">
        <v>444.57</v>
      </c>
      <c r="R39" t="n">
        <v>72.39</v>
      </c>
      <c r="S39" t="n">
        <v>48.21</v>
      </c>
      <c r="T39" t="n">
        <v>6111.79</v>
      </c>
      <c r="U39" t="n">
        <v>0.67</v>
      </c>
      <c r="V39" t="n">
        <v>0.77</v>
      </c>
      <c r="W39" t="n">
        <v>0.19</v>
      </c>
      <c r="X39" t="n">
        <v>0.37</v>
      </c>
      <c r="Y39" t="n">
        <v>1</v>
      </c>
      <c r="Z39" t="n">
        <v>10</v>
      </c>
      <c r="AA39" t="n">
        <v>290.5285266283744</v>
      </c>
      <c r="AB39" t="n">
        <v>397.5139473469442</v>
      </c>
      <c r="AC39" t="n">
        <v>359.5757741264802</v>
      </c>
      <c r="AD39" t="n">
        <v>290528.5266283744</v>
      </c>
      <c r="AE39" t="n">
        <v>397513.9473469442</v>
      </c>
      <c r="AF39" t="n">
        <v>4.573886031902969e-06</v>
      </c>
      <c r="AG39" t="n">
        <v>6.061921296296297</v>
      </c>
      <c r="AH39" t="n">
        <v>359575.7741264802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4.7391</v>
      </c>
      <c r="E40" t="n">
        <v>21.1</v>
      </c>
      <c r="F40" t="n">
        <v>17.81</v>
      </c>
      <c r="G40" t="n">
        <v>59.35</v>
      </c>
      <c r="H40" t="n">
        <v>0.85</v>
      </c>
      <c r="I40" t="n">
        <v>18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243.28</v>
      </c>
      <c r="Q40" t="n">
        <v>444.55</v>
      </c>
      <c r="R40" t="n">
        <v>78.38</v>
      </c>
      <c r="S40" t="n">
        <v>48.21</v>
      </c>
      <c r="T40" t="n">
        <v>9104.43</v>
      </c>
      <c r="U40" t="n">
        <v>0.62</v>
      </c>
      <c r="V40" t="n">
        <v>0.77</v>
      </c>
      <c r="W40" t="n">
        <v>0.18</v>
      </c>
      <c r="X40" t="n">
        <v>0.53</v>
      </c>
      <c r="Y40" t="n">
        <v>1</v>
      </c>
      <c r="Z40" t="n">
        <v>10</v>
      </c>
      <c r="AA40" t="n">
        <v>293.0875220187058</v>
      </c>
      <c r="AB40" t="n">
        <v>401.0152777349045</v>
      </c>
      <c r="AC40" t="n">
        <v>362.7429424563617</v>
      </c>
      <c r="AD40" t="n">
        <v>293087.5220187058</v>
      </c>
      <c r="AE40" t="n">
        <v>401015.2777349046</v>
      </c>
      <c r="AF40" t="n">
        <v>4.540448951359731e-06</v>
      </c>
      <c r="AG40" t="n">
        <v>6.105324074074075</v>
      </c>
      <c r="AH40" t="n">
        <v>362742.9424563617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4.7393</v>
      </c>
      <c r="E41" t="n">
        <v>21.1</v>
      </c>
      <c r="F41" t="n">
        <v>17.81</v>
      </c>
      <c r="G41" t="n">
        <v>59.35</v>
      </c>
      <c r="H41" t="n">
        <v>0.87</v>
      </c>
      <c r="I41" t="n">
        <v>18</v>
      </c>
      <c r="J41" t="n">
        <v>219.75</v>
      </c>
      <c r="K41" t="n">
        <v>55.27</v>
      </c>
      <c r="L41" t="n">
        <v>10.75</v>
      </c>
      <c r="M41" t="n">
        <v>16</v>
      </c>
      <c r="N41" t="n">
        <v>48.72</v>
      </c>
      <c r="O41" t="n">
        <v>27336.19</v>
      </c>
      <c r="P41" t="n">
        <v>243.08</v>
      </c>
      <c r="Q41" t="n">
        <v>444.59</v>
      </c>
      <c r="R41" t="n">
        <v>77.97</v>
      </c>
      <c r="S41" t="n">
        <v>48.21</v>
      </c>
      <c r="T41" t="n">
        <v>8901.01</v>
      </c>
      <c r="U41" t="n">
        <v>0.62</v>
      </c>
      <c r="V41" t="n">
        <v>0.77</v>
      </c>
      <c r="W41" t="n">
        <v>0.19</v>
      </c>
      <c r="X41" t="n">
        <v>0.53</v>
      </c>
      <c r="Y41" t="n">
        <v>1</v>
      </c>
      <c r="Z41" t="n">
        <v>10</v>
      </c>
      <c r="AA41" t="n">
        <v>292.9783578202073</v>
      </c>
      <c r="AB41" t="n">
        <v>400.8659144625344</v>
      </c>
      <c r="AC41" t="n">
        <v>362.6078342050739</v>
      </c>
      <c r="AD41" t="n">
        <v>292978.3578202074</v>
      </c>
      <c r="AE41" t="n">
        <v>400865.9144625344</v>
      </c>
      <c r="AF41" t="n">
        <v>4.540640567867143e-06</v>
      </c>
      <c r="AG41" t="n">
        <v>6.105324074074075</v>
      </c>
      <c r="AH41" t="n">
        <v>362607.8342050739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4.761</v>
      </c>
      <c r="E42" t="n">
        <v>21</v>
      </c>
      <c r="F42" t="n">
        <v>17.75</v>
      </c>
      <c r="G42" t="n">
        <v>62.65</v>
      </c>
      <c r="H42" t="n">
        <v>0.89</v>
      </c>
      <c r="I42" t="n">
        <v>17</v>
      </c>
      <c r="J42" t="n">
        <v>220.16</v>
      </c>
      <c r="K42" t="n">
        <v>55.27</v>
      </c>
      <c r="L42" t="n">
        <v>11</v>
      </c>
      <c r="M42" t="n">
        <v>15</v>
      </c>
      <c r="N42" t="n">
        <v>48.89</v>
      </c>
      <c r="O42" t="n">
        <v>27387.08</v>
      </c>
      <c r="P42" t="n">
        <v>242.05</v>
      </c>
      <c r="Q42" t="n">
        <v>444.56</v>
      </c>
      <c r="R42" t="n">
        <v>76.06999999999999</v>
      </c>
      <c r="S42" t="n">
        <v>48.21</v>
      </c>
      <c r="T42" t="n">
        <v>7952.8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291.5415942721239</v>
      </c>
      <c r="AB42" t="n">
        <v>398.9000711905123</v>
      </c>
      <c r="AC42" t="n">
        <v>360.8296082558552</v>
      </c>
      <c r="AD42" t="n">
        <v>291541.5942721239</v>
      </c>
      <c r="AE42" t="n">
        <v>398900.0711905123</v>
      </c>
      <c r="AF42" t="n">
        <v>4.561430958921247e-06</v>
      </c>
      <c r="AG42" t="n">
        <v>6.076388888888889</v>
      </c>
      <c r="AH42" t="n">
        <v>360829.6082558553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4.762</v>
      </c>
      <c r="E43" t="n">
        <v>21</v>
      </c>
      <c r="F43" t="n">
        <v>17.75</v>
      </c>
      <c r="G43" t="n">
        <v>62.63</v>
      </c>
      <c r="H43" t="n">
        <v>0.91</v>
      </c>
      <c r="I43" t="n">
        <v>17</v>
      </c>
      <c r="J43" t="n">
        <v>220.57</v>
      </c>
      <c r="K43" t="n">
        <v>55.27</v>
      </c>
      <c r="L43" t="n">
        <v>11.25</v>
      </c>
      <c r="M43" t="n">
        <v>15</v>
      </c>
      <c r="N43" t="n">
        <v>49.05</v>
      </c>
      <c r="O43" t="n">
        <v>27438.03</v>
      </c>
      <c r="P43" t="n">
        <v>241.8</v>
      </c>
      <c r="Q43" t="n">
        <v>444.55</v>
      </c>
      <c r="R43" t="n">
        <v>75.86</v>
      </c>
      <c r="S43" t="n">
        <v>48.21</v>
      </c>
      <c r="T43" t="n">
        <v>7851.65</v>
      </c>
      <c r="U43" t="n">
        <v>0.64</v>
      </c>
      <c r="V43" t="n">
        <v>0.77</v>
      </c>
      <c r="W43" t="n">
        <v>0.19</v>
      </c>
      <c r="X43" t="n">
        <v>0.47</v>
      </c>
      <c r="Y43" t="n">
        <v>1</v>
      </c>
      <c r="Z43" t="n">
        <v>10</v>
      </c>
      <c r="AA43" t="n">
        <v>291.3796292756967</v>
      </c>
      <c r="AB43" t="n">
        <v>398.6784635370093</v>
      </c>
      <c r="AC43" t="n">
        <v>360.6291505257743</v>
      </c>
      <c r="AD43" t="n">
        <v>291379.6292756967</v>
      </c>
      <c r="AE43" t="n">
        <v>398678.4635370093</v>
      </c>
      <c r="AF43" t="n">
        <v>4.562389041458303e-06</v>
      </c>
      <c r="AG43" t="n">
        <v>6.076388888888889</v>
      </c>
      <c r="AH43" t="n">
        <v>360629.1505257743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4.778</v>
      </c>
      <c r="E44" t="n">
        <v>20.93</v>
      </c>
      <c r="F44" t="n">
        <v>17.72</v>
      </c>
      <c r="G44" t="n">
        <v>66.43000000000001</v>
      </c>
      <c r="H44" t="n">
        <v>0.92</v>
      </c>
      <c r="I44" t="n">
        <v>16</v>
      </c>
      <c r="J44" t="n">
        <v>220.99</v>
      </c>
      <c r="K44" t="n">
        <v>55.27</v>
      </c>
      <c r="L44" t="n">
        <v>11.5</v>
      </c>
      <c r="M44" t="n">
        <v>14</v>
      </c>
      <c r="N44" t="n">
        <v>49.21</v>
      </c>
      <c r="O44" t="n">
        <v>27489.03</v>
      </c>
      <c r="P44" t="n">
        <v>240.9</v>
      </c>
      <c r="Q44" t="n">
        <v>444.55</v>
      </c>
      <c r="R44" t="n">
        <v>74.92</v>
      </c>
      <c r="S44" t="n">
        <v>48.21</v>
      </c>
      <c r="T44" t="n">
        <v>7386.32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290.2931321186772</v>
      </c>
      <c r="AB44" t="n">
        <v>397.1918701939037</v>
      </c>
      <c r="AC44" t="n">
        <v>359.2844355648877</v>
      </c>
      <c r="AD44" t="n">
        <v>290293.1321186773</v>
      </c>
      <c r="AE44" t="n">
        <v>397191.8701939037</v>
      </c>
      <c r="AF44" t="n">
        <v>4.57771836205119e-06</v>
      </c>
      <c r="AG44" t="n">
        <v>6.05613425925926</v>
      </c>
      <c r="AH44" t="n">
        <v>359284.4355648877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4.7799</v>
      </c>
      <c r="E45" t="n">
        <v>20.92</v>
      </c>
      <c r="F45" t="n">
        <v>17.71</v>
      </c>
      <c r="G45" t="n">
        <v>66.40000000000001</v>
      </c>
      <c r="H45" t="n">
        <v>0.9399999999999999</v>
      </c>
      <c r="I45" t="n">
        <v>16</v>
      </c>
      <c r="J45" t="n">
        <v>221.4</v>
      </c>
      <c r="K45" t="n">
        <v>55.27</v>
      </c>
      <c r="L45" t="n">
        <v>11.75</v>
      </c>
      <c r="M45" t="n">
        <v>14</v>
      </c>
      <c r="N45" t="n">
        <v>49.38</v>
      </c>
      <c r="O45" t="n">
        <v>27540.09</v>
      </c>
      <c r="P45" t="n">
        <v>240.59</v>
      </c>
      <c r="Q45" t="n">
        <v>444.55</v>
      </c>
      <c r="R45" t="n">
        <v>74.56</v>
      </c>
      <c r="S45" t="n">
        <v>48.21</v>
      </c>
      <c r="T45" t="n">
        <v>7205.3</v>
      </c>
      <c r="U45" t="n">
        <v>0.65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290.0460431980889</v>
      </c>
      <c r="AB45" t="n">
        <v>396.8537922319608</v>
      </c>
      <c r="AC45" t="n">
        <v>358.9786232891373</v>
      </c>
      <c r="AD45" t="n">
        <v>290046.0431980889</v>
      </c>
      <c r="AE45" t="n">
        <v>396853.7922319608</v>
      </c>
      <c r="AF45" t="n">
        <v>4.579538718871596e-06</v>
      </c>
      <c r="AG45" t="n">
        <v>6.053240740740741</v>
      </c>
      <c r="AH45" t="n">
        <v>358978.6232891373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4.7785</v>
      </c>
      <c r="E46" t="n">
        <v>20.93</v>
      </c>
      <c r="F46" t="n">
        <v>17.71</v>
      </c>
      <c r="G46" t="n">
        <v>66.42</v>
      </c>
      <c r="H46" t="n">
        <v>0.96</v>
      </c>
      <c r="I46" t="n">
        <v>16</v>
      </c>
      <c r="J46" t="n">
        <v>221.81</v>
      </c>
      <c r="K46" t="n">
        <v>55.27</v>
      </c>
      <c r="L46" t="n">
        <v>12</v>
      </c>
      <c r="M46" t="n">
        <v>14</v>
      </c>
      <c r="N46" t="n">
        <v>49.54</v>
      </c>
      <c r="O46" t="n">
        <v>27591.21</v>
      </c>
      <c r="P46" t="n">
        <v>240.63</v>
      </c>
      <c r="Q46" t="n">
        <v>444.57</v>
      </c>
      <c r="R46" t="n">
        <v>74.89</v>
      </c>
      <c r="S46" t="n">
        <v>48.21</v>
      </c>
      <c r="T46" t="n">
        <v>7371.29</v>
      </c>
      <c r="U46" t="n">
        <v>0.64</v>
      </c>
      <c r="V46" t="n">
        <v>0.77</v>
      </c>
      <c r="W46" t="n">
        <v>0.19</v>
      </c>
      <c r="X46" t="n">
        <v>0.44</v>
      </c>
      <c r="Y46" t="n">
        <v>1</v>
      </c>
      <c r="Z46" t="n">
        <v>10</v>
      </c>
      <c r="AA46" t="n">
        <v>290.1146658848237</v>
      </c>
      <c r="AB46" t="n">
        <v>396.9476848193707</v>
      </c>
      <c r="AC46" t="n">
        <v>359.0635548997839</v>
      </c>
      <c r="AD46" t="n">
        <v>290114.6658848237</v>
      </c>
      <c r="AE46" t="n">
        <v>396947.6848193707</v>
      </c>
      <c r="AF46" t="n">
        <v>4.578197403319718e-06</v>
      </c>
      <c r="AG46" t="n">
        <v>6.05613425925926</v>
      </c>
      <c r="AH46" t="n">
        <v>359063.5548997839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4.798</v>
      </c>
      <c r="E47" t="n">
        <v>20.84</v>
      </c>
      <c r="F47" t="n">
        <v>17.67</v>
      </c>
      <c r="G47" t="n">
        <v>70.68000000000001</v>
      </c>
      <c r="H47" t="n">
        <v>0.98</v>
      </c>
      <c r="I47" t="n">
        <v>15</v>
      </c>
      <c r="J47" t="n">
        <v>222.23</v>
      </c>
      <c r="K47" t="n">
        <v>55.27</v>
      </c>
      <c r="L47" t="n">
        <v>12.25</v>
      </c>
      <c r="M47" t="n">
        <v>13</v>
      </c>
      <c r="N47" t="n">
        <v>49.71</v>
      </c>
      <c r="O47" t="n">
        <v>27642.51</v>
      </c>
      <c r="P47" t="n">
        <v>239.39</v>
      </c>
      <c r="Q47" t="n">
        <v>444.57</v>
      </c>
      <c r="R47" t="n">
        <v>73.38</v>
      </c>
      <c r="S47" t="n">
        <v>48.21</v>
      </c>
      <c r="T47" t="n">
        <v>6617.83</v>
      </c>
      <c r="U47" t="n">
        <v>0.66</v>
      </c>
      <c r="V47" t="n">
        <v>0.77</v>
      </c>
      <c r="W47" t="n">
        <v>0.19</v>
      </c>
      <c r="X47" t="n">
        <v>0.39</v>
      </c>
      <c r="Y47" t="n">
        <v>1</v>
      </c>
      <c r="Z47" t="n">
        <v>10</v>
      </c>
      <c r="AA47" t="n">
        <v>288.7206212808667</v>
      </c>
      <c r="AB47" t="n">
        <v>395.0402914913293</v>
      </c>
      <c r="AC47" t="n">
        <v>357.3382005139274</v>
      </c>
      <c r="AD47" t="n">
        <v>288720.6212808667</v>
      </c>
      <c r="AE47" t="n">
        <v>395040.2914913293</v>
      </c>
      <c r="AF47" t="n">
        <v>4.596880012792301e-06</v>
      </c>
      <c r="AG47" t="n">
        <v>6.030092592592593</v>
      </c>
      <c r="AH47" t="n">
        <v>357338.2005139274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4.7968</v>
      </c>
      <c r="E48" t="n">
        <v>20.85</v>
      </c>
      <c r="F48" t="n">
        <v>17.67</v>
      </c>
      <c r="G48" t="n">
        <v>70.7</v>
      </c>
      <c r="H48" t="n">
        <v>1</v>
      </c>
      <c r="I48" t="n">
        <v>15</v>
      </c>
      <c r="J48" t="n">
        <v>222.65</v>
      </c>
      <c r="K48" t="n">
        <v>55.27</v>
      </c>
      <c r="L48" t="n">
        <v>12.5</v>
      </c>
      <c r="M48" t="n">
        <v>13</v>
      </c>
      <c r="N48" t="n">
        <v>49.87</v>
      </c>
      <c r="O48" t="n">
        <v>27693.75</v>
      </c>
      <c r="P48" t="n">
        <v>239.34</v>
      </c>
      <c r="Q48" t="n">
        <v>444.55</v>
      </c>
      <c r="R48" t="n">
        <v>73.53</v>
      </c>
      <c r="S48" t="n">
        <v>48.21</v>
      </c>
      <c r="T48" t="n">
        <v>6693.09</v>
      </c>
      <c r="U48" t="n">
        <v>0.66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288.7363861073761</v>
      </c>
      <c r="AB48" t="n">
        <v>395.0618616224545</v>
      </c>
      <c r="AC48" t="n">
        <v>357.3577120220119</v>
      </c>
      <c r="AD48" t="n">
        <v>288736.3861073761</v>
      </c>
      <c r="AE48" t="n">
        <v>395061.8616224545</v>
      </c>
      <c r="AF48" t="n">
        <v>4.595730313747834e-06</v>
      </c>
      <c r="AG48" t="n">
        <v>6.032986111111112</v>
      </c>
      <c r="AH48" t="n">
        <v>357357.7120220119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4.7977</v>
      </c>
      <c r="E49" t="n">
        <v>20.84</v>
      </c>
      <c r="F49" t="n">
        <v>17.67</v>
      </c>
      <c r="G49" t="n">
        <v>70.68000000000001</v>
      </c>
      <c r="H49" t="n">
        <v>1.02</v>
      </c>
      <c r="I49" t="n">
        <v>15</v>
      </c>
      <c r="J49" t="n">
        <v>223.06</v>
      </c>
      <c r="K49" t="n">
        <v>55.27</v>
      </c>
      <c r="L49" t="n">
        <v>12.75</v>
      </c>
      <c r="M49" t="n">
        <v>13</v>
      </c>
      <c r="N49" t="n">
        <v>50.04</v>
      </c>
      <c r="O49" t="n">
        <v>27745.04</v>
      </c>
      <c r="P49" t="n">
        <v>239.13</v>
      </c>
      <c r="Q49" t="n">
        <v>444.58</v>
      </c>
      <c r="R49" t="n">
        <v>73.40000000000001</v>
      </c>
      <c r="S49" t="n">
        <v>48.21</v>
      </c>
      <c r="T49" t="n">
        <v>6631.4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288.5997904114051</v>
      </c>
      <c r="AB49" t="n">
        <v>394.8749653650503</v>
      </c>
      <c r="AC49" t="n">
        <v>357.1886528811038</v>
      </c>
      <c r="AD49" t="n">
        <v>288599.7904114051</v>
      </c>
      <c r="AE49" t="n">
        <v>394874.9653650504</v>
      </c>
      <c r="AF49" t="n">
        <v>4.596592588031184e-06</v>
      </c>
      <c r="AG49" t="n">
        <v>6.030092592592593</v>
      </c>
      <c r="AH49" t="n">
        <v>357188.6528811038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4.7971</v>
      </c>
      <c r="E50" t="n">
        <v>20.85</v>
      </c>
      <c r="F50" t="n">
        <v>17.67</v>
      </c>
      <c r="G50" t="n">
        <v>70.69</v>
      </c>
      <c r="H50" t="n">
        <v>1.03</v>
      </c>
      <c r="I50" t="n">
        <v>15</v>
      </c>
      <c r="J50" t="n">
        <v>223.48</v>
      </c>
      <c r="K50" t="n">
        <v>55.27</v>
      </c>
      <c r="L50" t="n">
        <v>13</v>
      </c>
      <c r="M50" t="n">
        <v>13</v>
      </c>
      <c r="N50" t="n">
        <v>50.21</v>
      </c>
      <c r="O50" t="n">
        <v>27796.39</v>
      </c>
      <c r="P50" t="n">
        <v>238.86</v>
      </c>
      <c r="Q50" t="n">
        <v>444.58</v>
      </c>
      <c r="R50" t="n">
        <v>73.51000000000001</v>
      </c>
      <c r="S50" t="n">
        <v>48.21</v>
      </c>
      <c r="T50" t="n">
        <v>6686.83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288.4841307502856</v>
      </c>
      <c r="AB50" t="n">
        <v>394.7167147141623</v>
      </c>
      <c r="AC50" t="n">
        <v>357.0455054502305</v>
      </c>
      <c r="AD50" t="n">
        <v>288484.1307502856</v>
      </c>
      <c r="AE50" t="n">
        <v>394716.7147141623</v>
      </c>
      <c r="AF50" t="n">
        <v>4.596017738508951e-06</v>
      </c>
      <c r="AG50" t="n">
        <v>6.032986111111112</v>
      </c>
      <c r="AH50" t="n">
        <v>357045.5054502304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4.8237</v>
      </c>
      <c r="E51" t="n">
        <v>20.73</v>
      </c>
      <c r="F51" t="n">
        <v>17.6</v>
      </c>
      <c r="G51" t="n">
        <v>75.42</v>
      </c>
      <c r="H51" t="n">
        <v>1.05</v>
      </c>
      <c r="I51" t="n">
        <v>14</v>
      </c>
      <c r="J51" t="n">
        <v>223.89</v>
      </c>
      <c r="K51" t="n">
        <v>55.27</v>
      </c>
      <c r="L51" t="n">
        <v>13.25</v>
      </c>
      <c r="M51" t="n">
        <v>12</v>
      </c>
      <c r="N51" t="n">
        <v>50.37</v>
      </c>
      <c r="O51" t="n">
        <v>27847.8</v>
      </c>
      <c r="P51" t="n">
        <v>237.64</v>
      </c>
      <c r="Q51" t="n">
        <v>444.55</v>
      </c>
      <c r="R51" t="n">
        <v>70.87</v>
      </c>
      <c r="S51" t="n">
        <v>48.21</v>
      </c>
      <c r="T51" t="n">
        <v>5368.28</v>
      </c>
      <c r="U51" t="n">
        <v>0.68</v>
      </c>
      <c r="V51" t="n">
        <v>0.78</v>
      </c>
      <c r="W51" t="n">
        <v>0.19</v>
      </c>
      <c r="X51" t="n">
        <v>0.32</v>
      </c>
      <c r="Y51" t="n">
        <v>1</v>
      </c>
      <c r="Z51" t="n">
        <v>10</v>
      </c>
      <c r="AA51" t="n">
        <v>286.6299833279553</v>
      </c>
      <c r="AB51" t="n">
        <v>392.1797884117189</v>
      </c>
      <c r="AC51" t="n">
        <v>354.7506998334937</v>
      </c>
      <c r="AD51" t="n">
        <v>286629.9833279553</v>
      </c>
      <c r="AE51" t="n">
        <v>392179.7884117189</v>
      </c>
      <c r="AF51" t="n">
        <v>4.621502733994627e-06</v>
      </c>
      <c r="AG51" t="n">
        <v>5.998263888888889</v>
      </c>
      <c r="AH51" t="n">
        <v>354750.6998334937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4.8334</v>
      </c>
      <c r="E52" t="n">
        <v>20.69</v>
      </c>
      <c r="F52" t="n">
        <v>17.56</v>
      </c>
      <c r="G52" t="n">
        <v>75.23999999999999</v>
      </c>
      <c r="H52" t="n">
        <v>1.07</v>
      </c>
      <c r="I52" t="n">
        <v>14</v>
      </c>
      <c r="J52" t="n">
        <v>224.31</v>
      </c>
      <c r="K52" t="n">
        <v>55.27</v>
      </c>
      <c r="L52" t="n">
        <v>13.5</v>
      </c>
      <c r="M52" t="n">
        <v>12</v>
      </c>
      <c r="N52" t="n">
        <v>50.54</v>
      </c>
      <c r="O52" t="n">
        <v>27899.27</v>
      </c>
      <c r="P52" t="n">
        <v>236.77</v>
      </c>
      <c r="Q52" t="n">
        <v>444.55</v>
      </c>
      <c r="R52" t="n">
        <v>69.68000000000001</v>
      </c>
      <c r="S52" t="n">
        <v>48.21</v>
      </c>
      <c r="T52" t="n">
        <v>4772.74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285.7728777856078</v>
      </c>
      <c r="AB52" t="n">
        <v>391.0070587958512</v>
      </c>
      <c r="AC52" t="n">
        <v>353.6898938862281</v>
      </c>
      <c r="AD52" t="n">
        <v>285772.8777856078</v>
      </c>
      <c r="AE52" t="n">
        <v>391007.0587958512</v>
      </c>
      <c r="AF52" t="n">
        <v>4.630796134604066e-06</v>
      </c>
      <c r="AG52" t="n">
        <v>5.986689814814816</v>
      </c>
      <c r="AH52" t="n">
        <v>353689.8938862281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4.7978</v>
      </c>
      <c r="E53" t="n">
        <v>20.84</v>
      </c>
      <c r="F53" t="n">
        <v>17.71</v>
      </c>
      <c r="G53" t="n">
        <v>75.90000000000001</v>
      </c>
      <c r="H53" t="n">
        <v>1.09</v>
      </c>
      <c r="I53" t="n">
        <v>14</v>
      </c>
      <c r="J53" t="n">
        <v>224.73</v>
      </c>
      <c r="K53" t="n">
        <v>55.27</v>
      </c>
      <c r="L53" t="n">
        <v>13.75</v>
      </c>
      <c r="M53" t="n">
        <v>12</v>
      </c>
      <c r="N53" t="n">
        <v>50.71</v>
      </c>
      <c r="O53" t="n">
        <v>27950.8</v>
      </c>
      <c r="P53" t="n">
        <v>238.91</v>
      </c>
      <c r="Q53" t="n">
        <v>444.55</v>
      </c>
      <c r="R53" t="n">
        <v>75.23</v>
      </c>
      <c r="S53" t="n">
        <v>48.21</v>
      </c>
      <c r="T53" t="n">
        <v>7549.22</v>
      </c>
      <c r="U53" t="n">
        <v>0.64</v>
      </c>
      <c r="V53" t="n">
        <v>0.77</v>
      </c>
      <c r="W53" t="n">
        <v>0.18</v>
      </c>
      <c r="X53" t="n">
        <v>0.43</v>
      </c>
      <c r="Y53" t="n">
        <v>1</v>
      </c>
      <c r="Z53" t="n">
        <v>10</v>
      </c>
      <c r="AA53" t="n">
        <v>288.5830869110532</v>
      </c>
      <c r="AB53" t="n">
        <v>394.8521108989623</v>
      </c>
      <c r="AC53" t="n">
        <v>357.1679796131828</v>
      </c>
      <c r="AD53" t="n">
        <v>288583.0869110532</v>
      </c>
      <c r="AE53" t="n">
        <v>394852.1108989624</v>
      </c>
      <c r="AF53" t="n">
        <v>4.59668839628489e-06</v>
      </c>
      <c r="AG53" t="n">
        <v>6.030092592592593</v>
      </c>
      <c r="AH53" t="n">
        <v>357167.9796131828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4.8072</v>
      </c>
      <c r="E54" t="n">
        <v>20.8</v>
      </c>
      <c r="F54" t="n">
        <v>17.67</v>
      </c>
      <c r="G54" t="n">
        <v>75.73</v>
      </c>
      <c r="H54" t="n">
        <v>1.11</v>
      </c>
      <c r="I54" t="n">
        <v>14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237.01</v>
      </c>
      <c r="Q54" t="n">
        <v>444.55</v>
      </c>
      <c r="R54" t="n">
        <v>73.45</v>
      </c>
      <c r="S54" t="n">
        <v>48.21</v>
      </c>
      <c r="T54" t="n">
        <v>6658.93</v>
      </c>
      <c r="U54" t="n">
        <v>0.66</v>
      </c>
      <c r="V54" t="n">
        <v>0.77</v>
      </c>
      <c r="W54" t="n">
        <v>0.19</v>
      </c>
      <c r="X54" t="n">
        <v>0.39</v>
      </c>
      <c r="Y54" t="n">
        <v>1</v>
      </c>
      <c r="Z54" t="n">
        <v>10</v>
      </c>
      <c r="AA54" t="n">
        <v>287.2097022036258</v>
      </c>
      <c r="AB54" t="n">
        <v>392.9729853528031</v>
      </c>
      <c r="AC54" t="n">
        <v>355.4681951717797</v>
      </c>
      <c r="AD54" t="n">
        <v>287209.7022036258</v>
      </c>
      <c r="AE54" t="n">
        <v>392972.9853528031</v>
      </c>
      <c r="AF54" t="n">
        <v>4.605694372133211e-06</v>
      </c>
      <c r="AG54" t="n">
        <v>6.018518518518519</v>
      </c>
      <c r="AH54" t="n">
        <v>355468.1951717797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4.8272</v>
      </c>
      <c r="E55" t="n">
        <v>20.72</v>
      </c>
      <c r="F55" t="n">
        <v>17.62</v>
      </c>
      <c r="G55" t="n">
        <v>81.34</v>
      </c>
      <c r="H55" t="n">
        <v>1.12</v>
      </c>
      <c r="I55" t="n">
        <v>13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236.38</v>
      </c>
      <c r="Q55" t="n">
        <v>444.55</v>
      </c>
      <c r="R55" t="n">
        <v>72.04000000000001</v>
      </c>
      <c r="S55" t="n">
        <v>48.21</v>
      </c>
      <c r="T55" t="n">
        <v>5958.92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285.9298068998329</v>
      </c>
      <c r="AB55" t="n">
        <v>391.2217761331579</v>
      </c>
      <c r="AC55" t="n">
        <v>353.8841189022199</v>
      </c>
      <c r="AD55" t="n">
        <v>285929.8068998329</v>
      </c>
      <c r="AE55" t="n">
        <v>391221.7761331579</v>
      </c>
      <c r="AF55" t="n">
        <v>4.624856022874321e-06</v>
      </c>
      <c r="AG55" t="n">
        <v>5.99537037037037</v>
      </c>
      <c r="AH55" t="n">
        <v>353884.1189022199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4.8288</v>
      </c>
      <c r="E56" t="n">
        <v>20.71</v>
      </c>
      <c r="F56" t="n">
        <v>17.62</v>
      </c>
      <c r="G56" t="n">
        <v>81.31</v>
      </c>
      <c r="H56" t="n">
        <v>1.14</v>
      </c>
      <c r="I56" t="n">
        <v>13</v>
      </c>
      <c r="J56" t="n">
        <v>225.99</v>
      </c>
      <c r="K56" t="n">
        <v>55.27</v>
      </c>
      <c r="L56" t="n">
        <v>14.5</v>
      </c>
      <c r="M56" t="n">
        <v>11</v>
      </c>
      <c r="N56" t="n">
        <v>51.21</v>
      </c>
      <c r="O56" t="n">
        <v>28105.73</v>
      </c>
      <c r="P56" t="n">
        <v>236.36</v>
      </c>
      <c r="Q56" t="n">
        <v>444.55</v>
      </c>
      <c r="R56" t="n">
        <v>71.70999999999999</v>
      </c>
      <c r="S56" t="n">
        <v>48.21</v>
      </c>
      <c r="T56" t="n">
        <v>5795.66</v>
      </c>
      <c r="U56" t="n">
        <v>0.67</v>
      </c>
      <c r="V56" t="n">
        <v>0.77</v>
      </c>
      <c r="W56" t="n">
        <v>0.18</v>
      </c>
      <c r="X56" t="n">
        <v>0.34</v>
      </c>
      <c r="Y56" t="n">
        <v>1</v>
      </c>
      <c r="Z56" t="n">
        <v>10</v>
      </c>
      <c r="AA56" t="n">
        <v>285.8663850449725</v>
      </c>
      <c r="AB56" t="n">
        <v>391.1349995533632</v>
      </c>
      <c r="AC56" t="n">
        <v>353.8056241574091</v>
      </c>
      <c r="AD56" t="n">
        <v>285866.3850449725</v>
      </c>
      <c r="AE56" t="n">
        <v>391134.9995533632</v>
      </c>
      <c r="AF56" t="n">
        <v>4.626388954933611e-06</v>
      </c>
      <c r="AG56" t="n">
        <v>5.992476851851852</v>
      </c>
      <c r="AH56" t="n">
        <v>353805.6241574091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4.8279</v>
      </c>
      <c r="E57" t="n">
        <v>20.71</v>
      </c>
      <c r="F57" t="n">
        <v>17.62</v>
      </c>
      <c r="G57" t="n">
        <v>81.33</v>
      </c>
      <c r="H57" t="n">
        <v>1.16</v>
      </c>
      <c r="I57" t="n">
        <v>13</v>
      </c>
      <c r="J57" t="n">
        <v>226.41</v>
      </c>
      <c r="K57" t="n">
        <v>55.27</v>
      </c>
      <c r="L57" t="n">
        <v>14.75</v>
      </c>
      <c r="M57" t="n">
        <v>11</v>
      </c>
      <c r="N57" t="n">
        <v>51.38</v>
      </c>
      <c r="O57" t="n">
        <v>28157.49</v>
      </c>
      <c r="P57" t="n">
        <v>236.19</v>
      </c>
      <c r="Q57" t="n">
        <v>444.57</v>
      </c>
      <c r="R57" t="n">
        <v>71.90000000000001</v>
      </c>
      <c r="S57" t="n">
        <v>48.21</v>
      </c>
      <c r="T57" t="n">
        <v>5890.06</v>
      </c>
      <c r="U57" t="n">
        <v>0.67</v>
      </c>
      <c r="V57" t="n">
        <v>0.77</v>
      </c>
      <c r="W57" t="n">
        <v>0.18</v>
      </c>
      <c r="X57" t="n">
        <v>0.34</v>
      </c>
      <c r="Y57" t="n">
        <v>1</v>
      </c>
      <c r="Z57" t="n">
        <v>10</v>
      </c>
      <c r="AA57" t="n">
        <v>285.8112532830949</v>
      </c>
      <c r="AB57" t="n">
        <v>391.0595658445205</v>
      </c>
      <c r="AC57" t="n">
        <v>353.7373897358664</v>
      </c>
      <c r="AD57" t="n">
        <v>285811.2532830948</v>
      </c>
      <c r="AE57" t="n">
        <v>391059.5658445205</v>
      </c>
      <c r="AF57" t="n">
        <v>4.62552668065026e-06</v>
      </c>
      <c r="AG57" t="n">
        <v>5.992476851851852</v>
      </c>
      <c r="AH57" t="n">
        <v>353737.3897358665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4.8259</v>
      </c>
      <c r="E58" t="n">
        <v>20.72</v>
      </c>
      <c r="F58" t="n">
        <v>17.63</v>
      </c>
      <c r="G58" t="n">
        <v>81.37</v>
      </c>
      <c r="H58" t="n">
        <v>1.18</v>
      </c>
      <c r="I58" t="n">
        <v>13</v>
      </c>
      <c r="J58" t="n">
        <v>226.83</v>
      </c>
      <c r="K58" t="n">
        <v>55.27</v>
      </c>
      <c r="L58" t="n">
        <v>15</v>
      </c>
      <c r="M58" t="n">
        <v>11</v>
      </c>
      <c r="N58" t="n">
        <v>51.55</v>
      </c>
      <c r="O58" t="n">
        <v>28209.31</v>
      </c>
      <c r="P58" t="n">
        <v>236.16</v>
      </c>
      <c r="Q58" t="n">
        <v>444.59</v>
      </c>
      <c r="R58" t="n">
        <v>72.11</v>
      </c>
      <c r="S58" t="n">
        <v>48.21</v>
      </c>
      <c r="T58" t="n">
        <v>5997.3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285.8872254398657</v>
      </c>
      <c r="AB58" t="n">
        <v>391.1635143010693</v>
      </c>
      <c r="AC58" t="n">
        <v>353.8314174976148</v>
      </c>
      <c r="AD58" t="n">
        <v>285887.2254398657</v>
      </c>
      <c r="AE58" t="n">
        <v>391163.5143010693</v>
      </c>
      <c r="AF58" t="n">
        <v>4.623610515576149e-06</v>
      </c>
      <c r="AG58" t="n">
        <v>5.99537037037037</v>
      </c>
      <c r="AH58" t="n">
        <v>353831.4174976149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4.8463</v>
      </c>
      <c r="E59" t="n">
        <v>20.63</v>
      </c>
      <c r="F59" t="n">
        <v>17.58</v>
      </c>
      <c r="G59" t="n">
        <v>87.91</v>
      </c>
      <c r="H59" t="n">
        <v>1.19</v>
      </c>
      <c r="I59" t="n">
        <v>12</v>
      </c>
      <c r="J59" t="n">
        <v>227.25</v>
      </c>
      <c r="K59" t="n">
        <v>55.27</v>
      </c>
      <c r="L59" t="n">
        <v>15.25</v>
      </c>
      <c r="M59" t="n">
        <v>10</v>
      </c>
      <c r="N59" t="n">
        <v>51.72</v>
      </c>
      <c r="O59" t="n">
        <v>28261.2</v>
      </c>
      <c r="P59" t="n">
        <v>234.01</v>
      </c>
      <c r="Q59" t="n">
        <v>444.55</v>
      </c>
      <c r="R59" t="n">
        <v>70.56</v>
      </c>
      <c r="S59" t="n">
        <v>48.21</v>
      </c>
      <c r="T59" t="n">
        <v>5225.87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284.015160528312</v>
      </c>
      <c r="AB59" t="n">
        <v>388.6020724994066</v>
      </c>
      <c r="AC59" t="n">
        <v>351.5144361064966</v>
      </c>
      <c r="AD59" t="n">
        <v>284015.160528312</v>
      </c>
      <c r="AE59" t="n">
        <v>388602.0724994066</v>
      </c>
      <c r="AF59" t="n">
        <v>4.643155399332082e-06</v>
      </c>
      <c r="AG59" t="n">
        <v>5.969328703703703</v>
      </c>
      <c r="AH59" t="n">
        <v>351514.4361064967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4.8458</v>
      </c>
      <c r="E60" t="n">
        <v>20.64</v>
      </c>
      <c r="F60" t="n">
        <v>17.59</v>
      </c>
      <c r="G60" t="n">
        <v>87.92</v>
      </c>
      <c r="H60" t="n">
        <v>1.21</v>
      </c>
      <c r="I60" t="n">
        <v>12</v>
      </c>
      <c r="J60" t="n">
        <v>227.67</v>
      </c>
      <c r="K60" t="n">
        <v>55.27</v>
      </c>
      <c r="L60" t="n">
        <v>15.5</v>
      </c>
      <c r="M60" t="n">
        <v>10</v>
      </c>
      <c r="N60" t="n">
        <v>51.9</v>
      </c>
      <c r="O60" t="n">
        <v>28313.14</v>
      </c>
      <c r="P60" t="n">
        <v>234.47</v>
      </c>
      <c r="Q60" t="n">
        <v>444.55</v>
      </c>
      <c r="R60" t="n">
        <v>70.75</v>
      </c>
      <c r="S60" t="n">
        <v>48.21</v>
      </c>
      <c r="T60" t="n">
        <v>5321.93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284.2853512866286</v>
      </c>
      <c r="AB60" t="n">
        <v>388.9717594149104</v>
      </c>
      <c r="AC60" t="n">
        <v>351.8488406216436</v>
      </c>
      <c r="AD60" t="n">
        <v>284285.3512866286</v>
      </c>
      <c r="AE60" t="n">
        <v>388971.7594149103</v>
      </c>
      <c r="AF60" t="n">
        <v>4.642676358063553e-06</v>
      </c>
      <c r="AG60" t="n">
        <v>5.972222222222222</v>
      </c>
      <c r="AH60" t="n">
        <v>351848.8406216436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4.8449</v>
      </c>
      <c r="E61" t="n">
        <v>20.64</v>
      </c>
      <c r="F61" t="n">
        <v>17.59</v>
      </c>
      <c r="G61" t="n">
        <v>87.94</v>
      </c>
      <c r="H61" t="n">
        <v>1.23</v>
      </c>
      <c r="I61" t="n">
        <v>12</v>
      </c>
      <c r="J61" t="n">
        <v>228.09</v>
      </c>
      <c r="K61" t="n">
        <v>55.27</v>
      </c>
      <c r="L61" t="n">
        <v>15.75</v>
      </c>
      <c r="M61" t="n">
        <v>10</v>
      </c>
      <c r="N61" t="n">
        <v>52.07</v>
      </c>
      <c r="O61" t="n">
        <v>28365.14</v>
      </c>
      <c r="P61" t="n">
        <v>234.42</v>
      </c>
      <c r="Q61" t="n">
        <v>444.56</v>
      </c>
      <c r="R61" t="n">
        <v>70.81999999999999</v>
      </c>
      <c r="S61" t="n">
        <v>48.21</v>
      </c>
      <c r="T61" t="n">
        <v>5354.61</v>
      </c>
      <c r="U61" t="n">
        <v>0.68</v>
      </c>
      <c r="V61" t="n">
        <v>0.78</v>
      </c>
      <c r="W61" t="n">
        <v>0.18</v>
      </c>
      <c r="X61" t="n">
        <v>0.31</v>
      </c>
      <c r="Y61" t="n">
        <v>1</v>
      </c>
      <c r="Z61" t="n">
        <v>10</v>
      </c>
      <c r="AA61" t="n">
        <v>284.2900251140938</v>
      </c>
      <c r="AB61" t="n">
        <v>388.9781543518429</v>
      </c>
      <c r="AC61" t="n">
        <v>351.8546252347707</v>
      </c>
      <c r="AD61" t="n">
        <v>284290.0251140938</v>
      </c>
      <c r="AE61" t="n">
        <v>388978.1543518429</v>
      </c>
      <c r="AF61" t="n">
        <v>4.641814083780203e-06</v>
      </c>
      <c r="AG61" t="n">
        <v>5.972222222222222</v>
      </c>
      <c r="AH61" t="n">
        <v>351854.6252347707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4.8462</v>
      </c>
      <c r="E62" t="n">
        <v>20.63</v>
      </c>
      <c r="F62" t="n">
        <v>17.58</v>
      </c>
      <c r="G62" t="n">
        <v>87.92</v>
      </c>
      <c r="H62" t="n">
        <v>1.24</v>
      </c>
      <c r="I62" t="n">
        <v>12</v>
      </c>
      <c r="J62" t="n">
        <v>228.51</v>
      </c>
      <c r="K62" t="n">
        <v>55.27</v>
      </c>
      <c r="L62" t="n">
        <v>16</v>
      </c>
      <c r="M62" t="n">
        <v>10</v>
      </c>
      <c r="N62" t="n">
        <v>52.24</v>
      </c>
      <c r="O62" t="n">
        <v>28417.2</v>
      </c>
      <c r="P62" t="n">
        <v>234.86</v>
      </c>
      <c r="Q62" t="n">
        <v>444.55</v>
      </c>
      <c r="R62" t="n">
        <v>70.52</v>
      </c>
      <c r="S62" t="n">
        <v>48.21</v>
      </c>
      <c r="T62" t="n">
        <v>5205.55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284.4426659872343</v>
      </c>
      <c r="AB62" t="n">
        <v>389.1870043285139</v>
      </c>
      <c r="AC62" t="n">
        <v>352.0435428627909</v>
      </c>
      <c r="AD62" t="n">
        <v>284442.6659872343</v>
      </c>
      <c r="AE62" t="n">
        <v>389187.0043285139</v>
      </c>
      <c r="AF62" t="n">
        <v>4.643059591078375e-06</v>
      </c>
      <c r="AG62" t="n">
        <v>5.969328703703703</v>
      </c>
      <c r="AH62" t="n">
        <v>352043.5428627909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4.8523</v>
      </c>
      <c r="E63" t="n">
        <v>20.61</v>
      </c>
      <c r="F63" t="n">
        <v>17.56</v>
      </c>
      <c r="G63" t="n">
        <v>87.79000000000001</v>
      </c>
      <c r="H63" t="n">
        <v>1.26</v>
      </c>
      <c r="I63" t="n">
        <v>12</v>
      </c>
      <c r="J63" t="n">
        <v>228.93</v>
      </c>
      <c r="K63" t="n">
        <v>55.27</v>
      </c>
      <c r="L63" t="n">
        <v>16.25</v>
      </c>
      <c r="M63" t="n">
        <v>10</v>
      </c>
      <c r="N63" t="n">
        <v>52.41</v>
      </c>
      <c r="O63" t="n">
        <v>28469.32</v>
      </c>
      <c r="P63" t="n">
        <v>234.06</v>
      </c>
      <c r="Q63" t="n">
        <v>444.55</v>
      </c>
      <c r="R63" t="n">
        <v>69.54000000000001</v>
      </c>
      <c r="S63" t="n">
        <v>48.21</v>
      </c>
      <c r="T63" t="n">
        <v>4715.99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283.7948961194509</v>
      </c>
      <c r="AB63" t="n">
        <v>388.300697017823</v>
      </c>
      <c r="AC63" t="n">
        <v>351.2418234778923</v>
      </c>
      <c r="AD63" t="n">
        <v>283794.8961194509</v>
      </c>
      <c r="AE63" t="n">
        <v>388300.697017823</v>
      </c>
      <c r="AF63" t="n">
        <v>4.648903894554414e-06</v>
      </c>
      <c r="AG63" t="n">
        <v>5.963541666666667</v>
      </c>
      <c r="AH63" t="n">
        <v>351241.8234778923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4.8614</v>
      </c>
      <c r="E64" t="n">
        <v>20.57</v>
      </c>
      <c r="F64" t="n">
        <v>17.52</v>
      </c>
      <c r="G64" t="n">
        <v>87.59</v>
      </c>
      <c r="H64" t="n">
        <v>1.28</v>
      </c>
      <c r="I64" t="n">
        <v>12</v>
      </c>
      <c r="J64" t="n">
        <v>229.36</v>
      </c>
      <c r="K64" t="n">
        <v>55.27</v>
      </c>
      <c r="L64" t="n">
        <v>16.5</v>
      </c>
      <c r="M64" t="n">
        <v>10</v>
      </c>
      <c r="N64" t="n">
        <v>52.58</v>
      </c>
      <c r="O64" t="n">
        <v>28521.51</v>
      </c>
      <c r="P64" t="n">
        <v>232.22</v>
      </c>
      <c r="Q64" t="n">
        <v>444.55</v>
      </c>
      <c r="R64" t="n">
        <v>68.34999999999999</v>
      </c>
      <c r="S64" t="n">
        <v>48.21</v>
      </c>
      <c r="T64" t="n">
        <v>4121.78</v>
      </c>
      <c r="U64" t="n">
        <v>0.71</v>
      </c>
      <c r="V64" t="n">
        <v>0.78</v>
      </c>
      <c r="W64" t="n">
        <v>0.18</v>
      </c>
      <c r="X64" t="n">
        <v>0.24</v>
      </c>
      <c r="Y64" t="n">
        <v>1</v>
      </c>
      <c r="Z64" t="n">
        <v>10</v>
      </c>
      <c r="AA64" t="n">
        <v>282.4854175946517</v>
      </c>
      <c r="AB64" t="n">
        <v>386.5090107300774</v>
      </c>
      <c r="AC64" t="n">
        <v>349.6211332148016</v>
      </c>
      <c r="AD64" t="n">
        <v>282485.4175946517</v>
      </c>
      <c r="AE64" t="n">
        <v>386509.0107300774</v>
      </c>
      <c r="AF64" t="n">
        <v>4.65762244564162e-06</v>
      </c>
      <c r="AG64" t="n">
        <v>5.951967592592593</v>
      </c>
      <c r="AH64" t="n">
        <v>349621.1332148016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4.8591</v>
      </c>
      <c r="E65" t="n">
        <v>20.58</v>
      </c>
      <c r="F65" t="n">
        <v>17.57</v>
      </c>
      <c r="G65" t="n">
        <v>95.83</v>
      </c>
      <c r="H65" t="n">
        <v>1.3</v>
      </c>
      <c r="I65" t="n">
        <v>11</v>
      </c>
      <c r="J65" t="n">
        <v>229.78</v>
      </c>
      <c r="K65" t="n">
        <v>55.27</v>
      </c>
      <c r="L65" t="n">
        <v>16.75</v>
      </c>
      <c r="M65" t="n">
        <v>9</v>
      </c>
      <c r="N65" t="n">
        <v>52.76</v>
      </c>
      <c r="O65" t="n">
        <v>28573.75</v>
      </c>
      <c r="P65" t="n">
        <v>232.62</v>
      </c>
      <c r="Q65" t="n">
        <v>444.55</v>
      </c>
      <c r="R65" t="n">
        <v>70.36</v>
      </c>
      <c r="S65" t="n">
        <v>48.21</v>
      </c>
      <c r="T65" t="n">
        <v>5129.9</v>
      </c>
      <c r="U65" t="n">
        <v>0.6899999999999999</v>
      </c>
      <c r="V65" t="n">
        <v>0.78</v>
      </c>
      <c r="W65" t="n">
        <v>0.18</v>
      </c>
      <c r="X65" t="n">
        <v>0.29</v>
      </c>
      <c r="Y65" t="n">
        <v>1</v>
      </c>
      <c r="Z65" t="n">
        <v>10</v>
      </c>
      <c r="AA65" t="n">
        <v>282.879657250977</v>
      </c>
      <c r="AB65" t="n">
        <v>387.0484268204877</v>
      </c>
      <c r="AC65" t="n">
        <v>350.1090681906184</v>
      </c>
      <c r="AD65" t="n">
        <v>282879.657250977</v>
      </c>
      <c r="AE65" t="n">
        <v>387048.4268204877</v>
      </c>
      <c r="AF65" t="n">
        <v>4.655418855806392e-06</v>
      </c>
      <c r="AG65" t="n">
        <v>5.954861111111111</v>
      </c>
      <c r="AH65" t="n">
        <v>350109.0681906184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4.8611</v>
      </c>
      <c r="E66" t="n">
        <v>20.57</v>
      </c>
      <c r="F66" t="n">
        <v>17.56</v>
      </c>
      <c r="G66" t="n">
        <v>95.79000000000001</v>
      </c>
      <c r="H66" t="n">
        <v>1.31</v>
      </c>
      <c r="I66" t="n">
        <v>11</v>
      </c>
      <c r="J66" t="n">
        <v>230.2</v>
      </c>
      <c r="K66" t="n">
        <v>55.27</v>
      </c>
      <c r="L66" t="n">
        <v>17</v>
      </c>
      <c r="M66" t="n">
        <v>9</v>
      </c>
      <c r="N66" t="n">
        <v>52.93</v>
      </c>
      <c r="O66" t="n">
        <v>28626.06</v>
      </c>
      <c r="P66" t="n">
        <v>232.27</v>
      </c>
      <c r="Q66" t="n">
        <v>444.55</v>
      </c>
      <c r="R66" t="n">
        <v>69.84</v>
      </c>
      <c r="S66" t="n">
        <v>48.21</v>
      </c>
      <c r="T66" t="n">
        <v>4869.44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282.6163717446</v>
      </c>
      <c r="AB66" t="n">
        <v>386.6881879753259</v>
      </c>
      <c r="AC66" t="n">
        <v>349.7832100352405</v>
      </c>
      <c r="AD66" t="n">
        <v>282616.3717446</v>
      </c>
      <c r="AE66" t="n">
        <v>386688.1879753259</v>
      </c>
      <c r="AF66" t="n">
        <v>4.657335020880503e-06</v>
      </c>
      <c r="AG66" t="n">
        <v>5.951967592592593</v>
      </c>
      <c r="AH66" t="n">
        <v>349783.2100352405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4.8586</v>
      </c>
      <c r="E67" t="n">
        <v>20.58</v>
      </c>
      <c r="F67" t="n">
        <v>17.57</v>
      </c>
      <c r="G67" t="n">
        <v>95.84</v>
      </c>
      <c r="H67" t="n">
        <v>1.33</v>
      </c>
      <c r="I67" t="n">
        <v>11</v>
      </c>
      <c r="J67" t="n">
        <v>230.63</v>
      </c>
      <c r="K67" t="n">
        <v>55.27</v>
      </c>
      <c r="L67" t="n">
        <v>17.25</v>
      </c>
      <c r="M67" t="n">
        <v>9</v>
      </c>
      <c r="N67" t="n">
        <v>53.11</v>
      </c>
      <c r="O67" t="n">
        <v>28678.42</v>
      </c>
      <c r="P67" t="n">
        <v>232.47</v>
      </c>
      <c r="Q67" t="n">
        <v>444.62</v>
      </c>
      <c r="R67" t="n">
        <v>70.25</v>
      </c>
      <c r="S67" t="n">
        <v>48.21</v>
      </c>
      <c r="T67" t="n">
        <v>5075.26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282.8212586824156</v>
      </c>
      <c r="AB67" t="n">
        <v>386.9685233226191</v>
      </c>
      <c r="AC67" t="n">
        <v>350.0367905704411</v>
      </c>
      <c r="AD67" t="n">
        <v>282821.2586824156</v>
      </c>
      <c r="AE67" t="n">
        <v>386968.5233226191</v>
      </c>
      <c r="AF67" t="n">
        <v>4.654939814537864e-06</v>
      </c>
      <c r="AG67" t="n">
        <v>5.954861111111111</v>
      </c>
      <c r="AH67" t="n">
        <v>350036.7905704411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4.8592</v>
      </c>
      <c r="E68" t="n">
        <v>20.58</v>
      </c>
      <c r="F68" t="n">
        <v>17.57</v>
      </c>
      <c r="G68" t="n">
        <v>95.83</v>
      </c>
      <c r="H68" t="n">
        <v>1.35</v>
      </c>
      <c r="I68" t="n">
        <v>11</v>
      </c>
      <c r="J68" t="n">
        <v>231.05</v>
      </c>
      <c r="K68" t="n">
        <v>55.27</v>
      </c>
      <c r="L68" t="n">
        <v>17.5</v>
      </c>
      <c r="M68" t="n">
        <v>9</v>
      </c>
      <c r="N68" t="n">
        <v>53.28</v>
      </c>
      <c r="O68" t="n">
        <v>28730.85</v>
      </c>
      <c r="P68" t="n">
        <v>232.5</v>
      </c>
      <c r="Q68" t="n">
        <v>444.55</v>
      </c>
      <c r="R68" t="n">
        <v>70.17</v>
      </c>
      <c r="S68" t="n">
        <v>48.21</v>
      </c>
      <c r="T68" t="n">
        <v>5032.55</v>
      </c>
      <c r="U68" t="n">
        <v>0.6899999999999999</v>
      </c>
      <c r="V68" t="n">
        <v>0.78</v>
      </c>
      <c r="W68" t="n">
        <v>0.18</v>
      </c>
      <c r="X68" t="n">
        <v>0.29</v>
      </c>
      <c r="Y68" t="n">
        <v>1</v>
      </c>
      <c r="Z68" t="n">
        <v>10</v>
      </c>
      <c r="AA68" t="n">
        <v>282.8166735950758</v>
      </c>
      <c r="AB68" t="n">
        <v>386.962249803841</v>
      </c>
      <c r="AC68" t="n">
        <v>350.0311157874903</v>
      </c>
      <c r="AD68" t="n">
        <v>282816.6735950758</v>
      </c>
      <c r="AE68" t="n">
        <v>386962.249803841</v>
      </c>
      <c r="AF68" t="n">
        <v>4.655514664060097e-06</v>
      </c>
      <c r="AG68" t="n">
        <v>5.954861111111111</v>
      </c>
      <c r="AH68" t="n">
        <v>350031.1157874903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4.8599</v>
      </c>
      <c r="E69" t="n">
        <v>20.58</v>
      </c>
      <c r="F69" t="n">
        <v>17.57</v>
      </c>
      <c r="G69" t="n">
        <v>95.81</v>
      </c>
      <c r="H69" t="n">
        <v>1.36</v>
      </c>
      <c r="I69" t="n">
        <v>11</v>
      </c>
      <c r="J69" t="n">
        <v>231.48</v>
      </c>
      <c r="K69" t="n">
        <v>55.27</v>
      </c>
      <c r="L69" t="n">
        <v>17.75</v>
      </c>
      <c r="M69" t="n">
        <v>9</v>
      </c>
      <c r="N69" t="n">
        <v>53.46</v>
      </c>
      <c r="O69" t="n">
        <v>28783.34</v>
      </c>
      <c r="P69" t="n">
        <v>232.29</v>
      </c>
      <c r="Q69" t="n">
        <v>444.57</v>
      </c>
      <c r="R69" t="n">
        <v>70.06999999999999</v>
      </c>
      <c r="S69" t="n">
        <v>48.21</v>
      </c>
      <c r="T69" t="n">
        <v>4982.58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282.6893955074657</v>
      </c>
      <c r="AB69" t="n">
        <v>386.78810230926</v>
      </c>
      <c r="AC69" t="n">
        <v>349.8735886853745</v>
      </c>
      <c r="AD69" t="n">
        <v>282689.3955074658</v>
      </c>
      <c r="AE69" t="n">
        <v>386788.1023092599</v>
      </c>
      <c r="AF69" t="n">
        <v>4.656185321836036e-06</v>
      </c>
      <c r="AG69" t="n">
        <v>5.954861111111111</v>
      </c>
      <c r="AH69" t="n">
        <v>349873.5886853745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4.8613</v>
      </c>
      <c r="E70" t="n">
        <v>20.57</v>
      </c>
      <c r="F70" t="n">
        <v>17.56</v>
      </c>
      <c r="G70" t="n">
        <v>95.78</v>
      </c>
      <c r="H70" t="n">
        <v>1.38</v>
      </c>
      <c r="I70" t="n">
        <v>11</v>
      </c>
      <c r="J70" t="n">
        <v>231.91</v>
      </c>
      <c r="K70" t="n">
        <v>55.27</v>
      </c>
      <c r="L70" t="n">
        <v>18</v>
      </c>
      <c r="M70" t="n">
        <v>9</v>
      </c>
      <c r="N70" t="n">
        <v>53.63</v>
      </c>
      <c r="O70" t="n">
        <v>28835.89</v>
      </c>
      <c r="P70" t="n">
        <v>231.51</v>
      </c>
      <c r="Q70" t="n">
        <v>444.56</v>
      </c>
      <c r="R70" t="n">
        <v>69.84</v>
      </c>
      <c r="S70" t="n">
        <v>48.21</v>
      </c>
      <c r="T70" t="n">
        <v>4871.34</v>
      </c>
      <c r="U70" t="n">
        <v>0.6899999999999999</v>
      </c>
      <c r="V70" t="n">
        <v>0.78</v>
      </c>
      <c r="W70" t="n">
        <v>0.18</v>
      </c>
      <c r="X70" t="n">
        <v>0.28</v>
      </c>
      <c r="Y70" t="n">
        <v>1</v>
      </c>
      <c r="Z70" t="n">
        <v>10</v>
      </c>
      <c r="AA70" t="n">
        <v>282.2317534747053</v>
      </c>
      <c r="AB70" t="n">
        <v>386.1619362902956</v>
      </c>
      <c r="AC70" t="n">
        <v>349.3071830724306</v>
      </c>
      <c r="AD70" t="n">
        <v>282231.7534747053</v>
      </c>
      <c r="AE70" t="n">
        <v>386161.9362902956</v>
      </c>
      <c r="AF70" t="n">
        <v>4.657526637387914e-06</v>
      </c>
      <c r="AG70" t="n">
        <v>5.951967592592593</v>
      </c>
      <c r="AH70" t="n">
        <v>349307.1830724305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4.8594</v>
      </c>
      <c r="E71" t="n">
        <v>20.58</v>
      </c>
      <c r="F71" t="n">
        <v>17.57</v>
      </c>
      <c r="G71" t="n">
        <v>95.81999999999999</v>
      </c>
      <c r="H71" t="n">
        <v>1.4</v>
      </c>
      <c r="I71" t="n">
        <v>11</v>
      </c>
      <c r="J71" t="n">
        <v>232.33</v>
      </c>
      <c r="K71" t="n">
        <v>55.27</v>
      </c>
      <c r="L71" t="n">
        <v>18.25</v>
      </c>
      <c r="M71" t="n">
        <v>9</v>
      </c>
      <c r="N71" t="n">
        <v>53.81</v>
      </c>
      <c r="O71" t="n">
        <v>28888.51</v>
      </c>
      <c r="P71" t="n">
        <v>231.16</v>
      </c>
      <c r="Q71" t="n">
        <v>444.55</v>
      </c>
      <c r="R71" t="n">
        <v>70.15000000000001</v>
      </c>
      <c r="S71" t="n">
        <v>48.21</v>
      </c>
      <c r="T71" t="n">
        <v>5024.97</v>
      </c>
      <c r="U71" t="n">
        <v>0.6899999999999999</v>
      </c>
      <c r="V71" t="n">
        <v>0.78</v>
      </c>
      <c r="W71" t="n">
        <v>0.18</v>
      </c>
      <c r="X71" t="n">
        <v>0.29</v>
      </c>
      <c r="Y71" t="n">
        <v>1</v>
      </c>
      <c r="Z71" t="n">
        <v>10</v>
      </c>
      <c r="AA71" t="n">
        <v>282.1432157932982</v>
      </c>
      <c r="AB71" t="n">
        <v>386.0407951285875</v>
      </c>
      <c r="AC71" t="n">
        <v>349.1976034531733</v>
      </c>
      <c r="AD71" t="n">
        <v>282143.2157932982</v>
      </c>
      <c r="AE71" t="n">
        <v>386040.7951285876</v>
      </c>
      <c r="AF71" t="n">
        <v>4.655706280567509e-06</v>
      </c>
      <c r="AG71" t="n">
        <v>5.954861111111111</v>
      </c>
      <c r="AH71" t="n">
        <v>349197.6034531732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4.8818</v>
      </c>
      <c r="E72" t="n">
        <v>20.48</v>
      </c>
      <c r="F72" t="n">
        <v>17.51</v>
      </c>
      <c r="G72" t="n">
        <v>105.09</v>
      </c>
      <c r="H72" t="n">
        <v>1.41</v>
      </c>
      <c r="I72" t="n">
        <v>10</v>
      </c>
      <c r="J72" t="n">
        <v>232.76</v>
      </c>
      <c r="K72" t="n">
        <v>55.27</v>
      </c>
      <c r="L72" t="n">
        <v>18.5</v>
      </c>
      <c r="M72" t="n">
        <v>8</v>
      </c>
      <c r="N72" t="n">
        <v>53.99</v>
      </c>
      <c r="O72" t="n">
        <v>28941.18</v>
      </c>
      <c r="P72" t="n">
        <v>230.44</v>
      </c>
      <c r="Q72" t="n">
        <v>444.55</v>
      </c>
      <c r="R72" t="n">
        <v>68.27</v>
      </c>
      <c r="S72" t="n">
        <v>48.21</v>
      </c>
      <c r="T72" t="n">
        <v>4091.48</v>
      </c>
      <c r="U72" t="n">
        <v>0.71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268.7957862737649</v>
      </c>
      <c r="AB72" t="n">
        <v>367.7782532129303</v>
      </c>
      <c r="AC72" t="n">
        <v>332.6780129063078</v>
      </c>
      <c r="AD72" t="n">
        <v>268795.7862737649</v>
      </c>
      <c r="AE72" t="n">
        <v>367778.2532129303</v>
      </c>
      <c r="AF72" t="n">
        <v>4.677167329397552e-06</v>
      </c>
      <c r="AG72" t="n">
        <v>5.925925925925926</v>
      </c>
      <c r="AH72" t="n">
        <v>332678.0129063078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4.8779</v>
      </c>
      <c r="E73" t="n">
        <v>20.5</v>
      </c>
      <c r="F73" t="n">
        <v>17.53</v>
      </c>
      <c r="G73" t="n">
        <v>105.18</v>
      </c>
      <c r="H73" t="n">
        <v>1.43</v>
      </c>
      <c r="I73" t="n">
        <v>10</v>
      </c>
      <c r="J73" t="n">
        <v>233.19</v>
      </c>
      <c r="K73" t="n">
        <v>55.27</v>
      </c>
      <c r="L73" t="n">
        <v>18.75</v>
      </c>
      <c r="M73" t="n">
        <v>8</v>
      </c>
      <c r="N73" t="n">
        <v>54.17</v>
      </c>
      <c r="O73" t="n">
        <v>28993.92</v>
      </c>
      <c r="P73" t="n">
        <v>230.67</v>
      </c>
      <c r="Q73" t="n">
        <v>444.55</v>
      </c>
      <c r="R73" t="n">
        <v>68.79000000000001</v>
      </c>
      <c r="S73" t="n">
        <v>48.21</v>
      </c>
      <c r="T73" t="n">
        <v>4352.12</v>
      </c>
      <c r="U73" t="n">
        <v>0.7</v>
      </c>
      <c r="V73" t="n">
        <v>0.78</v>
      </c>
      <c r="W73" t="n">
        <v>0.18</v>
      </c>
      <c r="X73" t="n">
        <v>0.25</v>
      </c>
      <c r="Y73" t="n">
        <v>1</v>
      </c>
      <c r="Z73" t="n">
        <v>10</v>
      </c>
      <c r="AA73" t="n">
        <v>269.0826917639953</v>
      </c>
      <c r="AB73" t="n">
        <v>368.1708099620406</v>
      </c>
      <c r="AC73" t="n">
        <v>333.0331045902398</v>
      </c>
      <c r="AD73" t="n">
        <v>269082.6917639953</v>
      </c>
      <c r="AE73" t="n">
        <v>368170.8099620406</v>
      </c>
      <c r="AF73" t="n">
        <v>4.673430807503036e-06</v>
      </c>
      <c r="AG73" t="n">
        <v>5.931712962962963</v>
      </c>
      <c r="AH73" t="n">
        <v>333033.1045902398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4.8777</v>
      </c>
      <c r="E74" t="n">
        <v>20.5</v>
      </c>
      <c r="F74" t="n">
        <v>17.53</v>
      </c>
      <c r="G74" t="n">
        <v>105.19</v>
      </c>
      <c r="H74" t="n">
        <v>1.45</v>
      </c>
      <c r="I74" t="n">
        <v>10</v>
      </c>
      <c r="J74" t="n">
        <v>233.62</v>
      </c>
      <c r="K74" t="n">
        <v>55.27</v>
      </c>
      <c r="L74" t="n">
        <v>19</v>
      </c>
      <c r="M74" t="n">
        <v>8</v>
      </c>
      <c r="N74" t="n">
        <v>54.34</v>
      </c>
      <c r="O74" t="n">
        <v>29046.73</v>
      </c>
      <c r="P74" t="n">
        <v>230.91</v>
      </c>
      <c r="Q74" t="n">
        <v>444.55</v>
      </c>
      <c r="R74" t="n">
        <v>68.95</v>
      </c>
      <c r="S74" t="n">
        <v>48.21</v>
      </c>
      <c r="T74" t="n">
        <v>4431.41</v>
      </c>
      <c r="U74" t="n">
        <v>0.7</v>
      </c>
      <c r="V74" t="n">
        <v>0.78</v>
      </c>
      <c r="W74" t="n">
        <v>0.18</v>
      </c>
      <c r="X74" t="n">
        <v>0.25</v>
      </c>
      <c r="Y74" t="n">
        <v>1</v>
      </c>
      <c r="Z74" t="n">
        <v>10</v>
      </c>
      <c r="AA74" t="n">
        <v>269.2081127404696</v>
      </c>
      <c r="AB74" t="n">
        <v>368.3424164752357</v>
      </c>
      <c r="AC74" t="n">
        <v>333.1883332186668</v>
      </c>
      <c r="AD74" t="n">
        <v>269208.1127404696</v>
      </c>
      <c r="AE74" t="n">
        <v>368342.4164752357</v>
      </c>
      <c r="AF74" t="n">
        <v>4.673239190995624e-06</v>
      </c>
      <c r="AG74" t="n">
        <v>5.931712962962963</v>
      </c>
      <c r="AH74" t="n">
        <v>333188.3332186668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4.8846</v>
      </c>
      <c r="E75" t="n">
        <v>20.47</v>
      </c>
      <c r="F75" t="n">
        <v>17.5</v>
      </c>
      <c r="G75" t="n">
        <v>105.01</v>
      </c>
      <c r="H75" t="n">
        <v>1.46</v>
      </c>
      <c r="I75" t="n">
        <v>10</v>
      </c>
      <c r="J75" t="n">
        <v>234.04</v>
      </c>
      <c r="K75" t="n">
        <v>55.27</v>
      </c>
      <c r="L75" t="n">
        <v>19.25</v>
      </c>
      <c r="M75" t="n">
        <v>8</v>
      </c>
      <c r="N75" t="n">
        <v>54.52</v>
      </c>
      <c r="O75" t="n">
        <v>29099.59</v>
      </c>
      <c r="P75" t="n">
        <v>229.82</v>
      </c>
      <c r="Q75" t="n">
        <v>444.56</v>
      </c>
      <c r="R75" t="n">
        <v>67.81999999999999</v>
      </c>
      <c r="S75" t="n">
        <v>48.21</v>
      </c>
      <c r="T75" t="n">
        <v>3863.6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268.3753003613071</v>
      </c>
      <c r="AB75" t="n">
        <v>367.2029258369764</v>
      </c>
      <c r="AC75" t="n">
        <v>332.1575939676379</v>
      </c>
      <c r="AD75" t="n">
        <v>268375.3003613071</v>
      </c>
      <c r="AE75" t="n">
        <v>367202.9258369764</v>
      </c>
      <c r="AF75" t="n">
        <v>4.679849960501307e-06</v>
      </c>
      <c r="AG75" t="n">
        <v>5.923032407407407</v>
      </c>
      <c r="AH75" t="n">
        <v>332157.5939676379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4.8914</v>
      </c>
      <c r="E76" t="n">
        <v>20.44</v>
      </c>
      <c r="F76" t="n">
        <v>17.47</v>
      </c>
      <c r="G76" t="n">
        <v>104.84</v>
      </c>
      <c r="H76" t="n">
        <v>1.48</v>
      </c>
      <c r="I76" t="n">
        <v>10</v>
      </c>
      <c r="J76" t="n">
        <v>234.47</v>
      </c>
      <c r="K76" t="n">
        <v>55.27</v>
      </c>
      <c r="L76" t="n">
        <v>19.5</v>
      </c>
      <c r="M76" t="n">
        <v>8</v>
      </c>
      <c r="N76" t="n">
        <v>54.7</v>
      </c>
      <c r="O76" t="n">
        <v>29152.52</v>
      </c>
      <c r="P76" t="n">
        <v>228.93</v>
      </c>
      <c r="Q76" t="n">
        <v>444.55</v>
      </c>
      <c r="R76" t="n">
        <v>66.97</v>
      </c>
      <c r="S76" t="n">
        <v>48.21</v>
      </c>
      <c r="T76" t="n">
        <v>3442.44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267.6468984983745</v>
      </c>
      <c r="AB76" t="n">
        <v>366.2062942732898</v>
      </c>
      <c r="AC76" t="n">
        <v>331.2560795216082</v>
      </c>
      <c r="AD76" t="n">
        <v>267646.8984983744</v>
      </c>
      <c r="AE76" t="n">
        <v>366206.2942732897</v>
      </c>
      <c r="AF76" t="n">
        <v>4.686364921753285e-06</v>
      </c>
      <c r="AG76" t="n">
        <v>5.914351851851852</v>
      </c>
      <c r="AH76" t="n">
        <v>331256.0795216082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4.8726</v>
      </c>
      <c r="E77" t="n">
        <v>20.52</v>
      </c>
      <c r="F77" t="n">
        <v>17.55</v>
      </c>
      <c r="G77" t="n">
        <v>105.31</v>
      </c>
      <c r="H77" t="n">
        <v>1.49</v>
      </c>
      <c r="I77" t="n">
        <v>10</v>
      </c>
      <c r="J77" t="n">
        <v>234.9</v>
      </c>
      <c r="K77" t="n">
        <v>55.27</v>
      </c>
      <c r="L77" t="n">
        <v>19.75</v>
      </c>
      <c r="M77" t="n">
        <v>8</v>
      </c>
      <c r="N77" t="n">
        <v>54.88</v>
      </c>
      <c r="O77" t="n">
        <v>29205.51</v>
      </c>
      <c r="P77" t="n">
        <v>229.52</v>
      </c>
      <c r="Q77" t="n">
        <v>444.55</v>
      </c>
      <c r="R77" t="n">
        <v>69.88</v>
      </c>
      <c r="S77" t="n">
        <v>48.21</v>
      </c>
      <c r="T77" t="n">
        <v>4894.66</v>
      </c>
      <c r="U77" t="n">
        <v>0.6899999999999999</v>
      </c>
      <c r="V77" t="n">
        <v>0.78</v>
      </c>
      <c r="W77" t="n">
        <v>0.18</v>
      </c>
      <c r="X77" t="n">
        <v>0.28</v>
      </c>
      <c r="Y77" t="n">
        <v>1</v>
      </c>
      <c r="Z77" t="n">
        <v>10</v>
      </c>
      <c r="AA77" t="n">
        <v>268.7300900420774</v>
      </c>
      <c r="AB77" t="n">
        <v>367.6883647304224</v>
      </c>
      <c r="AC77" t="n">
        <v>332.5967032544111</v>
      </c>
      <c r="AD77" t="n">
        <v>268730.0900420775</v>
      </c>
      <c r="AE77" t="n">
        <v>367688.3647304224</v>
      </c>
      <c r="AF77" t="n">
        <v>4.668352970056641e-06</v>
      </c>
      <c r="AG77" t="n">
        <v>5.9375</v>
      </c>
      <c r="AH77" t="n">
        <v>332596.7032544111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4.8752</v>
      </c>
      <c r="E78" t="n">
        <v>20.51</v>
      </c>
      <c r="F78" t="n">
        <v>17.54</v>
      </c>
      <c r="G78" t="n">
        <v>105.25</v>
      </c>
      <c r="H78" t="n">
        <v>1.51</v>
      </c>
      <c r="I78" t="n">
        <v>10</v>
      </c>
      <c r="J78" t="n">
        <v>235.33</v>
      </c>
      <c r="K78" t="n">
        <v>55.27</v>
      </c>
      <c r="L78" t="n">
        <v>20</v>
      </c>
      <c r="M78" t="n">
        <v>8</v>
      </c>
      <c r="N78" t="n">
        <v>55.06</v>
      </c>
      <c r="O78" t="n">
        <v>29258.57</v>
      </c>
      <c r="P78" t="n">
        <v>228.64</v>
      </c>
      <c r="Q78" t="n">
        <v>444.55</v>
      </c>
      <c r="R78" t="n">
        <v>69.31999999999999</v>
      </c>
      <c r="S78" t="n">
        <v>48.21</v>
      </c>
      <c r="T78" t="n">
        <v>4617.22</v>
      </c>
      <c r="U78" t="n">
        <v>0.7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268.186245627914</v>
      </c>
      <c r="AB78" t="n">
        <v>366.9442528102418</v>
      </c>
      <c r="AC78" t="n">
        <v>331.9236083315249</v>
      </c>
      <c r="AD78" t="n">
        <v>268186.245627914</v>
      </c>
      <c r="AE78" t="n">
        <v>366944.2528102418</v>
      </c>
      <c r="AF78" t="n">
        <v>4.670843984652986e-06</v>
      </c>
      <c r="AG78" t="n">
        <v>5.934606481481482</v>
      </c>
      <c r="AH78" t="n">
        <v>331923.6083315249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4.8751</v>
      </c>
      <c r="E79" t="n">
        <v>20.51</v>
      </c>
      <c r="F79" t="n">
        <v>17.54</v>
      </c>
      <c r="G79" t="n">
        <v>105.25</v>
      </c>
      <c r="H79" t="n">
        <v>1.53</v>
      </c>
      <c r="I79" t="n">
        <v>10</v>
      </c>
      <c r="J79" t="n">
        <v>235.76</v>
      </c>
      <c r="K79" t="n">
        <v>55.27</v>
      </c>
      <c r="L79" t="n">
        <v>20.25</v>
      </c>
      <c r="M79" t="n">
        <v>8</v>
      </c>
      <c r="N79" t="n">
        <v>55.24</v>
      </c>
      <c r="O79" t="n">
        <v>29311.69</v>
      </c>
      <c r="P79" t="n">
        <v>227.78</v>
      </c>
      <c r="Q79" t="n">
        <v>444.55</v>
      </c>
      <c r="R79" t="n">
        <v>69.31999999999999</v>
      </c>
      <c r="S79" t="n">
        <v>48.21</v>
      </c>
      <c r="T79" t="n">
        <v>4614.16</v>
      </c>
      <c r="U79" t="n">
        <v>0.7</v>
      </c>
      <c r="V79" t="n">
        <v>0.78</v>
      </c>
      <c r="W79" t="n">
        <v>0.18</v>
      </c>
      <c r="X79" t="n">
        <v>0.27</v>
      </c>
      <c r="Y79" t="n">
        <v>1</v>
      </c>
      <c r="Z79" t="n">
        <v>10</v>
      </c>
      <c r="AA79" t="n">
        <v>267.7627708308675</v>
      </c>
      <c r="AB79" t="n">
        <v>366.3648359105333</v>
      </c>
      <c r="AC79" t="n">
        <v>331.3994901675078</v>
      </c>
      <c r="AD79" t="n">
        <v>267762.7708308675</v>
      </c>
      <c r="AE79" t="n">
        <v>366364.8359105333</v>
      </c>
      <c r="AF79" t="n">
        <v>4.67074817639928e-06</v>
      </c>
      <c r="AG79" t="n">
        <v>5.934606481481482</v>
      </c>
      <c r="AH79" t="n">
        <v>331399.4901675078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4.8948</v>
      </c>
      <c r="E80" t="n">
        <v>20.43</v>
      </c>
      <c r="F80" t="n">
        <v>17.5</v>
      </c>
      <c r="G80" t="n">
        <v>116.67</v>
      </c>
      <c r="H80" t="n">
        <v>1.54</v>
      </c>
      <c r="I80" t="n">
        <v>9</v>
      </c>
      <c r="J80" t="n">
        <v>236.2</v>
      </c>
      <c r="K80" t="n">
        <v>55.27</v>
      </c>
      <c r="L80" t="n">
        <v>20.5</v>
      </c>
      <c r="M80" t="n">
        <v>7</v>
      </c>
      <c r="N80" t="n">
        <v>55.42</v>
      </c>
      <c r="O80" t="n">
        <v>29364.87</v>
      </c>
      <c r="P80" t="n">
        <v>226.86</v>
      </c>
      <c r="Q80" t="n">
        <v>444.55</v>
      </c>
      <c r="R80" t="n">
        <v>67.93000000000001</v>
      </c>
      <c r="S80" t="n">
        <v>48.21</v>
      </c>
      <c r="T80" t="n">
        <v>3923.24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266.5881406053058</v>
      </c>
      <c r="AB80" t="n">
        <v>364.7576550148914</v>
      </c>
      <c r="AC80" t="n">
        <v>329.9456963608536</v>
      </c>
      <c r="AD80" t="n">
        <v>266588.1406053058</v>
      </c>
      <c r="AE80" t="n">
        <v>364757.6550148915</v>
      </c>
      <c r="AF80" t="n">
        <v>4.689622402379273e-06</v>
      </c>
      <c r="AG80" t="n">
        <v>5.911458333333333</v>
      </c>
      <c r="AH80" t="n">
        <v>329945.6963608536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4.8936</v>
      </c>
      <c r="E81" t="n">
        <v>20.43</v>
      </c>
      <c r="F81" t="n">
        <v>17.5</v>
      </c>
      <c r="G81" t="n">
        <v>116.7</v>
      </c>
      <c r="H81" t="n">
        <v>1.56</v>
      </c>
      <c r="I81" t="n">
        <v>9</v>
      </c>
      <c r="J81" t="n">
        <v>236.63</v>
      </c>
      <c r="K81" t="n">
        <v>55.27</v>
      </c>
      <c r="L81" t="n">
        <v>20.75</v>
      </c>
      <c r="M81" t="n">
        <v>7</v>
      </c>
      <c r="N81" t="n">
        <v>55.6</v>
      </c>
      <c r="O81" t="n">
        <v>29418.12</v>
      </c>
      <c r="P81" t="n">
        <v>227.04</v>
      </c>
      <c r="Q81" t="n">
        <v>444.55</v>
      </c>
      <c r="R81" t="n">
        <v>68.12</v>
      </c>
      <c r="S81" t="n">
        <v>48.21</v>
      </c>
      <c r="T81" t="n">
        <v>4021.86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266.7148581798529</v>
      </c>
      <c r="AB81" t="n">
        <v>364.9310355907716</v>
      </c>
      <c r="AC81" t="n">
        <v>330.1025297379129</v>
      </c>
      <c r="AD81" t="n">
        <v>266714.8581798528</v>
      </c>
      <c r="AE81" t="n">
        <v>364931.0355907716</v>
      </c>
      <c r="AF81" t="n">
        <v>4.688472703334807e-06</v>
      </c>
      <c r="AG81" t="n">
        <v>5.911458333333333</v>
      </c>
      <c r="AH81" t="n">
        <v>330102.5297379129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4.8904</v>
      </c>
      <c r="E82" t="n">
        <v>20.45</v>
      </c>
      <c r="F82" t="n">
        <v>17.52</v>
      </c>
      <c r="G82" t="n">
        <v>116.79</v>
      </c>
      <c r="H82" t="n">
        <v>1.58</v>
      </c>
      <c r="I82" t="n">
        <v>9</v>
      </c>
      <c r="J82" t="n">
        <v>237.06</v>
      </c>
      <c r="K82" t="n">
        <v>55.27</v>
      </c>
      <c r="L82" t="n">
        <v>21</v>
      </c>
      <c r="M82" t="n">
        <v>7</v>
      </c>
      <c r="N82" t="n">
        <v>55.79</v>
      </c>
      <c r="O82" t="n">
        <v>29471.44</v>
      </c>
      <c r="P82" t="n">
        <v>227.5</v>
      </c>
      <c r="Q82" t="n">
        <v>444.55</v>
      </c>
      <c r="R82" t="n">
        <v>68.45999999999999</v>
      </c>
      <c r="S82" t="n">
        <v>48.21</v>
      </c>
      <c r="T82" t="n">
        <v>4188.02</v>
      </c>
      <c r="U82" t="n">
        <v>0.7</v>
      </c>
      <c r="V82" t="n">
        <v>0.78</v>
      </c>
      <c r="W82" t="n">
        <v>0.18</v>
      </c>
      <c r="X82" t="n">
        <v>0.24</v>
      </c>
      <c r="Y82" t="n">
        <v>1</v>
      </c>
      <c r="Z82" t="n">
        <v>10</v>
      </c>
      <c r="AA82" t="n">
        <v>267.091066904096</v>
      </c>
      <c r="AB82" t="n">
        <v>365.4457809644386</v>
      </c>
      <c r="AC82" t="n">
        <v>330.5681485355668</v>
      </c>
      <c r="AD82" t="n">
        <v>267091.0669040959</v>
      </c>
      <c r="AE82" t="n">
        <v>365445.7809644386</v>
      </c>
      <c r="AF82" t="n">
        <v>4.685406839216229e-06</v>
      </c>
      <c r="AG82" t="n">
        <v>5.91724537037037</v>
      </c>
      <c r="AH82" t="n">
        <v>330568.1485355668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4.8947</v>
      </c>
      <c r="E83" t="n">
        <v>20.43</v>
      </c>
      <c r="F83" t="n">
        <v>17.5</v>
      </c>
      <c r="G83" t="n">
        <v>116.67</v>
      </c>
      <c r="H83" t="n">
        <v>1.59</v>
      </c>
      <c r="I83" t="n">
        <v>9</v>
      </c>
      <c r="J83" t="n">
        <v>237.49</v>
      </c>
      <c r="K83" t="n">
        <v>55.27</v>
      </c>
      <c r="L83" t="n">
        <v>21.25</v>
      </c>
      <c r="M83" t="n">
        <v>7</v>
      </c>
      <c r="N83" t="n">
        <v>55.97</v>
      </c>
      <c r="O83" t="n">
        <v>29524.81</v>
      </c>
      <c r="P83" t="n">
        <v>227.2</v>
      </c>
      <c r="Q83" t="n">
        <v>444.55</v>
      </c>
      <c r="R83" t="n">
        <v>67.94</v>
      </c>
      <c r="S83" t="n">
        <v>48.21</v>
      </c>
      <c r="T83" t="n">
        <v>3928.7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266.7592922813623</v>
      </c>
      <c r="AB83" t="n">
        <v>364.9918322887511</v>
      </c>
      <c r="AC83" t="n">
        <v>330.157524084366</v>
      </c>
      <c r="AD83" t="n">
        <v>266759.2922813623</v>
      </c>
      <c r="AE83" t="n">
        <v>364991.8322887511</v>
      </c>
      <c r="AF83" t="n">
        <v>4.689526594125568e-06</v>
      </c>
      <c r="AG83" t="n">
        <v>5.911458333333333</v>
      </c>
      <c r="AH83" t="n">
        <v>330157.524084366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4.8934</v>
      </c>
      <c r="E84" t="n">
        <v>20.44</v>
      </c>
      <c r="F84" t="n">
        <v>17.51</v>
      </c>
      <c r="G84" t="n">
        <v>116.71</v>
      </c>
      <c r="H84" t="n">
        <v>1.61</v>
      </c>
      <c r="I84" t="n">
        <v>9</v>
      </c>
      <c r="J84" t="n">
        <v>237.93</v>
      </c>
      <c r="K84" t="n">
        <v>55.27</v>
      </c>
      <c r="L84" t="n">
        <v>21.5</v>
      </c>
      <c r="M84" t="n">
        <v>7</v>
      </c>
      <c r="N84" t="n">
        <v>56.15</v>
      </c>
      <c r="O84" t="n">
        <v>29578.26</v>
      </c>
      <c r="P84" t="n">
        <v>227.44</v>
      </c>
      <c r="Q84" t="n">
        <v>444.55</v>
      </c>
      <c r="R84" t="n">
        <v>68.06999999999999</v>
      </c>
      <c r="S84" t="n">
        <v>48.21</v>
      </c>
      <c r="T84" t="n">
        <v>3995.72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266.942789378419</v>
      </c>
      <c r="AB84" t="n">
        <v>365.2429011122646</v>
      </c>
      <c r="AC84" t="n">
        <v>330.3846312517406</v>
      </c>
      <c r="AD84" t="n">
        <v>266942.7893784191</v>
      </c>
      <c r="AE84" t="n">
        <v>365242.9011122646</v>
      </c>
      <c r="AF84" t="n">
        <v>4.688281086827395e-06</v>
      </c>
      <c r="AG84" t="n">
        <v>5.914351851851852</v>
      </c>
      <c r="AH84" t="n">
        <v>330384.6312517406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4.8954</v>
      </c>
      <c r="E85" t="n">
        <v>20.43</v>
      </c>
      <c r="F85" t="n">
        <v>17.5</v>
      </c>
      <c r="G85" t="n">
        <v>116.65</v>
      </c>
      <c r="H85" t="n">
        <v>1.62</v>
      </c>
      <c r="I85" t="n">
        <v>9</v>
      </c>
      <c r="J85" t="n">
        <v>238.36</v>
      </c>
      <c r="K85" t="n">
        <v>55.27</v>
      </c>
      <c r="L85" t="n">
        <v>21.75</v>
      </c>
      <c r="M85" t="n">
        <v>7</v>
      </c>
      <c r="N85" t="n">
        <v>56.34</v>
      </c>
      <c r="O85" t="n">
        <v>29631.77</v>
      </c>
      <c r="P85" t="n">
        <v>227.28</v>
      </c>
      <c r="Q85" t="n">
        <v>444.55</v>
      </c>
      <c r="R85" t="n">
        <v>67.83</v>
      </c>
      <c r="S85" t="n">
        <v>48.21</v>
      </c>
      <c r="T85" t="n">
        <v>3874.92</v>
      </c>
      <c r="U85" t="n">
        <v>0.71</v>
      </c>
      <c r="V85" t="n">
        <v>0.78</v>
      </c>
      <c r="W85" t="n">
        <v>0.18</v>
      </c>
      <c r="X85" t="n">
        <v>0.22</v>
      </c>
      <c r="Y85" t="n">
        <v>1</v>
      </c>
      <c r="Z85" t="n">
        <v>10</v>
      </c>
      <c r="AA85" t="n">
        <v>266.7767785199009</v>
      </c>
      <c r="AB85" t="n">
        <v>365.0157577317579</v>
      </c>
      <c r="AC85" t="n">
        <v>330.1791661166717</v>
      </c>
      <c r="AD85" t="n">
        <v>266776.7785199009</v>
      </c>
      <c r="AE85" t="n">
        <v>365015.7577317579</v>
      </c>
      <c r="AF85" t="n">
        <v>4.690197251901507e-06</v>
      </c>
      <c r="AG85" t="n">
        <v>5.911458333333333</v>
      </c>
      <c r="AH85" t="n">
        <v>330179.1661166717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4.8984</v>
      </c>
      <c r="E86" t="n">
        <v>20.41</v>
      </c>
      <c r="F86" t="n">
        <v>17.48</v>
      </c>
      <c r="G86" t="n">
        <v>116.57</v>
      </c>
      <c r="H86" t="n">
        <v>1.64</v>
      </c>
      <c r="I86" t="n">
        <v>9</v>
      </c>
      <c r="J86" t="n">
        <v>238.79</v>
      </c>
      <c r="K86" t="n">
        <v>55.27</v>
      </c>
      <c r="L86" t="n">
        <v>22</v>
      </c>
      <c r="M86" t="n">
        <v>7</v>
      </c>
      <c r="N86" t="n">
        <v>56.52</v>
      </c>
      <c r="O86" t="n">
        <v>29685.34</v>
      </c>
      <c r="P86" t="n">
        <v>226.26</v>
      </c>
      <c r="Q86" t="n">
        <v>444.56</v>
      </c>
      <c r="R86" t="n">
        <v>67.31</v>
      </c>
      <c r="S86" t="n">
        <v>48.21</v>
      </c>
      <c r="T86" t="n">
        <v>3616.72</v>
      </c>
      <c r="U86" t="n">
        <v>0.72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266.1309302475236</v>
      </c>
      <c r="AB86" t="n">
        <v>364.1320796326766</v>
      </c>
      <c r="AC86" t="n">
        <v>329.3798250151167</v>
      </c>
      <c r="AD86" t="n">
        <v>266130.9302475236</v>
      </c>
      <c r="AE86" t="n">
        <v>364132.0796326766</v>
      </c>
      <c r="AF86" t="n">
        <v>4.693071499512674e-06</v>
      </c>
      <c r="AG86" t="n">
        <v>5.905671296296297</v>
      </c>
      <c r="AH86" t="n">
        <v>329379.8250151167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4.9013</v>
      </c>
      <c r="E87" t="n">
        <v>20.4</v>
      </c>
      <c r="F87" t="n">
        <v>17.47</v>
      </c>
      <c r="G87" t="n">
        <v>116.49</v>
      </c>
      <c r="H87" t="n">
        <v>1.65</v>
      </c>
      <c r="I87" t="n">
        <v>9</v>
      </c>
      <c r="J87" t="n">
        <v>239.23</v>
      </c>
      <c r="K87" t="n">
        <v>55.27</v>
      </c>
      <c r="L87" t="n">
        <v>22.25</v>
      </c>
      <c r="M87" t="n">
        <v>7</v>
      </c>
      <c r="N87" t="n">
        <v>56.71</v>
      </c>
      <c r="O87" t="n">
        <v>29738.98</v>
      </c>
      <c r="P87" t="n">
        <v>225.89</v>
      </c>
      <c r="Q87" t="n">
        <v>444.55</v>
      </c>
      <c r="R87" t="n">
        <v>66.92</v>
      </c>
      <c r="S87" t="n">
        <v>48.21</v>
      </c>
      <c r="T87" t="n">
        <v>3419.39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265.8336352828802</v>
      </c>
      <c r="AB87" t="n">
        <v>363.7253075463232</v>
      </c>
      <c r="AC87" t="n">
        <v>329.0118746857767</v>
      </c>
      <c r="AD87" t="n">
        <v>265833.6352828802</v>
      </c>
      <c r="AE87" t="n">
        <v>363725.3075463232</v>
      </c>
      <c r="AF87" t="n">
        <v>4.695849938870135e-06</v>
      </c>
      <c r="AG87" t="n">
        <v>5.902777777777778</v>
      </c>
      <c r="AH87" t="n">
        <v>329011.8746857767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4.9018</v>
      </c>
      <c r="E88" t="n">
        <v>20.4</v>
      </c>
      <c r="F88" t="n">
        <v>17.47</v>
      </c>
      <c r="G88" t="n">
        <v>116.47</v>
      </c>
      <c r="H88" t="n">
        <v>1.67</v>
      </c>
      <c r="I88" t="n">
        <v>9</v>
      </c>
      <c r="J88" t="n">
        <v>239.66</v>
      </c>
      <c r="K88" t="n">
        <v>55.27</v>
      </c>
      <c r="L88" t="n">
        <v>22.5</v>
      </c>
      <c r="M88" t="n">
        <v>7</v>
      </c>
      <c r="N88" t="n">
        <v>56.89</v>
      </c>
      <c r="O88" t="n">
        <v>29792.69</v>
      </c>
      <c r="P88" t="n">
        <v>225.56</v>
      </c>
      <c r="Q88" t="n">
        <v>444.55</v>
      </c>
      <c r="R88" t="n">
        <v>67.02</v>
      </c>
      <c r="S88" t="n">
        <v>48.21</v>
      </c>
      <c r="T88" t="n">
        <v>3469.16</v>
      </c>
      <c r="U88" t="n">
        <v>0.72</v>
      </c>
      <c r="V88" t="n">
        <v>0.78</v>
      </c>
      <c r="W88" t="n">
        <v>0.17</v>
      </c>
      <c r="X88" t="n">
        <v>0.19</v>
      </c>
      <c r="Y88" t="n">
        <v>1</v>
      </c>
      <c r="Z88" t="n">
        <v>10</v>
      </c>
      <c r="AA88" t="n">
        <v>265.6551793715628</v>
      </c>
      <c r="AB88" t="n">
        <v>363.4811362955396</v>
      </c>
      <c r="AC88" t="n">
        <v>328.7910067964713</v>
      </c>
      <c r="AD88" t="n">
        <v>265655.1793715628</v>
      </c>
      <c r="AE88" t="n">
        <v>363481.1362955396</v>
      </c>
      <c r="AF88" t="n">
        <v>4.696328980138662e-06</v>
      </c>
      <c r="AG88" t="n">
        <v>5.902777777777778</v>
      </c>
      <c r="AH88" t="n">
        <v>328791.0067964713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4.8833</v>
      </c>
      <c r="E89" t="n">
        <v>20.48</v>
      </c>
      <c r="F89" t="n">
        <v>17.55</v>
      </c>
      <c r="G89" t="n">
        <v>116.99</v>
      </c>
      <c r="H89" t="n">
        <v>1.69</v>
      </c>
      <c r="I89" t="n">
        <v>9</v>
      </c>
      <c r="J89" t="n">
        <v>240.1</v>
      </c>
      <c r="K89" t="n">
        <v>55.27</v>
      </c>
      <c r="L89" t="n">
        <v>22.75</v>
      </c>
      <c r="M89" t="n">
        <v>7</v>
      </c>
      <c r="N89" t="n">
        <v>57.08</v>
      </c>
      <c r="O89" t="n">
        <v>29846.46</v>
      </c>
      <c r="P89" t="n">
        <v>226.01</v>
      </c>
      <c r="Q89" t="n">
        <v>444.55</v>
      </c>
      <c r="R89" t="n">
        <v>69.81999999999999</v>
      </c>
      <c r="S89" t="n">
        <v>48.21</v>
      </c>
      <c r="T89" t="n">
        <v>4871.34</v>
      </c>
      <c r="U89" t="n">
        <v>0.6899999999999999</v>
      </c>
      <c r="V89" t="n">
        <v>0.78</v>
      </c>
      <c r="W89" t="n">
        <v>0.17</v>
      </c>
      <c r="X89" t="n">
        <v>0.27</v>
      </c>
      <c r="Y89" t="n">
        <v>1</v>
      </c>
      <c r="Z89" t="n">
        <v>10</v>
      </c>
      <c r="AA89" t="n">
        <v>266.6495882385162</v>
      </c>
      <c r="AB89" t="n">
        <v>364.8417303775283</v>
      </c>
      <c r="AC89" t="n">
        <v>330.0217476888809</v>
      </c>
      <c r="AD89" t="n">
        <v>266649.5882385162</v>
      </c>
      <c r="AE89" t="n">
        <v>364841.7303775283</v>
      </c>
      <c r="AF89" t="n">
        <v>4.678604453203136e-06</v>
      </c>
      <c r="AG89" t="n">
        <v>5.925925925925926</v>
      </c>
      <c r="AH89" t="n">
        <v>330021.7476888809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4.912</v>
      </c>
      <c r="E90" t="n">
        <v>20.36</v>
      </c>
      <c r="F90" t="n">
        <v>17.47</v>
      </c>
      <c r="G90" t="n">
        <v>131.02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224.47</v>
      </c>
      <c r="Q90" t="n">
        <v>444.55</v>
      </c>
      <c r="R90" t="n">
        <v>66.81</v>
      </c>
      <c r="S90" t="n">
        <v>48.21</v>
      </c>
      <c r="T90" t="n">
        <v>3370.03</v>
      </c>
      <c r="U90" t="n">
        <v>0.72</v>
      </c>
      <c r="V90" t="n">
        <v>0.78</v>
      </c>
      <c r="W90" t="n">
        <v>0.18</v>
      </c>
      <c r="X90" t="n">
        <v>0.19</v>
      </c>
      <c r="Y90" t="n">
        <v>1</v>
      </c>
      <c r="Z90" t="n">
        <v>10</v>
      </c>
      <c r="AA90" t="n">
        <v>264.8007062224638</v>
      </c>
      <c r="AB90" t="n">
        <v>362.3120084362475</v>
      </c>
      <c r="AC90" t="n">
        <v>327.7334588591888</v>
      </c>
      <c r="AD90" t="n">
        <v>264800.7062224637</v>
      </c>
      <c r="AE90" t="n">
        <v>362312.0084362475</v>
      </c>
      <c r="AF90" t="n">
        <v>4.706101422016628e-06</v>
      </c>
      <c r="AG90" t="n">
        <v>5.891203703703703</v>
      </c>
      <c r="AH90" t="n">
        <v>327733.4588591888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4.9124</v>
      </c>
      <c r="E91" t="n">
        <v>20.36</v>
      </c>
      <c r="F91" t="n">
        <v>17.47</v>
      </c>
      <c r="G91" t="n">
        <v>131.01</v>
      </c>
      <c r="H91" t="n">
        <v>1.72</v>
      </c>
      <c r="I91" t="n">
        <v>8</v>
      </c>
      <c r="J91" t="n">
        <v>240.97</v>
      </c>
      <c r="K91" t="n">
        <v>55.27</v>
      </c>
      <c r="L91" t="n">
        <v>23.25</v>
      </c>
      <c r="M91" t="n">
        <v>6</v>
      </c>
      <c r="N91" t="n">
        <v>57.45</v>
      </c>
      <c r="O91" t="n">
        <v>29954.34</v>
      </c>
      <c r="P91" t="n">
        <v>224.64</v>
      </c>
      <c r="Q91" t="n">
        <v>444.55</v>
      </c>
      <c r="R91" t="n">
        <v>66.90000000000001</v>
      </c>
      <c r="S91" t="n">
        <v>48.21</v>
      </c>
      <c r="T91" t="n">
        <v>3417.43</v>
      </c>
      <c r="U91" t="n">
        <v>0.72</v>
      </c>
      <c r="V91" t="n">
        <v>0.78</v>
      </c>
      <c r="W91" t="n">
        <v>0.17</v>
      </c>
      <c r="X91" t="n">
        <v>0.19</v>
      </c>
      <c r="Y91" t="n">
        <v>1</v>
      </c>
      <c r="Z91" t="n">
        <v>10</v>
      </c>
      <c r="AA91" t="n">
        <v>264.8720160433472</v>
      </c>
      <c r="AB91" t="n">
        <v>362.4095776791474</v>
      </c>
      <c r="AC91" t="n">
        <v>327.8217162304857</v>
      </c>
      <c r="AD91" t="n">
        <v>264872.0160433472</v>
      </c>
      <c r="AE91" t="n">
        <v>362409.5776791474</v>
      </c>
      <c r="AF91" t="n">
        <v>4.70648465503145e-06</v>
      </c>
      <c r="AG91" t="n">
        <v>5.891203703703703</v>
      </c>
      <c r="AH91" t="n">
        <v>327821.7162304857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4.9094</v>
      </c>
      <c r="E92" t="n">
        <v>20.37</v>
      </c>
      <c r="F92" t="n">
        <v>17.48</v>
      </c>
      <c r="G92" t="n">
        <v>131.1</v>
      </c>
      <c r="H92" t="n">
        <v>1.73</v>
      </c>
      <c r="I92" t="n">
        <v>8</v>
      </c>
      <c r="J92" t="n">
        <v>241.41</v>
      </c>
      <c r="K92" t="n">
        <v>55.27</v>
      </c>
      <c r="L92" t="n">
        <v>23.5</v>
      </c>
      <c r="M92" t="n">
        <v>6</v>
      </c>
      <c r="N92" t="n">
        <v>57.64</v>
      </c>
      <c r="O92" t="n">
        <v>30008.32</v>
      </c>
      <c r="P92" t="n">
        <v>224.66</v>
      </c>
      <c r="Q92" t="n">
        <v>444.56</v>
      </c>
      <c r="R92" t="n">
        <v>67.26000000000001</v>
      </c>
      <c r="S92" t="n">
        <v>48.21</v>
      </c>
      <c r="T92" t="n">
        <v>3592.57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264.9987480597822</v>
      </c>
      <c r="AB92" t="n">
        <v>362.5829780150558</v>
      </c>
      <c r="AC92" t="n">
        <v>327.9785674817039</v>
      </c>
      <c r="AD92" t="n">
        <v>264998.7480597822</v>
      </c>
      <c r="AE92" t="n">
        <v>362582.9780150558</v>
      </c>
      <c r="AF92" t="n">
        <v>4.703610407420284e-06</v>
      </c>
      <c r="AG92" t="n">
        <v>5.894097222222222</v>
      </c>
      <c r="AH92" t="n">
        <v>327978.5674817039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4.9104</v>
      </c>
      <c r="E93" t="n">
        <v>20.36</v>
      </c>
      <c r="F93" t="n">
        <v>17.48</v>
      </c>
      <c r="G93" t="n">
        <v>131.07</v>
      </c>
      <c r="H93" t="n">
        <v>1.75</v>
      </c>
      <c r="I93" t="n">
        <v>8</v>
      </c>
      <c r="J93" t="n">
        <v>241.85</v>
      </c>
      <c r="K93" t="n">
        <v>55.27</v>
      </c>
      <c r="L93" t="n">
        <v>23.75</v>
      </c>
      <c r="M93" t="n">
        <v>6</v>
      </c>
      <c r="N93" t="n">
        <v>57.83</v>
      </c>
      <c r="O93" t="n">
        <v>30062.36</v>
      </c>
      <c r="P93" t="n">
        <v>224.1</v>
      </c>
      <c r="Q93" t="n">
        <v>444.55</v>
      </c>
      <c r="R93" t="n">
        <v>67.09</v>
      </c>
      <c r="S93" t="n">
        <v>48.21</v>
      </c>
      <c r="T93" t="n">
        <v>3512.46</v>
      </c>
      <c r="U93" t="n">
        <v>0.72</v>
      </c>
      <c r="V93" t="n">
        <v>0.78</v>
      </c>
      <c r="W93" t="n">
        <v>0.18</v>
      </c>
      <c r="X93" t="n">
        <v>0.2</v>
      </c>
      <c r="Y93" t="n">
        <v>1</v>
      </c>
      <c r="Z93" t="n">
        <v>10</v>
      </c>
      <c r="AA93" t="n">
        <v>264.6918869772289</v>
      </c>
      <c r="AB93" t="n">
        <v>362.1631171441508</v>
      </c>
      <c r="AC93" t="n">
        <v>327.5987775430396</v>
      </c>
      <c r="AD93" t="n">
        <v>264691.8869772289</v>
      </c>
      <c r="AE93" t="n">
        <v>362163.1171441508</v>
      </c>
      <c r="AF93" t="n">
        <v>4.70456848995734e-06</v>
      </c>
      <c r="AG93" t="n">
        <v>5.891203703703703</v>
      </c>
      <c r="AH93" t="n">
        <v>327598.7775430396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4.91</v>
      </c>
      <c r="E94" t="n">
        <v>20.37</v>
      </c>
      <c r="F94" t="n">
        <v>17.48</v>
      </c>
      <c r="G94" t="n">
        <v>131.08</v>
      </c>
      <c r="H94" t="n">
        <v>1.76</v>
      </c>
      <c r="I94" t="n">
        <v>8</v>
      </c>
      <c r="J94" t="n">
        <v>242.29</v>
      </c>
      <c r="K94" t="n">
        <v>55.27</v>
      </c>
      <c r="L94" t="n">
        <v>24</v>
      </c>
      <c r="M94" t="n">
        <v>6</v>
      </c>
      <c r="N94" t="n">
        <v>58.02</v>
      </c>
      <c r="O94" t="n">
        <v>30116.47</v>
      </c>
      <c r="P94" t="n">
        <v>223.95</v>
      </c>
      <c r="Q94" t="n">
        <v>444.55</v>
      </c>
      <c r="R94" t="n">
        <v>67.16</v>
      </c>
      <c r="S94" t="n">
        <v>48.21</v>
      </c>
      <c r="T94" t="n">
        <v>3546.87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264.6303853628162</v>
      </c>
      <c r="AB94" t="n">
        <v>362.0789679220517</v>
      </c>
      <c r="AC94" t="n">
        <v>327.5226594045935</v>
      </c>
      <c r="AD94" t="n">
        <v>264630.3853628162</v>
      </c>
      <c r="AE94" t="n">
        <v>362078.9679220517</v>
      </c>
      <c r="AF94" t="n">
        <v>4.704185256942518e-06</v>
      </c>
      <c r="AG94" t="n">
        <v>5.894097222222222</v>
      </c>
      <c r="AH94" t="n">
        <v>327522.6594045935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4.9103</v>
      </c>
      <c r="E95" t="n">
        <v>20.37</v>
      </c>
      <c r="F95" t="n">
        <v>17.48</v>
      </c>
      <c r="G95" t="n">
        <v>131.07</v>
      </c>
      <c r="H95" t="n">
        <v>1.78</v>
      </c>
      <c r="I95" t="n">
        <v>8</v>
      </c>
      <c r="J95" t="n">
        <v>242.73</v>
      </c>
      <c r="K95" t="n">
        <v>55.27</v>
      </c>
      <c r="L95" t="n">
        <v>24.25</v>
      </c>
      <c r="M95" t="n">
        <v>6</v>
      </c>
      <c r="N95" t="n">
        <v>58.21</v>
      </c>
      <c r="O95" t="n">
        <v>30170.65</v>
      </c>
      <c r="P95" t="n">
        <v>223.36</v>
      </c>
      <c r="Q95" t="n">
        <v>444.55</v>
      </c>
      <c r="R95" t="n">
        <v>67.16</v>
      </c>
      <c r="S95" t="n">
        <v>48.21</v>
      </c>
      <c r="T95" t="n">
        <v>3545.44</v>
      </c>
      <c r="U95" t="n">
        <v>0.72</v>
      </c>
      <c r="V95" t="n">
        <v>0.78</v>
      </c>
      <c r="W95" t="n">
        <v>0.18</v>
      </c>
      <c r="X95" t="n">
        <v>0.2</v>
      </c>
      <c r="Y95" t="n">
        <v>1</v>
      </c>
      <c r="Z95" t="n">
        <v>10</v>
      </c>
      <c r="AA95" t="n">
        <v>264.3304846945356</v>
      </c>
      <c r="AB95" t="n">
        <v>361.6686305970264</v>
      </c>
      <c r="AC95" t="n">
        <v>327.1514840979565</v>
      </c>
      <c r="AD95" t="n">
        <v>264330.4846945356</v>
      </c>
      <c r="AE95" t="n">
        <v>361668.6305970264</v>
      </c>
      <c r="AF95" t="n">
        <v>4.704472681703634e-06</v>
      </c>
      <c r="AG95" t="n">
        <v>5.894097222222222</v>
      </c>
      <c r="AH95" t="n">
        <v>327151.4840979566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4.9098</v>
      </c>
      <c r="E96" t="n">
        <v>20.37</v>
      </c>
      <c r="F96" t="n">
        <v>17.48</v>
      </c>
      <c r="G96" t="n">
        <v>131.09</v>
      </c>
      <c r="H96" t="n">
        <v>1.79</v>
      </c>
      <c r="I96" t="n">
        <v>8</v>
      </c>
      <c r="J96" t="n">
        <v>243.17</v>
      </c>
      <c r="K96" t="n">
        <v>55.27</v>
      </c>
      <c r="L96" t="n">
        <v>24.5</v>
      </c>
      <c r="M96" t="n">
        <v>6</v>
      </c>
      <c r="N96" t="n">
        <v>58.4</v>
      </c>
      <c r="O96" t="n">
        <v>30224.9</v>
      </c>
      <c r="P96" t="n">
        <v>223.22</v>
      </c>
      <c r="Q96" t="n">
        <v>444.55</v>
      </c>
      <c r="R96" t="n">
        <v>67.16</v>
      </c>
      <c r="S96" t="n">
        <v>48.21</v>
      </c>
      <c r="T96" t="n">
        <v>3545.94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264.2769670222007</v>
      </c>
      <c r="AB96" t="n">
        <v>361.5954053567047</v>
      </c>
      <c r="AC96" t="n">
        <v>327.0852473717989</v>
      </c>
      <c r="AD96" t="n">
        <v>264276.9670222007</v>
      </c>
      <c r="AE96" t="n">
        <v>361595.4053567047</v>
      </c>
      <c r="AF96" t="n">
        <v>4.703993640435106e-06</v>
      </c>
      <c r="AG96" t="n">
        <v>5.894097222222222</v>
      </c>
      <c r="AH96" t="n">
        <v>327085.2473717989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4.9151</v>
      </c>
      <c r="E97" t="n">
        <v>20.35</v>
      </c>
      <c r="F97" t="n">
        <v>17.46</v>
      </c>
      <c r="G97" t="n">
        <v>130.92</v>
      </c>
      <c r="H97" t="n">
        <v>1.81</v>
      </c>
      <c r="I97" t="n">
        <v>8</v>
      </c>
      <c r="J97" t="n">
        <v>243.61</v>
      </c>
      <c r="K97" t="n">
        <v>55.27</v>
      </c>
      <c r="L97" t="n">
        <v>24.75</v>
      </c>
      <c r="M97" t="n">
        <v>6</v>
      </c>
      <c r="N97" t="n">
        <v>58.59</v>
      </c>
      <c r="O97" t="n">
        <v>30279.22</v>
      </c>
      <c r="P97" t="n">
        <v>222.53</v>
      </c>
      <c r="Q97" t="n">
        <v>444.55</v>
      </c>
      <c r="R97" t="n">
        <v>66.37</v>
      </c>
      <c r="S97" t="n">
        <v>48.21</v>
      </c>
      <c r="T97" t="n">
        <v>3148.25</v>
      </c>
      <c r="U97" t="n">
        <v>0.73</v>
      </c>
      <c r="V97" t="n">
        <v>0.78</v>
      </c>
      <c r="W97" t="n">
        <v>0.18</v>
      </c>
      <c r="X97" t="n">
        <v>0.18</v>
      </c>
      <c r="Y97" t="n">
        <v>1</v>
      </c>
      <c r="Z97" t="n">
        <v>10</v>
      </c>
      <c r="AA97" t="n">
        <v>263.726265044154</v>
      </c>
      <c r="AB97" t="n">
        <v>360.8419106150847</v>
      </c>
      <c r="AC97" t="n">
        <v>326.4036651107825</v>
      </c>
      <c r="AD97" t="n">
        <v>263726.265044154</v>
      </c>
      <c r="AE97" t="n">
        <v>360841.9106150847</v>
      </c>
      <c r="AF97" t="n">
        <v>4.7090714778815e-06</v>
      </c>
      <c r="AG97" t="n">
        <v>5.888310185185186</v>
      </c>
      <c r="AH97" t="n">
        <v>326403.6651107825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4.9209</v>
      </c>
      <c r="E98" t="n">
        <v>20.32</v>
      </c>
      <c r="F98" t="n">
        <v>17.43</v>
      </c>
      <c r="G98" t="n">
        <v>130.74</v>
      </c>
      <c r="H98" t="n">
        <v>1.82</v>
      </c>
      <c r="I98" t="n">
        <v>8</v>
      </c>
      <c r="J98" t="n">
        <v>244.05</v>
      </c>
      <c r="K98" t="n">
        <v>55.27</v>
      </c>
      <c r="L98" t="n">
        <v>25</v>
      </c>
      <c r="M98" t="n">
        <v>6</v>
      </c>
      <c r="N98" t="n">
        <v>58.78</v>
      </c>
      <c r="O98" t="n">
        <v>30333.61</v>
      </c>
      <c r="P98" t="n">
        <v>221.45</v>
      </c>
      <c r="Q98" t="n">
        <v>444.55</v>
      </c>
      <c r="R98" t="n">
        <v>65.55</v>
      </c>
      <c r="S98" t="n">
        <v>48.21</v>
      </c>
      <c r="T98" t="n">
        <v>2737.57</v>
      </c>
      <c r="U98" t="n">
        <v>0.74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262.945972934088</v>
      </c>
      <c r="AB98" t="n">
        <v>359.774280526034</v>
      </c>
      <c r="AC98" t="n">
        <v>325.4379281390026</v>
      </c>
      <c r="AD98" t="n">
        <v>262945.972934088</v>
      </c>
      <c r="AE98" t="n">
        <v>359774.280526034</v>
      </c>
      <c r="AF98" t="n">
        <v>4.714628356596422e-06</v>
      </c>
      <c r="AG98" t="n">
        <v>5.87962962962963</v>
      </c>
      <c r="AH98" t="n">
        <v>325437.9281390026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4.9167</v>
      </c>
      <c r="E99" t="n">
        <v>20.34</v>
      </c>
      <c r="F99" t="n">
        <v>17.45</v>
      </c>
      <c r="G99" t="n">
        <v>130.87</v>
      </c>
      <c r="H99" t="n">
        <v>1.84</v>
      </c>
      <c r="I99" t="n">
        <v>8</v>
      </c>
      <c r="J99" t="n">
        <v>244.49</v>
      </c>
      <c r="K99" t="n">
        <v>55.27</v>
      </c>
      <c r="L99" t="n">
        <v>25.25</v>
      </c>
      <c r="M99" t="n">
        <v>6</v>
      </c>
      <c r="N99" t="n">
        <v>58.97</v>
      </c>
      <c r="O99" t="n">
        <v>30388.06</v>
      </c>
      <c r="P99" t="n">
        <v>221.82</v>
      </c>
      <c r="Q99" t="n">
        <v>444.55</v>
      </c>
      <c r="R99" t="n">
        <v>66.31999999999999</v>
      </c>
      <c r="S99" t="n">
        <v>48.21</v>
      </c>
      <c r="T99" t="n">
        <v>3122.63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263.3040153676529</v>
      </c>
      <c r="AB99" t="n">
        <v>360.2641699793548</v>
      </c>
      <c r="AC99" t="n">
        <v>325.8810632304626</v>
      </c>
      <c r="AD99" t="n">
        <v>263304.0153676529</v>
      </c>
      <c r="AE99" t="n">
        <v>360264.1699793548</v>
      </c>
      <c r="AF99" t="n">
        <v>4.710604409940788e-06</v>
      </c>
      <c r="AG99" t="n">
        <v>5.885416666666667</v>
      </c>
      <c r="AH99" t="n">
        <v>325881.0632304626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4.9023</v>
      </c>
      <c r="E100" t="n">
        <v>20.4</v>
      </c>
      <c r="F100" t="n">
        <v>17.51</v>
      </c>
      <c r="G100" t="n">
        <v>131.32</v>
      </c>
      <c r="H100" t="n">
        <v>1.85</v>
      </c>
      <c r="I100" t="n">
        <v>8</v>
      </c>
      <c r="J100" t="n">
        <v>244.93</v>
      </c>
      <c r="K100" t="n">
        <v>55.27</v>
      </c>
      <c r="L100" t="n">
        <v>25.5</v>
      </c>
      <c r="M100" t="n">
        <v>6</v>
      </c>
      <c r="N100" t="n">
        <v>59.16</v>
      </c>
      <c r="O100" t="n">
        <v>30442.58</v>
      </c>
      <c r="P100" t="n">
        <v>222.05</v>
      </c>
      <c r="Q100" t="n">
        <v>444.55</v>
      </c>
      <c r="R100" t="n">
        <v>68.39</v>
      </c>
      <c r="S100" t="n">
        <v>48.21</v>
      </c>
      <c r="T100" t="n">
        <v>4161.74</v>
      </c>
      <c r="U100" t="n">
        <v>0.7</v>
      </c>
      <c r="V100" t="n">
        <v>0.78</v>
      </c>
      <c r="W100" t="n">
        <v>0.17</v>
      </c>
      <c r="X100" t="n">
        <v>0.23</v>
      </c>
      <c r="Y100" t="n">
        <v>1</v>
      </c>
      <c r="Z100" t="n">
        <v>10</v>
      </c>
      <c r="AA100" t="n">
        <v>264.003375627732</v>
      </c>
      <c r="AB100" t="n">
        <v>361.2210655407923</v>
      </c>
      <c r="AC100" t="n">
        <v>326.7466340225279</v>
      </c>
      <c r="AD100" t="n">
        <v>264003.375627732</v>
      </c>
      <c r="AE100" t="n">
        <v>361221.0655407923</v>
      </c>
      <c r="AF100" t="n">
        <v>4.69680802140719e-06</v>
      </c>
      <c r="AG100" t="n">
        <v>5.902777777777778</v>
      </c>
      <c r="AH100" t="n">
        <v>326746.6340225279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4.9088</v>
      </c>
      <c r="E101" t="n">
        <v>20.37</v>
      </c>
      <c r="F101" t="n">
        <v>17.48</v>
      </c>
      <c r="G101" t="n">
        <v>131.12</v>
      </c>
      <c r="H101" t="n">
        <v>1.87</v>
      </c>
      <c r="I101" t="n">
        <v>8</v>
      </c>
      <c r="J101" t="n">
        <v>245.38</v>
      </c>
      <c r="K101" t="n">
        <v>55.27</v>
      </c>
      <c r="L101" t="n">
        <v>25.75</v>
      </c>
      <c r="M101" t="n">
        <v>6</v>
      </c>
      <c r="N101" t="n">
        <v>59.35</v>
      </c>
      <c r="O101" t="n">
        <v>30497.18</v>
      </c>
      <c r="P101" t="n">
        <v>220.17</v>
      </c>
      <c r="Q101" t="n">
        <v>444.55</v>
      </c>
      <c r="R101" t="n">
        <v>67.39</v>
      </c>
      <c r="S101" t="n">
        <v>48.21</v>
      </c>
      <c r="T101" t="n">
        <v>3658.36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262.8050734207255</v>
      </c>
      <c r="AB101" t="n">
        <v>359.5814955958036</v>
      </c>
      <c r="AC101" t="n">
        <v>325.2635423319381</v>
      </c>
      <c r="AD101" t="n">
        <v>262805.0734207255</v>
      </c>
      <c r="AE101" t="n">
        <v>359581.4955958037</v>
      </c>
      <c r="AF101" t="n">
        <v>4.703035557898051e-06</v>
      </c>
      <c r="AG101" t="n">
        <v>5.894097222222222</v>
      </c>
      <c r="AH101" t="n">
        <v>325263.5423319381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4.907</v>
      </c>
      <c r="E102" t="n">
        <v>20.38</v>
      </c>
      <c r="F102" t="n">
        <v>17.49</v>
      </c>
      <c r="G102" t="n">
        <v>131.18</v>
      </c>
      <c r="H102" t="n">
        <v>1.88</v>
      </c>
      <c r="I102" t="n">
        <v>8</v>
      </c>
      <c r="J102" t="n">
        <v>245.82</v>
      </c>
      <c r="K102" t="n">
        <v>55.27</v>
      </c>
      <c r="L102" t="n">
        <v>26</v>
      </c>
      <c r="M102" t="n">
        <v>6</v>
      </c>
      <c r="N102" t="n">
        <v>59.55</v>
      </c>
      <c r="O102" t="n">
        <v>30551.84</v>
      </c>
      <c r="P102" t="n">
        <v>219.52</v>
      </c>
      <c r="Q102" t="n">
        <v>444.6</v>
      </c>
      <c r="R102" t="n">
        <v>67.59999999999999</v>
      </c>
      <c r="S102" t="n">
        <v>48.21</v>
      </c>
      <c r="T102" t="n">
        <v>3763.59</v>
      </c>
      <c r="U102" t="n">
        <v>0.71</v>
      </c>
      <c r="V102" t="n">
        <v>0.78</v>
      </c>
      <c r="W102" t="n">
        <v>0.18</v>
      </c>
      <c r="X102" t="n">
        <v>0.21</v>
      </c>
      <c r="Y102" t="n">
        <v>1</v>
      </c>
      <c r="Z102" t="n">
        <v>10</v>
      </c>
      <c r="AA102" t="n">
        <v>262.5636375633718</v>
      </c>
      <c r="AB102" t="n">
        <v>359.251152404374</v>
      </c>
      <c r="AC102" t="n">
        <v>324.9647266310589</v>
      </c>
      <c r="AD102" t="n">
        <v>262563.6375633718</v>
      </c>
      <c r="AE102" t="n">
        <v>359251.152404374</v>
      </c>
      <c r="AF102" t="n">
        <v>4.701311009331351e-06</v>
      </c>
      <c r="AG102" t="n">
        <v>5.89699074074074</v>
      </c>
      <c r="AH102" t="n">
        <v>324964.7266310589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4.9289</v>
      </c>
      <c r="E103" t="n">
        <v>20.29</v>
      </c>
      <c r="F103" t="n">
        <v>17.44</v>
      </c>
      <c r="G103" t="n">
        <v>149.48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219.3</v>
      </c>
      <c r="Q103" t="n">
        <v>444.56</v>
      </c>
      <c r="R103" t="n">
        <v>65.87</v>
      </c>
      <c r="S103" t="n">
        <v>48.21</v>
      </c>
      <c r="T103" t="n">
        <v>2904.41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261.670732987341</v>
      </c>
      <c r="AB103" t="n">
        <v>358.0294409712788</v>
      </c>
      <c r="AC103" t="n">
        <v>323.8596136224556</v>
      </c>
      <c r="AD103" t="n">
        <v>261670.7329873409</v>
      </c>
      <c r="AE103" t="n">
        <v>358029.4409712788</v>
      </c>
      <c r="AF103" t="n">
        <v>4.722293016892866e-06</v>
      </c>
      <c r="AG103" t="n">
        <v>5.870949074074074</v>
      </c>
      <c r="AH103" t="n">
        <v>323859.6136224556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4.9262</v>
      </c>
      <c r="E104" t="n">
        <v>20.3</v>
      </c>
      <c r="F104" t="n">
        <v>17.45</v>
      </c>
      <c r="G104" t="n">
        <v>149.58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219.36</v>
      </c>
      <c r="Q104" t="n">
        <v>444.55</v>
      </c>
      <c r="R104" t="n">
        <v>66.34</v>
      </c>
      <c r="S104" t="n">
        <v>48.21</v>
      </c>
      <c r="T104" t="n">
        <v>3137.7</v>
      </c>
      <c r="U104" t="n">
        <v>0.73</v>
      </c>
      <c r="V104" t="n">
        <v>0.78</v>
      </c>
      <c r="W104" t="n">
        <v>0.17</v>
      </c>
      <c r="X104" t="n">
        <v>0.17</v>
      </c>
      <c r="Y104" t="n">
        <v>1</v>
      </c>
      <c r="Z104" t="n">
        <v>10</v>
      </c>
      <c r="AA104" t="n">
        <v>261.8056459740895</v>
      </c>
      <c r="AB104" t="n">
        <v>358.2140348716891</v>
      </c>
      <c r="AC104" t="n">
        <v>324.0265901400899</v>
      </c>
      <c r="AD104" t="n">
        <v>261805.6459740895</v>
      </c>
      <c r="AE104" t="n">
        <v>358214.0348716892</v>
      </c>
      <c r="AF104" t="n">
        <v>4.719706194042816e-06</v>
      </c>
      <c r="AG104" t="n">
        <v>5.873842592592593</v>
      </c>
      <c r="AH104" t="n">
        <v>324026.5901400899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4.9281</v>
      </c>
      <c r="E105" t="n">
        <v>20.29</v>
      </c>
      <c r="F105" t="n">
        <v>17.44</v>
      </c>
      <c r="G105" t="n">
        <v>149.51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219.63</v>
      </c>
      <c r="Q105" t="n">
        <v>444.55</v>
      </c>
      <c r="R105" t="n">
        <v>65.97</v>
      </c>
      <c r="S105" t="n">
        <v>48.21</v>
      </c>
      <c r="T105" t="n">
        <v>2955.78</v>
      </c>
      <c r="U105" t="n">
        <v>0.73</v>
      </c>
      <c r="V105" t="n">
        <v>0.78</v>
      </c>
      <c r="W105" t="n">
        <v>0.18</v>
      </c>
      <c r="X105" t="n">
        <v>0.17</v>
      </c>
      <c r="Y105" t="n">
        <v>1</v>
      </c>
      <c r="Z105" t="n">
        <v>10</v>
      </c>
      <c r="AA105" t="n">
        <v>261.8568870065419</v>
      </c>
      <c r="AB105" t="n">
        <v>358.2841451128853</v>
      </c>
      <c r="AC105" t="n">
        <v>324.0900091582666</v>
      </c>
      <c r="AD105" t="n">
        <v>261856.8870065419</v>
      </c>
      <c r="AE105" t="n">
        <v>358284.1451128853</v>
      </c>
      <c r="AF105" t="n">
        <v>4.721526550863221e-06</v>
      </c>
      <c r="AG105" t="n">
        <v>5.870949074074074</v>
      </c>
      <c r="AH105" t="n">
        <v>324090.0091582667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4.9277</v>
      </c>
      <c r="E106" t="n">
        <v>20.29</v>
      </c>
      <c r="F106" t="n">
        <v>17.45</v>
      </c>
      <c r="G106" t="n">
        <v>149.53</v>
      </c>
      <c r="H106" t="n">
        <v>1.94</v>
      </c>
      <c r="I106" t="n">
        <v>7</v>
      </c>
      <c r="J106" t="n">
        <v>247.6</v>
      </c>
      <c r="K106" t="n">
        <v>55.27</v>
      </c>
      <c r="L106" t="n">
        <v>27</v>
      </c>
      <c r="M106" t="n">
        <v>5</v>
      </c>
      <c r="N106" t="n">
        <v>60.33</v>
      </c>
      <c r="O106" t="n">
        <v>30771.2</v>
      </c>
      <c r="P106" t="n">
        <v>219.74</v>
      </c>
      <c r="Q106" t="n">
        <v>444.55</v>
      </c>
      <c r="R106" t="n">
        <v>66.12</v>
      </c>
      <c r="S106" t="n">
        <v>48.21</v>
      </c>
      <c r="T106" t="n">
        <v>3032.31</v>
      </c>
      <c r="U106" t="n">
        <v>0.73</v>
      </c>
      <c r="V106" t="n">
        <v>0.78</v>
      </c>
      <c r="W106" t="n">
        <v>0.17</v>
      </c>
      <c r="X106" t="n">
        <v>0.17</v>
      </c>
      <c r="Y106" t="n">
        <v>1</v>
      </c>
      <c r="Z106" t="n">
        <v>10</v>
      </c>
      <c r="AA106" t="n">
        <v>261.9467512627417</v>
      </c>
      <c r="AB106" t="n">
        <v>358.4071013527491</v>
      </c>
      <c r="AC106" t="n">
        <v>324.2012306271679</v>
      </c>
      <c r="AD106" t="n">
        <v>261946.7512627417</v>
      </c>
      <c r="AE106" t="n">
        <v>358407.101352749</v>
      </c>
      <c r="AF106" t="n">
        <v>4.721143317848399e-06</v>
      </c>
      <c r="AG106" t="n">
        <v>5.870949074074074</v>
      </c>
      <c r="AH106" t="n">
        <v>324201.2306271679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4.9285</v>
      </c>
      <c r="E107" t="n">
        <v>20.29</v>
      </c>
      <c r="F107" t="n">
        <v>17.44</v>
      </c>
      <c r="G107" t="n">
        <v>149.5</v>
      </c>
      <c r="H107" t="n">
        <v>1.95</v>
      </c>
      <c r="I107" t="n">
        <v>7</v>
      </c>
      <c r="J107" t="n">
        <v>248.04</v>
      </c>
      <c r="K107" t="n">
        <v>55.27</v>
      </c>
      <c r="L107" t="n">
        <v>27.25</v>
      </c>
      <c r="M107" t="n">
        <v>5</v>
      </c>
      <c r="N107" t="n">
        <v>60.52</v>
      </c>
      <c r="O107" t="n">
        <v>30826.21</v>
      </c>
      <c r="P107" t="n">
        <v>219.5</v>
      </c>
      <c r="Q107" t="n">
        <v>444.55</v>
      </c>
      <c r="R107" t="n">
        <v>65.97</v>
      </c>
      <c r="S107" t="n">
        <v>48.21</v>
      </c>
      <c r="T107" t="n">
        <v>2956.8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261.780978599562</v>
      </c>
      <c r="AB107" t="n">
        <v>358.1802838816128</v>
      </c>
      <c r="AC107" t="n">
        <v>323.9960602971366</v>
      </c>
      <c r="AD107" t="n">
        <v>261780.978599562</v>
      </c>
      <c r="AE107" t="n">
        <v>358180.2838816128</v>
      </c>
      <c r="AF107" t="n">
        <v>4.721909783878044e-06</v>
      </c>
      <c r="AG107" t="n">
        <v>5.870949074074074</v>
      </c>
      <c r="AH107" t="n">
        <v>323996.0602971367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4.9319</v>
      </c>
      <c r="E108" t="n">
        <v>20.28</v>
      </c>
      <c r="F108" t="n">
        <v>17.43</v>
      </c>
      <c r="G108" t="n">
        <v>149.38</v>
      </c>
      <c r="H108" t="n">
        <v>1.97</v>
      </c>
      <c r="I108" t="n">
        <v>7</v>
      </c>
      <c r="J108" t="n">
        <v>248.49</v>
      </c>
      <c r="K108" t="n">
        <v>55.27</v>
      </c>
      <c r="L108" t="n">
        <v>27.5</v>
      </c>
      <c r="M108" t="n">
        <v>5</v>
      </c>
      <c r="N108" t="n">
        <v>60.72</v>
      </c>
      <c r="O108" t="n">
        <v>30881.3</v>
      </c>
      <c r="P108" t="n">
        <v>219.38</v>
      </c>
      <c r="Q108" t="n">
        <v>444.55</v>
      </c>
      <c r="R108" t="n">
        <v>65.31</v>
      </c>
      <c r="S108" t="n">
        <v>48.21</v>
      </c>
      <c r="T108" t="n">
        <v>2625.12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261.5955673337146</v>
      </c>
      <c r="AB108" t="n">
        <v>357.9265960079127</v>
      </c>
      <c r="AC108" t="n">
        <v>323.7665840380492</v>
      </c>
      <c r="AD108" t="n">
        <v>261595.5673337146</v>
      </c>
      <c r="AE108" t="n">
        <v>357926.5960079127</v>
      </c>
      <c r="AF108" t="n">
        <v>4.725167264504032e-06</v>
      </c>
      <c r="AG108" t="n">
        <v>5.868055555555556</v>
      </c>
      <c r="AH108" t="n">
        <v>323766.5840380493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4.9377</v>
      </c>
      <c r="E109" t="n">
        <v>20.25</v>
      </c>
      <c r="F109" t="n">
        <v>17.4</v>
      </c>
      <c r="G109" t="n">
        <v>149.18</v>
      </c>
      <c r="H109" t="n">
        <v>1.98</v>
      </c>
      <c r="I109" t="n">
        <v>7</v>
      </c>
      <c r="J109" t="n">
        <v>248.94</v>
      </c>
      <c r="K109" t="n">
        <v>55.27</v>
      </c>
      <c r="L109" t="n">
        <v>27.75</v>
      </c>
      <c r="M109" t="n">
        <v>5</v>
      </c>
      <c r="N109" t="n">
        <v>60.92</v>
      </c>
      <c r="O109" t="n">
        <v>30936.46</v>
      </c>
      <c r="P109" t="n">
        <v>218.43</v>
      </c>
      <c r="Q109" t="n">
        <v>444.55</v>
      </c>
      <c r="R109" t="n">
        <v>64.77</v>
      </c>
      <c r="S109" t="n">
        <v>48.21</v>
      </c>
      <c r="T109" t="n">
        <v>2355.9</v>
      </c>
      <c r="U109" t="n">
        <v>0.74</v>
      </c>
      <c r="V109" t="n">
        <v>0.78</v>
      </c>
      <c r="W109" t="n">
        <v>0.17</v>
      </c>
      <c r="X109" t="n">
        <v>0.13</v>
      </c>
      <c r="Y109" t="n">
        <v>1</v>
      </c>
      <c r="Z109" t="n">
        <v>10</v>
      </c>
      <c r="AA109" t="n">
        <v>260.8841111648615</v>
      </c>
      <c r="AB109" t="n">
        <v>356.953150290457</v>
      </c>
      <c r="AC109" t="n">
        <v>322.8860426136279</v>
      </c>
      <c r="AD109" t="n">
        <v>260884.1111648615</v>
      </c>
      <c r="AE109" t="n">
        <v>356953.1502904569</v>
      </c>
      <c r="AF109" t="n">
        <v>4.730724143218955e-06</v>
      </c>
      <c r="AG109" t="n">
        <v>5.859375</v>
      </c>
      <c r="AH109" t="n">
        <v>322886.0426136279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4.9249</v>
      </c>
      <c r="E110" t="n">
        <v>20.3</v>
      </c>
      <c r="F110" t="n">
        <v>17.46</v>
      </c>
      <c r="G110" t="n">
        <v>149.63</v>
      </c>
      <c r="H110" t="n">
        <v>2</v>
      </c>
      <c r="I110" t="n">
        <v>7</v>
      </c>
      <c r="J110" t="n">
        <v>249.39</v>
      </c>
      <c r="K110" t="n">
        <v>55.27</v>
      </c>
      <c r="L110" t="n">
        <v>28</v>
      </c>
      <c r="M110" t="n">
        <v>5</v>
      </c>
      <c r="N110" t="n">
        <v>61.11</v>
      </c>
      <c r="O110" t="n">
        <v>30991.69</v>
      </c>
      <c r="P110" t="n">
        <v>218.49</v>
      </c>
      <c r="Q110" t="n">
        <v>444.55</v>
      </c>
      <c r="R110" t="n">
        <v>66.55</v>
      </c>
      <c r="S110" t="n">
        <v>48.21</v>
      </c>
      <c r="T110" t="n">
        <v>3242.88</v>
      </c>
      <c r="U110" t="n">
        <v>0.72</v>
      </c>
      <c r="V110" t="n">
        <v>0.78</v>
      </c>
      <c r="W110" t="n">
        <v>0.17</v>
      </c>
      <c r="X110" t="n">
        <v>0.18</v>
      </c>
      <c r="Y110" t="n">
        <v>1</v>
      </c>
      <c r="Z110" t="n">
        <v>10</v>
      </c>
      <c r="AA110" t="n">
        <v>261.4415340925971</v>
      </c>
      <c r="AB110" t="n">
        <v>357.7158409319487</v>
      </c>
      <c r="AC110" t="n">
        <v>323.5759431307387</v>
      </c>
      <c r="AD110" t="n">
        <v>261441.5340925971</v>
      </c>
      <c r="AE110" t="n">
        <v>357715.8409319487</v>
      </c>
      <c r="AF110" t="n">
        <v>4.718460686744644e-06</v>
      </c>
      <c r="AG110" t="n">
        <v>5.873842592592593</v>
      </c>
      <c r="AH110" t="n">
        <v>323575.9431307387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4.925</v>
      </c>
      <c r="E111" t="n">
        <v>20.3</v>
      </c>
      <c r="F111" t="n">
        <v>17.46</v>
      </c>
      <c r="G111" t="n">
        <v>149.62</v>
      </c>
      <c r="H111" t="n">
        <v>2.01</v>
      </c>
      <c r="I111" t="n">
        <v>7</v>
      </c>
      <c r="J111" t="n">
        <v>249.83</v>
      </c>
      <c r="K111" t="n">
        <v>55.27</v>
      </c>
      <c r="L111" t="n">
        <v>28.25</v>
      </c>
      <c r="M111" t="n">
        <v>5</v>
      </c>
      <c r="N111" t="n">
        <v>61.31</v>
      </c>
      <c r="O111" t="n">
        <v>31047</v>
      </c>
      <c r="P111" t="n">
        <v>217.81</v>
      </c>
      <c r="Q111" t="n">
        <v>444.55</v>
      </c>
      <c r="R111" t="n">
        <v>66.53</v>
      </c>
      <c r="S111" t="n">
        <v>48.21</v>
      </c>
      <c r="T111" t="n">
        <v>3235.82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261.1045672187257</v>
      </c>
      <c r="AB111" t="n">
        <v>357.2547879891885</v>
      </c>
      <c r="AC111" t="n">
        <v>323.1588924337437</v>
      </c>
      <c r="AD111" t="n">
        <v>261104.5672187257</v>
      </c>
      <c r="AE111" t="n">
        <v>357254.7879891885</v>
      </c>
      <c r="AF111" t="n">
        <v>4.718556494998349e-06</v>
      </c>
      <c r="AG111" t="n">
        <v>5.873842592592593</v>
      </c>
      <c r="AH111" t="n">
        <v>323158.8924337437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4.9275</v>
      </c>
      <c r="E112" t="n">
        <v>20.29</v>
      </c>
      <c r="F112" t="n">
        <v>17.45</v>
      </c>
      <c r="G112" t="n">
        <v>149.53</v>
      </c>
      <c r="H112" t="n">
        <v>2.03</v>
      </c>
      <c r="I112" t="n">
        <v>7</v>
      </c>
      <c r="J112" t="n">
        <v>250.28</v>
      </c>
      <c r="K112" t="n">
        <v>55.27</v>
      </c>
      <c r="L112" t="n">
        <v>28.5</v>
      </c>
      <c r="M112" t="n">
        <v>5</v>
      </c>
      <c r="N112" t="n">
        <v>61.51</v>
      </c>
      <c r="O112" t="n">
        <v>31102.37</v>
      </c>
      <c r="P112" t="n">
        <v>217.51</v>
      </c>
      <c r="Q112" t="n">
        <v>444.55</v>
      </c>
      <c r="R112" t="n">
        <v>66.12</v>
      </c>
      <c r="S112" t="n">
        <v>48.21</v>
      </c>
      <c r="T112" t="n">
        <v>3032.35</v>
      </c>
      <c r="U112" t="n">
        <v>0.73</v>
      </c>
      <c r="V112" t="n">
        <v>0.78</v>
      </c>
      <c r="W112" t="n">
        <v>0.18</v>
      </c>
      <c r="X112" t="n">
        <v>0.17</v>
      </c>
      <c r="Y112" t="n">
        <v>1</v>
      </c>
      <c r="Z112" t="n">
        <v>10</v>
      </c>
      <c r="AA112" t="n">
        <v>260.858223109815</v>
      </c>
      <c r="AB112" t="n">
        <v>356.9177291114418</v>
      </c>
      <c r="AC112" t="n">
        <v>322.8540019822241</v>
      </c>
      <c r="AD112" t="n">
        <v>260858.2231098149</v>
      </c>
      <c r="AE112" t="n">
        <v>356917.7291114418</v>
      </c>
      <c r="AF112" t="n">
        <v>4.720951701340989e-06</v>
      </c>
      <c r="AG112" t="n">
        <v>5.870949074074074</v>
      </c>
      <c r="AH112" t="n">
        <v>322854.0019822241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4.9271</v>
      </c>
      <c r="E113" t="n">
        <v>20.3</v>
      </c>
      <c r="F113" t="n">
        <v>17.45</v>
      </c>
      <c r="G113" t="n">
        <v>149.55</v>
      </c>
      <c r="H113" t="n">
        <v>2.04</v>
      </c>
      <c r="I113" t="n">
        <v>7</v>
      </c>
      <c r="J113" t="n">
        <v>250.73</v>
      </c>
      <c r="K113" t="n">
        <v>55.27</v>
      </c>
      <c r="L113" t="n">
        <v>28.75</v>
      </c>
      <c r="M113" t="n">
        <v>5</v>
      </c>
      <c r="N113" t="n">
        <v>61.71</v>
      </c>
      <c r="O113" t="n">
        <v>31157.82</v>
      </c>
      <c r="P113" t="n">
        <v>216.94</v>
      </c>
      <c r="Q113" t="n">
        <v>444.56</v>
      </c>
      <c r="R113" t="n">
        <v>66.23999999999999</v>
      </c>
      <c r="S113" t="n">
        <v>48.21</v>
      </c>
      <c r="T113" t="n">
        <v>3090.92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260.5904512646839</v>
      </c>
      <c r="AB113" t="n">
        <v>356.5513518596734</v>
      </c>
      <c r="AC113" t="n">
        <v>322.5225912611508</v>
      </c>
      <c r="AD113" t="n">
        <v>260590.4512646839</v>
      </c>
      <c r="AE113" t="n">
        <v>356551.3518596734</v>
      </c>
      <c r="AF113" t="n">
        <v>4.720568468326167e-06</v>
      </c>
      <c r="AG113" t="n">
        <v>5.873842592592593</v>
      </c>
      <c r="AH113" t="n">
        <v>322522.5912611507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4.9242</v>
      </c>
      <c r="E114" t="n">
        <v>20.31</v>
      </c>
      <c r="F114" t="n">
        <v>17.46</v>
      </c>
      <c r="G114" t="n">
        <v>149.65</v>
      </c>
      <c r="H114" t="n">
        <v>2.05</v>
      </c>
      <c r="I114" t="n">
        <v>7</v>
      </c>
      <c r="J114" t="n">
        <v>251.18</v>
      </c>
      <c r="K114" t="n">
        <v>55.27</v>
      </c>
      <c r="L114" t="n">
        <v>29</v>
      </c>
      <c r="M114" t="n">
        <v>5</v>
      </c>
      <c r="N114" t="n">
        <v>61.91</v>
      </c>
      <c r="O114" t="n">
        <v>31213.35</v>
      </c>
      <c r="P114" t="n">
        <v>217.27</v>
      </c>
      <c r="Q114" t="n">
        <v>444.56</v>
      </c>
      <c r="R114" t="n">
        <v>66.62</v>
      </c>
      <c r="S114" t="n">
        <v>48.21</v>
      </c>
      <c r="T114" t="n">
        <v>3281.75</v>
      </c>
      <c r="U114" t="n">
        <v>0.72</v>
      </c>
      <c r="V114" t="n">
        <v>0.78</v>
      </c>
      <c r="W114" t="n">
        <v>0.17</v>
      </c>
      <c r="X114" t="n">
        <v>0.18</v>
      </c>
      <c r="Y114" t="n">
        <v>1</v>
      </c>
      <c r="Z114" t="n">
        <v>10</v>
      </c>
      <c r="AA114" t="n">
        <v>260.8634536795082</v>
      </c>
      <c r="AB114" t="n">
        <v>356.9248858076526</v>
      </c>
      <c r="AC114" t="n">
        <v>322.8604756533929</v>
      </c>
      <c r="AD114" t="n">
        <v>260863.4536795082</v>
      </c>
      <c r="AE114" t="n">
        <v>356924.8858076526</v>
      </c>
      <c r="AF114" t="n">
        <v>4.717790028968705e-06</v>
      </c>
      <c r="AG114" t="n">
        <v>5.876736111111111</v>
      </c>
      <c r="AH114" t="n">
        <v>322860.475653393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4.9263</v>
      </c>
      <c r="E115" t="n">
        <v>20.3</v>
      </c>
      <c r="F115" t="n">
        <v>17.45</v>
      </c>
      <c r="G115" t="n">
        <v>149.58</v>
      </c>
      <c r="H115" t="n">
        <v>2.07</v>
      </c>
      <c r="I115" t="n">
        <v>7</v>
      </c>
      <c r="J115" t="n">
        <v>251.63</v>
      </c>
      <c r="K115" t="n">
        <v>55.27</v>
      </c>
      <c r="L115" t="n">
        <v>29.25</v>
      </c>
      <c r="M115" t="n">
        <v>5</v>
      </c>
      <c r="N115" t="n">
        <v>62.11</v>
      </c>
      <c r="O115" t="n">
        <v>31268.94</v>
      </c>
      <c r="P115" t="n">
        <v>216.88</v>
      </c>
      <c r="Q115" t="n">
        <v>444.55</v>
      </c>
      <c r="R115" t="n">
        <v>66.31</v>
      </c>
      <c r="S115" t="n">
        <v>48.21</v>
      </c>
      <c r="T115" t="n">
        <v>3122.52</v>
      </c>
      <c r="U115" t="n">
        <v>0.73</v>
      </c>
      <c r="V115" t="n">
        <v>0.78</v>
      </c>
      <c r="W115" t="n">
        <v>0.18</v>
      </c>
      <c r="X115" t="n">
        <v>0.17</v>
      </c>
      <c r="Y115" t="n">
        <v>1</v>
      </c>
      <c r="Z115" t="n">
        <v>10</v>
      </c>
      <c r="AA115" t="n">
        <v>260.5850209373334</v>
      </c>
      <c r="AB115" t="n">
        <v>356.5439218462233</v>
      </c>
      <c r="AC115" t="n">
        <v>322.5158703577562</v>
      </c>
      <c r="AD115" t="n">
        <v>260585.0209373334</v>
      </c>
      <c r="AE115" t="n">
        <v>356543.9218462234</v>
      </c>
      <c r="AF115" t="n">
        <v>4.719802002296522e-06</v>
      </c>
      <c r="AG115" t="n">
        <v>5.873842592592593</v>
      </c>
      <c r="AH115" t="n">
        <v>322515.8703577562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4.9262</v>
      </c>
      <c r="E116" t="n">
        <v>20.3</v>
      </c>
      <c r="F116" t="n">
        <v>17.45</v>
      </c>
      <c r="G116" t="n">
        <v>149.58</v>
      </c>
      <c r="H116" t="n">
        <v>2.08</v>
      </c>
      <c r="I116" t="n">
        <v>7</v>
      </c>
      <c r="J116" t="n">
        <v>252.08</v>
      </c>
      <c r="K116" t="n">
        <v>55.27</v>
      </c>
      <c r="L116" t="n">
        <v>29.5</v>
      </c>
      <c r="M116" t="n">
        <v>5</v>
      </c>
      <c r="N116" t="n">
        <v>62.31</v>
      </c>
      <c r="O116" t="n">
        <v>31324.61</v>
      </c>
      <c r="P116" t="n">
        <v>216.92</v>
      </c>
      <c r="Q116" t="n">
        <v>444.57</v>
      </c>
      <c r="R116" t="n">
        <v>66.33</v>
      </c>
      <c r="S116" t="n">
        <v>48.21</v>
      </c>
      <c r="T116" t="n">
        <v>3136.07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260.6076634043938</v>
      </c>
      <c r="AB116" t="n">
        <v>356.5749022685705</v>
      </c>
      <c r="AC116" t="n">
        <v>322.5438940520759</v>
      </c>
      <c r="AD116" t="n">
        <v>260607.6634043938</v>
      </c>
      <c r="AE116" t="n">
        <v>356574.9022685705</v>
      </c>
      <c r="AF116" t="n">
        <v>4.719706194042816e-06</v>
      </c>
      <c r="AG116" t="n">
        <v>5.873842592592593</v>
      </c>
      <c r="AH116" t="n">
        <v>322543.8940520759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4.9264</v>
      </c>
      <c r="E117" t="n">
        <v>20.3</v>
      </c>
      <c r="F117" t="n">
        <v>17.45</v>
      </c>
      <c r="G117" t="n">
        <v>149.57</v>
      </c>
      <c r="H117" t="n">
        <v>2.1</v>
      </c>
      <c r="I117" t="n">
        <v>7</v>
      </c>
      <c r="J117" t="n">
        <v>252.54</v>
      </c>
      <c r="K117" t="n">
        <v>55.27</v>
      </c>
      <c r="L117" t="n">
        <v>29.75</v>
      </c>
      <c r="M117" t="n">
        <v>5</v>
      </c>
      <c r="N117" t="n">
        <v>62.51</v>
      </c>
      <c r="O117" t="n">
        <v>31380.35</v>
      </c>
      <c r="P117" t="n">
        <v>216.55</v>
      </c>
      <c r="Q117" t="n">
        <v>444.55</v>
      </c>
      <c r="R117" t="n">
        <v>66.20999999999999</v>
      </c>
      <c r="S117" t="n">
        <v>48.21</v>
      </c>
      <c r="T117" t="n">
        <v>3072.76</v>
      </c>
      <c r="U117" t="n">
        <v>0.73</v>
      </c>
      <c r="V117" t="n">
        <v>0.78</v>
      </c>
      <c r="W117" t="n">
        <v>0.18</v>
      </c>
      <c r="X117" t="n">
        <v>0.17</v>
      </c>
      <c r="Y117" t="n">
        <v>1</v>
      </c>
      <c r="Z117" t="n">
        <v>10</v>
      </c>
      <c r="AA117" t="n">
        <v>260.4200019956502</v>
      </c>
      <c r="AB117" t="n">
        <v>356.3181356500906</v>
      </c>
      <c r="AC117" t="n">
        <v>322.3116328792894</v>
      </c>
      <c r="AD117" t="n">
        <v>260420.0019956503</v>
      </c>
      <c r="AE117" t="n">
        <v>356318.1356500906</v>
      </c>
      <c r="AF117" t="n">
        <v>4.719897810550227e-06</v>
      </c>
      <c r="AG117" t="n">
        <v>5.873842592592593</v>
      </c>
      <c r="AH117" t="n">
        <v>322311.6328792894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4.9309</v>
      </c>
      <c r="E118" t="n">
        <v>20.28</v>
      </c>
      <c r="F118" t="n">
        <v>17.43</v>
      </c>
      <c r="G118" t="n">
        <v>149.41</v>
      </c>
      <c r="H118" t="n">
        <v>2.11</v>
      </c>
      <c r="I118" t="n">
        <v>7</v>
      </c>
      <c r="J118" t="n">
        <v>252.99</v>
      </c>
      <c r="K118" t="n">
        <v>55.27</v>
      </c>
      <c r="L118" t="n">
        <v>30</v>
      </c>
      <c r="M118" t="n">
        <v>5</v>
      </c>
      <c r="N118" t="n">
        <v>62.72</v>
      </c>
      <c r="O118" t="n">
        <v>31436.17</v>
      </c>
      <c r="P118" t="n">
        <v>215.03</v>
      </c>
      <c r="Q118" t="n">
        <v>444.55</v>
      </c>
      <c r="R118" t="n">
        <v>65.61</v>
      </c>
      <c r="S118" t="n">
        <v>48.21</v>
      </c>
      <c r="T118" t="n">
        <v>2776.28</v>
      </c>
      <c r="U118" t="n">
        <v>0.73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259.4920658556505</v>
      </c>
      <c r="AB118" t="n">
        <v>355.0484924856897</v>
      </c>
      <c r="AC118" t="n">
        <v>321.1631626765437</v>
      </c>
      <c r="AD118" t="n">
        <v>259492.0658556506</v>
      </c>
      <c r="AE118" t="n">
        <v>355048.4924856897</v>
      </c>
      <c r="AF118" t="n">
        <v>4.724209181966978e-06</v>
      </c>
      <c r="AG118" t="n">
        <v>5.868055555555556</v>
      </c>
      <c r="AH118" t="n">
        <v>321163.1626765436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4.9321</v>
      </c>
      <c r="E119" t="n">
        <v>20.28</v>
      </c>
      <c r="F119" t="n">
        <v>17.43</v>
      </c>
      <c r="G119" t="n">
        <v>149.37</v>
      </c>
      <c r="H119" t="n">
        <v>2.12</v>
      </c>
      <c r="I119" t="n">
        <v>7</v>
      </c>
      <c r="J119" t="n">
        <v>253.44</v>
      </c>
      <c r="K119" t="n">
        <v>55.27</v>
      </c>
      <c r="L119" t="n">
        <v>30.25</v>
      </c>
      <c r="M119" t="n">
        <v>5</v>
      </c>
      <c r="N119" t="n">
        <v>62.92</v>
      </c>
      <c r="O119" t="n">
        <v>31492.06</v>
      </c>
      <c r="P119" t="n">
        <v>213.39</v>
      </c>
      <c r="Q119" t="n">
        <v>444.55</v>
      </c>
      <c r="R119" t="n">
        <v>65.45</v>
      </c>
      <c r="S119" t="n">
        <v>48.21</v>
      </c>
      <c r="T119" t="n">
        <v>2693.95</v>
      </c>
      <c r="U119" t="n">
        <v>0.74</v>
      </c>
      <c r="V119" t="n">
        <v>0.78</v>
      </c>
      <c r="W119" t="n">
        <v>0.18</v>
      </c>
      <c r="X119" t="n">
        <v>0.15</v>
      </c>
      <c r="Y119" t="n">
        <v>1</v>
      </c>
      <c r="Z119" t="n">
        <v>10</v>
      </c>
      <c r="AA119" t="n">
        <v>258.6520958061793</v>
      </c>
      <c r="AB119" t="n">
        <v>353.89920840714</v>
      </c>
      <c r="AC119" t="n">
        <v>320.1235646574203</v>
      </c>
      <c r="AD119" t="n">
        <v>258652.0958061793</v>
      </c>
      <c r="AE119" t="n">
        <v>353899.20840714</v>
      </c>
      <c r="AF119" t="n">
        <v>4.725358881011443e-06</v>
      </c>
      <c r="AG119" t="n">
        <v>5.868055555555556</v>
      </c>
      <c r="AH119" t="n">
        <v>320123.5646574203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4.9511</v>
      </c>
      <c r="E120" t="n">
        <v>20.2</v>
      </c>
      <c r="F120" t="n">
        <v>17.39</v>
      </c>
      <c r="G120" t="n">
        <v>173.89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4</v>
      </c>
      <c r="N120" t="n">
        <v>63.12</v>
      </c>
      <c r="O120" t="n">
        <v>31548.03</v>
      </c>
      <c r="P120" t="n">
        <v>212.71</v>
      </c>
      <c r="Q120" t="n">
        <v>444.55</v>
      </c>
      <c r="R120" t="n">
        <v>64.25</v>
      </c>
      <c r="S120" t="n">
        <v>48.21</v>
      </c>
      <c r="T120" t="n">
        <v>2097.86</v>
      </c>
      <c r="U120" t="n">
        <v>0.75</v>
      </c>
      <c r="V120" t="n">
        <v>0.78</v>
      </c>
      <c r="W120" t="n">
        <v>0.17</v>
      </c>
      <c r="X120" t="n">
        <v>0.11</v>
      </c>
      <c r="Y120" t="n">
        <v>1</v>
      </c>
      <c r="Z120" t="n">
        <v>10</v>
      </c>
      <c r="AA120" t="n">
        <v>257.6649597234605</v>
      </c>
      <c r="AB120" t="n">
        <v>352.5485652692269</v>
      </c>
      <c r="AC120" t="n">
        <v>318.9018250050563</v>
      </c>
      <c r="AD120" t="n">
        <v>257664.9597234605</v>
      </c>
      <c r="AE120" t="n">
        <v>352548.5652692269</v>
      </c>
      <c r="AF120" t="n">
        <v>4.743562449215499e-06</v>
      </c>
      <c r="AG120" t="n">
        <v>5.844907407407407</v>
      </c>
      <c r="AH120" t="n">
        <v>318901.8250050563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4.9434</v>
      </c>
      <c r="E121" t="n">
        <v>20.23</v>
      </c>
      <c r="F121" t="n">
        <v>17.42</v>
      </c>
      <c r="G121" t="n">
        <v>174.21</v>
      </c>
      <c r="H121" t="n">
        <v>2.15</v>
      </c>
      <c r="I121" t="n">
        <v>6</v>
      </c>
      <c r="J121" t="n">
        <v>254.35</v>
      </c>
      <c r="K121" t="n">
        <v>55.27</v>
      </c>
      <c r="L121" t="n">
        <v>30.75</v>
      </c>
      <c r="M121" t="n">
        <v>4</v>
      </c>
      <c r="N121" t="n">
        <v>63.33</v>
      </c>
      <c r="O121" t="n">
        <v>31604.07</v>
      </c>
      <c r="P121" t="n">
        <v>213.45</v>
      </c>
      <c r="Q121" t="n">
        <v>444.55</v>
      </c>
      <c r="R121" t="n">
        <v>65.41</v>
      </c>
      <c r="S121" t="n">
        <v>48.21</v>
      </c>
      <c r="T121" t="n">
        <v>2678.78</v>
      </c>
      <c r="U121" t="n">
        <v>0.74</v>
      </c>
      <c r="V121" t="n">
        <v>0.78</v>
      </c>
      <c r="W121" t="n">
        <v>0.17</v>
      </c>
      <c r="X121" t="n">
        <v>0.14</v>
      </c>
      <c r="Y121" t="n">
        <v>1</v>
      </c>
      <c r="Z121" t="n">
        <v>10</v>
      </c>
      <c r="AA121" t="n">
        <v>258.3239814056067</v>
      </c>
      <c r="AB121" t="n">
        <v>353.4502678088907</v>
      </c>
      <c r="AC121" t="n">
        <v>319.717470319776</v>
      </c>
      <c r="AD121" t="n">
        <v>258323.9814056067</v>
      </c>
      <c r="AE121" t="n">
        <v>353450.2678088907</v>
      </c>
      <c r="AF121" t="n">
        <v>4.736185213680171e-06</v>
      </c>
      <c r="AG121" t="n">
        <v>5.853587962962963</v>
      </c>
      <c r="AH121" t="n">
        <v>319717.470319776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4.9427</v>
      </c>
      <c r="E122" t="n">
        <v>20.23</v>
      </c>
      <c r="F122" t="n">
        <v>17.42</v>
      </c>
      <c r="G122" t="n">
        <v>174.24</v>
      </c>
      <c r="H122" t="n">
        <v>2.16</v>
      </c>
      <c r="I122" t="n">
        <v>6</v>
      </c>
      <c r="J122" t="n">
        <v>254.81</v>
      </c>
      <c r="K122" t="n">
        <v>55.27</v>
      </c>
      <c r="L122" t="n">
        <v>31</v>
      </c>
      <c r="M122" t="n">
        <v>4</v>
      </c>
      <c r="N122" t="n">
        <v>63.53</v>
      </c>
      <c r="O122" t="n">
        <v>31660.19</v>
      </c>
      <c r="P122" t="n">
        <v>213.63</v>
      </c>
      <c r="Q122" t="n">
        <v>444.55</v>
      </c>
      <c r="R122" t="n">
        <v>65.42</v>
      </c>
      <c r="S122" t="n">
        <v>48.21</v>
      </c>
      <c r="T122" t="n">
        <v>2686.4</v>
      </c>
      <c r="U122" t="n">
        <v>0.74</v>
      </c>
      <c r="V122" t="n">
        <v>0.78</v>
      </c>
      <c r="W122" t="n">
        <v>0.17</v>
      </c>
      <c r="X122" t="n">
        <v>0.15</v>
      </c>
      <c r="Y122" t="n">
        <v>1</v>
      </c>
      <c r="Z122" t="n">
        <v>10</v>
      </c>
      <c r="AA122" t="n">
        <v>258.4326956095359</v>
      </c>
      <c r="AB122" t="n">
        <v>353.5990153788389</v>
      </c>
      <c r="AC122" t="n">
        <v>319.8520216304167</v>
      </c>
      <c r="AD122" t="n">
        <v>258432.6956095359</v>
      </c>
      <c r="AE122" t="n">
        <v>353599.0153788389</v>
      </c>
      <c r="AF122" t="n">
        <v>4.735514555904232e-06</v>
      </c>
      <c r="AG122" t="n">
        <v>5.853587962962963</v>
      </c>
      <c r="AH122" t="n">
        <v>319852.0216304167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4.9474</v>
      </c>
      <c r="E123" t="n">
        <v>20.21</v>
      </c>
      <c r="F123" t="n">
        <v>17.4</v>
      </c>
      <c r="G123" t="n">
        <v>174.05</v>
      </c>
      <c r="H123" t="n">
        <v>2.18</v>
      </c>
      <c r="I123" t="n">
        <v>6</v>
      </c>
      <c r="J123" t="n">
        <v>255.26</v>
      </c>
      <c r="K123" t="n">
        <v>55.27</v>
      </c>
      <c r="L123" t="n">
        <v>31.25</v>
      </c>
      <c r="M123" t="n">
        <v>4</v>
      </c>
      <c r="N123" t="n">
        <v>63.74</v>
      </c>
      <c r="O123" t="n">
        <v>31716.38</v>
      </c>
      <c r="P123" t="n">
        <v>213.7</v>
      </c>
      <c r="Q123" t="n">
        <v>444.55</v>
      </c>
      <c r="R123" t="n">
        <v>64.73</v>
      </c>
      <c r="S123" t="n">
        <v>48.21</v>
      </c>
      <c r="T123" t="n">
        <v>2341.1</v>
      </c>
      <c r="U123" t="n">
        <v>0.74</v>
      </c>
      <c r="V123" t="n">
        <v>0.78</v>
      </c>
      <c r="W123" t="n">
        <v>0.17</v>
      </c>
      <c r="X123" t="n">
        <v>0.13</v>
      </c>
      <c r="Y123" t="n">
        <v>1</v>
      </c>
      <c r="Z123" t="n">
        <v>10</v>
      </c>
      <c r="AA123" t="n">
        <v>258.2810751562517</v>
      </c>
      <c r="AB123" t="n">
        <v>353.3915615856331</v>
      </c>
      <c r="AC123" t="n">
        <v>319.6643669360713</v>
      </c>
      <c r="AD123" t="n">
        <v>258281.0751562517</v>
      </c>
      <c r="AE123" t="n">
        <v>353391.5615856331</v>
      </c>
      <c r="AF123" t="n">
        <v>4.740017543828393e-06</v>
      </c>
      <c r="AG123" t="n">
        <v>5.847800925925926</v>
      </c>
      <c r="AH123" t="n">
        <v>319664.3669360713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4.9444</v>
      </c>
      <c r="E124" t="n">
        <v>20.23</v>
      </c>
      <c r="F124" t="n">
        <v>17.42</v>
      </c>
      <c r="G124" t="n">
        <v>174.17</v>
      </c>
      <c r="H124" t="n">
        <v>2.19</v>
      </c>
      <c r="I124" t="n">
        <v>6</v>
      </c>
      <c r="J124" t="n">
        <v>255.72</v>
      </c>
      <c r="K124" t="n">
        <v>55.27</v>
      </c>
      <c r="L124" t="n">
        <v>31.5</v>
      </c>
      <c r="M124" t="n">
        <v>4</v>
      </c>
      <c r="N124" t="n">
        <v>63.95</v>
      </c>
      <c r="O124" t="n">
        <v>31772.65</v>
      </c>
      <c r="P124" t="n">
        <v>214.54</v>
      </c>
      <c r="Q124" t="n">
        <v>444.56</v>
      </c>
      <c r="R124" t="n">
        <v>65.23999999999999</v>
      </c>
      <c r="S124" t="n">
        <v>48.21</v>
      </c>
      <c r="T124" t="n">
        <v>2597.13</v>
      </c>
      <c r="U124" t="n">
        <v>0.74</v>
      </c>
      <c r="V124" t="n">
        <v>0.78</v>
      </c>
      <c r="W124" t="n">
        <v>0.17</v>
      </c>
      <c r="X124" t="n">
        <v>0.14</v>
      </c>
      <c r="Y124" t="n">
        <v>1</v>
      </c>
      <c r="Z124" t="n">
        <v>10</v>
      </c>
      <c r="AA124" t="n">
        <v>258.8277096077452</v>
      </c>
      <c r="AB124" t="n">
        <v>354.1394909579765</v>
      </c>
      <c r="AC124" t="n">
        <v>320.3409149788437</v>
      </c>
      <c r="AD124" t="n">
        <v>258827.7096077452</v>
      </c>
      <c r="AE124" t="n">
        <v>354139.4909579766</v>
      </c>
      <c r="AF124" t="n">
        <v>4.737143296217227e-06</v>
      </c>
      <c r="AG124" t="n">
        <v>5.853587962962963</v>
      </c>
      <c r="AH124" t="n">
        <v>320340.9149788437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4.9449</v>
      </c>
      <c r="E125" t="n">
        <v>20.22</v>
      </c>
      <c r="F125" t="n">
        <v>17.41</v>
      </c>
      <c r="G125" t="n">
        <v>174.15</v>
      </c>
      <c r="H125" t="n">
        <v>2.21</v>
      </c>
      <c r="I125" t="n">
        <v>6</v>
      </c>
      <c r="J125" t="n">
        <v>256.17</v>
      </c>
      <c r="K125" t="n">
        <v>55.27</v>
      </c>
      <c r="L125" t="n">
        <v>31.75</v>
      </c>
      <c r="M125" t="n">
        <v>4</v>
      </c>
      <c r="N125" t="n">
        <v>64.15000000000001</v>
      </c>
      <c r="O125" t="n">
        <v>31829</v>
      </c>
      <c r="P125" t="n">
        <v>215.15</v>
      </c>
      <c r="Q125" t="n">
        <v>444.55</v>
      </c>
      <c r="R125" t="n">
        <v>65.12</v>
      </c>
      <c r="S125" t="n">
        <v>48.21</v>
      </c>
      <c r="T125" t="n">
        <v>2534.59</v>
      </c>
      <c r="U125" t="n">
        <v>0.74</v>
      </c>
      <c r="V125" t="n">
        <v>0.78</v>
      </c>
      <c r="W125" t="n">
        <v>0.17</v>
      </c>
      <c r="X125" t="n">
        <v>0.14</v>
      </c>
      <c r="Y125" t="n">
        <v>1</v>
      </c>
      <c r="Z125" t="n">
        <v>10</v>
      </c>
      <c r="AA125" t="n">
        <v>259.0876126709194</v>
      </c>
      <c r="AB125" t="n">
        <v>354.4951017951253</v>
      </c>
      <c r="AC125" t="n">
        <v>320.662586816798</v>
      </c>
      <c r="AD125" t="n">
        <v>259087.6126709194</v>
      </c>
      <c r="AE125" t="n">
        <v>354495.1017951253</v>
      </c>
      <c r="AF125" t="n">
        <v>4.737622337485754e-06</v>
      </c>
      <c r="AG125" t="n">
        <v>5.850694444444444</v>
      </c>
      <c r="AH125" t="n">
        <v>320662.586816798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4.9457</v>
      </c>
      <c r="E126" t="n">
        <v>20.22</v>
      </c>
      <c r="F126" t="n">
        <v>17.41</v>
      </c>
      <c r="G126" t="n">
        <v>174.11</v>
      </c>
      <c r="H126" t="n">
        <v>2.22</v>
      </c>
      <c r="I126" t="n">
        <v>6</v>
      </c>
      <c r="J126" t="n">
        <v>256.63</v>
      </c>
      <c r="K126" t="n">
        <v>55.27</v>
      </c>
      <c r="L126" t="n">
        <v>32</v>
      </c>
      <c r="M126" t="n">
        <v>4</v>
      </c>
      <c r="N126" t="n">
        <v>64.36</v>
      </c>
      <c r="O126" t="n">
        <v>31885.42</v>
      </c>
      <c r="P126" t="n">
        <v>215.53</v>
      </c>
      <c r="Q126" t="n">
        <v>444.55</v>
      </c>
      <c r="R126" t="n">
        <v>65.02</v>
      </c>
      <c r="S126" t="n">
        <v>48.21</v>
      </c>
      <c r="T126" t="n">
        <v>2482.59</v>
      </c>
      <c r="U126" t="n">
        <v>0.74</v>
      </c>
      <c r="V126" t="n">
        <v>0.78</v>
      </c>
      <c r="W126" t="n">
        <v>0.17</v>
      </c>
      <c r="X126" t="n">
        <v>0.13</v>
      </c>
      <c r="Y126" t="n">
        <v>1</v>
      </c>
      <c r="Z126" t="n">
        <v>10</v>
      </c>
      <c r="AA126" t="n">
        <v>259.2497577935786</v>
      </c>
      <c r="AB126" t="n">
        <v>354.7169559052856</v>
      </c>
      <c r="AC126" t="n">
        <v>320.8632674820589</v>
      </c>
      <c r="AD126" t="n">
        <v>259249.7577935786</v>
      </c>
      <c r="AE126" t="n">
        <v>354716.9559052856</v>
      </c>
      <c r="AF126" t="n">
        <v>4.738388803515399e-06</v>
      </c>
      <c r="AG126" t="n">
        <v>5.850694444444444</v>
      </c>
      <c r="AH126" t="n">
        <v>320863.2674820588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4.9442</v>
      </c>
      <c r="E127" t="n">
        <v>20.23</v>
      </c>
      <c r="F127" t="n">
        <v>17.42</v>
      </c>
      <c r="G127" t="n">
        <v>174.18</v>
      </c>
      <c r="H127" t="n">
        <v>2.23</v>
      </c>
      <c r="I127" t="n">
        <v>6</v>
      </c>
      <c r="J127" t="n">
        <v>257.09</v>
      </c>
      <c r="K127" t="n">
        <v>55.27</v>
      </c>
      <c r="L127" t="n">
        <v>32.25</v>
      </c>
      <c r="M127" t="n">
        <v>4</v>
      </c>
      <c r="N127" t="n">
        <v>64.56999999999999</v>
      </c>
      <c r="O127" t="n">
        <v>31942.05</v>
      </c>
      <c r="P127" t="n">
        <v>215.07</v>
      </c>
      <c r="Q127" t="n">
        <v>444.55</v>
      </c>
      <c r="R127" t="n">
        <v>65.16</v>
      </c>
      <c r="S127" t="n">
        <v>48.21</v>
      </c>
      <c r="T127" t="n">
        <v>2554.32</v>
      </c>
      <c r="U127" t="n">
        <v>0.74</v>
      </c>
      <c r="V127" t="n">
        <v>0.78</v>
      </c>
      <c r="W127" t="n">
        <v>0.17</v>
      </c>
      <c r="X127" t="n">
        <v>0.14</v>
      </c>
      <c r="Y127" t="n">
        <v>1</v>
      </c>
      <c r="Z127" t="n">
        <v>10</v>
      </c>
      <c r="AA127" t="n">
        <v>259.0928936402665</v>
      </c>
      <c r="AB127" t="n">
        <v>354.5023274503661</v>
      </c>
      <c r="AC127" t="n">
        <v>320.6691228656438</v>
      </c>
      <c r="AD127" t="n">
        <v>259092.8936402666</v>
      </c>
      <c r="AE127" t="n">
        <v>354502.3274503661</v>
      </c>
      <c r="AF127" t="n">
        <v>4.736951679709816e-06</v>
      </c>
      <c r="AG127" t="n">
        <v>5.853587962962963</v>
      </c>
      <c r="AH127" t="n">
        <v>320669.1228656438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4.9491</v>
      </c>
      <c r="E128" t="n">
        <v>20.21</v>
      </c>
      <c r="F128" t="n">
        <v>17.4</v>
      </c>
      <c r="G128" t="n">
        <v>173.98</v>
      </c>
      <c r="H128" t="n">
        <v>2.25</v>
      </c>
      <c r="I128" t="n">
        <v>6</v>
      </c>
      <c r="J128" t="n">
        <v>257.55</v>
      </c>
      <c r="K128" t="n">
        <v>55.27</v>
      </c>
      <c r="L128" t="n">
        <v>32.5</v>
      </c>
      <c r="M128" t="n">
        <v>4</v>
      </c>
      <c r="N128" t="n">
        <v>64.78</v>
      </c>
      <c r="O128" t="n">
        <v>31998.63</v>
      </c>
      <c r="P128" t="n">
        <v>214.99</v>
      </c>
      <c r="Q128" t="n">
        <v>444.55</v>
      </c>
      <c r="R128" t="n">
        <v>64.5</v>
      </c>
      <c r="S128" t="n">
        <v>48.21</v>
      </c>
      <c r="T128" t="n">
        <v>2223.28</v>
      </c>
      <c r="U128" t="n">
        <v>0.75</v>
      </c>
      <c r="V128" t="n">
        <v>0.78</v>
      </c>
      <c r="W128" t="n">
        <v>0.17</v>
      </c>
      <c r="X128" t="n">
        <v>0.12</v>
      </c>
      <c r="Y128" t="n">
        <v>1</v>
      </c>
      <c r="Z128" t="n">
        <v>10</v>
      </c>
      <c r="AA128" t="n">
        <v>258.8614738758715</v>
      </c>
      <c r="AB128" t="n">
        <v>354.1856887192012</v>
      </c>
      <c r="AC128" t="n">
        <v>320.3827036905761</v>
      </c>
      <c r="AD128" t="n">
        <v>258861.4738758715</v>
      </c>
      <c r="AE128" t="n">
        <v>354185.6887192012</v>
      </c>
      <c r="AF128" t="n">
        <v>4.741646284141387e-06</v>
      </c>
      <c r="AG128" t="n">
        <v>5.847800925925926</v>
      </c>
      <c r="AH128" t="n">
        <v>320382.7036905761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4.9481</v>
      </c>
      <c r="E129" t="n">
        <v>20.21</v>
      </c>
      <c r="F129" t="n">
        <v>17.4</v>
      </c>
      <c r="G129" t="n">
        <v>174.02</v>
      </c>
      <c r="H129" t="n">
        <v>2.26</v>
      </c>
      <c r="I129" t="n">
        <v>6</v>
      </c>
      <c r="J129" t="n">
        <v>258.01</v>
      </c>
      <c r="K129" t="n">
        <v>55.27</v>
      </c>
      <c r="L129" t="n">
        <v>32.75</v>
      </c>
      <c r="M129" t="n">
        <v>4</v>
      </c>
      <c r="N129" t="n">
        <v>64.98999999999999</v>
      </c>
      <c r="O129" t="n">
        <v>32055.29</v>
      </c>
      <c r="P129" t="n">
        <v>215.4</v>
      </c>
      <c r="Q129" t="n">
        <v>444.55</v>
      </c>
      <c r="R129" t="n">
        <v>64.66</v>
      </c>
      <c r="S129" t="n">
        <v>48.21</v>
      </c>
      <c r="T129" t="n">
        <v>2302.96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259.0914361134554</v>
      </c>
      <c r="AB129" t="n">
        <v>354.5003331978814</v>
      </c>
      <c r="AC129" t="n">
        <v>320.6673189418173</v>
      </c>
      <c r="AD129" t="n">
        <v>259091.4361134554</v>
      </c>
      <c r="AE129" t="n">
        <v>354500.3331978814</v>
      </c>
      <c r="AF129" t="n">
        <v>4.740688201604332e-06</v>
      </c>
      <c r="AG129" t="n">
        <v>5.847800925925926</v>
      </c>
      <c r="AH129" t="n">
        <v>320667.3189418173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4.9507</v>
      </c>
      <c r="E130" t="n">
        <v>20.2</v>
      </c>
      <c r="F130" t="n">
        <v>17.39</v>
      </c>
      <c r="G130" t="n">
        <v>173.91</v>
      </c>
      <c r="H130" t="n">
        <v>2.27</v>
      </c>
      <c r="I130" t="n">
        <v>6</v>
      </c>
      <c r="J130" t="n">
        <v>258.47</v>
      </c>
      <c r="K130" t="n">
        <v>55.27</v>
      </c>
      <c r="L130" t="n">
        <v>33</v>
      </c>
      <c r="M130" t="n">
        <v>4</v>
      </c>
      <c r="N130" t="n">
        <v>65.2</v>
      </c>
      <c r="O130" t="n">
        <v>32112.02</v>
      </c>
      <c r="P130" t="n">
        <v>214.73</v>
      </c>
      <c r="Q130" t="n">
        <v>444.55</v>
      </c>
      <c r="R130" t="n">
        <v>64.26000000000001</v>
      </c>
      <c r="S130" t="n">
        <v>48.21</v>
      </c>
      <c r="T130" t="n">
        <v>2103.13</v>
      </c>
      <c r="U130" t="n">
        <v>0.75</v>
      </c>
      <c r="V130" t="n">
        <v>0.78</v>
      </c>
      <c r="W130" t="n">
        <v>0.17</v>
      </c>
      <c r="X130" t="n">
        <v>0.11</v>
      </c>
      <c r="Y130" t="n">
        <v>1</v>
      </c>
      <c r="Z130" t="n">
        <v>10</v>
      </c>
      <c r="AA130" t="n">
        <v>258.6635423499877</v>
      </c>
      <c r="AB130" t="n">
        <v>353.9148700733645</v>
      </c>
      <c r="AC130" t="n">
        <v>320.1377315962017</v>
      </c>
      <c r="AD130" t="n">
        <v>258663.5423499877</v>
      </c>
      <c r="AE130" t="n">
        <v>353914.8700733645</v>
      </c>
      <c r="AF130" t="n">
        <v>4.743179216200676e-06</v>
      </c>
      <c r="AG130" t="n">
        <v>5.844907407407407</v>
      </c>
      <c r="AH130" t="n">
        <v>320137.7315962017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4.9444</v>
      </c>
      <c r="E131" t="n">
        <v>20.22</v>
      </c>
      <c r="F131" t="n">
        <v>17.42</v>
      </c>
      <c r="G131" t="n">
        <v>174.17</v>
      </c>
      <c r="H131" t="n">
        <v>2.28</v>
      </c>
      <c r="I131" t="n">
        <v>6</v>
      </c>
      <c r="J131" t="n">
        <v>258.93</v>
      </c>
      <c r="K131" t="n">
        <v>55.27</v>
      </c>
      <c r="L131" t="n">
        <v>33.25</v>
      </c>
      <c r="M131" t="n">
        <v>4</v>
      </c>
      <c r="N131" t="n">
        <v>65.41</v>
      </c>
      <c r="O131" t="n">
        <v>32168.84</v>
      </c>
      <c r="P131" t="n">
        <v>214.65</v>
      </c>
      <c r="Q131" t="n">
        <v>444.55</v>
      </c>
      <c r="R131" t="n">
        <v>65.29000000000001</v>
      </c>
      <c r="S131" t="n">
        <v>48.21</v>
      </c>
      <c r="T131" t="n">
        <v>2618.22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258.881518221069</v>
      </c>
      <c r="AB131" t="n">
        <v>354.2131142765945</v>
      </c>
      <c r="AC131" t="n">
        <v>320.4075117912638</v>
      </c>
      <c r="AD131" t="n">
        <v>258881.518221069</v>
      </c>
      <c r="AE131" t="n">
        <v>354213.1142765945</v>
      </c>
      <c r="AF131" t="n">
        <v>4.737143296217227e-06</v>
      </c>
      <c r="AG131" t="n">
        <v>5.850694444444444</v>
      </c>
      <c r="AH131" t="n">
        <v>320407.5117912638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4.9375</v>
      </c>
      <c r="E132" t="n">
        <v>20.25</v>
      </c>
      <c r="F132" t="n">
        <v>17.45</v>
      </c>
      <c r="G132" t="n">
        <v>174.45</v>
      </c>
      <c r="H132" t="n">
        <v>2.3</v>
      </c>
      <c r="I132" t="n">
        <v>6</v>
      </c>
      <c r="J132" t="n">
        <v>259.39</v>
      </c>
      <c r="K132" t="n">
        <v>55.27</v>
      </c>
      <c r="L132" t="n">
        <v>33.5</v>
      </c>
      <c r="M132" t="n">
        <v>4</v>
      </c>
      <c r="N132" t="n">
        <v>65.62</v>
      </c>
      <c r="O132" t="n">
        <v>32225.73</v>
      </c>
      <c r="P132" t="n">
        <v>215.12</v>
      </c>
      <c r="Q132" t="n">
        <v>444.55</v>
      </c>
      <c r="R132" t="n">
        <v>66.23999999999999</v>
      </c>
      <c r="S132" t="n">
        <v>48.21</v>
      </c>
      <c r="T132" t="n">
        <v>3096.74</v>
      </c>
      <c r="U132" t="n">
        <v>0.73</v>
      </c>
      <c r="V132" t="n">
        <v>0.78</v>
      </c>
      <c r="W132" t="n">
        <v>0.17</v>
      </c>
      <c r="X132" t="n">
        <v>0.17</v>
      </c>
      <c r="Y132" t="n">
        <v>1</v>
      </c>
      <c r="Z132" t="n">
        <v>10</v>
      </c>
      <c r="AA132" t="n">
        <v>259.3872680800756</v>
      </c>
      <c r="AB132" t="n">
        <v>354.9051035457965</v>
      </c>
      <c r="AC132" t="n">
        <v>321.0334585758262</v>
      </c>
      <c r="AD132" t="n">
        <v>259387.2680800756</v>
      </c>
      <c r="AE132" t="n">
        <v>354905.1035457965</v>
      </c>
      <c r="AF132" t="n">
        <v>4.730532526711544e-06</v>
      </c>
      <c r="AG132" t="n">
        <v>5.859375</v>
      </c>
      <c r="AH132" t="n">
        <v>321033.4585758262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4.9439</v>
      </c>
      <c r="E133" t="n">
        <v>20.23</v>
      </c>
      <c r="F133" t="n">
        <v>17.42</v>
      </c>
      <c r="G133" t="n">
        <v>174.19</v>
      </c>
      <c r="H133" t="n">
        <v>2.31</v>
      </c>
      <c r="I133" t="n">
        <v>6</v>
      </c>
      <c r="J133" t="n">
        <v>259.85</v>
      </c>
      <c r="K133" t="n">
        <v>55.27</v>
      </c>
      <c r="L133" t="n">
        <v>33.75</v>
      </c>
      <c r="M133" t="n">
        <v>4</v>
      </c>
      <c r="N133" t="n">
        <v>65.83</v>
      </c>
      <c r="O133" t="n">
        <v>32282.7</v>
      </c>
      <c r="P133" t="n">
        <v>214.97</v>
      </c>
      <c r="Q133" t="n">
        <v>444.55</v>
      </c>
      <c r="R133" t="n">
        <v>65.22</v>
      </c>
      <c r="S133" t="n">
        <v>48.21</v>
      </c>
      <c r="T133" t="n">
        <v>2583.16</v>
      </c>
      <c r="U133" t="n">
        <v>0.74</v>
      </c>
      <c r="V133" t="n">
        <v>0.78</v>
      </c>
      <c r="W133" t="n">
        <v>0.18</v>
      </c>
      <c r="X133" t="n">
        <v>0.14</v>
      </c>
      <c r="Y133" t="n">
        <v>1</v>
      </c>
      <c r="Z133" t="n">
        <v>10</v>
      </c>
      <c r="AA133" t="n">
        <v>259.0528591958146</v>
      </c>
      <c r="AB133" t="n">
        <v>354.4475505572718</v>
      </c>
      <c r="AC133" t="n">
        <v>320.6195738023467</v>
      </c>
      <c r="AD133" t="n">
        <v>259052.8591958146</v>
      </c>
      <c r="AE133" t="n">
        <v>354447.5505572718</v>
      </c>
      <c r="AF133" t="n">
        <v>4.736664254948699e-06</v>
      </c>
      <c r="AG133" t="n">
        <v>5.853587962962963</v>
      </c>
      <c r="AH133" t="n">
        <v>320619.5738023467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4.9429</v>
      </c>
      <c r="E134" t="n">
        <v>20.23</v>
      </c>
      <c r="F134" t="n">
        <v>17.42</v>
      </c>
      <c r="G134" t="n">
        <v>174.23</v>
      </c>
      <c r="H134" t="n">
        <v>2.32</v>
      </c>
      <c r="I134" t="n">
        <v>6</v>
      </c>
      <c r="J134" t="n">
        <v>260.32</v>
      </c>
      <c r="K134" t="n">
        <v>55.27</v>
      </c>
      <c r="L134" t="n">
        <v>34</v>
      </c>
      <c r="M134" t="n">
        <v>4</v>
      </c>
      <c r="N134" t="n">
        <v>66.04000000000001</v>
      </c>
      <c r="O134" t="n">
        <v>32339.75</v>
      </c>
      <c r="P134" t="n">
        <v>214.01</v>
      </c>
      <c r="Q134" t="n">
        <v>444.55</v>
      </c>
      <c r="R134" t="n">
        <v>65.41</v>
      </c>
      <c r="S134" t="n">
        <v>48.21</v>
      </c>
      <c r="T134" t="n">
        <v>2679</v>
      </c>
      <c r="U134" t="n">
        <v>0.74</v>
      </c>
      <c r="V134" t="n">
        <v>0.78</v>
      </c>
      <c r="W134" t="n">
        <v>0.17</v>
      </c>
      <c r="X134" t="n">
        <v>0.15</v>
      </c>
      <c r="Y134" t="n">
        <v>1</v>
      </c>
      <c r="Z134" t="n">
        <v>10</v>
      </c>
      <c r="AA134" t="n">
        <v>258.6127368845994</v>
      </c>
      <c r="AB134" t="n">
        <v>353.8453557942412</v>
      </c>
      <c r="AC134" t="n">
        <v>320.074851662314</v>
      </c>
      <c r="AD134" t="n">
        <v>258612.7368845994</v>
      </c>
      <c r="AE134" t="n">
        <v>353845.3557942412</v>
      </c>
      <c r="AF134" t="n">
        <v>4.735706172411643e-06</v>
      </c>
      <c r="AG134" t="n">
        <v>5.853587962962963</v>
      </c>
      <c r="AH134" t="n">
        <v>320074.851662314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4.9415</v>
      </c>
      <c r="E135" t="n">
        <v>20.24</v>
      </c>
      <c r="F135" t="n">
        <v>17.43</v>
      </c>
      <c r="G135" t="n">
        <v>174.29</v>
      </c>
      <c r="H135" t="n">
        <v>2.34</v>
      </c>
      <c r="I135" t="n">
        <v>6</v>
      </c>
      <c r="J135" t="n">
        <v>260.78</v>
      </c>
      <c r="K135" t="n">
        <v>55.27</v>
      </c>
      <c r="L135" t="n">
        <v>34.25</v>
      </c>
      <c r="M135" t="n">
        <v>3</v>
      </c>
      <c r="N135" t="n">
        <v>66.26000000000001</v>
      </c>
      <c r="O135" t="n">
        <v>32396.88</v>
      </c>
      <c r="P135" t="n">
        <v>214.16</v>
      </c>
      <c r="Q135" t="n">
        <v>444.55</v>
      </c>
      <c r="R135" t="n">
        <v>65.52</v>
      </c>
      <c r="S135" t="n">
        <v>48.21</v>
      </c>
      <c r="T135" t="n">
        <v>2737.37</v>
      </c>
      <c r="U135" t="n">
        <v>0.74</v>
      </c>
      <c r="V135" t="n">
        <v>0.78</v>
      </c>
      <c r="W135" t="n">
        <v>0.18</v>
      </c>
      <c r="X135" t="n">
        <v>0.15</v>
      </c>
      <c r="Y135" t="n">
        <v>1</v>
      </c>
      <c r="Z135" t="n">
        <v>10</v>
      </c>
      <c r="AA135" t="n">
        <v>258.7512077927833</v>
      </c>
      <c r="AB135" t="n">
        <v>354.0348177997238</v>
      </c>
      <c r="AC135" t="n">
        <v>320.246231679905</v>
      </c>
      <c r="AD135" t="n">
        <v>258751.2077927833</v>
      </c>
      <c r="AE135" t="n">
        <v>354034.8177997238</v>
      </c>
      <c r="AF135" t="n">
        <v>4.734364856859765e-06</v>
      </c>
      <c r="AG135" t="n">
        <v>5.856481481481481</v>
      </c>
      <c r="AH135" t="n">
        <v>320246.231679905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4.942</v>
      </c>
      <c r="E136" t="n">
        <v>20.23</v>
      </c>
      <c r="F136" t="n">
        <v>17.43</v>
      </c>
      <c r="G136" t="n">
        <v>174.27</v>
      </c>
      <c r="H136" t="n">
        <v>2.35</v>
      </c>
      <c r="I136" t="n">
        <v>6</v>
      </c>
      <c r="J136" t="n">
        <v>261.24</v>
      </c>
      <c r="K136" t="n">
        <v>55.27</v>
      </c>
      <c r="L136" t="n">
        <v>34.5</v>
      </c>
      <c r="M136" t="n">
        <v>3</v>
      </c>
      <c r="N136" t="n">
        <v>66.47</v>
      </c>
      <c r="O136" t="n">
        <v>32454.09</v>
      </c>
      <c r="P136" t="n">
        <v>213.41</v>
      </c>
      <c r="Q136" t="n">
        <v>444.55</v>
      </c>
      <c r="R136" t="n">
        <v>65.47</v>
      </c>
      <c r="S136" t="n">
        <v>48.21</v>
      </c>
      <c r="T136" t="n">
        <v>2711.32</v>
      </c>
      <c r="U136" t="n">
        <v>0.74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258.3693692176755</v>
      </c>
      <c r="AB136" t="n">
        <v>353.5123694157323</v>
      </c>
      <c r="AC136" t="n">
        <v>319.7736450364206</v>
      </c>
      <c r="AD136" t="n">
        <v>258369.3692176755</v>
      </c>
      <c r="AE136" t="n">
        <v>353512.3694157323</v>
      </c>
      <c r="AF136" t="n">
        <v>4.734843898128293e-06</v>
      </c>
      <c r="AG136" t="n">
        <v>5.853587962962963</v>
      </c>
      <c r="AH136" t="n">
        <v>319773.6450364206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4.9402</v>
      </c>
      <c r="E137" t="n">
        <v>20.24</v>
      </c>
      <c r="F137" t="n">
        <v>17.43</v>
      </c>
      <c r="G137" t="n">
        <v>174.34</v>
      </c>
      <c r="H137" t="n">
        <v>2.36</v>
      </c>
      <c r="I137" t="n">
        <v>6</v>
      </c>
      <c r="J137" t="n">
        <v>261.71</v>
      </c>
      <c r="K137" t="n">
        <v>55.27</v>
      </c>
      <c r="L137" t="n">
        <v>34.75</v>
      </c>
      <c r="M137" t="n">
        <v>3</v>
      </c>
      <c r="N137" t="n">
        <v>66.68000000000001</v>
      </c>
      <c r="O137" t="n">
        <v>32511.38</v>
      </c>
      <c r="P137" t="n">
        <v>213.01</v>
      </c>
      <c r="Q137" t="n">
        <v>444.55</v>
      </c>
      <c r="R137" t="n">
        <v>65.73</v>
      </c>
      <c r="S137" t="n">
        <v>48.21</v>
      </c>
      <c r="T137" t="n">
        <v>2837.55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258.2266360422738</v>
      </c>
      <c r="AB137" t="n">
        <v>353.3170755882043</v>
      </c>
      <c r="AC137" t="n">
        <v>319.5969897776953</v>
      </c>
      <c r="AD137" t="n">
        <v>258226.6360422737</v>
      </c>
      <c r="AE137" t="n">
        <v>353317.0755882043</v>
      </c>
      <c r="AF137" t="n">
        <v>4.733119349561593e-06</v>
      </c>
      <c r="AG137" t="n">
        <v>5.856481481481481</v>
      </c>
      <c r="AH137" t="n">
        <v>319596.9897776953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4.9411</v>
      </c>
      <c r="E138" t="n">
        <v>20.24</v>
      </c>
      <c r="F138" t="n">
        <v>17.43</v>
      </c>
      <c r="G138" t="n">
        <v>174.31</v>
      </c>
      <c r="H138" t="n">
        <v>2.38</v>
      </c>
      <c r="I138" t="n">
        <v>6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212.67</v>
      </c>
      <c r="Q138" t="n">
        <v>444.55</v>
      </c>
      <c r="R138" t="n">
        <v>65.53</v>
      </c>
      <c r="S138" t="n">
        <v>48.21</v>
      </c>
      <c r="T138" t="n">
        <v>2740.85</v>
      </c>
      <c r="U138" t="n">
        <v>0.74</v>
      </c>
      <c r="V138" t="n">
        <v>0.78</v>
      </c>
      <c r="W138" t="n">
        <v>0.18</v>
      </c>
      <c r="X138" t="n">
        <v>0.15</v>
      </c>
      <c r="Y138" t="n">
        <v>1</v>
      </c>
      <c r="Z138" t="n">
        <v>10</v>
      </c>
      <c r="AA138" t="n">
        <v>258.0336878364758</v>
      </c>
      <c r="AB138" t="n">
        <v>353.0530753405905</v>
      </c>
      <c r="AC138" t="n">
        <v>319.3581853432934</v>
      </c>
      <c r="AD138" t="n">
        <v>258033.6878364758</v>
      </c>
      <c r="AE138" t="n">
        <v>353053.0753405904</v>
      </c>
      <c r="AF138" t="n">
        <v>4.733981623844943e-06</v>
      </c>
      <c r="AG138" t="n">
        <v>5.856481481481481</v>
      </c>
      <c r="AH138" t="n">
        <v>319358.1853432934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4.9415</v>
      </c>
      <c r="E139" t="n">
        <v>20.24</v>
      </c>
      <c r="F139" t="n">
        <v>17.43</v>
      </c>
      <c r="G139" t="n">
        <v>174.29</v>
      </c>
      <c r="H139" t="n">
        <v>2.39</v>
      </c>
      <c r="I139" t="n">
        <v>6</v>
      </c>
      <c r="J139" t="n">
        <v>262.64</v>
      </c>
      <c r="K139" t="n">
        <v>55.27</v>
      </c>
      <c r="L139" t="n">
        <v>35.25</v>
      </c>
      <c r="M139" t="n">
        <v>1</v>
      </c>
      <c r="N139" t="n">
        <v>67.12</v>
      </c>
      <c r="O139" t="n">
        <v>32626.21</v>
      </c>
      <c r="P139" t="n">
        <v>212.71</v>
      </c>
      <c r="Q139" t="n">
        <v>444.55</v>
      </c>
      <c r="R139" t="n">
        <v>65.45999999999999</v>
      </c>
      <c r="S139" t="n">
        <v>48.21</v>
      </c>
      <c r="T139" t="n">
        <v>2704.47</v>
      </c>
      <c r="U139" t="n">
        <v>0.74</v>
      </c>
      <c r="V139" t="n">
        <v>0.78</v>
      </c>
      <c r="W139" t="n">
        <v>0.18</v>
      </c>
      <c r="X139" t="n">
        <v>0.15</v>
      </c>
      <c r="Y139" t="n">
        <v>1</v>
      </c>
      <c r="Z139" t="n">
        <v>10</v>
      </c>
      <c r="AA139" t="n">
        <v>258.041496173763</v>
      </c>
      <c r="AB139" t="n">
        <v>353.0637590521463</v>
      </c>
      <c r="AC139" t="n">
        <v>319.367849416413</v>
      </c>
      <c r="AD139" t="n">
        <v>258041.496173763</v>
      </c>
      <c r="AE139" t="n">
        <v>353063.7590521463</v>
      </c>
      <c r="AF139" t="n">
        <v>4.734364856859765e-06</v>
      </c>
      <c r="AG139" t="n">
        <v>5.856481481481481</v>
      </c>
      <c r="AH139" t="n">
        <v>319367.849416413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4.9416</v>
      </c>
      <c r="E140" t="n">
        <v>20.24</v>
      </c>
      <c r="F140" t="n">
        <v>17.43</v>
      </c>
      <c r="G140" t="n">
        <v>174.28</v>
      </c>
      <c r="H140" t="n">
        <v>2.4</v>
      </c>
      <c r="I140" t="n">
        <v>6</v>
      </c>
      <c r="J140" t="n">
        <v>263.1</v>
      </c>
      <c r="K140" t="n">
        <v>55.27</v>
      </c>
      <c r="L140" t="n">
        <v>35.5</v>
      </c>
      <c r="M140" t="n">
        <v>1</v>
      </c>
      <c r="N140" t="n">
        <v>67.33</v>
      </c>
      <c r="O140" t="n">
        <v>32683.74</v>
      </c>
      <c r="P140" t="n">
        <v>212.8</v>
      </c>
      <c r="Q140" t="n">
        <v>444.55</v>
      </c>
      <c r="R140" t="n">
        <v>65.47</v>
      </c>
      <c r="S140" t="n">
        <v>48.21</v>
      </c>
      <c r="T140" t="n">
        <v>2710.03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258.0826037713056</v>
      </c>
      <c r="AB140" t="n">
        <v>353.1200042808103</v>
      </c>
      <c r="AC140" t="n">
        <v>319.4187266792877</v>
      </c>
      <c r="AD140" t="n">
        <v>258082.6037713056</v>
      </c>
      <c r="AE140" t="n">
        <v>353120.0042808103</v>
      </c>
      <c r="AF140" t="n">
        <v>4.734460665113471e-06</v>
      </c>
      <c r="AG140" t="n">
        <v>5.856481481481481</v>
      </c>
      <c r="AH140" t="n">
        <v>319418.7266792877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4.9408</v>
      </c>
      <c r="E141" t="n">
        <v>20.24</v>
      </c>
      <c r="F141" t="n">
        <v>17.43</v>
      </c>
      <c r="G141" t="n">
        <v>174.32</v>
      </c>
      <c r="H141" t="n">
        <v>2.41</v>
      </c>
      <c r="I141" t="n">
        <v>6</v>
      </c>
      <c r="J141" t="n">
        <v>263.57</v>
      </c>
      <c r="K141" t="n">
        <v>55.27</v>
      </c>
      <c r="L141" t="n">
        <v>35.75</v>
      </c>
      <c r="M141" t="n">
        <v>1</v>
      </c>
      <c r="N141" t="n">
        <v>67.55</v>
      </c>
      <c r="O141" t="n">
        <v>32741.36</v>
      </c>
      <c r="P141" t="n">
        <v>212.94</v>
      </c>
      <c r="Q141" t="n">
        <v>444.55</v>
      </c>
      <c r="R141" t="n">
        <v>65.56</v>
      </c>
      <c r="S141" t="n">
        <v>48.21</v>
      </c>
      <c r="T141" t="n">
        <v>2756.33</v>
      </c>
      <c r="U141" t="n">
        <v>0.74</v>
      </c>
      <c r="V141" t="n">
        <v>0.78</v>
      </c>
      <c r="W141" t="n">
        <v>0.18</v>
      </c>
      <c r="X141" t="n">
        <v>0.15</v>
      </c>
      <c r="Y141" t="n">
        <v>1</v>
      </c>
      <c r="Z141" t="n">
        <v>10</v>
      </c>
      <c r="AA141" t="n">
        <v>258.1746884439851</v>
      </c>
      <c r="AB141" t="n">
        <v>353.2459985924595</v>
      </c>
      <c r="AC141" t="n">
        <v>319.5326962706672</v>
      </c>
      <c r="AD141" t="n">
        <v>258174.6884439851</v>
      </c>
      <c r="AE141" t="n">
        <v>353245.9985924595</v>
      </c>
      <c r="AF141" t="n">
        <v>4.733694199083827e-06</v>
      </c>
      <c r="AG141" t="n">
        <v>5.856481481481481</v>
      </c>
      <c r="AH141" t="n">
        <v>319532.6962706672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4.9394</v>
      </c>
      <c r="E142" t="n">
        <v>20.25</v>
      </c>
      <c r="F142" t="n">
        <v>17.44</v>
      </c>
      <c r="G142" t="n">
        <v>174.38</v>
      </c>
      <c r="H142" t="n">
        <v>2.43</v>
      </c>
      <c r="I142" t="n">
        <v>6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213</v>
      </c>
      <c r="Q142" t="n">
        <v>444.57</v>
      </c>
      <c r="R142" t="n">
        <v>65.8</v>
      </c>
      <c r="S142" t="n">
        <v>48.21</v>
      </c>
      <c r="T142" t="n">
        <v>2874.19</v>
      </c>
      <c r="U142" t="n">
        <v>0.73</v>
      </c>
      <c r="V142" t="n">
        <v>0.78</v>
      </c>
      <c r="W142" t="n">
        <v>0.18</v>
      </c>
      <c r="X142" t="n">
        <v>0.16</v>
      </c>
      <c r="Y142" t="n">
        <v>1</v>
      </c>
      <c r="Z142" t="n">
        <v>10</v>
      </c>
      <c r="AA142" t="n">
        <v>258.2690242706637</v>
      </c>
      <c r="AB142" t="n">
        <v>353.3750730323241</v>
      </c>
      <c r="AC142" t="n">
        <v>319.6494520271482</v>
      </c>
      <c r="AD142" t="n">
        <v>258269.0242706637</v>
      </c>
      <c r="AE142" t="n">
        <v>353375.073032324</v>
      </c>
      <c r="AF142" t="n">
        <v>4.732352883531949e-06</v>
      </c>
      <c r="AG142" t="n">
        <v>5.859375</v>
      </c>
      <c r="AH142" t="n">
        <v>319649.4520271482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4.9382</v>
      </c>
      <c r="E143" t="n">
        <v>20.25</v>
      </c>
      <c r="F143" t="n">
        <v>17.44</v>
      </c>
      <c r="G143" t="n">
        <v>174.42</v>
      </c>
      <c r="H143" t="n">
        <v>2.44</v>
      </c>
      <c r="I143" t="n">
        <v>6</v>
      </c>
      <c r="J143" t="n">
        <v>264.51</v>
      </c>
      <c r="K143" t="n">
        <v>55.27</v>
      </c>
      <c r="L143" t="n">
        <v>36.25</v>
      </c>
      <c r="M143" t="n">
        <v>0</v>
      </c>
      <c r="N143" t="n">
        <v>67.98999999999999</v>
      </c>
      <c r="O143" t="n">
        <v>32856.84</v>
      </c>
      <c r="P143" t="n">
        <v>213.31</v>
      </c>
      <c r="Q143" t="n">
        <v>444.55</v>
      </c>
      <c r="R143" t="n">
        <v>65.94</v>
      </c>
      <c r="S143" t="n">
        <v>48.21</v>
      </c>
      <c r="T143" t="n">
        <v>2943.56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258.4562476427344</v>
      </c>
      <c r="AB143" t="n">
        <v>353.6312403097034</v>
      </c>
      <c r="AC143" t="n">
        <v>319.8811710591075</v>
      </c>
      <c r="AD143" t="n">
        <v>258456.2476427344</v>
      </c>
      <c r="AE143" t="n">
        <v>353631.2403097034</v>
      </c>
      <c r="AF143" t="n">
        <v>4.731203184487482e-06</v>
      </c>
      <c r="AG143" t="n">
        <v>5.859375</v>
      </c>
      <c r="AH143" t="n">
        <v>319881.1710591075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3.5139</v>
      </c>
      <c r="E2" t="n">
        <v>28.46</v>
      </c>
      <c r="F2" t="n">
        <v>22.08</v>
      </c>
      <c r="G2" t="n">
        <v>7.98</v>
      </c>
      <c r="H2" t="n">
        <v>0.14</v>
      </c>
      <c r="I2" t="n">
        <v>166</v>
      </c>
      <c r="J2" t="n">
        <v>124.63</v>
      </c>
      <c r="K2" t="n">
        <v>45</v>
      </c>
      <c r="L2" t="n">
        <v>1</v>
      </c>
      <c r="M2" t="n">
        <v>164</v>
      </c>
      <c r="N2" t="n">
        <v>18.64</v>
      </c>
      <c r="O2" t="n">
        <v>15605.44</v>
      </c>
      <c r="P2" t="n">
        <v>228.56</v>
      </c>
      <c r="Q2" t="n">
        <v>444.65</v>
      </c>
      <c r="R2" t="n">
        <v>217.29</v>
      </c>
      <c r="S2" t="n">
        <v>48.21</v>
      </c>
      <c r="T2" t="n">
        <v>77821.88</v>
      </c>
      <c r="U2" t="n">
        <v>0.22</v>
      </c>
      <c r="V2" t="n">
        <v>0.62</v>
      </c>
      <c r="W2" t="n">
        <v>0.43</v>
      </c>
      <c r="X2" t="n">
        <v>4.8</v>
      </c>
      <c r="Y2" t="n">
        <v>1</v>
      </c>
      <c r="Z2" t="n">
        <v>10</v>
      </c>
      <c r="AA2" t="n">
        <v>364.5642898827941</v>
      </c>
      <c r="AB2" t="n">
        <v>498.8129448589972</v>
      </c>
      <c r="AC2" t="n">
        <v>451.2069374900189</v>
      </c>
      <c r="AD2" t="n">
        <v>364564.2898827941</v>
      </c>
      <c r="AE2" t="n">
        <v>498812.9448589972</v>
      </c>
      <c r="AF2" t="n">
        <v>3.940323257592773e-06</v>
      </c>
      <c r="AG2" t="n">
        <v>8.234953703703704</v>
      </c>
      <c r="AH2" t="n">
        <v>451206.9374900189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3.8169</v>
      </c>
      <c r="E3" t="n">
        <v>26.2</v>
      </c>
      <c r="F3" t="n">
        <v>20.87</v>
      </c>
      <c r="G3" t="n">
        <v>10.02</v>
      </c>
      <c r="H3" t="n">
        <v>0.18</v>
      </c>
      <c r="I3" t="n">
        <v>125</v>
      </c>
      <c r="J3" t="n">
        <v>124.96</v>
      </c>
      <c r="K3" t="n">
        <v>45</v>
      </c>
      <c r="L3" t="n">
        <v>1.25</v>
      </c>
      <c r="M3" t="n">
        <v>123</v>
      </c>
      <c r="N3" t="n">
        <v>18.71</v>
      </c>
      <c r="O3" t="n">
        <v>15645.96</v>
      </c>
      <c r="P3" t="n">
        <v>215.23</v>
      </c>
      <c r="Q3" t="n">
        <v>444.64</v>
      </c>
      <c r="R3" t="n">
        <v>177.84</v>
      </c>
      <c r="S3" t="n">
        <v>48.21</v>
      </c>
      <c r="T3" t="n">
        <v>58302.01</v>
      </c>
      <c r="U3" t="n">
        <v>0.27</v>
      </c>
      <c r="V3" t="n">
        <v>0.65</v>
      </c>
      <c r="W3" t="n">
        <v>0.36</v>
      </c>
      <c r="X3" t="n">
        <v>3.59</v>
      </c>
      <c r="Y3" t="n">
        <v>1</v>
      </c>
      <c r="Z3" t="n">
        <v>10</v>
      </c>
      <c r="AA3" t="n">
        <v>324.7458373083121</v>
      </c>
      <c r="AB3" t="n">
        <v>444.3315813804427</v>
      </c>
      <c r="AC3" t="n">
        <v>401.9251988767837</v>
      </c>
      <c r="AD3" t="n">
        <v>324745.8373083121</v>
      </c>
      <c r="AE3" t="n">
        <v>444331.5813804427</v>
      </c>
      <c r="AF3" t="n">
        <v>4.280093298587283e-06</v>
      </c>
      <c r="AG3" t="n">
        <v>7.581018518518519</v>
      </c>
      <c r="AH3" t="n">
        <v>401925.1988767837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4.0187</v>
      </c>
      <c r="E4" t="n">
        <v>24.88</v>
      </c>
      <c r="F4" t="n">
        <v>20.17</v>
      </c>
      <c r="G4" t="n">
        <v>11.98</v>
      </c>
      <c r="H4" t="n">
        <v>0.21</v>
      </c>
      <c r="I4" t="n">
        <v>101</v>
      </c>
      <c r="J4" t="n">
        <v>125.29</v>
      </c>
      <c r="K4" t="n">
        <v>45</v>
      </c>
      <c r="L4" t="n">
        <v>1.5</v>
      </c>
      <c r="M4" t="n">
        <v>99</v>
      </c>
      <c r="N4" t="n">
        <v>18.79</v>
      </c>
      <c r="O4" t="n">
        <v>15686.51</v>
      </c>
      <c r="P4" t="n">
        <v>207.27</v>
      </c>
      <c r="Q4" t="n">
        <v>444.63</v>
      </c>
      <c r="R4" t="n">
        <v>154.89</v>
      </c>
      <c r="S4" t="n">
        <v>48.21</v>
      </c>
      <c r="T4" t="n">
        <v>46943.21</v>
      </c>
      <c r="U4" t="n">
        <v>0.31</v>
      </c>
      <c r="V4" t="n">
        <v>0.68</v>
      </c>
      <c r="W4" t="n">
        <v>0.32</v>
      </c>
      <c r="X4" t="n">
        <v>2.89</v>
      </c>
      <c r="Y4" t="n">
        <v>1</v>
      </c>
      <c r="Z4" t="n">
        <v>10</v>
      </c>
      <c r="AA4" t="n">
        <v>297.6529121722978</v>
      </c>
      <c r="AB4" t="n">
        <v>407.2618459538477</v>
      </c>
      <c r="AC4" t="n">
        <v>368.3933469716025</v>
      </c>
      <c r="AD4" t="n">
        <v>297652.9121722978</v>
      </c>
      <c r="AE4" t="n">
        <v>407261.8459538477</v>
      </c>
      <c r="AF4" t="n">
        <v>4.506382388596169e-06</v>
      </c>
      <c r="AG4" t="n">
        <v>7.199074074074074</v>
      </c>
      <c r="AH4" t="n">
        <v>368393.3469716025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4.1797</v>
      </c>
      <c r="E5" t="n">
        <v>23.93</v>
      </c>
      <c r="F5" t="n">
        <v>19.65</v>
      </c>
      <c r="G5" t="n">
        <v>14.03</v>
      </c>
      <c r="H5" t="n">
        <v>0.25</v>
      </c>
      <c r="I5" t="n">
        <v>84</v>
      </c>
      <c r="J5" t="n">
        <v>125.62</v>
      </c>
      <c r="K5" t="n">
        <v>45</v>
      </c>
      <c r="L5" t="n">
        <v>1.75</v>
      </c>
      <c r="M5" t="n">
        <v>82</v>
      </c>
      <c r="N5" t="n">
        <v>18.87</v>
      </c>
      <c r="O5" t="n">
        <v>15727.09</v>
      </c>
      <c r="P5" t="n">
        <v>201.18</v>
      </c>
      <c r="Q5" t="n">
        <v>444.67</v>
      </c>
      <c r="R5" t="n">
        <v>137.97</v>
      </c>
      <c r="S5" t="n">
        <v>48.21</v>
      </c>
      <c r="T5" t="n">
        <v>38571.47</v>
      </c>
      <c r="U5" t="n">
        <v>0.35</v>
      </c>
      <c r="V5" t="n">
        <v>0.6899999999999999</v>
      </c>
      <c r="W5" t="n">
        <v>0.29</v>
      </c>
      <c r="X5" t="n">
        <v>2.37</v>
      </c>
      <c r="Y5" t="n">
        <v>1</v>
      </c>
      <c r="Z5" t="n">
        <v>10</v>
      </c>
      <c r="AA5" t="n">
        <v>286.1846585065113</v>
      </c>
      <c r="AB5" t="n">
        <v>391.5704753446747</v>
      </c>
      <c r="AC5" t="n">
        <v>354.1995387503919</v>
      </c>
      <c r="AD5" t="n">
        <v>286184.6585065113</v>
      </c>
      <c r="AE5" t="n">
        <v>391570.4753446747</v>
      </c>
      <c r="AF5" t="n">
        <v>4.68692026516421e-06</v>
      </c>
      <c r="AG5" t="n">
        <v>6.924189814814816</v>
      </c>
      <c r="AH5" t="n">
        <v>354199.5387503919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4.2978</v>
      </c>
      <c r="E6" t="n">
        <v>23.27</v>
      </c>
      <c r="F6" t="n">
        <v>19.3</v>
      </c>
      <c r="G6" t="n">
        <v>16.08</v>
      </c>
      <c r="H6" t="n">
        <v>0.28</v>
      </c>
      <c r="I6" t="n">
        <v>72</v>
      </c>
      <c r="J6" t="n">
        <v>125.95</v>
      </c>
      <c r="K6" t="n">
        <v>45</v>
      </c>
      <c r="L6" t="n">
        <v>2</v>
      </c>
      <c r="M6" t="n">
        <v>70</v>
      </c>
      <c r="N6" t="n">
        <v>18.95</v>
      </c>
      <c r="O6" t="n">
        <v>15767.7</v>
      </c>
      <c r="P6" t="n">
        <v>196.87</v>
      </c>
      <c r="Q6" t="n">
        <v>444.57</v>
      </c>
      <c r="R6" t="n">
        <v>126.2</v>
      </c>
      <c r="S6" t="n">
        <v>48.21</v>
      </c>
      <c r="T6" t="n">
        <v>32747.38</v>
      </c>
      <c r="U6" t="n">
        <v>0.38</v>
      </c>
      <c r="V6" t="n">
        <v>0.71</v>
      </c>
      <c r="W6" t="n">
        <v>0.28</v>
      </c>
      <c r="X6" t="n">
        <v>2.02</v>
      </c>
      <c r="Y6" t="n">
        <v>1</v>
      </c>
      <c r="Z6" t="n">
        <v>10</v>
      </c>
      <c r="AA6" t="n">
        <v>278.5923920676626</v>
      </c>
      <c r="AB6" t="n">
        <v>381.182401455886</v>
      </c>
      <c r="AC6" t="n">
        <v>344.8028880537959</v>
      </c>
      <c r="AD6" t="n">
        <v>278592.3920676626</v>
      </c>
      <c r="AE6" t="n">
        <v>381182.401455886</v>
      </c>
      <c r="AF6" t="n">
        <v>4.819352086423126e-06</v>
      </c>
      <c r="AG6" t="n">
        <v>6.733217592592593</v>
      </c>
      <c r="AH6" t="n">
        <v>344802.8880537959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4.3948</v>
      </c>
      <c r="E7" t="n">
        <v>22.75</v>
      </c>
      <c r="F7" t="n">
        <v>19.01</v>
      </c>
      <c r="G7" t="n">
        <v>18.11</v>
      </c>
      <c r="H7" t="n">
        <v>0.31</v>
      </c>
      <c r="I7" t="n">
        <v>63</v>
      </c>
      <c r="J7" t="n">
        <v>126.28</v>
      </c>
      <c r="K7" t="n">
        <v>45</v>
      </c>
      <c r="L7" t="n">
        <v>2.25</v>
      </c>
      <c r="M7" t="n">
        <v>61</v>
      </c>
      <c r="N7" t="n">
        <v>19.03</v>
      </c>
      <c r="O7" t="n">
        <v>15808.34</v>
      </c>
      <c r="P7" t="n">
        <v>193.33</v>
      </c>
      <c r="Q7" t="n">
        <v>444.6</v>
      </c>
      <c r="R7" t="n">
        <v>117</v>
      </c>
      <c r="S7" t="n">
        <v>48.21</v>
      </c>
      <c r="T7" t="n">
        <v>28191.89</v>
      </c>
      <c r="U7" t="n">
        <v>0.41</v>
      </c>
      <c r="V7" t="n">
        <v>0.72</v>
      </c>
      <c r="W7" t="n">
        <v>0.27</v>
      </c>
      <c r="X7" t="n">
        <v>1.73</v>
      </c>
      <c r="Y7" t="n">
        <v>1</v>
      </c>
      <c r="Z7" t="n">
        <v>10</v>
      </c>
      <c r="AA7" t="n">
        <v>261.5657571195585</v>
      </c>
      <c r="AB7" t="n">
        <v>357.8858083577704</v>
      </c>
      <c r="AC7" t="n">
        <v>323.7296891039908</v>
      </c>
      <c r="AD7" t="n">
        <v>261565.7571195585</v>
      </c>
      <c r="AE7" t="n">
        <v>357885.8083577704</v>
      </c>
      <c r="AF7" t="n">
        <v>4.928123353672194e-06</v>
      </c>
      <c r="AG7" t="n">
        <v>6.58275462962963</v>
      </c>
      <c r="AH7" t="n">
        <v>323729.6891039908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4.4931</v>
      </c>
      <c r="E8" t="n">
        <v>22.26</v>
      </c>
      <c r="F8" t="n">
        <v>18.69</v>
      </c>
      <c r="G8" t="n">
        <v>20.03</v>
      </c>
      <c r="H8" t="n">
        <v>0.35</v>
      </c>
      <c r="I8" t="n">
        <v>56</v>
      </c>
      <c r="J8" t="n">
        <v>126.61</v>
      </c>
      <c r="K8" t="n">
        <v>45</v>
      </c>
      <c r="L8" t="n">
        <v>2.5</v>
      </c>
      <c r="M8" t="n">
        <v>54</v>
      </c>
      <c r="N8" t="n">
        <v>19.11</v>
      </c>
      <c r="O8" t="n">
        <v>15849</v>
      </c>
      <c r="P8" t="n">
        <v>189.33</v>
      </c>
      <c r="Q8" t="n">
        <v>444.61</v>
      </c>
      <c r="R8" t="n">
        <v>106.12</v>
      </c>
      <c r="S8" t="n">
        <v>48.21</v>
      </c>
      <c r="T8" t="n">
        <v>22786.72</v>
      </c>
      <c r="U8" t="n">
        <v>0.45</v>
      </c>
      <c r="V8" t="n">
        <v>0.73</v>
      </c>
      <c r="W8" t="n">
        <v>0.26</v>
      </c>
      <c r="X8" t="n">
        <v>1.41</v>
      </c>
      <c r="Y8" t="n">
        <v>1</v>
      </c>
      <c r="Z8" t="n">
        <v>10</v>
      </c>
      <c r="AA8" t="n">
        <v>255.3646998587264</v>
      </c>
      <c r="AB8" t="n">
        <v>349.4012482419961</v>
      </c>
      <c r="AC8" t="n">
        <v>316.0548834976162</v>
      </c>
      <c r="AD8" t="n">
        <v>255364.6998587264</v>
      </c>
      <c r="AE8" t="n">
        <v>349401.2482419962</v>
      </c>
      <c r="AF8" t="n">
        <v>5.038352380173053e-06</v>
      </c>
      <c r="AG8" t="n">
        <v>6.440972222222222</v>
      </c>
      <c r="AH8" t="n">
        <v>316054.8834976162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4.4789</v>
      </c>
      <c r="E9" t="n">
        <v>22.33</v>
      </c>
      <c r="F9" t="n">
        <v>18.89</v>
      </c>
      <c r="G9" t="n">
        <v>22.23</v>
      </c>
      <c r="H9" t="n">
        <v>0.38</v>
      </c>
      <c r="I9" t="n">
        <v>51</v>
      </c>
      <c r="J9" t="n">
        <v>126.94</v>
      </c>
      <c r="K9" t="n">
        <v>45</v>
      </c>
      <c r="L9" t="n">
        <v>2.75</v>
      </c>
      <c r="M9" t="n">
        <v>49</v>
      </c>
      <c r="N9" t="n">
        <v>19.19</v>
      </c>
      <c r="O9" t="n">
        <v>15889.69</v>
      </c>
      <c r="P9" t="n">
        <v>190.87</v>
      </c>
      <c r="Q9" t="n">
        <v>444.56</v>
      </c>
      <c r="R9" t="n">
        <v>115.03</v>
      </c>
      <c r="S9" t="n">
        <v>48.21</v>
      </c>
      <c r="T9" t="n">
        <v>27265.65</v>
      </c>
      <c r="U9" t="n">
        <v>0.42</v>
      </c>
      <c r="V9" t="n">
        <v>0.72</v>
      </c>
      <c r="W9" t="n">
        <v>0.21</v>
      </c>
      <c r="X9" t="n">
        <v>1.61</v>
      </c>
      <c r="Y9" t="n">
        <v>1</v>
      </c>
      <c r="Z9" t="n">
        <v>10</v>
      </c>
      <c r="AA9" t="n">
        <v>257.0598151663431</v>
      </c>
      <c r="AB9" t="n">
        <v>351.7205797890856</v>
      </c>
      <c r="AC9" t="n">
        <v>318.1528612970544</v>
      </c>
      <c r="AD9" t="n">
        <v>257059.8151663431</v>
      </c>
      <c r="AE9" t="n">
        <v>351720.5797890856</v>
      </c>
      <c r="AF9" t="n">
        <v>5.022429163730406e-06</v>
      </c>
      <c r="AG9" t="n">
        <v>6.461226851851851</v>
      </c>
      <c r="AH9" t="n">
        <v>318152.8612970544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4.5645</v>
      </c>
      <c r="E10" t="n">
        <v>21.91</v>
      </c>
      <c r="F10" t="n">
        <v>18.6</v>
      </c>
      <c r="G10" t="n">
        <v>24.26</v>
      </c>
      <c r="H10" t="n">
        <v>0.42</v>
      </c>
      <c r="I10" t="n">
        <v>46</v>
      </c>
      <c r="J10" t="n">
        <v>127.27</v>
      </c>
      <c r="K10" t="n">
        <v>45</v>
      </c>
      <c r="L10" t="n">
        <v>3</v>
      </c>
      <c r="M10" t="n">
        <v>44</v>
      </c>
      <c r="N10" t="n">
        <v>19.27</v>
      </c>
      <c r="O10" t="n">
        <v>15930.42</v>
      </c>
      <c r="P10" t="n">
        <v>187.2</v>
      </c>
      <c r="Q10" t="n">
        <v>444.55</v>
      </c>
      <c r="R10" t="n">
        <v>103.91</v>
      </c>
      <c r="S10" t="n">
        <v>48.21</v>
      </c>
      <c r="T10" t="n">
        <v>21732.11</v>
      </c>
      <c r="U10" t="n">
        <v>0.46</v>
      </c>
      <c r="V10" t="n">
        <v>0.73</v>
      </c>
      <c r="W10" t="n">
        <v>0.24</v>
      </c>
      <c r="X10" t="n">
        <v>1.32</v>
      </c>
      <c r="Y10" t="n">
        <v>1</v>
      </c>
      <c r="Z10" t="n">
        <v>10</v>
      </c>
      <c r="AA10" t="n">
        <v>251.8497205830226</v>
      </c>
      <c r="AB10" t="n">
        <v>344.5918985270393</v>
      </c>
      <c r="AC10" t="n">
        <v>311.7045313694885</v>
      </c>
      <c r="AD10" t="n">
        <v>251849.7205830226</v>
      </c>
      <c r="AE10" t="n">
        <v>344591.8985270393</v>
      </c>
      <c r="AF10" t="n">
        <v>5.118417003694531e-06</v>
      </c>
      <c r="AG10" t="n">
        <v>6.339699074074074</v>
      </c>
      <c r="AH10" t="n">
        <v>311704.5313694885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4.6134</v>
      </c>
      <c r="E11" t="n">
        <v>21.68</v>
      </c>
      <c r="F11" t="n">
        <v>18.47</v>
      </c>
      <c r="G11" t="n">
        <v>26.39</v>
      </c>
      <c r="H11" t="n">
        <v>0.45</v>
      </c>
      <c r="I11" t="n">
        <v>42</v>
      </c>
      <c r="J11" t="n">
        <v>127.6</v>
      </c>
      <c r="K11" t="n">
        <v>45</v>
      </c>
      <c r="L11" t="n">
        <v>3.25</v>
      </c>
      <c r="M11" t="n">
        <v>40</v>
      </c>
      <c r="N11" t="n">
        <v>19.35</v>
      </c>
      <c r="O11" t="n">
        <v>15971.17</v>
      </c>
      <c r="P11" t="n">
        <v>185.4</v>
      </c>
      <c r="Q11" t="n">
        <v>444.64</v>
      </c>
      <c r="R11" t="n">
        <v>99.56999999999999</v>
      </c>
      <c r="S11" t="n">
        <v>48.21</v>
      </c>
      <c r="T11" t="n">
        <v>19582.14</v>
      </c>
      <c r="U11" t="n">
        <v>0.48</v>
      </c>
      <c r="V11" t="n">
        <v>0.74</v>
      </c>
      <c r="W11" t="n">
        <v>0.23</v>
      </c>
      <c r="X11" t="n">
        <v>1.19</v>
      </c>
      <c r="Y11" t="n">
        <v>1</v>
      </c>
      <c r="Z11" t="n">
        <v>10</v>
      </c>
      <c r="AA11" t="n">
        <v>249.1878518161385</v>
      </c>
      <c r="AB11" t="n">
        <v>340.9498122468283</v>
      </c>
      <c r="AC11" t="n">
        <v>308.4100406921596</v>
      </c>
      <c r="AD11" t="n">
        <v>249187.8518161385</v>
      </c>
      <c r="AE11" t="n">
        <v>340949.8122468283</v>
      </c>
      <c r="AF11" t="n">
        <v>5.17325117862731e-06</v>
      </c>
      <c r="AG11" t="n">
        <v>6.273148148148149</v>
      </c>
      <c r="AH11" t="n">
        <v>308410.0406921596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4.6498</v>
      </c>
      <c r="E12" t="n">
        <v>21.51</v>
      </c>
      <c r="F12" t="n">
        <v>18.38</v>
      </c>
      <c r="G12" t="n">
        <v>28.27</v>
      </c>
      <c r="H12" t="n">
        <v>0.48</v>
      </c>
      <c r="I12" t="n">
        <v>39</v>
      </c>
      <c r="J12" t="n">
        <v>127.93</v>
      </c>
      <c r="K12" t="n">
        <v>45</v>
      </c>
      <c r="L12" t="n">
        <v>3.5</v>
      </c>
      <c r="M12" t="n">
        <v>37</v>
      </c>
      <c r="N12" t="n">
        <v>19.43</v>
      </c>
      <c r="O12" t="n">
        <v>16011.95</v>
      </c>
      <c r="P12" t="n">
        <v>183.79</v>
      </c>
      <c r="Q12" t="n">
        <v>444.61</v>
      </c>
      <c r="R12" t="n">
        <v>96.47</v>
      </c>
      <c r="S12" t="n">
        <v>48.21</v>
      </c>
      <c r="T12" t="n">
        <v>18044.43</v>
      </c>
      <c r="U12" t="n">
        <v>0.5</v>
      </c>
      <c r="V12" t="n">
        <v>0.74</v>
      </c>
      <c r="W12" t="n">
        <v>0.23</v>
      </c>
      <c r="X12" t="n">
        <v>1.1</v>
      </c>
      <c r="Y12" t="n">
        <v>1</v>
      </c>
      <c r="Z12" t="n">
        <v>10</v>
      </c>
      <c r="AA12" t="n">
        <v>247.1158615956061</v>
      </c>
      <c r="AB12" t="n">
        <v>338.1148238173402</v>
      </c>
      <c r="AC12" t="n">
        <v>305.8456195794496</v>
      </c>
      <c r="AD12" t="n">
        <v>247115.8615956061</v>
      </c>
      <c r="AE12" t="n">
        <v>338114.8238173401</v>
      </c>
      <c r="AF12" t="n">
        <v>5.214068437677474e-06</v>
      </c>
      <c r="AG12" t="n">
        <v>6.223958333333335</v>
      </c>
      <c r="AH12" t="n">
        <v>305845.6195794496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4.6888</v>
      </c>
      <c r="E13" t="n">
        <v>21.33</v>
      </c>
      <c r="F13" t="n">
        <v>18.28</v>
      </c>
      <c r="G13" t="n">
        <v>30.46</v>
      </c>
      <c r="H13" t="n">
        <v>0.52</v>
      </c>
      <c r="I13" t="n">
        <v>36</v>
      </c>
      <c r="J13" t="n">
        <v>128.26</v>
      </c>
      <c r="K13" t="n">
        <v>45</v>
      </c>
      <c r="L13" t="n">
        <v>3.75</v>
      </c>
      <c r="M13" t="n">
        <v>34</v>
      </c>
      <c r="N13" t="n">
        <v>19.51</v>
      </c>
      <c r="O13" t="n">
        <v>16052.76</v>
      </c>
      <c r="P13" t="n">
        <v>182.06</v>
      </c>
      <c r="Q13" t="n">
        <v>444.56</v>
      </c>
      <c r="R13" t="n">
        <v>93.19</v>
      </c>
      <c r="S13" t="n">
        <v>48.21</v>
      </c>
      <c r="T13" t="n">
        <v>16420.79</v>
      </c>
      <c r="U13" t="n">
        <v>0.52</v>
      </c>
      <c r="V13" t="n">
        <v>0.75</v>
      </c>
      <c r="W13" t="n">
        <v>0.22</v>
      </c>
      <c r="X13" t="n">
        <v>1</v>
      </c>
      <c r="Y13" t="n">
        <v>1</v>
      </c>
      <c r="Z13" t="n">
        <v>10</v>
      </c>
      <c r="AA13" t="n">
        <v>244.9218762281723</v>
      </c>
      <c r="AB13" t="n">
        <v>335.1129162458155</v>
      </c>
      <c r="AC13" t="n">
        <v>303.1302098533465</v>
      </c>
      <c r="AD13" t="n">
        <v>244921.8762281723</v>
      </c>
      <c r="AE13" t="n">
        <v>335112.9162458155</v>
      </c>
      <c r="AF13" t="n">
        <v>5.257801215231224e-06</v>
      </c>
      <c r="AG13" t="n">
        <v>6.171875</v>
      </c>
      <c r="AH13" t="n">
        <v>303130.2098533465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4.7095</v>
      </c>
      <c r="E14" t="n">
        <v>21.23</v>
      </c>
      <c r="F14" t="n">
        <v>18.23</v>
      </c>
      <c r="G14" t="n">
        <v>32.17</v>
      </c>
      <c r="H14" t="n">
        <v>0.55</v>
      </c>
      <c r="I14" t="n">
        <v>34</v>
      </c>
      <c r="J14" t="n">
        <v>128.59</v>
      </c>
      <c r="K14" t="n">
        <v>45</v>
      </c>
      <c r="L14" t="n">
        <v>4</v>
      </c>
      <c r="M14" t="n">
        <v>32</v>
      </c>
      <c r="N14" t="n">
        <v>19.59</v>
      </c>
      <c r="O14" t="n">
        <v>16093.6</v>
      </c>
      <c r="P14" t="n">
        <v>180.98</v>
      </c>
      <c r="Q14" t="n">
        <v>444.56</v>
      </c>
      <c r="R14" t="n">
        <v>91.84</v>
      </c>
      <c r="S14" t="n">
        <v>48.21</v>
      </c>
      <c r="T14" t="n">
        <v>15752.85</v>
      </c>
      <c r="U14" t="n">
        <v>0.52</v>
      </c>
      <c r="V14" t="n">
        <v>0.75</v>
      </c>
      <c r="W14" t="n">
        <v>0.22</v>
      </c>
      <c r="X14" t="n">
        <v>0.96</v>
      </c>
      <c r="Y14" t="n">
        <v>1</v>
      </c>
      <c r="Z14" t="n">
        <v>10</v>
      </c>
      <c r="AA14" t="n">
        <v>243.6951623948572</v>
      </c>
      <c r="AB14" t="n">
        <v>333.4344722602798</v>
      </c>
      <c r="AC14" t="n">
        <v>301.611954206079</v>
      </c>
      <c r="AD14" t="n">
        <v>243695.1623948572</v>
      </c>
      <c r="AE14" t="n">
        <v>333434.4722602799</v>
      </c>
      <c r="AF14" t="n">
        <v>5.281013227932829e-06</v>
      </c>
      <c r="AG14" t="n">
        <v>6.142939814814816</v>
      </c>
      <c r="AH14" t="n">
        <v>301611.954206079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4.737</v>
      </c>
      <c r="E15" t="n">
        <v>21.11</v>
      </c>
      <c r="F15" t="n">
        <v>18.16</v>
      </c>
      <c r="G15" t="n">
        <v>34.05</v>
      </c>
      <c r="H15" t="n">
        <v>0.58</v>
      </c>
      <c r="I15" t="n">
        <v>32</v>
      </c>
      <c r="J15" t="n">
        <v>128.92</v>
      </c>
      <c r="K15" t="n">
        <v>45</v>
      </c>
      <c r="L15" t="n">
        <v>4.25</v>
      </c>
      <c r="M15" t="n">
        <v>30</v>
      </c>
      <c r="N15" t="n">
        <v>19.68</v>
      </c>
      <c r="O15" t="n">
        <v>16134.46</v>
      </c>
      <c r="P15" t="n">
        <v>179.72</v>
      </c>
      <c r="Q15" t="n">
        <v>444.57</v>
      </c>
      <c r="R15" t="n">
        <v>89.53</v>
      </c>
      <c r="S15" t="n">
        <v>48.21</v>
      </c>
      <c r="T15" t="n">
        <v>14609.21</v>
      </c>
      <c r="U15" t="n">
        <v>0.54</v>
      </c>
      <c r="V15" t="n">
        <v>0.75</v>
      </c>
      <c r="W15" t="n">
        <v>0.21</v>
      </c>
      <c r="X15" t="n">
        <v>0.88</v>
      </c>
      <c r="Y15" t="n">
        <v>1</v>
      </c>
      <c r="Z15" t="n">
        <v>10</v>
      </c>
      <c r="AA15" t="n">
        <v>242.164243778119</v>
      </c>
      <c r="AB15" t="n">
        <v>331.3398018694971</v>
      </c>
      <c r="AC15" t="n">
        <v>299.7171962175034</v>
      </c>
      <c r="AD15" t="n">
        <v>242164.243778119</v>
      </c>
      <c r="AE15" t="n">
        <v>331339.8018694971</v>
      </c>
      <c r="AF15" t="n">
        <v>5.311850442874575e-06</v>
      </c>
      <c r="AG15" t="n">
        <v>6.108217592592593</v>
      </c>
      <c r="AH15" t="n">
        <v>299717.1962175034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4.7621</v>
      </c>
      <c r="E16" t="n">
        <v>21</v>
      </c>
      <c r="F16" t="n">
        <v>18.1</v>
      </c>
      <c r="G16" t="n">
        <v>36.2</v>
      </c>
      <c r="H16" t="n">
        <v>0.62</v>
      </c>
      <c r="I16" t="n">
        <v>30</v>
      </c>
      <c r="J16" t="n">
        <v>129.25</v>
      </c>
      <c r="K16" t="n">
        <v>45</v>
      </c>
      <c r="L16" t="n">
        <v>4.5</v>
      </c>
      <c r="M16" t="n">
        <v>28</v>
      </c>
      <c r="N16" t="n">
        <v>19.76</v>
      </c>
      <c r="O16" t="n">
        <v>16175.36</v>
      </c>
      <c r="P16" t="n">
        <v>178.44</v>
      </c>
      <c r="Q16" t="n">
        <v>444.56</v>
      </c>
      <c r="R16" t="n">
        <v>87.44</v>
      </c>
      <c r="S16" t="n">
        <v>48.21</v>
      </c>
      <c r="T16" t="n">
        <v>13576.86</v>
      </c>
      <c r="U16" t="n">
        <v>0.55</v>
      </c>
      <c r="V16" t="n">
        <v>0.75</v>
      </c>
      <c r="W16" t="n">
        <v>0.21</v>
      </c>
      <c r="X16" t="n">
        <v>0.82</v>
      </c>
      <c r="Y16" t="n">
        <v>1</v>
      </c>
      <c r="Z16" t="n">
        <v>10</v>
      </c>
      <c r="AA16" t="n">
        <v>240.7239920207568</v>
      </c>
      <c r="AB16" t="n">
        <v>329.3691858756519</v>
      </c>
      <c r="AC16" t="n">
        <v>297.9346530483333</v>
      </c>
      <c r="AD16" t="n">
        <v>240723.9920207568</v>
      </c>
      <c r="AE16" t="n">
        <v>329369.1858756519</v>
      </c>
      <c r="AF16" t="n">
        <v>5.33999640996686e-06</v>
      </c>
      <c r="AG16" t="n">
        <v>6.076388888888889</v>
      </c>
      <c r="AH16" t="n">
        <v>297934.6530483333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4.7933</v>
      </c>
      <c r="E17" t="n">
        <v>20.86</v>
      </c>
      <c r="F17" t="n">
        <v>18.01</v>
      </c>
      <c r="G17" t="n">
        <v>38.6</v>
      </c>
      <c r="H17" t="n">
        <v>0.65</v>
      </c>
      <c r="I17" t="n">
        <v>28</v>
      </c>
      <c r="J17" t="n">
        <v>129.59</v>
      </c>
      <c r="K17" t="n">
        <v>45</v>
      </c>
      <c r="L17" t="n">
        <v>4.75</v>
      </c>
      <c r="M17" t="n">
        <v>26</v>
      </c>
      <c r="N17" t="n">
        <v>19.84</v>
      </c>
      <c r="O17" t="n">
        <v>16216.29</v>
      </c>
      <c r="P17" t="n">
        <v>176.73</v>
      </c>
      <c r="Q17" t="n">
        <v>444.57</v>
      </c>
      <c r="R17" t="n">
        <v>84.43000000000001</v>
      </c>
      <c r="S17" t="n">
        <v>48.21</v>
      </c>
      <c r="T17" t="n">
        <v>12079.68</v>
      </c>
      <c r="U17" t="n">
        <v>0.57</v>
      </c>
      <c r="V17" t="n">
        <v>0.76</v>
      </c>
      <c r="W17" t="n">
        <v>0.21</v>
      </c>
      <c r="X17" t="n">
        <v>0.74</v>
      </c>
      <c r="Y17" t="n">
        <v>1</v>
      </c>
      <c r="Z17" t="n">
        <v>10</v>
      </c>
      <c r="AA17" t="n">
        <v>238.8646876165603</v>
      </c>
      <c r="AB17" t="n">
        <v>326.8252035631104</v>
      </c>
      <c r="AC17" t="n">
        <v>295.6334648371984</v>
      </c>
      <c r="AD17" t="n">
        <v>238864.6876165603</v>
      </c>
      <c r="AE17" t="n">
        <v>326825.2035631104</v>
      </c>
      <c r="AF17" t="n">
        <v>5.374982632009859e-06</v>
      </c>
      <c r="AG17" t="n">
        <v>6.03587962962963</v>
      </c>
      <c r="AH17" t="n">
        <v>295633.4648371984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4.82</v>
      </c>
      <c r="E18" t="n">
        <v>20.75</v>
      </c>
      <c r="F18" t="n">
        <v>17.92</v>
      </c>
      <c r="G18" t="n">
        <v>39.83</v>
      </c>
      <c r="H18" t="n">
        <v>0.68</v>
      </c>
      <c r="I18" t="n">
        <v>27</v>
      </c>
      <c r="J18" t="n">
        <v>129.92</v>
      </c>
      <c r="K18" t="n">
        <v>45</v>
      </c>
      <c r="L18" t="n">
        <v>5</v>
      </c>
      <c r="M18" t="n">
        <v>25</v>
      </c>
      <c r="N18" t="n">
        <v>19.92</v>
      </c>
      <c r="O18" t="n">
        <v>16257.24</v>
      </c>
      <c r="P18" t="n">
        <v>175.07</v>
      </c>
      <c r="Q18" t="n">
        <v>444.57</v>
      </c>
      <c r="R18" t="n">
        <v>81.93000000000001</v>
      </c>
      <c r="S18" t="n">
        <v>48.21</v>
      </c>
      <c r="T18" t="n">
        <v>10834.28</v>
      </c>
      <c r="U18" t="n">
        <v>0.59</v>
      </c>
      <c r="V18" t="n">
        <v>0.76</v>
      </c>
      <c r="W18" t="n">
        <v>0.19</v>
      </c>
      <c r="X18" t="n">
        <v>0.65</v>
      </c>
      <c r="Y18" t="n">
        <v>1</v>
      </c>
      <c r="Z18" t="n">
        <v>10</v>
      </c>
      <c r="AA18" t="n">
        <v>237.1688353804923</v>
      </c>
      <c r="AB18" t="n">
        <v>324.5048637180028</v>
      </c>
      <c r="AC18" t="n">
        <v>293.5345749702897</v>
      </c>
      <c r="AD18" t="n">
        <v>237168.8353804923</v>
      </c>
      <c r="AE18" t="n">
        <v>324504.8637180028</v>
      </c>
      <c r="AF18" t="n">
        <v>5.404922764335117e-06</v>
      </c>
      <c r="AG18" t="n">
        <v>6.004050925925926</v>
      </c>
      <c r="AH18" t="n">
        <v>293534.5749702897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4.8191</v>
      </c>
      <c r="E19" t="n">
        <v>20.75</v>
      </c>
      <c r="F19" t="n">
        <v>17.98</v>
      </c>
      <c r="G19" t="n">
        <v>43.15</v>
      </c>
      <c r="H19" t="n">
        <v>0.71</v>
      </c>
      <c r="I19" t="n">
        <v>25</v>
      </c>
      <c r="J19" t="n">
        <v>130.25</v>
      </c>
      <c r="K19" t="n">
        <v>45</v>
      </c>
      <c r="L19" t="n">
        <v>5.25</v>
      </c>
      <c r="M19" t="n">
        <v>23</v>
      </c>
      <c r="N19" t="n">
        <v>20</v>
      </c>
      <c r="O19" t="n">
        <v>16298.23</v>
      </c>
      <c r="P19" t="n">
        <v>175.03</v>
      </c>
      <c r="Q19" t="n">
        <v>444.56</v>
      </c>
      <c r="R19" t="n">
        <v>83.64</v>
      </c>
      <c r="S19" t="n">
        <v>48.21</v>
      </c>
      <c r="T19" t="n">
        <v>11702.23</v>
      </c>
      <c r="U19" t="n">
        <v>0.58</v>
      </c>
      <c r="V19" t="n">
        <v>0.76</v>
      </c>
      <c r="W19" t="n">
        <v>0.2</v>
      </c>
      <c r="X19" t="n">
        <v>0.7</v>
      </c>
      <c r="Y19" t="n">
        <v>1</v>
      </c>
      <c r="Z19" t="n">
        <v>10</v>
      </c>
      <c r="AA19" t="n">
        <v>237.2879700813396</v>
      </c>
      <c r="AB19" t="n">
        <v>324.6678690715542</v>
      </c>
      <c r="AC19" t="n">
        <v>293.6820233216776</v>
      </c>
      <c r="AD19" t="n">
        <v>237287.9700813396</v>
      </c>
      <c r="AE19" t="n">
        <v>324667.8690715542</v>
      </c>
      <c r="AF19" t="n">
        <v>5.403913546391569e-06</v>
      </c>
      <c r="AG19" t="n">
        <v>6.004050925925926</v>
      </c>
      <c r="AH19" t="n">
        <v>293682.0233216776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17.96</v>
      </c>
      <c r="G20" t="n">
        <v>44.91</v>
      </c>
      <c r="H20" t="n">
        <v>0.74</v>
      </c>
      <c r="I20" t="n">
        <v>24</v>
      </c>
      <c r="J20" t="n">
        <v>130.58</v>
      </c>
      <c r="K20" t="n">
        <v>45</v>
      </c>
      <c r="L20" t="n">
        <v>5.5</v>
      </c>
      <c r="M20" t="n">
        <v>22</v>
      </c>
      <c r="N20" t="n">
        <v>20.09</v>
      </c>
      <c r="O20" t="n">
        <v>16339.24</v>
      </c>
      <c r="P20" t="n">
        <v>174.53</v>
      </c>
      <c r="Q20" t="n">
        <v>444.55</v>
      </c>
      <c r="R20" t="n">
        <v>83.09999999999999</v>
      </c>
      <c r="S20" t="n">
        <v>48.21</v>
      </c>
      <c r="T20" t="n">
        <v>11437</v>
      </c>
      <c r="U20" t="n">
        <v>0.58</v>
      </c>
      <c r="V20" t="n">
        <v>0.76</v>
      </c>
      <c r="W20" t="n">
        <v>0.2</v>
      </c>
      <c r="X20" t="n">
        <v>0.6899999999999999</v>
      </c>
      <c r="Y20" t="n">
        <v>1</v>
      </c>
      <c r="Z20" t="n">
        <v>10</v>
      </c>
      <c r="AA20" t="n">
        <v>236.5868226371853</v>
      </c>
      <c r="AB20" t="n">
        <v>323.7085282060205</v>
      </c>
      <c r="AC20" t="n">
        <v>292.8142406019069</v>
      </c>
      <c r="AD20" t="n">
        <v>236586.8226371853</v>
      </c>
      <c r="AE20" t="n">
        <v>323708.5282060205</v>
      </c>
      <c r="AF20" t="n">
        <v>5.414566402462353e-06</v>
      </c>
      <c r="AG20" t="n">
        <v>5.992476851851852</v>
      </c>
      <c r="AH20" t="n">
        <v>292814.2406019069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4.8461</v>
      </c>
      <c r="E21" t="n">
        <v>20.64</v>
      </c>
      <c r="F21" t="n">
        <v>17.91</v>
      </c>
      <c r="G21" t="n">
        <v>46.73</v>
      </c>
      <c r="H21" t="n">
        <v>0.78</v>
      </c>
      <c r="I21" t="n">
        <v>23</v>
      </c>
      <c r="J21" t="n">
        <v>130.92</v>
      </c>
      <c r="K21" t="n">
        <v>45</v>
      </c>
      <c r="L21" t="n">
        <v>5.75</v>
      </c>
      <c r="M21" t="n">
        <v>21</v>
      </c>
      <c r="N21" t="n">
        <v>20.17</v>
      </c>
      <c r="O21" t="n">
        <v>16380.29</v>
      </c>
      <c r="P21" t="n">
        <v>173.38</v>
      </c>
      <c r="Q21" t="n">
        <v>444.58</v>
      </c>
      <c r="R21" t="n">
        <v>81.45999999999999</v>
      </c>
      <c r="S21" t="n">
        <v>48.21</v>
      </c>
      <c r="T21" t="n">
        <v>10620.2</v>
      </c>
      <c r="U21" t="n">
        <v>0.59</v>
      </c>
      <c r="V21" t="n">
        <v>0.76</v>
      </c>
      <c r="W21" t="n">
        <v>0.2</v>
      </c>
      <c r="X21" t="n">
        <v>0.64</v>
      </c>
      <c r="Y21" t="n">
        <v>1</v>
      </c>
      <c r="Z21" t="n">
        <v>10</v>
      </c>
      <c r="AA21" t="n">
        <v>235.4752975235669</v>
      </c>
      <c r="AB21" t="n">
        <v>322.1876905085415</v>
      </c>
      <c r="AC21" t="n">
        <v>291.4385495197656</v>
      </c>
      <c r="AD21" t="n">
        <v>235475.2975235669</v>
      </c>
      <c r="AE21" t="n">
        <v>322187.6905085415</v>
      </c>
      <c r="AF21" t="n">
        <v>5.434190084698011e-06</v>
      </c>
      <c r="AG21" t="n">
        <v>5.972222222222222</v>
      </c>
      <c r="AH21" t="n">
        <v>291438.5495197656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4.8593</v>
      </c>
      <c r="E22" t="n">
        <v>20.58</v>
      </c>
      <c r="F22" t="n">
        <v>17.88</v>
      </c>
      <c r="G22" t="n">
        <v>48.78</v>
      </c>
      <c r="H22" t="n">
        <v>0.8100000000000001</v>
      </c>
      <c r="I22" t="n">
        <v>22</v>
      </c>
      <c r="J22" t="n">
        <v>131.25</v>
      </c>
      <c r="K22" t="n">
        <v>45</v>
      </c>
      <c r="L22" t="n">
        <v>6</v>
      </c>
      <c r="M22" t="n">
        <v>20</v>
      </c>
      <c r="N22" t="n">
        <v>20.25</v>
      </c>
      <c r="O22" t="n">
        <v>16421.36</v>
      </c>
      <c r="P22" t="n">
        <v>172.32</v>
      </c>
      <c r="Q22" t="n">
        <v>444.55</v>
      </c>
      <c r="R22" t="n">
        <v>80.43000000000001</v>
      </c>
      <c r="S22" t="n">
        <v>48.21</v>
      </c>
      <c r="T22" t="n">
        <v>10108.82</v>
      </c>
      <c r="U22" t="n">
        <v>0.6</v>
      </c>
      <c r="V22" t="n">
        <v>0.76</v>
      </c>
      <c r="W22" t="n">
        <v>0.2</v>
      </c>
      <c r="X22" t="n">
        <v>0.61</v>
      </c>
      <c r="Y22" t="n">
        <v>1</v>
      </c>
      <c r="Z22" t="n">
        <v>10</v>
      </c>
      <c r="AA22" t="n">
        <v>234.5611684957728</v>
      </c>
      <c r="AB22" t="n">
        <v>320.9369388441876</v>
      </c>
      <c r="AC22" t="n">
        <v>290.3071678388163</v>
      </c>
      <c r="AD22" t="n">
        <v>234561.1684957728</v>
      </c>
      <c r="AE22" t="n">
        <v>320936.9388441877</v>
      </c>
      <c r="AF22" t="n">
        <v>5.448991947870049e-06</v>
      </c>
      <c r="AG22" t="n">
        <v>5.954861111111111</v>
      </c>
      <c r="AH22" t="n">
        <v>290307.1678388163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17.85</v>
      </c>
      <c r="G23" t="n">
        <v>51</v>
      </c>
      <c r="H23" t="n">
        <v>0.84</v>
      </c>
      <c r="I23" t="n">
        <v>21</v>
      </c>
      <c r="J23" t="n">
        <v>131.58</v>
      </c>
      <c r="K23" t="n">
        <v>45</v>
      </c>
      <c r="L23" t="n">
        <v>6.25</v>
      </c>
      <c r="M23" t="n">
        <v>19</v>
      </c>
      <c r="N23" t="n">
        <v>20.34</v>
      </c>
      <c r="O23" t="n">
        <v>16462.46</v>
      </c>
      <c r="P23" t="n">
        <v>171</v>
      </c>
      <c r="Q23" t="n">
        <v>444.57</v>
      </c>
      <c r="R23" t="n">
        <v>79.34</v>
      </c>
      <c r="S23" t="n">
        <v>48.21</v>
      </c>
      <c r="T23" t="n">
        <v>9569.07</v>
      </c>
      <c r="U23" t="n">
        <v>0.61</v>
      </c>
      <c r="V23" t="n">
        <v>0.76</v>
      </c>
      <c r="W23" t="n">
        <v>0.2</v>
      </c>
      <c r="X23" t="n">
        <v>0.57</v>
      </c>
      <c r="Y23" t="n">
        <v>1</v>
      </c>
      <c r="Z23" t="n">
        <v>10</v>
      </c>
      <c r="AA23" t="n">
        <v>222.4103097215821</v>
      </c>
      <c r="AB23" t="n">
        <v>304.3115978112922</v>
      </c>
      <c r="AC23" t="n">
        <v>275.2685260202825</v>
      </c>
      <c r="AD23" t="n">
        <v>222410.309721582</v>
      </c>
      <c r="AE23" t="n">
        <v>304311.5978112922</v>
      </c>
      <c r="AF23" t="n">
        <v>5.464803028985635e-06</v>
      </c>
      <c r="AG23" t="n">
        <v>5.9375</v>
      </c>
      <c r="AH23" t="n">
        <v>275268.5260202825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4.888</v>
      </c>
      <c r="E24" t="n">
        <v>20.46</v>
      </c>
      <c r="F24" t="n">
        <v>17.82</v>
      </c>
      <c r="G24" t="n">
        <v>53.45</v>
      </c>
      <c r="H24" t="n">
        <v>0.87</v>
      </c>
      <c r="I24" t="n">
        <v>20</v>
      </c>
      <c r="J24" t="n">
        <v>131.92</v>
      </c>
      <c r="K24" t="n">
        <v>45</v>
      </c>
      <c r="L24" t="n">
        <v>6.5</v>
      </c>
      <c r="M24" t="n">
        <v>18</v>
      </c>
      <c r="N24" t="n">
        <v>20.42</v>
      </c>
      <c r="O24" t="n">
        <v>16503.6</v>
      </c>
      <c r="P24" t="n">
        <v>170.46</v>
      </c>
      <c r="Q24" t="n">
        <v>444.56</v>
      </c>
      <c r="R24" t="n">
        <v>78.18000000000001</v>
      </c>
      <c r="S24" t="n">
        <v>48.21</v>
      </c>
      <c r="T24" t="n">
        <v>8994.299999999999</v>
      </c>
      <c r="U24" t="n">
        <v>0.62</v>
      </c>
      <c r="V24" t="n">
        <v>0.77</v>
      </c>
      <c r="W24" t="n">
        <v>0.2</v>
      </c>
      <c r="X24" t="n">
        <v>0.54</v>
      </c>
      <c r="Y24" t="n">
        <v>1</v>
      </c>
      <c r="Z24" t="n">
        <v>10</v>
      </c>
      <c r="AA24" t="n">
        <v>221.7300748589903</v>
      </c>
      <c r="AB24" t="n">
        <v>303.3808704624505</v>
      </c>
      <c r="AC24" t="n">
        <v>274.4266259833298</v>
      </c>
      <c r="AD24" t="n">
        <v>221730.0748589903</v>
      </c>
      <c r="AE24" t="n">
        <v>303380.8704624505</v>
      </c>
      <c r="AF24" t="n">
        <v>5.481174786736526e-06</v>
      </c>
      <c r="AG24" t="n">
        <v>5.920138888888889</v>
      </c>
      <c r="AH24" t="n">
        <v>274426.6259833298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4.9037</v>
      </c>
      <c r="E25" t="n">
        <v>20.39</v>
      </c>
      <c r="F25" t="n">
        <v>17.77</v>
      </c>
      <c r="G25" t="n">
        <v>56.13</v>
      </c>
      <c r="H25" t="n">
        <v>0.9</v>
      </c>
      <c r="I25" t="n">
        <v>19</v>
      </c>
      <c r="J25" t="n">
        <v>132.25</v>
      </c>
      <c r="K25" t="n">
        <v>45</v>
      </c>
      <c r="L25" t="n">
        <v>6.75</v>
      </c>
      <c r="M25" t="n">
        <v>17</v>
      </c>
      <c r="N25" t="n">
        <v>20.5</v>
      </c>
      <c r="O25" t="n">
        <v>16544.76</v>
      </c>
      <c r="P25" t="n">
        <v>169.21</v>
      </c>
      <c r="Q25" t="n">
        <v>444.57</v>
      </c>
      <c r="R25" t="n">
        <v>76.73</v>
      </c>
      <c r="S25" t="n">
        <v>48.21</v>
      </c>
      <c r="T25" t="n">
        <v>8277.1</v>
      </c>
      <c r="U25" t="n">
        <v>0.63</v>
      </c>
      <c r="V25" t="n">
        <v>0.77</v>
      </c>
      <c r="W25" t="n">
        <v>0.2</v>
      </c>
      <c r="X25" t="n">
        <v>0.5</v>
      </c>
      <c r="Y25" t="n">
        <v>1</v>
      </c>
      <c r="Z25" t="n">
        <v>10</v>
      </c>
      <c r="AA25" t="n">
        <v>220.6391862796919</v>
      </c>
      <c r="AB25" t="n">
        <v>301.8882685816477</v>
      </c>
      <c r="AC25" t="n">
        <v>273.0764759311505</v>
      </c>
      <c r="AD25" t="n">
        <v>220639.1862796919</v>
      </c>
      <c r="AE25" t="n">
        <v>301888.2685816477</v>
      </c>
      <c r="AF25" t="n">
        <v>5.498780033085086e-06</v>
      </c>
      <c r="AG25" t="n">
        <v>5.89988425925926</v>
      </c>
      <c r="AH25" t="n">
        <v>273076.4759311505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4.9191</v>
      </c>
      <c r="E26" t="n">
        <v>20.33</v>
      </c>
      <c r="F26" t="n">
        <v>17.71</v>
      </c>
      <c r="G26" t="n">
        <v>55.93</v>
      </c>
      <c r="H26" t="n">
        <v>0.93</v>
      </c>
      <c r="I26" t="n">
        <v>19</v>
      </c>
      <c r="J26" t="n">
        <v>132.58</v>
      </c>
      <c r="K26" t="n">
        <v>45</v>
      </c>
      <c r="L26" t="n">
        <v>7</v>
      </c>
      <c r="M26" t="n">
        <v>17</v>
      </c>
      <c r="N26" t="n">
        <v>20.59</v>
      </c>
      <c r="O26" t="n">
        <v>16585.95</v>
      </c>
      <c r="P26" t="n">
        <v>167.51</v>
      </c>
      <c r="Q26" t="n">
        <v>444.55</v>
      </c>
      <c r="R26" t="n">
        <v>74.48999999999999</v>
      </c>
      <c r="S26" t="n">
        <v>48.21</v>
      </c>
      <c r="T26" t="n">
        <v>7156.2</v>
      </c>
      <c r="U26" t="n">
        <v>0.65</v>
      </c>
      <c r="V26" t="n">
        <v>0.77</v>
      </c>
      <c r="W26" t="n">
        <v>0.2</v>
      </c>
      <c r="X26" t="n">
        <v>0.43</v>
      </c>
      <c r="Y26" t="n">
        <v>1</v>
      </c>
      <c r="Z26" t="n">
        <v>10</v>
      </c>
      <c r="AA26" t="n">
        <v>219.3220988554807</v>
      </c>
      <c r="AB26" t="n">
        <v>300.0861714620465</v>
      </c>
      <c r="AC26" t="n">
        <v>271.4463684313843</v>
      </c>
      <c r="AD26" t="n">
        <v>219322.0988554807</v>
      </c>
      <c r="AE26" t="n">
        <v>300086.1714620466</v>
      </c>
      <c r="AF26" t="n">
        <v>5.516048873452465e-06</v>
      </c>
      <c r="AG26" t="n">
        <v>5.882523148148148</v>
      </c>
      <c r="AH26" t="n">
        <v>271446.3684313843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4.8972</v>
      </c>
      <c r="E27" t="n">
        <v>20.42</v>
      </c>
      <c r="F27" t="n">
        <v>17.83</v>
      </c>
      <c r="G27" t="n">
        <v>59.42</v>
      </c>
      <c r="H27" t="n">
        <v>0.96</v>
      </c>
      <c r="I27" t="n">
        <v>18</v>
      </c>
      <c r="J27" t="n">
        <v>132.92</v>
      </c>
      <c r="K27" t="n">
        <v>45</v>
      </c>
      <c r="L27" t="n">
        <v>7.25</v>
      </c>
      <c r="M27" t="n">
        <v>16</v>
      </c>
      <c r="N27" t="n">
        <v>20.67</v>
      </c>
      <c r="O27" t="n">
        <v>16627.17</v>
      </c>
      <c r="P27" t="n">
        <v>168.07</v>
      </c>
      <c r="Q27" t="n">
        <v>444.57</v>
      </c>
      <c r="R27" t="n">
        <v>79.11</v>
      </c>
      <c r="S27" t="n">
        <v>48.21</v>
      </c>
      <c r="T27" t="n">
        <v>9472.030000000001</v>
      </c>
      <c r="U27" t="n">
        <v>0.61</v>
      </c>
      <c r="V27" t="n">
        <v>0.77</v>
      </c>
      <c r="W27" t="n">
        <v>0.18</v>
      </c>
      <c r="X27" t="n">
        <v>0.55</v>
      </c>
      <c r="Y27" t="n">
        <v>1</v>
      </c>
      <c r="Z27" t="n">
        <v>10</v>
      </c>
      <c r="AA27" t="n">
        <v>220.3463305788729</v>
      </c>
      <c r="AB27" t="n">
        <v>301.4875704919058</v>
      </c>
      <c r="AC27" t="n">
        <v>272.7140199047101</v>
      </c>
      <c r="AD27" t="n">
        <v>220346.3305788729</v>
      </c>
      <c r="AE27" t="n">
        <v>301487.5704919058</v>
      </c>
      <c r="AF27" t="n">
        <v>5.491491236826128e-06</v>
      </c>
      <c r="AG27" t="n">
        <v>5.908564814814816</v>
      </c>
      <c r="AH27" t="n">
        <v>272714.0199047101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4.9246</v>
      </c>
      <c r="E28" t="n">
        <v>20.31</v>
      </c>
      <c r="F28" t="n">
        <v>17.74</v>
      </c>
      <c r="G28" t="n">
        <v>62.61</v>
      </c>
      <c r="H28" t="n">
        <v>0.99</v>
      </c>
      <c r="I28" t="n">
        <v>17</v>
      </c>
      <c r="J28" t="n">
        <v>133.25</v>
      </c>
      <c r="K28" t="n">
        <v>45</v>
      </c>
      <c r="L28" t="n">
        <v>7.5</v>
      </c>
      <c r="M28" t="n">
        <v>15</v>
      </c>
      <c r="N28" t="n">
        <v>20.76</v>
      </c>
      <c r="O28" t="n">
        <v>16668.43</v>
      </c>
      <c r="P28" t="n">
        <v>166.53</v>
      </c>
      <c r="Q28" t="n">
        <v>444.56</v>
      </c>
      <c r="R28" t="n">
        <v>75.70999999999999</v>
      </c>
      <c r="S28" t="n">
        <v>48.21</v>
      </c>
      <c r="T28" t="n">
        <v>7776.09</v>
      </c>
      <c r="U28" t="n">
        <v>0.64</v>
      </c>
      <c r="V28" t="n">
        <v>0.77</v>
      </c>
      <c r="W28" t="n">
        <v>0.19</v>
      </c>
      <c r="X28" t="n">
        <v>0.46</v>
      </c>
      <c r="Y28" t="n">
        <v>1</v>
      </c>
      <c r="Z28" t="n">
        <v>10</v>
      </c>
      <c r="AA28" t="n">
        <v>218.7681477147181</v>
      </c>
      <c r="AB28" t="n">
        <v>299.3282310726561</v>
      </c>
      <c r="AC28" t="n">
        <v>270.760764808981</v>
      </c>
      <c r="AD28" t="n">
        <v>218768.1477147181</v>
      </c>
      <c r="AE28" t="n">
        <v>299328.2310726561</v>
      </c>
      <c r="AF28" t="n">
        <v>5.522216316440813e-06</v>
      </c>
      <c r="AG28" t="n">
        <v>5.876736111111111</v>
      </c>
      <c r="AH28" t="n">
        <v>270760.764808981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4.9257</v>
      </c>
      <c r="E29" t="n">
        <v>20.3</v>
      </c>
      <c r="F29" t="n">
        <v>17.73</v>
      </c>
      <c r="G29" t="n">
        <v>62.59</v>
      </c>
      <c r="H29" t="n">
        <v>1.03</v>
      </c>
      <c r="I29" t="n">
        <v>17</v>
      </c>
      <c r="J29" t="n">
        <v>133.59</v>
      </c>
      <c r="K29" t="n">
        <v>45</v>
      </c>
      <c r="L29" t="n">
        <v>7.75</v>
      </c>
      <c r="M29" t="n">
        <v>15</v>
      </c>
      <c r="N29" t="n">
        <v>20.84</v>
      </c>
      <c r="O29" t="n">
        <v>16709.71</v>
      </c>
      <c r="P29" t="n">
        <v>166.1</v>
      </c>
      <c r="Q29" t="n">
        <v>444.56</v>
      </c>
      <c r="R29" t="n">
        <v>75.51000000000001</v>
      </c>
      <c r="S29" t="n">
        <v>48.21</v>
      </c>
      <c r="T29" t="n">
        <v>7676.87</v>
      </c>
      <c r="U29" t="n">
        <v>0.64</v>
      </c>
      <c r="V29" t="n">
        <v>0.77</v>
      </c>
      <c r="W29" t="n">
        <v>0.19</v>
      </c>
      <c r="X29" t="n">
        <v>0.46</v>
      </c>
      <c r="Y29" t="n">
        <v>1</v>
      </c>
      <c r="Z29" t="n">
        <v>10</v>
      </c>
      <c r="AA29" t="n">
        <v>218.5122591733996</v>
      </c>
      <c r="AB29" t="n">
        <v>298.9781130814185</v>
      </c>
      <c r="AC29" t="n">
        <v>270.4440615874335</v>
      </c>
      <c r="AD29" t="n">
        <v>218512.2591733996</v>
      </c>
      <c r="AE29" t="n">
        <v>298978.1130814186</v>
      </c>
      <c r="AF29" t="n">
        <v>5.523449805038482e-06</v>
      </c>
      <c r="AG29" t="n">
        <v>5.873842592592593</v>
      </c>
      <c r="AH29" t="n">
        <v>270444.0615874334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4.9396</v>
      </c>
      <c r="E30" t="n">
        <v>20.24</v>
      </c>
      <c r="F30" t="n">
        <v>17.7</v>
      </c>
      <c r="G30" t="n">
        <v>66.39</v>
      </c>
      <c r="H30" t="n">
        <v>1.06</v>
      </c>
      <c r="I30" t="n">
        <v>16</v>
      </c>
      <c r="J30" t="n">
        <v>133.92</v>
      </c>
      <c r="K30" t="n">
        <v>45</v>
      </c>
      <c r="L30" t="n">
        <v>8</v>
      </c>
      <c r="M30" t="n">
        <v>14</v>
      </c>
      <c r="N30" t="n">
        <v>20.93</v>
      </c>
      <c r="O30" t="n">
        <v>16751.02</v>
      </c>
      <c r="P30" t="n">
        <v>164.8</v>
      </c>
      <c r="Q30" t="n">
        <v>444.55</v>
      </c>
      <c r="R30" t="n">
        <v>74.55</v>
      </c>
      <c r="S30" t="n">
        <v>48.21</v>
      </c>
      <c r="T30" t="n">
        <v>7198.36</v>
      </c>
      <c r="U30" t="n">
        <v>0.65</v>
      </c>
      <c r="V30" t="n">
        <v>0.77</v>
      </c>
      <c r="W30" t="n">
        <v>0.19</v>
      </c>
      <c r="X30" t="n">
        <v>0.43</v>
      </c>
      <c r="Y30" t="n">
        <v>1</v>
      </c>
      <c r="Z30" t="n">
        <v>10</v>
      </c>
      <c r="AA30" t="n">
        <v>217.4948452067785</v>
      </c>
      <c r="AB30" t="n">
        <v>297.5860424071518</v>
      </c>
      <c r="AC30" t="n">
        <v>269.1848481845348</v>
      </c>
      <c r="AD30" t="n">
        <v>217494.8452067784</v>
      </c>
      <c r="AE30" t="n">
        <v>297586.0424071518</v>
      </c>
      <c r="AF30" t="n">
        <v>5.539036615499948e-06</v>
      </c>
      <c r="AG30" t="n">
        <v>5.856481481481481</v>
      </c>
      <c r="AH30" t="n">
        <v>269184.8481845348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4.9386</v>
      </c>
      <c r="E31" t="n">
        <v>20.25</v>
      </c>
      <c r="F31" t="n">
        <v>17.71</v>
      </c>
      <c r="G31" t="n">
        <v>66.40000000000001</v>
      </c>
      <c r="H31" t="n">
        <v>1.09</v>
      </c>
      <c r="I31" t="n">
        <v>16</v>
      </c>
      <c r="J31" t="n">
        <v>134.26</v>
      </c>
      <c r="K31" t="n">
        <v>45</v>
      </c>
      <c r="L31" t="n">
        <v>8.25</v>
      </c>
      <c r="M31" t="n">
        <v>14</v>
      </c>
      <c r="N31" t="n">
        <v>21.01</v>
      </c>
      <c r="O31" t="n">
        <v>16792.37</v>
      </c>
      <c r="P31" t="n">
        <v>164.31</v>
      </c>
      <c r="Q31" t="n">
        <v>444.55</v>
      </c>
      <c r="R31" t="n">
        <v>74.62</v>
      </c>
      <c r="S31" t="n">
        <v>48.21</v>
      </c>
      <c r="T31" t="n">
        <v>7233.43</v>
      </c>
      <c r="U31" t="n">
        <v>0.65</v>
      </c>
      <c r="V31" t="n">
        <v>0.77</v>
      </c>
      <c r="W31" t="n">
        <v>0.19</v>
      </c>
      <c r="X31" t="n">
        <v>0.43</v>
      </c>
      <c r="Y31" t="n">
        <v>1</v>
      </c>
      <c r="Z31" t="n">
        <v>10</v>
      </c>
      <c r="AA31" t="n">
        <v>217.2969057450798</v>
      </c>
      <c r="AB31" t="n">
        <v>297.3152129031831</v>
      </c>
      <c r="AC31" t="n">
        <v>268.9398662683132</v>
      </c>
      <c r="AD31" t="n">
        <v>217296.9057450798</v>
      </c>
      <c r="AE31" t="n">
        <v>297315.2129031831</v>
      </c>
      <c r="AF31" t="n">
        <v>5.537915262229338e-06</v>
      </c>
      <c r="AG31" t="n">
        <v>5.859375</v>
      </c>
      <c r="AH31" t="n">
        <v>268939.8662683131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4.9532</v>
      </c>
      <c r="E32" t="n">
        <v>20.19</v>
      </c>
      <c r="F32" t="n">
        <v>17.67</v>
      </c>
      <c r="G32" t="n">
        <v>70.69</v>
      </c>
      <c r="H32" t="n">
        <v>1.12</v>
      </c>
      <c r="I32" t="n">
        <v>15</v>
      </c>
      <c r="J32" t="n">
        <v>134.59</v>
      </c>
      <c r="K32" t="n">
        <v>45</v>
      </c>
      <c r="L32" t="n">
        <v>8.5</v>
      </c>
      <c r="M32" t="n">
        <v>13</v>
      </c>
      <c r="N32" t="n">
        <v>21.1</v>
      </c>
      <c r="O32" t="n">
        <v>16833.86</v>
      </c>
      <c r="P32" t="n">
        <v>163.44</v>
      </c>
      <c r="Q32" t="n">
        <v>444.55</v>
      </c>
      <c r="R32" t="n">
        <v>73.58</v>
      </c>
      <c r="S32" t="n">
        <v>48.21</v>
      </c>
      <c r="T32" t="n">
        <v>6720.29</v>
      </c>
      <c r="U32" t="n">
        <v>0.66</v>
      </c>
      <c r="V32" t="n">
        <v>0.77</v>
      </c>
      <c r="W32" t="n">
        <v>0.19</v>
      </c>
      <c r="X32" t="n">
        <v>0.4</v>
      </c>
      <c r="Y32" t="n">
        <v>1</v>
      </c>
      <c r="Z32" t="n">
        <v>10</v>
      </c>
      <c r="AA32" t="n">
        <v>216.4606967969229</v>
      </c>
      <c r="AB32" t="n">
        <v>296.1710749293803</v>
      </c>
      <c r="AC32" t="n">
        <v>267.904923216922</v>
      </c>
      <c r="AD32" t="n">
        <v>216460.6967969229</v>
      </c>
      <c r="AE32" t="n">
        <v>296171.0749293803</v>
      </c>
      <c r="AF32" t="n">
        <v>5.554287019980229e-06</v>
      </c>
      <c r="AG32" t="n">
        <v>5.842013888888889</v>
      </c>
      <c r="AH32" t="n">
        <v>267904.923216922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4.9514</v>
      </c>
      <c r="E33" t="n">
        <v>20.2</v>
      </c>
      <c r="F33" t="n">
        <v>17.68</v>
      </c>
      <c r="G33" t="n">
        <v>70.72</v>
      </c>
      <c r="H33" t="n">
        <v>1.15</v>
      </c>
      <c r="I33" t="n">
        <v>15</v>
      </c>
      <c r="J33" t="n">
        <v>134.93</v>
      </c>
      <c r="K33" t="n">
        <v>45</v>
      </c>
      <c r="L33" t="n">
        <v>8.75</v>
      </c>
      <c r="M33" t="n">
        <v>13</v>
      </c>
      <c r="N33" t="n">
        <v>21.18</v>
      </c>
      <c r="O33" t="n">
        <v>16875.27</v>
      </c>
      <c r="P33" t="n">
        <v>162.74</v>
      </c>
      <c r="Q33" t="n">
        <v>444.55</v>
      </c>
      <c r="R33" t="n">
        <v>73.84999999999999</v>
      </c>
      <c r="S33" t="n">
        <v>48.21</v>
      </c>
      <c r="T33" t="n">
        <v>6857.38</v>
      </c>
      <c r="U33" t="n">
        <v>0.65</v>
      </c>
      <c r="V33" t="n">
        <v>0.77</v>
      </c>
      <c r="W33" t="n">
        <v>0.19</v>
      </c>
      <c r="X33" t="n">
        <v>0.4</v>
      </c>
      <c r="Y33" t="n">
        <v>1</v>
      </c>
      <c r="Z33" t="n">
        <v>10</v>
      </c>
      <c r="AA33" t="n">
        <v>216.1787592612542</v>
      </c>
      <c r="AB33" t="n">
        <v>295.7853155548723</v>
      </c>
      <c r="AC33" t="n">
        <v>267.5559801757001</v>
      </c>
      <c r="AD33" t="n">
        <v>216178.7592612542</v>
      </c>
      <c r="AE33" t="n">
        <v>295785.3155548723</v>
      </c>
      <c r="AF33" t="n">
        <v>5.552268584093133e-06</v>
      </c>
      <c r="AG33" t="n">
        <v>5.844907407407407</v>
      </c>
      <c r="AH33" t="n">
        <v>267555.9801757002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4.9792</v>
      </c>
      <c r="E34" t="n">
        <v>20.08</v>
      </c>
      <c r="F34" t="n">
        <v>17.59</v>
      </c>
      <c r="G34" t="n">
        <v>75.40000000000001</v>
      </c>
      <c r="H34" t="n">
        <v>1.18</v>
      </c>
      <c r="I34" t="n">
        <v>14</v>
      </c>
      <c r="J34" t="n">
        <v>135.27</v>
      </c>
      <c r="K34" t="n">
        <v>45</v>
      </c>
      <c r="L34" t="n">
        <v>9</v>
      </c>
      <c r="M34" t="n">
        <v>12</v>
      </c>
      <c r="N34" t="n">
        <v>21.27</v>
      </c>
      <c r="O34" t="n">
        <v>16916.71</v>
      </c>
      <c r="P34" t="n">
        <v>161.46</v>
      </c>
      <c r="Q34" t="n">
        <v>444.55</v>
      </c>
      <c r="R34" t="n">
        <v>70.7</v>
      </c>
      <c r="S34" t="n">
        <v>48.21</v>
      </c>
      <c r="T34" t="n">
        <v>5287.31</v>
      </c>
      <c r="U34" t="n">
        <v>0.68</v>
      </c>
      <c r="V34" t="n">
        <v>0.78</v>
      </c>
      <c r="W34" t="n">
        <v>0.19</v>
      </c>
      <c r="X34" t="n">
        <v>0.32</v>
      </c>
      <c r="Y34" t="n">
        <v>1</v>
      </c>
      <c r="Z34" t="n">
        <v>10</v>
      </c>
      <c r="AA34" t="n">
        <v>214.758044918676</v>
      </c>
      <c r="AB34" t="n">
        <v>293.8414315138646</v>
      </c>
      <c r="AC34" t="n">
        <v>265.7976176993074</v>
      </c>
      <c r="AD34" t="n">
        <v>214758.044918676</v>
      </c>
      <c r="AE34" t="n">
        <v>293841.4315138646</v>
      </c>
      <c r="AF34" t="n">
        <v>5.583442205016061e-06</v>
      </c>
      <c r="AG34" t="n">
        <v>5.810185185185184</v>
      </c>
      <c r="AH34" t="n">
        <v>265797.6176993073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4.9621</v>
      </c>
      <c r="E35" t="n">
        <v>20.15</v>
      </c>
      <c r="F35" t="n">
        <v>17.66</v>
      </c>
      <c r="G35" t="n">
        <v>75.7</v>
      </c>
      <c r="H35" t="n">
        <v>1.21</v>
      </c>
      <c r="I35" t="n">
        <v>14</v>
      </c>
      <c r="J35" t="n">
        <v>135.6</v>
      </c>
      <c r="K35" t="n">
        <v>45</v>
      </c>
      <c r="L35" t="n">
        <v>9.25</v>
      </c>
      <c r="M35" t="n">
        <v>12</v>
      </c>
      <c r="N35" t="n">
        <v>21.35</v>
      </c>
      <c r="O35" t="n">
        <v>16958.17</v>
      </c>
      <c r="P35" t="n">
        <v>161.5</v>
      </c>
      <c r="Q35" t="n">
        <v>444.58</v>
      </c>
      <c r="R35" t="n">
        <v>73.5</v>
      </c>
      <c r="S35" t="n">
        <v>48.21</v>
      </c>
      <c r="T35" t="n">
        <v>6683.76</v>
      </c>
      <c r="U35" t="n">
        <v>0.66</v>
      </c>
      <c r="V35" t="n">
        <v>0.77</v>
      </c>
      <c r="W35" t="n">
        <v>0.18</v>
      </c>
      <c r="X35" t="n">
        <v>0.39</v>
      </c>
      <c r="Y35" t="n">
        <v>1</v>
      </c>
      <c r="Z35" t="n">
        <v>10</v>
      </c>
      <c r="AA35" t="n">
        <v>215.2933463541926</v>
      </c>
      <c r="AB35" t="n">
        <v>294.5738545537706</v>
      </c>
      <c r="AC35" t="n">
        <v>266.4601393122471</v>
      </c>
      <c r="AD35" t="n">
        <v>215293.3463541926</v>
      </c>
      <c r="AE35" t="n">
        <v>294573.8545537706</v>
      </c>
      <c r="AF35" t="n">
        <v>5.564267064088649e-06</v>
      </c>
      <c r="AG35" t="n">
        <v>5.830439814814814</v>
      </c>
      <c r="AH35" t="n">
        <v>266460.139312247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4.9775</v>
      </c>
      <c r="E36" t="n">
        <v>20.09</v>
      </c>
      <c r="F36" t="n">
        <v>17.63</v>
      </c>
      <c r="G36" t="n">
        <v>81.34999999999999</v>
      </c>
      <c r="H36" t="n">
        <v>1.24</v>
      </c>
      <c r="I36" t="n">
        <v>13</v>
      </c>
      <c r="J36" t="n">
        <v>135.94</v>
      </c>
      <c r="K36" t="n">
        <v>45</v>
      </c>
      <c r="L36" t="n">
        <v>9.5</v>
      </c>
      <c r="M36" t="n">
        <v>11</v>
      </c>
      <c r="N36" t="n">
        <v>21.44</v>
      </c>
      <c r="O36" t="n">
        <v>16999.67</v>
      </c>
      <c r="P36" t="n">
        <v>159.23</v>
      </c>
      <c r="Q36" t="n">
        <v>444.55</v>
      </c>
      <c r="R36" t="n">
        <v>72.11</v>
      </c>
      <c r="S36" t="n">
        <v>48.21</v>
      </c>
      <c r="T36" t="n">
        <v>5995.2</v>
      </c>
      <c r="U36" t="n">
        <v>0.67</v>
      </c>
      <c r="V36" t="n">
        <v>0.77</v>
      </c>
      <c r="W36" t="n">
        <v>0.18</v>
      </c>
      <c r="X36" t="n">
        <v>0.35</v>
      </c>
      <c r="Y36" t="n">
        <v>1</v>
      </c>
      <c r="Z36" t="n">
        <v>10</v>
      </c>
      <c r="AA36" t="n">
        <v>213.7875871313861</v>
      </c>
      <c r="AB36" t="n">
        <v>292.5136083557193</v>
      </c>
      <c r="AC36" t="n">
        <v>264.5965201197635</v>
      </c>
      <c r="AD36" t="n">
        <v>213787.5871313861</v>
      </c>
      <c r="AE36" t="n">
        <v>292513.6083557192</v>
      </c>
      <c r="AF36" t="n">
        <v>5.581535904456026e-06</v>
      </c>
      <c r="AG36" t="n">
        <v>5.813078703703703</v>
      </c>
      <c r="AH36" t="n">
        <v>264596.5201197634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4.9802</v>
      </c>
      <c r="E37" t="n">
        <v>20.08</v>
      </c>
      <c r="F37" t="n">
        <v>17.61</v>
      </c>
      <c r="G37" t="n">
        <v>81.3</v>
      </c>
      <c r="H37" t="n">
        <v>1.26</v>
      </c>
      <c r="I37" t="n">
        <v>13</v>
      </c>
      <c r="J37" t="n">
        <v>136.27</v>
      </c>
      <c r="K37" t="n">
        <v>45</v>
      </c>
      <c r="L37" t="n">
        <v>9.75</v>
      </c>
      <c r="M37" t="n">
        <v>11</v>
      </c>
      <c r="N37" t="n">
        <v>21.53</v>
      </c>
      <c r="O37" t="n">
        <v>17041.2</v>
      </c>
      <c r="P37" t="n">
        <v>159.23</v>
      </c>
      <c r="Q37" t="n">
        <v>444.55</v>
      </c>
      <c r="R37" t="n">
        <v>71.63</v>
      </c>
      <c r="S37" t="n">
        <v>48.21</v>
      </c>
      <c r="T37" t="n">
        <v>5754.97</v>
      </c>
      <c r="U37" t="n">
        <v>0.67</v>
      </c>
      <c r="V37" t="n">
        <v>0.77</v>
      </c>
      <c r="W37" t="n">
        <v>0.18</v>
      </c>
      <c r="X37" t="n">
        <v>0.34</v>
      </c>
      <c r="Y37" t="n">
        <v>1</v>
      </c>
      <c r="Z37" t="n">
        <v>10</v>
      </c>
      <c r="AA37" t="n">
        <v>213.6901820148043</v>
      </c>
      <c r="AB37" t="n">
        <v>292.3803343780017</v>
      </c>
      <c r="AC37" t="n">
        <v>264.475965623428</v>
      </c>
      <c r="AD37" t="n">
        <v>213690.1820148043</v>
      </c>
      <c r="AE37" t="n">
        <v>292380.3343780017</v>
      </c>
      <c r="AF37" t="n">
        <v>5.584563558286671e-06</v>
      </c>
      <c r="AG37" t="n">
        <v>5.810185185185184</v>
      </c>
      <c r="AH37" t="n">
        <v>264475.965623428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4.9733</v>
      </c>
      <c r="E38" t="n">
        <v>20.11</v>
      </c>
      <c r="F38" t="n">
        <v>17.64</v>
      </c>
      <c r="G38" t="n">
        <v>81.43000000000001</v>
      </c>
      <c r="H38" t="n">
        <v>1.29</v>
      </c>
      <c r="I38" t="n">
        <v>13</v>
      </c>
      <c r="J38" t="n">
        <v>136.61</v>
      </c>
      <c r="K38" t="n">
        <v>45</v>
      </c>
      <c r="L38" t="n">
        <v>10</v>
      </c>
      <c r="M38" t="n">
        <v>11</v>
      </c>
      <c r="N38" t="n">
        <v>21.61</v>
      </c>
      <c r="O38" t="n">
        <v>17082.76</v>
      </c>
      <c r="P38" t="n">
        <v>158.75</v>
      </c>
      <c r="Q38" t="n">
        <v>444.55</v>
      </c>
      <c r="R38" t="n">
        <v>72.56</v>
      </c>
      <c r="S38" t="n">
        <v>48.21</v>
      </c>
      <c r="T38" t="n">
        <v>6220.27</v>
      </c>
      <c r="U38" t="n">
        <v>0.66</v>
      </c>
      <c r="V38" t="n">
        <v>0.77</v>
      </c>
      <c r="W38" t="n">
        <v>0.19</v>
      </c>
      <c r="X38" t="n">
        <v>0.37</v>
      </c>
      <c r="Y38" t="n">
        <v>1</v>
      </c>
      <c r="Z38" t="n">
        <v>10</v>
      </c>
      <c r="AA38" t="n">
        <v>213.6662222064896</v>
      </c>
      <c r="AB38" t="n">
        <v>292.3475515112335</v>
      </c>
      <c r="AC38" t="n">
        <v>264.4463115074531</v>
      </c>
      <c r="AD38" t="n">
        <v>213666.2222064896</v>
      </c>
      <c r="AE38" t="n">
        <v>292347.5515112334</v>
      </c>
      <c r="AF38" t="n">
        <v>5.576826220719468e-06</v>
      </c>
      <c r="AG38" t="n">
        <v>5.81886574074074</v>
      </c>
      <c r="AH38" t="n">
        <v>264446.311507453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4.9942</v>
      </c>
      <c r="E39" t="n">
        <v>20.02</v>
      </c>
      <c r="F39" t="n">
        <v>17.58</v>
      </c>
      <c r="G39" t="n">
        <v>87.92</v>
      </c>
      <c r="H39" t="n">
        <v>1.32</v>
      </c>
      <c r="I39" t="n">
        <v>12</v>
      </c>
      <c r="J39" t="n">
        <v>136.95</v>
      </c>
      <c r="K39" t="n">
        <v>45</v>
      </c>
      <c r="L39" t="n">
        <v>10.25</v>
      </c>
      <c r="M39" t="n">
        <v>10</v>
      </c>
      <c r="N39" t="n">
        <v>21.7</v>
      </c>
      <c r="O39" t="n">
        <v>17124.35</v>
      </c>
      <c r="P39" t="n">
        <v>156.41</v>
      </c>
      <c r="Q39" t="n">
        <v>444.58</v>
      </c>
      <c r="R39" t="n">
        <v>70.63</v>
      </c>
      <c r="S39" t="n">
        <v>48.21</v>
      </c>
      <c r="T39" t="n">
        <v>5258.08</v>
      </c>
      <c r="U39" t="n">
        <v>0.68</v>
      </c>
      <c r="V39" t="n">
        <v>0.78</v>
      </c>
      <c r="W39" t="n">
        <v>0.18</v>
      </c>
      <c r="X39" t="n">
        <v>0.31</v>
      </c>
      <c r="Y39" t="n">
        <v>1</v>
      </c>
      <c r="Z39" t="n">
        <v>10</v>
      </c>
      <c r="AA39" t="n">
        <v>211.9589792150274</v>
      </c>
      <c r="AB39" t="n">
        <v>290.0116263320709</v>
      </c>
      <c r="AC39" t="n">
        <v>262.3333237488973</v>
      </c>
      <c r="AD39" t="n">
        <v>211958.9792150274</v>
      </c>
      <c r="AE39" t="n">
        <v>290011.6263320709</v>
      </c>
      <c r="AF39" t="n">
        <v>5.600262504075195e-06</v>
      </c>
      <c r="AG39" t="n">
        <v>5.792824074074074</v>
      </c>
      <c r="AH39" t="n">
        <v>262333.3237488974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4.9926</v>
      </c>
      <c r="E40" t="n">
        <v>20.03</v>
      </c>
      <c r="F40" t="n">
        <v>17.59</v>
      </c>
      <c r="G40" t="n">
        <v>87.95</v>
      </c>
      <c r="H40" t="n">
        <v>1.35</v>
      </c>
      <c r="I40" t="n">
        <v>12</v>
      </c>
      <c r="J40" t="n">
        <v>137.29</v>
      </c>
      <c r="K40" t="n">
        <v>45</v>
      </c>
      <c r="L40" t="n">
        <v>10.5</v>
      </c>
      <c r="M40" t="n">
        <v>10</v>
      </c>
      <c r="N40" t="n">
        <v>21.79</v>
      </c>
      <c r="O40" t="n">
        <v>17165.97</v>
      </c>
      <c r="P40" t="n">
        <v>156.45</v>
      </c>
      <c r="Q40" t="n">
        <v>444.55</v>
      </c>
      <c r="R40" t="n">
        <v>70.88</v>
      </c>
      <c r="S40" t="n">
        <v>48.21</v>
      </c>
      <c r="T40" t="n">
        <v>5384.95</v>
      </c>
      <c r="U40" t="n">
        <v>0.68</v>
      </c>
      <c r="V40" t="n">
        <v>0.78</v>
      </c>
      <c r="W40" t="n">
        <v>0.18</v>
      </c>
      <c r="X40" t="n">
        <v>0.31</v>
      </c>
      <c r="Y40" t="n">
        <v>1</v>
      </c>
      <c r="Z40" t="n">
        <v>10</v>
      </c>
      <c r="AA40" t="n">
        <v>212.0318839732765</v>
      </c>
      <c r="AB40" t="n">
        <v>290.1113778386381</v>
      </c>
      <c r="AC40" t="n">
        <v>262.4235551116801</v>
      </c>
      <c r="AD40" t="n">
        <v>212031.8839732765</v>
      </c>
      <c r="AE40" t="n">
        <v>290111.3778386381</v>
      </c>
      <c r="AF40" t="n">
        <v>5.598468338842222e-06</v>
      </c>
      <c r="AG40" t="n">
        <v>5.795717592592593</v>
      </c>
      <c r="AH40" t="n">
        <v>262423.5551116801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4.9978</v>
      </c>
      <c r="E41" t="n">
        <v>20.01</v>
      </c>
      <c r="F41" t="n">
        <v>17.57</v>
      </c>
      <c r="G41" t="n">
        <v>87.84999999999999</v>
      </c>
      <c r="H41" t="n">
        <v>1.38</v>
      </c>
      <c r="I41" t="n">
        <v>12</v>
      </c>
      <c r="J41" t="n">
        <v>137.62</v>
      </c>
      <c r="K41" t="n">
        <v>45</v>
      </c>
      <c r="L41" t="n">
        <v>10.75</v>
      </c>
      <c r="M41" t="n">
        <v>10</v>
      </c>
      <c r="N41" t="n">
        <v>21.88</v>
      </c>
      <c r="O41" t="n">
        <v>17207.62</v>
      </c>
      <c r="P41" t="n">
        <v>156.73</v>
      </c>
      <c r="Q41" t="n">
        <v>444.55</v>
      </c>
      <c r="R41" t="n">
        <v>70.06</v>
      </c>
      <c r="S41" t="n">
        <v>48.21</v>
      </c>
      <c r="T41" t="n">
        <v>4974.13</v>
      </c>
      <c r="U41" t="n">
        <v>0.6899999999999999</v>
      </c>
      <c r="V41" t="n">
        <v>0.78</v>
      </c>
      <c r="W41" t="n">
        <v>0.18</v>
      </c>
      <c r="X41" t="n">
        <v>0.29</v>
      </c>
      <c r="Y41" t="n">
        <v>1</v>
      </c>
      <c r="Z41" t="n">
        <v>10</v>
      </c>
      <c r="AA41" t="n">
        <v>212.0168969043988</v>
      </c>
      <c r="AB41" t="n">
        <v>290.0908718698169</v>
      </c>
      <c r="AC41" t="n">
        <v>262.4050062037428</v>
      </c>
      <c r="AD41" t="n">
        <v>212016.8969043988</v>
      </c>
      <c r="AE41" t="n">
        <v>290090.8718698169</v>
      </c>
      <c r="AF41" t="n">
        <v>5.604299375849388e-06</v>
      </c>
      <c r="AG41" t="n">
        <v>5.789930555555556</v>
      </c>
      <c r="AH41" t="n">
        <v>262405.0062037428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5.0173</v>
      </c>
      <c r="E42" t="n">
        <v>19.93</v>
      </c>
      <c r="F42" t="n">
        <v>17.52</v>
      </c>
      <c r="G42" t="n">
        <v>95.55</v>
      </c>
      <c r="H42" t="n">
        <v>1.41</v>
      </c>
      <c r="I42" t="n">
        <v>11</v>
      </c>
      <c r="J42" t="n">
        <v>137.96</v>
      </c>
      <c r="K42" t="n">
        <v>45</v>
      </c>
      <c r="L42" t="n">
        <v>11</v>
      </c>
      <c r="M42" t="n">
        <v>9</v>
      </c>
      <c r="N42" t="n">
        <v>21.96</v>
      </c>
      <c r="O42" t="n">
        <v>17249.3</v>
      </c>
      <c r="P42" t="n">
        <v>153.5</v>
      </c>
      <c r="Q42" t="n">
        <v>444.55</v>
      </c>
      <c r="R42" t="n">
        <v>68.55</v>
      </c>
      <c r="S42" t="n">
        <v>48.21</v>
      </c>
      <c r="T42" t="n">
        <v>4224.9</v>
      </c>
      <c r="U42" t="n">
        <v>0.7</v>
      </c>
      <c r="V42" t="n">
        <v>0.78</v>
      </c>
      <c r="W42" t="n">
        <v>0.17</v>
      </c>
      <c r="X42" t="n">
        <v>0.24</v>
      </c>
      <c r="Y42" t="n">
        <v>1</v>
      </c>
      <c r="Z42" t="n">
        <v>10</v>
      </c>
      <c r="AA42" t="n">
        <v>209.9442988242832</v>
      </c>
      <c r="AB42" t="n">
        <v>287.2550517400302</v>
      </c>
      <c r="AC42" t="n">
        <v>259.8398327670435</v>
      </c>
      <c r="AD42" t="n">
        <v>209944.2988242832</v>
      </c>
      <c r="AE42" t="n">
        <v>287255.0517400302</v>
      </c>
      <c r="AF42" t="n">
        <v>5.626165764626262e-06</v>
      </c>
      <c r="AG42" t="n">
        <v>5.766782407407407</v>
      </c>
      <c r="AH42" t="n">
        <v>259839.8327670435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5.0058</v>
      </c>
      <c r="E43" t="n">
        <v>19.98</v>
      </c>
      <c r="F43" t="n">
        <v>17.56</v>
      </c>
      <c r="G43" t="n">
        <v>95.8</v>
      </c>
      <c r="H43" t="n">
        <v>1.44</v>
      </c>
      <c r="I43" t="n">
        <v>11</v>
      </c>
      <c r="J43" t="n">
        <v>138.3</v>
      </c>
      <c r="K43" t="n">
        <v>45</v>
      </c>
      <c r="L43" t="n">
        <v>11.25</v>
      </c>
      <c r="M43" t="n">
        <v>9</v>
      </c>
      <c r="N43" t="n">
        <v>22.05</v>
      </c>
      <c r="O43" t="n">
        <v>17291.02</v>
      </c>
      <c r="P43" t="n">
        <v>153.42</v>
      </c>
      <c r="Q43" t="n">
        <v>444.56</v>
      </c>
      <c r="R43" t="n">
        <v>69.98999999999999</v>
      </c>
      <c r="S43" t="n">
        <v>48.21</v>
      </c>
      <c r="T43" t="n">
        <v>4944.75</v>
      </c>
      <c r="U43" t="n">
        <v>0.6899999999999999</v>
      </c>
      <c r="V43" t="n">
        <v>0.78</v>
      </c>
      <c r="W43" t="n">
        <v>0.18</v>
      </c>
      <c r="X43" t="n">
        <v>0.29</v>
      </c>
      <c r="Y43" t="n">
        <v>1</v>
      </c>
      <c r="Z43" t="n">
        <v>10</v>
      </c>
      <c r="AA43" t="n">
        <v>210.2252381942843</v>
      </c>
      <c r="AB43" t="n">
        <v>287.6394453802357</v>
      </c>
      <c r="AC43" t="n">
        <v>260.1875404177277</v>
      </c>
      <c r="AD43" t="n">
        <v>210225.2381942843</v>
      </c>
      <c r="AE43" t="n">
        <v>287639.4453802357</v>
      </c>
      <c r="AF43" t="n">
        <v>5.613270202014259e-06</v>
      </c>
      <c r="AG43" t="n">
        <v>5.78125</v>
      </c>
      <c r="AH43" t="n">
        <v>260187.5404177278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5.0054</v>
      </c>
      <c r="E44" t="n">
        <v>19.98</v>
      </c>
      <c r="F44" t="n">
        <v>17.57</v>
      </c>
      <c r="G44" t="n">
        <v>95.81</v>
      </c>
      <c r="H44" t="n">
        <v>1.47</v>
      </c>
      <c r="I44" t="n">
        <v>11</v>
      </c>
      <c r="J44" t="n">
        <v>138.64</v>
      </c>
      <c r="K44" t="n">
        <v>45</v>
      </c>
      <c r="L44" t="n">
        <v>11.5</v>
      </c>
      <c r="M44" t="n">
        <v>9</v>
      </c>
      <c r="N44" t="n">
        <v>22.14</v>
      </c>
      <c r="O44" t="n">
        <v>17332.76</v>
      </c>
      <c r="P44" t="n">
        <v>153.54</v>
      </c>
      <c r="Q44" t="n">
        <v>444.55</v>
      </c>
      <c r="R44" t="n">
        <v>70.05</v>
      </c>
      <c r="S44" t="n">
        <v>48.21</v>
      </c>
      <c r="T44" t="n">
        <v>4974.4</v>
      </c>
      <c r="U44" t="n">
        <v>0.6899999999999999</v>
      </c>
      <c r="V44" t="n">
        <v>0.78</v>
      </c>
      <c r="W44" t="n">
        <v>0.18</v>
      </c>
      <c r="X44" t="n">
        <v>0.29</v>
      </c>
      <c r="Y44" t="n">
        <v>1</v>
      </c>
      <c r="Z44" t="n">
        <v>10</v>
      </c>
      <c r="AA44" t="n">
        <v>210.3104305528855</v>
      </c>
      <c r="AB44" t="n">
        <v>287.7560093236954</v>
      </c>
      <c r="AC44" t="n">
        <v>260.2929796620222</v>
      </c>
      <c r="AD44" t="n">
        <v>210310.4305528855</v>
      </c>
      <c r="AE44" t="n">
        <v>287756.0093236954</v>
      </c>
      <c r="AF44" t="n">
        <v>5.612821660706016e-06</v>
      </c>
      <c r="AG44" t="n">
        <v>5.78125</v>
      </c>
      <c r="AH44" t="n">
        <v>260292.9796620222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5.0056</v>
      </c>
      <c r="E45" t="n">
        <v>19.98</v>
      </c>
      <c r="F45" t="n">
        <v>17.56</v>
      </c>
      <c r="G45" t="n">
        <v>95.81</v>
      </c>
      <c r="H45" t="n">
        <v>1.5</v>
      </c>
      <c r="I45" t="n">
        <v>11</v>
      </c>
      <c r="J45" t="n">
        <v>138.98</v>
      </c>
      <c r="K45" t="n">
        <v>45</v>
      </c>
      <c r="L45" t="n">
        <v>11.75</v>
      </c>
      <c r="M45" t="n">
        <v>9</v>
      </c>
      <c r="N45" t="n">
        <v>22.23</v>
      </c>
      <c r="O45" t="n">
        <v>17374.54</v>
      </c>
      <c r="P45" t="n">
        <v>152.72</v>
      </c>
      <c r="Q45" t="n">
        <v>444.55</v>
      </c>
      <c r="R45" t="n">
        <v>69.95999999999999</v>
      </c>
      <c r="S45" t="n">
        <v>48.21</v>
      </c>
      <c r="T45" t="n">
        <v>4929.32</v>
      </c>
      <c r="U45" t="n">
        <v>0.6899999999999999</v>
      </c>
      <c r="V45" t="n">
        <v>0.78</v>
      </c>
      <c r="W45" t="n">
        <v>0.18</v>
      </c>
      <c r="X45" t="n">
        <v>0.29</v>
      </c>
      <c r="Y45" t="n">
        <v>1</v>
      </c>
      <c r="Z45" t="n">
        <v>10</v>
      </c>
      <c r="AA45" t="n">
        <v>209.8912774862938</v>
      </c>
      <c r="AB45" t="n">
        <v>287.1825056062568</v>
      </c>
      <c r="AC45" t="n">
        <v>259.7742103344582</v>
      </c>
      <c r="AD45" t="n">
        <v>209891.2774862938</v>
      </c>
      <c r="AE45" t="n">
        <v>287182.5056062568</v>
      </c>
      <c r="AF45" t="n">
        <v>5.613045931360138e-06</v>
      </c>
      <c r="AG45" t="n">
        <v>5.78125</v>
      </c>
      <c r="AH45" t="n">
        <v>259774.2103344582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5.0193</v>
      </c>
      <c r="E46" t="n">
        <v>19.92</v>
      </c>
      <c r="F46" t="n">
        <v>17.54</v>
      </c>
      <c r="G46" t="n">
        <v>105.21</v>
      </c>
      <c r="H46" t="n">
        <v>1.52</v>
      </c>
      <c r="I46" t="n">
        <v>10</v>
      </c>
      <c r="J46" t="n">
        <v>139.32</v>
      </c>
      <c r="K46" t="n">
        <v>45</v>
      </c>
      <c r="L46" t="n">
        <v>12</v>
      </c>
      <c r="M46" t="n">
        <v>8</v>
      </c>
      <c r="N46" t="n">
        <v>22.32</v>
      </c>
      <c r="O46" t="n">
        <v>17416.34</v>
      </c>
      <c r="P46" t="n">
        <v>150.93</v>
      </c>
      <c r="Q46" t="n">
        <v>444.55</v>
      </c>
      <c r="R46" t="n">
        <v>69</v>
      </c>
      <c r="S46" t="n">
        <v>48.21</v>
      </c>
      <c r="T46" t="n">
        <v>4452.95</v>
      </c>
      <c r="U46" t="n">
        <v>0.7</v>
      </c>
      <c r="V46" t="n">
        <v>0.78</v>
      </c>
      <c r="W46" t="n">
        <v>0.18</v>
      </c>
      <c r="X46" t="n">
        <v>0.26</v>
      </c>
      <c r="Y46" t="n">
        <v>1</v>
      </c>
      <c r="Z46" t="n">
        <v>10</v>
      </c>
      <c r="AA46" t="n">
        <v>208.7006359955184</v>
      </c>
      <c r="AB46" t="n">
        <v>285.5534173911832</v>
      </c>
      <c r="AC46" t="n">
        <v>258.3006000121912</v>
      </c>
      <c r="AD46" t="n">
        <v>208700.6359955184</v>
      </c>
      <c r="AE46" t="n">
        <v>285553.4173911833</v>
      </c>
      <c r="AF46" t="n">
        <v>5.628408471167481e-06</v>
      </c>
      <c r="AG46" t="n">
        <v>5.763888888888889</v>
      </c>
      <c r="AH46" t="n">
        <v>258300.6000121912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5.0223</v>
      </c>
      <c r="E47" t="n">
        <v>19.91</v>
      </c>
      <c r="F47" t="n">
        <v>17.52</v>
      </c>
      <c r="G47" t="n">
        <v>105.14</v>
      </c>
      <c r="H47" t="n">
        <v>1.55</v>
      </c>
      <c r="I47" t="n">
        <v>10</v>
      </c>
      <c r="J47" t="n">
        <v>139.66</v>
      </c>
      <c r="K47" t="n">
        <v>45</v>
      </c>
      <c r="L47" t="n">
        <v>12.25</v>
      </c>
      <c r="M47" t="n">
        <v>8</v>
      </c>
      <c r="N47" t="n">
        <v>22.41</v>
      </c>
      <c r="O47" t="n">
        <v>17458.18</v>
      </c>
      <c r="P47" t="n">
        <v>150.97</v>
      </c>
      <c r="Q47" t="n">
        <v>444.55</v>
      </c>
      <c r="R47" t="n">
        <v>68.63</v>
      </c>
      <c r="S47" t="n">
        <v>48.21</v>
      </c>
      <c r="T47" t="n">
        <v>4271.12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208.6197509493246</v>
      </c>
      <c r="AB47" t="n">
        <v>285.4427469025846</v>
      </c>
      <c r="AC47" t="n">
        <v>258.2004917596972</v>
      </c>
      <c r="AD47" t="n">
        <v>208619.7509493246</v>
      </c>
      <c r="AE47" t="n">
        <v>285442.7469025846</v>
      </c>
      <c r="AF47" t="n">
        <v>5.631772530979307e-06</v>
      </c>
      <c r="AG47" t="n">
        <v>5.76099537037037</v>
      </c>
      <c r="AH47" t="n">
        <v>258200.4917596972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5.0297</v>
      </c>
      <c r="E48" t="n">
        <v>19.88</v>
      </c>
      <c r="F48" t="n">
        <v>17.49</v>
      </c>
      <c r="G48" t="n">
        <v>104.96</v>
      </c>
      <c r="H48" t="n">
        <v>1.58</v>
      </c>
      <c r="I48" t="n">
        <v>10</v>
      </c>
      <c r="J48" t="n">
        <v>140</v>
      </c>
      <c r="K48" t="n">
        <v>45</v>
      </c>
      <c r="L48" t="n">
        <v>12.5</v>
      </c>
      <c r="M48" t="n">
        <v>8</v>
      </c>
      <c r="N48" t="n">
        <v>22.5</v>
      </c>
      <c r="O48" t="n">
        <v>17500.05</v>
      </c>
      <c r="P48" t="n">
        <v>149.21</v>
      </c>
      <c r="Q48" t="n">
        <v>444.55</v>
      </c>
      <c r="R48" t="n">
        <v>67.61</v>
      </c>
      <c r="S48" t="n">
        <v>48.21</v>
      </c>
      <c r="T48" t="n">
        <v>3761.42</v>
      </c>
      <c r="U48" t="n">
        <v>0.71</v>
      </c>
      <c r="V48" t="n">
        <v>0.78</v>
      </c>
      <c r="W48" t="n">
        <v>0.18</v>
      </c>
      <c r="X48" t="n">
        <v>0.22</v>
      </c>
      <c r="Y48" t="n">
        <v>1</v>
      </c>
      <c r="Z48" t="n">
        <v>10</v>
      </c>
      <c r="AA48" t="n">
        <v>207.562774550544</v>
      </c>
      <c r="AB48" t="n">
        <v>283.9965451632659</v>
      </c>
      <c r="AC48" t="n">
        <v>256.8923134846219</v>
      </c>
      <c r="AD48" t="n">
        <v>207562.774550544</v>
      </c>
      <c r="AE48" t="n">
        <v>283996.5451632659</v>
      </c>
      <c r="AF48" t="n">
        <v>5.640070545181813e-06</v>
      </c>
      <c r="AG48" t="n">
        <v>5.752314814814814</v>
      </c>
      <c r="AH48" t="n">
        <v>256892.3134846218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5.0173</v>
      </c>
      <c r="E49" t="n">
        <v>19.93</v>
      </c>
      <c r="F49" t="n">
        <v>17.54</v>
      </c>
      <c r="G49" t="n">
        <v>105.26</v>
      </c>
      <c r="H49" t="n">
        <v>1.61</v>
      </c>
      <c r="I49" t="n">
        <v>10</v>
      </c>
      <c r="J49" t="n">
        <v>140.33</v>
      </c>
      <c r="K49" t="n">
        <v>45</v>
      </c>
      <c r="L49" t="n">
        <v>12.75</v>
      </c>
      <c r="M49" t="n">
        <v>8</v>
      </c>
      <c r="N49" t="n">
        <v>22.59</v>
      </c>
      <c r="O49" t="n">
        <v>17541.95</v>
      </c>
      <c r="P49" t="n">
        <v>149.01</v>
      </c>
      <c r="Q49" t="n">
        <v>444.57</v>
      </c>
      <c r="R49" t="n">
        <v>69.47</v>
      </c>
      <c r="S49" t="n">
        <v>48.21</v>
      </c>
      <c r="T49" t="n">
        <v>4689.56</v>
      </c>
      <c r="U49" t="n">
        <v>0.6899999999999999</v>
      </c>
      <c r="V49" t="n">
        <v>0.78</v>
      </c>
      <c r="W49" t="n">
        <v>0.17</v>
      </c>
      <c r="X49" t="n">
        <v>0.27</v>
      </c>
      <c r="Y49" t="n">
        <v>1</v>
      </c>
      <c r="Z49" t="n">
        <v>10</v>
      </c>
      <c r="AA49" t="n">
        <v>207.8170824341397</v>
      </c>
      <c r="AB49" t="n">
        <v>284.3445004288735</v>
      </c>
      <c r="AC49" t="n">
        <v>257.2070603880382</v>
      </c>
      <c r="AD49" t="n">
        <v>207817.0824341397</v>
      </c>
      <c r="AE49" t="n">
        <v>284344.5004288735</v>
      </c>
      <c r="AF49" t="n">
        <v>5.626165764626262e-06</v>
      </c>
      <c r="AG49" t="n">
        <v>5.766782407407407</v>
      </c>
      <c r="AH49" t="n">
        <v>257207.0603880382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5.0161</v>
      </c>
      <c r="E50" t="n">
        <v>19.94</v>
      </c>
      <c r="F50" t="n">
        <v>17.55</v>
      </c>
      <c r="G50" t="n">
        <v>105.29</v>
      </c>
      <c r="H50" t="n">
        <v>1.63</v>
      </c>
      <c r="I50" t="n">
        <v>10</v>
      </c>
      <c r="J50" t="n">
        <v>140.67</v>
      </c>
      <c r="K50" t="n">
        <v>45</v>
      </c>
      <c r="L50" t="n">
        <v>13</v>
      </c>
      <c r="M50" t="n">
        <v>7</v>
      </c>
      <c r="N50" t="n">
        <v>22.68</v>
      </c>
      <c r="O50" t="n">
        <v>17583.88</v>
      </c>
      <c r="P50" t="n">
        <v>147.43</v>
      </c>
      <c r="Q50" t="n">
        <v>444.55</v>
      </c>
      <c r="R50" t="n">
        <v>69.51000000000001</v>
      </c>
      <c r="S50" t="n">
        <v>48.21</v>
      </c>
      <c r="T50" t="n">
        <v>4709.03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207.0988651422874</v>
      </c>
      <c r="AB50" t="n">
        <v>283.361803844651</v>
      </c>
      <c r="AC50" t="n">
        <v>256.3181509865903</v>
      </c>
      <c r="AD50" t="n">
        <v>207098.8651422874</v>
      </c>
      <c r="AE50" t="n">
        <v>283361.803844651</v>
      </c>
      <c r="AF50" t="n">
        <v>5.624820140701532e-06</v>
      </c>
      <c r="AG50" t="n">
        <v>5.769675925925926</v>
      </c>
      <c r="AH50" t="n">
        <v>256318.1509865903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5.0304</v>
      </c>
      <c r="E51" t="n">
        <v>19.88</v>
      </c>
      <c r="F51" t="n">
        <v>17.52</v>
      </c>
      <c r="G51" t="n">
        <v>116.78</v>
      </c>
      <c r="H51" t="n">
        <v>1.66</v>
      </c>
      <c r="I51" t="n">
        <v>9</v>
      </c>
      <c r="J51" t="n">
        <v>141.02</v>
      </c>
      <c r="K51" t="n">
        <v>45</v>
      </c>
      <c r="L51" t="n">
        <v>13.25</v>
      </c>
      <c r="M51" t="n">
        <v>6</v>
      </c>
      <c r="N51" t="n">
        <v>22.77</v>
      </c>
      <c r="O51" t="n">
        <v>17625.85</v>
      </c>
      <c r="P51" t="n">
        <v>146.21</v>
      </c>
      <c r="Q51" t="n">
        <v>444.56</v>
      </c>
      <c r="R51" t="n">
        <v>68.45999999999999</v>
      </c>
      <c r="S51" t="n">
        <v>48.21</v>
      </c>
      <c r="T51" t="n">
        <v>4189.42</v>
      </c>
      <c r="U51" t="n">
        <v>0.7</v>
      </c>
      <c r="V51" t="n">
        <v>0.78</v>
      </c>
      <c r="W51" t="n">
        <v>0.18</v>
      </c>
      <c r="X51" t="n">
        <v>0.24</v>
      </c>
      <c r="Y51" t="n">
        <v>1</v>
      </c>
      <c r="Z51" t="n">
        <v>10</v>
      </c>
      <c r="AA51" t="n">
        <v>206.161566009803</v>
      </c>
      <c r="AB51" t="n">
        <v>282.0793498208672</v>
      </c>
      <c r="AC51" t="n">
        <v>255.1580925749005</v>
      </c>
      <c r="AD51" t="n">
        <v>206161.566009803</v>
      </c>
      <c r="AE51" t="n">
        <v>282079.3498208672</v>
      </c>
      <c r="AF51" t="n">
        <v>5.64085549247124e-06</v>
      </c>
      <c r="AG51" t="n">
        <v>5.752314814814814</v>
      </c>
      <c r="AH51" t="n">
        <v>255158.0925749005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5.0347</v>
      </c>
      <c r="E52" t="n">
        <v>19.86</v>
      </c>
      <c r="F52" t="n">
        <v>17.5</v>
      </c>
      <c r="G52" t="n">
        <v>116.67</v>
      </c>
      <c r="H52" t="n">
        <v>1.69</v>
      </c>
      <c r="I52" t="n">
        <v>9</v>
      </c>
      <c r="J52" t="n">
        <v>141.36</v>
      </c>
      <c r="K52" t="n">
        <v>45</v>
      </c>
      <c r="L52" t="n">
        <v>13.5</v>
      </c>
      <c r="M52" t="n">
        <v>4</v>
      </c>
      <c r="N52" t="n">
        <v>22.86</v>
      </c>
      <c r="O52" t="n">
        <v>17667.84</v>
      </c>
      <c r="P52" t="n">
        <v>146.13</v>
      </c>
      <c r="Q52" t="n">
        <v>444.55</v>
      </c>
      <c r="R52" t="n">
        <v>67.73999999999999</v>
      </c>
      <c r="S52" t="n">
        <v>48.21</v>
      </c>
      <c r="T52" t="n">
        <v>3830.67</v>
      </c>
      <c r="U52" t="n">
        <v>0.71</v>
      </c>
      <c r="V52" t="n">
        <v>0.78</v>
      </c>
      <c r="W52" t="n">
        <v>0.18</v>
      </c>
      <c r="X52" t="n">
        <v>0.22</v>
      </c>
      <c r="Y52" t="n">
        <v>1</v>
      </c>
      <c r="Z52" t="n">
        <v>10</v>
      </c>
      <c r="AA52" t="n">
        <v>205.9981923944947</v>
      </c>
      <c r="AB52" t="n">
        <v>281.8558148328672</v>
      </c>
      <c r="AC52" t="n">
        <v>254.9558914524218</v>
      </c>
      <c r="AD52" t="n">
        <v>205998.1923944947</v>
      </c>
      <c r="AE52" t="n">
        <v>281855.8148328672</v>
      </c>
      <c r="AF52" t="n">
        <v>5.645677311534858e-06</v>
      </c>
      <c r="AG52" t="n">
        <v>5.746527777777778</v>
      </c>
      <c r="AH52" t="n">
        <v>254955.8914524218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5.0338</v>
      </c>
      <c r="E53" t="n">
        <v>19.87</v>
      </c>
      <c r="F53" t="n">
        <v>17.5</v>
      </c>
      <c r="G53" t="n">
        <v>116.69</v>
      </c>
      <c r="H53" t="n">
        <v>1.72</v>
      </c>
      <c r="I53" t="n">
        <v>9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146.26</v>
      </c>
      <c r="Q53" t="n">
        <v>444.58</v>
      </c>
      <c r="R53" t="n">
        <v>67.73999999999999</v>
      </c>
      <c r="S53" t="n">
        <v>48.21</v>
      </c>
      <c r="T53" t="n">
        <v>3829.74</v>
      </c>
      <c r="U53" t="n">
        <v>0.71</v>
      </c>
      <c r="V53" t="n">
        <v>0.78</v>
      </c>
      <c r="W53" t="n">
        <v>0.19</v>
      </c>
      <c r="X53" t="n">
        <v>0.23</v>
      </c>
      <c r="Y53" t="n">
        <v>1</v>
      </c>
      <c r="Z53" t="n">
        <v>10</v>
      </c>
      <c r="AA53" t="n">
        <v>206.0790120904801</v>
      </c>
      <c r="AB53" t="n">
        <v>281.9663959064277</v>
      </c>
      <c r="AC53" t="n">
        <v>255.0559188235233</v>
      </c>
      <c r="AD53" t="n">
        <v>206079.0120904801</v>
      </c>
      <c r="AE53" t="n">
        <v>281966.3959064278</v>
      </c>
      <c r="AF53" t="n">
        <v>5.64466809359131e-06</v>
      </c>
      <c r="AG53" t="n">
        <v>5.749421296296297</v>
      </c>
      <c r="AH53" t="n">
        <v>255055.9188235233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5.0357</v>
      </c>
      <c r="E54" t="n">
        <v>19.86</v>
      </c>
      <c r="F54" t="n">
        <v>17.5</v>
      </c>
      <c r="G54" t="n">
        <v>116.64</v>
      </c>
      <c r="H54" t="n">
        <v>1.74</v>
      </c>
      <c r="I54" t="n">
        <v>9</v>
      </c>
      <c r="J54" t="n">
        <v>142.04</v>
      </c>
      <c r="K54" t="n">
        <v>45</v>
      </c>
      <c r="L54" t="n">
        <v>14</v>
      </c>
      <c r="M54" t="n">
        <v>2</v>
      </c>
      <c r="N54" t="n">
        <v>23.04</v>
      </c>
      <c r="O54" t="n">
        <v>17751.93</v>
      </c>
      <c r="P54" t="n">
        <v>146.08</v>
      </c>
      <c r="Q54" t="n">
        <v>444.58</v>
      </c>
      <c r="R54" t="n">
        <v>67.51000000000001</v>
      </c>
      <c r="S54" t="n">
        <v>48.21</v>
      </c>
      <c r="T54" t="n">
        <v>3715.74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205.9537883098297</v>
      </c>
      <c r="AB54" t="n">
        <v>281.7950592052586</v>
      </c>
      <c r="AC54" t="n">
        <v>254.9009342566411</v>
      </c>
      <c r="AD54" t="n">
        <v>205953.7883098297</v>
      </c>
      <c r="AE54" t="n">
        <v>281795.0592052586</v>
      </c>
      <c r="AF54" t="n">
        <v>5.646798664805467e-06</v>
      </c>
      <c r="AG54" t="n">
        <v>5.746527777777778</v>
      </c>
      <c r="AH54" t="n">
        <v>254900.9342566411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5.0298</v>
      </c>
      <c r="E55" t="n">
        <v>19.88</v>
      </c>
      <c r="F55" t="n">
        <v>17.52</v>
      </c>
      <c r="G55" t="n">
        <v>116.79</v>
      </c>
      <c r="H55" t="n">
        <v>1.77</v>
      </c>
      <c r="I55" t="n">
        <v>9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146.52</v>
      </c>
      <c r="Q55" t="n">
        <v>444.58</v>
      </c>
      <c r="R55" t="n">
        <v>68.29000000000001</v>
      </c>
      <c r="S55" t="n">
        <v>48.21</v>
      </c>
      <c r="T55" t="n">
        <v>4104.99</v>
      </c>
      <c r="U55" t="n">
        <v>0.71</v>
      </c>
      <c r="V55" t="n">
        <v>0.78</v>
      </c>
      <c r="W55" t="n">
        <v>0.19</v>
      </c>
      <c r="X55" t="n">
        <v>0.24</v>
      </c>
      <c r="Y55" t="n">
        <v>1</v>
      </c>
      <c r="Z55" t="n">
        <v>10</v>
      </c>
      <c r="AA55" t="n">
        <v>206.3229010378783</v>
      </c>
      <c r="AB55" t="n">
        <v>282.3000955238787</v>
      </c>
      <c r="AC55" t="n">
        <v>255.3577706178352</v>
      </c>
      <c r="AD55" t="n">
        <v>206322.9010378783</v>
      </c>
      <c r="AE55" t="n">
        <v>282300.0955238787</v>
      </c>
      <c r="AF55" t="n">
        <v>5.640182680508874e-06</v>
      </c>
      <c r="AG55" t="n">
        <v>5.752314814814814</v>
      </c>
      <c r="AH55" t="n">
        <v>255357.7706178352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5.0318</v>
      </c>
      <c r="E56" t="n">
        <v>19.87</v>
      </c>
      <c r="F56" t="n">
        <v>17.51</v>
      </c>
      <c r="G56" t="n">
        <v>116.74</v>
      </c>
      <c r="H56" t="n">
        <v>1.8</v>
      </c>
      <c r="I56" t="n">
        <v>9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146.93</v>
      </c>
      <c r="Q56" t="n">
        <v>444.58</v>
      </c>
      <c r="R56" t="n">
        <v>67.97</v>
      </c>
      <c r="S56" t="n">
        <v>48.21</v>
      </c>
      <c r="T56" t="n">
        <v>3944.66</v>
      </c>
      <c r="U56" t="n">
        <v>0.71</v>
      </c>
      <c r="V56" t="n">
        <v>0.78</v>
      </c>
      <c r="W56" t="n">
        <v>0.19</v>
      </c>
      <c r="X56" t="n">
        <v>0.23</v>
      </c>
      <c r="Y56" t="n">
        <v>1</v>
      </c>
      <c r="Z56" t="n">
        <v>10</v>
      </c>
      <c r="AA56" t="n">
        <v>206.4604712839858</v>
      </c>
      <c r="AB56" t="n">
        <v>282.4883252037738</v>
      </c>
      <c r="AC56" t="n">
        <v>255.5280359212631</v>
      </c>
      <c r="AD56" t="n">
        <v>206460.4712839858</v>
      </c>
      <c r="AE56" t="n">
        <v>282488.3252037738</v>
      </c>
      <c r="AF56" t="n">
        <v>5.642425387050091e-06</v>
      </c>
      <c r="AG56" t="n">
        <v>5.749421296296297</v>
      </c>
      <c r="AH56" t="n">
        <v>255528.0359212631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5.0311</v>
      </c>
      <c r="E57" t="n">
        <v>19.88</v>
      </c>
      <c r="F57" t="n">
        <v>17.51</v>
      </c>
      <c r="G57" t="n">
        <v>116.76</v>
      </c>
      <c r="H57" t="n">
        <v>1.82</v>
      </c>
      <c r="I57" t="n">
        <v>9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146.98</v>
      </c>
      <c r="Q57" t="n">
        <v>444.58</v>
      </c>
      <c r="R57" t="n">
        <v>68.06</v>
      </c>
      <c r="S57" t="n">
        <v>48.21</v>
      </c>
      <c r="T57" t="n">
        <v>3988.33</v>
      </c>
      <c r="U57" t="n">
        <v>0.71</v>
      </c>
      <c r="V57" t="n">
        <v>0.78</v>
      </c>
      <c r="W57" t="n">
        <v>0.19</v>
      </c>
      <c r="X57" t="n">
        <v>0.24</v>
      </c>
      <c r="Y57" t="n">
        <v>1</v>
      </c>
      <c r="Z57" t="n">
        <v>10</v>
      </c>
      <c r="AA57" t="n">
        <v>206.4988579734584</v>
      </c>
      <c r="AB57" t="n">
        <v>282.5408475658114</v>
      </c>
      <c r="AC57" t="n">
        <v>255.5755456227835</v>
      </c>
      <c r="AD57" t="n">
        <v>206498.8579734584</v>
      </c>
      <c r="AE57" t="n">
        <v>282540.8475658114</v>
      </c>
      <c r="AF57" t="n">
        <v>5.641640439760666e-06</v>
      </c>
      <c r="AG57" t="n">
        <v>5.752314814814814</v>
      </c>
      <c r="AH57" t="n">
        <v>255575.5456227835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5.0312</v>
      </c>
      <c r="E58" t="n">
        <v>19.88</v>
      </c>
      <c r="F58" t="n">
        <v>17.51</v>
      </c>
      <c r="G58" t="n">
        <v>116.76</v>
      </c>
      <c r="H58" t="n">
        <v>1.85</v>
      </c>
      <c r="I58" t="n">
        <v>9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147.1</v>
      </c>
      <c r="Q58" t="n">
        <v>444.58</v>
      </c>
      <c r="R58" t="n">
        <v>68.03</v>
      </c>
      <c r="S58" t="n">
        <v>48.21</v>
      </c>
      <c r="T58" t="n">
        <v>3974.42</v>
      </c>
      <c r="U58" t="n">
        <v>0.71</v>
      </c>
      <c r="V58" t="n">
        <v>0.78</v>
      </c>
      <c r="W58" t="n">
        <v>0.19</v>
      </c>
      <c r="X58" t="n">
        <v>0.24</v>
      </c>
      <c r="Y58" t="n">
        <v>1</v>
      </c>
      <c r="Z58" t="n">
        <v>10</v>
      </c>
      <c r="AA58" t="n">
        <v>206.5544948791718</v>
      </c>
      <c r="AB58" t="n">
        <v>282.6169724347354</v>
      </c>
      <c r="AC58" t="n">
        <v>255.6444052410594</v>
      </c>
      <c r="AD58" t="n">
        <v>206554.4948791717</v>
      </c>
      <c r="AE58" t="n">
        <v>282616.9724347354</v>
      </c>
      <c r="AF58" t="n">
        <v>5.641752575087727e-06</v>
      </c>
      <c r="AG58" t="n">
        <v>5.752314814814814</v>
      </c>
      <c r="AH58" t="n">
        <v>255644.4052410594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5.0326</v>
      </c>
      <c r="E59" t="n">
        <v>19.87</v>
      </c>
      <c r="F59" t="n">
        <v>17.51</v>
      </c>
      <c r="G59" t="n">
        <v>116.72</v>
      </c>
      <c r="H59" t="n">
        <v>1.88</v>
      </c>
      <c r="I59" t="n">
        <v>9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147.2</v>
      </c>
      <c r="Q59" t="n">
        <v>444.58</v>
      </c>
      <c r="R59" t="n">
        <v>67.81</v>
      </c>
      <c r="S59" t="n">
        <v>48.21</v>
      </c>
      <c r="T59" t="n">
        <v>3863.45</v>
      </c>
      <c r="U59" t="n">
        <v>0.71</v>
      </c>
      <c r="V59" t="n">
        <v>0.78</v>
      </c>
      <c r="W59" t="n">
        <v>0.19</v>
      </c>
      <c r="X59" t="n">
        <v>0.23</v>
      </c>
      <c r="Y59" t="n">
        <v>1</v>
      </c>
      <c r="Z59" t="n">
        <v>10</v>
      </c>
      <c r="AA59" t="n">
        <v>206.5738374596573</v>
      </c>
      <c r="AB59" t="n">
        <v>282.6434378066901</v>
      </c>
      <c r="AC59" t="n">
        <v>255.6683447950592</v>
      </c>
      <c r="AD59" t="n">
        <v>206573.8374596573</v>
      </c>
      <c r="AE59" t="n">
        <v>282643.4378066901</v>
      </c>
      <c r="AF59" t="n">
        <v>5.643322469666579e-06</v>
      </c>
      <c r="AG59" t="n">
        <v>5.749421296296297</v>
      </c>
      <c r="AH59" t="n">
        <v>255668.3447950592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2.1113</v>
      </c>
      <c r="E2" t="n">
        <v>47.36</v>
      </c>
      <c r="F2" t="n">
        <v>27.47</v>
      </c>
      <c r="G2" t="n">
        <v>4.89</v>
      </c>
      <c r="H2" t="n">
        <v>0.07000000000000001</v>
      </c>
      <c r="I2" t="n">
        <v>337</v>
      </c>
      <c r="J2" t="n">
        <v>263.32</v>
      </c>
      <c r="K2" t="n">
        <v>59.89</v>
      </c>
      <c r="L2" t="n">
        <v>1</v>
      </c>
      <c r="M2" t="n">
        <v>335</v>
      </c>
      <c r="N2" t="n">
        <v>67.43000000000001</v>
      </c>
      <c r="O2" t="n">
        <v>32710.1</v>
      </c>
      <c r="P2" t="n">
        <v>462.79</v>
      </c>
      <c r="Q2" t="n">
        <v>444.75</v>
      </c>
      <c r="R2" t="n">
        <v>394.71</v>
      </c>
      <c r="S2" t="n">
        <v>48.21</v>
      </c>
      <c r="T2" t="n">
        <v>165672.71</v>
      </c>
      <c r="U2" t="n">
        <v>0.12</v>
      </c>
      <c r="V2" t="n">
        <v>0.5</v>
      </c>
      <c r="W2" t="n">
        <v>0.7</v>
      </c>
      <c r="X2" t="n">
        <v>10.19</v>
      </c>
      <c r="Y2" t="n">
        <v>1</v>
      </c>
      <c r="Z2" t="n">
        <v>10</v>
      </c>
      <c r="AA2" t="n">
        <v>971.0686130624097</v>
      </c>
      <c r="AB2" t="n">
        <v>1328.658916915665</v>
      </c>
      <c r="AC2" t="n">
        <v>1201.853574669735</v>
      </c>
      <c r="AD2" t="n">
        <v>971068.6130624097</v>
      </c>
      <c r="AE2" t="n">
        <v>1328658.916915665</v>
      </c>
      <c r="AF2" t="n">
        <v>1.878397183776549e-06</v>
      </c>
      <c r="AG2" t="n">
        <v>13.7037037037037</v>
      </c>
      <c r="AH2" t="n">
        <v>1201853.574669735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2.5499</v>
      </c>
      <c r="E3" t="n">
        <v>39.22</v>
      </c>
      <c r="F3" t="n">
        <v>24.33</v>
      </c>
      <c r="G3" t="n">
        <v>6.13</v>
      </c>
      <c r="H3" t="n">
        <v>0.08</v>
      </c>
      <c r="I3" t="n">
        <v>238</v>
      </c>
      <c r="J3" t="n">
        <v>263.79</v>
      </c>
      <c r="K3" t="n">
        <v>59.89</v>
      </c>
      <c r="L3" t="n">
        <v>1.25</v>
      </c>
      <c r="M3" t="n">
        <v>236</v>
      </c>
      <c r="N3" t="n">
        <v>67.65000000000001</v>
      </c>
      <c r="O3" t="n">
        <v>32767.75</v>
      </c>
      <c r="P3" t="n">
        <v>409.41</v>
      </c>
      <c r="Q3" t="n">
        <v>444.72</v>
      </c>
      <c r="R3" t="n">
        <v>291.15</v>
      </c>
      <c r="S3" t="n">
        <v>48.21</v>
      </c>
      <c r="T3" t="n">
        <v>114391.72</v>
      </c>
      <c r="U3" t="n">
        <v>0.17</v>
      </c>
      <c r="V3" t="n">
        <v>0.5600000000000001</v>
      </c>
      <c r="W3" t="n">
        <v>0.55</v>
      </c>
      <c r="X3" t="n">
        <v>7.05</v>
      </c>
      <c r="Y3" t="n">
        <v>1</v>
      </c>
      <c r="Z3" t="n">
        <v>10</v>
      </c>
      <c r="AA3" t="n">
        <v>745.4262639527042</v>
      </c>
      <c r="AB3" t="n">
        <v>1019.925100225887</v>
      </c>
      <c r="AC3" t="n">
        <v>922.5848801341962</v>
      </c>
      <c r="AD3" t="n">
        <v>745426.2639527041</v>
      </c>
      <c r="AE3" t="n">
        <v>1019925.100225887</v>
      </c>
      <c r="AF3" t="n">
        <v>2.268614114011188e-06</v>
      </c>
      <c r="AG3" t="n">
        <v>11.34837962962963</v>
      </c>
      <c r="AH3" t="n">
        <v>922584.8801341961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2.865</v>
      </c>
      <c r="E4" t="n">
        <v>34.9</v>
      </c>
      <c r="F4" t="n">
        <v>22.7</v>
      </c>
      <c r="G4" t="n">
        <v>7.36</v>
      </c>
      <c r="H4" t="n">
        <v>0.1</v>
      </c>
      <c r="I4" t="n">
        <v>185</v>
      </c>
      <c r="J4" t="n">
        <v>264.25</v>
      </c>
      <c r="K4" t="n">
        <v>59.89</v>
      </c>
      <c r="L4" t="n">
        <v>1.5</v>
      </c>
      <c r="M4" t="n">
        <v>183</v>
      </c>
      <c r="N4" t="n">
        <v>67.87</v>
      </c>
      <c r="O4" t="n">
        <v>32825.49</v>
      </c>
      <c r="P4" t="n">
        <v>381.58</v>
      </c>
      <c r="Q4" t="n">
        <v>444.77</v>
      </c>
      <c r="R4" t="n">
        <v>237.5</v>
      </c>
      <c r="S4" t="n">
        <v>48.21</v>
      </c>
      <c r="T4" t="n">
        <v>87827.50999999999</v>
      </c>
      <c r="U4" t="n">
        <v>0.2</v>
      </c>
      <c r="V4" t="n">
        <v>0.6</v>
      </c>
      <c r="W4" t="n">
        <v>0.46</v>
      </c>
      <c r="X4" t="n">
        <v>5.41</v>
      </c>
      <c r="Y4" t="n">
        <v>1</v>
      </c>
      <c r="Z4" t="n">
        <v>10</v>
      </c>
      <c r="AA4" t="n">
        <v>632.5700077562281</v>
      </c>
      <c r="AB4" t="n">
        <v>865.5101916312358</v>
      </c>
      <c r="AC4" t="n">
        <v>782.9071136931333</v>
      </c>
      <c r="AD4" t="n">
        <v>632570.0077562281</v>
      </c>
      <c r="AE4" t="n">
        <v>865510.1916312358</v>
      </c>
      <c r="AF4" t="n">
        <v>2.548954640041592e-06</v>
      </c>
      <c r="AG4" t="n">
        <v>10.09837962962963</v>
      </c>
      <c r="AH4" t="n">
        <v>782907.1136931332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3.1121</v>
      </c>
      <c r="E5" t="n">
        <v>32.13</v>
      </c>
      <c r="F5" t="n">
        <v>21.65</v>
      </c>
      <c r="G5" t="n">
        <v>8.6</v>
      </c>
      <c r="H5" t="n">
        <v>0.12</v>
      </c>
      <c r="I5" t="n">
        <v>151</v>
      </c>
      <c r="J5" t="n">
        <v>264.72</v>
      </c>
      <c r="K5" t="n">
        <v>59.89</v>
      </c>
      <c r="L5" t="n">
        <v>1.75</v>
      </c>
      <c r="M5" t="n">
        <v>149</v>
      </c>
      <c r="N5" t="n">
        <v>68.09</v>
      </c>
      <c r="O5" t="n">
        <v>32883.31</v>
      </c>
      <c r="P5" t="n">
        <v>363.59</v>
      </c>
      <c r="Q5" t="n">
        <v>444.65</v>
      </c>
      <c r="R5" t="n">
        <v>203.53</v>
      </c>
      <c r="S5" t="n">
        <v>48.21</v>
      </c>
      <c r="T5" t="n">
        <v>71012.88</v>
      </c>
      <c r="U5" t="n">
        <v>0.24</v>
      </c>
      <c r="V5" t="n">
        <v>0.63</v>
      </c>
      <c r="W5" t="n">
        <v>0.4</v>
      </c>
      <c r="X5" t="n">
        <v>4.36</v>
      </c>
      <c r="Y5" t="n">
        <v>1</v>
      </c>
      <c r="Z5" t="n">
        <v>10</v>
      </c>
      <c r="AA5" t="n">
        <v>567.4764217913213</v>
      </c>
      <c r="AB5" t="n">
        <v>776.4462755877138</v>
      </c>
      <c r="AC5" t="n">
        <v>702.3433327948137</v>
      </c>
      <c r="AD5" t="n">
        <v>567476.4217913212</v>
      </c>
      <c r="AE5" t="n">
        <v>776446.2755877138</v>
      </c>
      <c r="AF5" t="n">
        <v>2.768796417198407e-06</v>
      </c>
      <c r="AG5" t="n">
        <v>9.296875000000002</v>
      </c>
      <c r="AH5" t="n">
        <v>702343.3327948137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3.3019</v>
      </c>
      <c r="E6" t="n">
        <v>30.29</v>
      </c>
      <c r="F6" t="n">
        <v>20.96</v>
      </c>
      <c r="G6" t="n">
        <v>9.83</v>
      </c>
      <c r="H6" t="n">
        <v>0.13</v>
      </c>
      <c r="I6" t="n">
        <v>128</v>
      </c>
      <c r="J6" t="n">
        <v>265.19</v>
      </c>
      <c r="K6" t="n">
        <v>59.89</v>
      </c>
      <c r="L6" t="n">
        <v>2</v>
      </c>
      <c r="M6" t="n">
        <v>126</v>
      </c>
      <c r="N6" t="n">
        <v>68.31</v>
      </c>
      <c r="O6" t="n">
        <v>32941.21</v>
      </c>
      <c r="P6" t="n">
        <v>351.86</v>
      </c>
      <c r="Q6" t="n">
        <v>444.61</v>
      </c>
      <c r="R6" t="n">
        <v>180.88</v>
      </c>
      <c r="S6" t="n">
        <v>48.21</v>
      </c>
      <c r="T6" t="n">
        <v>59805.13</v>
      </c>
      <c r="U6" t="n">
        <v>0.27</v>
      </c>
      <c r="V6" t="n">
        <v>0.65</v>
      </c>
      <c r="W6" t="n">
        <v>0.37</v>
      </c>
      <c r="X6" t="n">
        <v>3.68</v>
      </c>
      <c r="Y6" t="n">
        <v>1</v>
      </c>
      <c r="Z6" t="n">
        <v>10</v>
      </c>
      <c r="AA6" t="n">
        <v>521.9109070836772</v>
      </c>
      <c r="AB6" t="n">
        <v>714.1015281560796</v>
      </c>
      <c r="AC6" t="n">
        <v>645.9486805566522</v>
      </c>
      <c r="AD6" t="n">
        <v>521910.9070836772</v>
      </c>
      <c r="AE6" t="n">
        <v>714101.5281560796</v>
      </c>
      <c r="AF6" t="n">
        <v>2.937659101554392e-06</v>
      </c>
      <c r="AG6" t="n">
        <v>8.764467592592593</v>
      </c>
      <c r="AH6" t="n">
        <v>645948.6805566523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3.4586</v>
      </c>
      <c r="E7" t="n">
        <v>28.91</v>
      </c>
      <c r="F7" t="n">
        <v>20.45</v>
      </c>
      <c r="G7" t="n">
        <v>11.05</v>
      </c>
      <c r="H7" t="n">
        <v>0.15</v>
      </c>
      <c r="I7" t="n">
        <v>111</v>
      </c>
      <c r="J7" t="n">
        <v>265.66</v>
      </c>
      <c r="K7" t="n">
        <v>59.89</v>
      </c>
      <c r="L7" t="n">
        <v>2.25</v>
      </c>
      <c r="M7" t="n">
        <v>109</v>
      </c>
      <c r="N7" t="n">
        <v>68.53</v>
      </c>
      <c r="O7" t="n">
        <v>32999.19</v>
      </c>
      <c r="P7" t="n">
        <v>343.01</v>
      </c>
      <c r="Q7" t="n">
        <v>444.6</v>
      </c>
      <c r="R7" t="n">
        <v>163.96</v>
      </c>
      <c r="S7" t="n">
        <v>48.21</v>
      </c>
      <c r="T7" t="n">
        <v>51430.22</v>
      </c>
      <c r="U7" t="n">
        <v>0.29</v>
      </c>
      <c r="V7" t="n">
        <v>0.67</v>
      </c>
      <c r="W7" t="n">
        <v>0.34</v>
      </c>
      <c r="X7" t="n">
        <v>3.17</v>
      </c>
      <c r="Y7" t="n">
        <v>1</v>
      </c>
      <c r="Z7" t="n">
        <v>10</v>
      </c>
      <c r="AA7" t="n">
        <v>485.5660828735172</v>
      </c>
      <c r="AB7" t="n">
        <v>664.3729362512585</v>
      </c>
      <c r="AC7" t="n">
        <v>600.96611566871</v>
      </c>
      <c r="AD7" t="n">
        <v>485566.0828735172</v>
      </c>
      <c r="AE7" t="n">
        <v>664372.9362512585</v>
      </c>
      <c r="AF7" t="n">
        <v>3.077073130208674e-06</v>
      </c>
      <c r="AG7" t="n">
        <v>8.365162037037036</v>
      </c>
      <c r="AH7" t="n">
        <v>600966.11566871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20.07</v>
      </c>
      <c r="G8" t="n">
        <v>12.29</v>
      </c>
      <c r="H8" t="n">
        <v>0.17</v>
      </c>
      <c r="I8" t="n">
        <v>98</v>
      </c>
      <c r="J8" t="n">
        <v>266.13</v>
      </c>
      <c r="K8" t="n">
        <v>59.89</v>
      </c>
      <c r="L8" t="n">
        <v>2.5</v>
      </c>
      <c r="M8" t="n">
        <v>96</v>
      </c>
      <c r="N8" t="n">
        <v>68.75</v>
      </c>
      <c r="O8" t="n">
        <v>33057.26</v>
      </c>
      <c r="P8" t="n">
        <v>336.47</v>
      </c>
      <c r="Q8" t="n">
        <v>444.61</v>
      </c>
      <c r="R8" t="n">
        <v>151.7</v>
      </c>
      <c r="S8" t="n">
        <v>48.21</v>
      </c>
      <c r="T8" t="n">
        <v>45364.35</v>
      </c>
      <c r="U8" t="n">
        <v>0.32</v>
      </c>
      <c r="V8" t="n">
        <v>0.68</v>
      </c>
      <c r="W8" t="n">
        <v>0.32</v>
      </c>
      <c r="X8" t="n">
        <v>2.79</v>
      </c>
      <c r="Y8" t="n">
        <v>1</v>
      </c>
      <c r="Z8" t="n">
        <v>10</v>
      </c>
      <c r="AA8" t="n">
        <v>468.4713772802153</v>
      </c>
      <c r="AB8" t="n">
        <v>640.9832058933183</v>
      </c>
      <c r="AC8" t="n">
        <v>579.8086683484388</v>
      </c>
      <c r="AD8" t="n">
        <v>468471.3772802153</v>
      </c>
      <c r="AE8" t="n">
        <v>640983.2058933183</v>
      </c>
      <c r="AF8" t="n">
        <v>3.191131065585055e-06</v>
      </c>
      <c r="AG8" t="n">
        <v>8.06712962962963</v>
      </c>
      <c r="AH8" t="n">
        <v>579808.6683484388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3.6931</v>
      </c>
      <c r="E9" t="n">
        <v>27.08</v>
      </c>
      <c r="F9" t="n">
        <v>19.78</v>
      </c>
      <c r="G9" t="n">
        <v>13.48</v>
      </c>
      <c r="H9" t="n">
        <v>0.18</v>
      </c>
      <c r="I9" t="n">
        <v>88</v>
      </c>
      <c r="J9" t="n">
        <v>266.6</v>
      </c>
      <c r="K9" t="n">
        <v>59.89</v>
      </c>
      <c r="L9" t="n">
        <v>2.75</v>
      </c>
      <c r="M9" t="n">
        <v>86</v>
      </c>
      <c r="N9" t="n">
        <v>68.97</v>
      </c>
      <c r="O9" t="n">
        <v>33115.41</v>
      </c>
      <c r="P9" t="n">
        <v>331.31</v>
      </c>
      <c r="Q9" t="n">
        <v>444.61</v>
      </c>
      <c r="R9" t="n">
        <v>142.07</v>
      </c>
      <c r="S9" t="n">
        <v>48.21</v>
      </c>
      <c r="T9" t="n">
        <v>40602.22</v>
      </c>
      <c r="U9" t="n">
        <v>0.34</v>
      </c>
      <c r="V9" t="n">
        <v>0.6899999999999999</v>
      </c>
      <c r="W9" t="n">
        <v>0.31</v>
      </c>
      <c r="X9" t="n">
        <v>2.5</v>
      </c>
      <c r="Y9" t="n">
        <v>1</v>
      </c>
      <c r="Z9" t="n">
        <v>10</v>
      </c>
      <c r="AA9" t="n">
        <v>442.6158794466288</v>
      </c>
      <c r="AB9" t="n">
        <v>605.6065730933447</v>
      </c>
      <c r="AC9" t="n">
        <v>547.8083317314789</v>
      </c>
      <c r="AD9" t="n">
        <v>442615.8794466287</v>
      </c>
      <c r="AE9" t="n">
        <v>605606.5730933447</v>
      </c>
      <c r="AF9" t="n">
        <v>3.285704845074207e-06</v>
      </c>
      <c r="AG9" t="n">
        <v>7.835648148148148</v>
      </c>
      <c r="AH9" t="n">
        <v>547808.3317314789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3.7862</v>
      </c>
      <c r="E10" t="n">
        <v>26.41</v>
      </c>
      <c r="F10" t="n">
        <v>19.51</v>
      </c>
      <c r="G10" t="n">
        <v>14.64</v>
      </c>
      <c r="H10" t="n">
        <v>0.2</v>
      </c>
      <c r="I10" t="n">
        <v>80</v>
      </c>
      <c r="J10" t="n">
        <v>267.08</v>
      </c>
      <c r="K10" t="n">
        <v>59.89</v>
      </c>
      <c r="L10" t="n">
        <v>3</v>
      </c>
      <c r="M10" t="n">
        <v>78</v>
      </c>
      <c r="N10" t="n">
        <v>69.19</v>
      </c>
      <c r="O10" t="n">
        <v>33173.65</v>
      </c>
      <c r="P10" t="n">
        <v>326.69</v>
      </c>
      <c r="Q10" t="n">
        <v>444.62</v>
      </c>
      <c r="R10" t="n">
        <v>133.54</v>
      </c>
      <c r="S10" t="n">
        <v>48.21</v>
      </c>
      <c r="T10" t="n">
        <v>36374.73</v>
      </c>
      <c r="U10" t="n">
        <v>0.36</v>
      </c>
      <c r="V10" t="n">
        <v>0.7</v>
      </c>
      <c r="W10" t="n">
        <v>0.29</v>
      </c>
      <c r="X10" t="n">
        <v>2.24</v>
      </c>
      <c r="Y10" t="n">
        <v>1</v>
      </c>
      <c r="Z10" t="n">
        <v>10</v>
      </c>
      <c r="AA10" t="n">
        <v>431.6987701613182</v>
      </c>
      <c r="AB10" t="n">
        <v>590.669302540313</v>
      </c>
      <c r="AC10" t="n">
        <v>534.2966533154375</v>
      </c>
      <c r="AD10" t="n">
        <v>431698.7701613182</v>
      </c>
      <c r="AE10" t="n">
        <v>590669.302540313</v>
      </c>
      <c r="AF10" t="n">
        <v>3.368534749782016e-06</v>
      </c>
      <c r="AG10" t="n">
        <v>7.641782407407407</v>
      </c>
      <c r="AH10" t="n">
        <v>534296.6533154375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3.866</v>
      </c>
      <c r="E11" t="n">
        <v>25.87</v>
      </c>
      <c r="F11" t="n">
        <v>19.32</v>
      </c>
      <c r="G11" t="n">
        <v>15.88</v>
      </c>
      <c r="H11" t="n">
        <v>0.22</v>
      </c>
      <c r="I11" t="n">
        <v>73</v>
      </c>
      <c r="J11" t="n">
        <v>267.55</v>
      </c>
      <c r="K11" t="n">
        <v>59.89</v>
      </c>
      <c r="L11" t="n">
        <v>3.25</v>
      </c>
      <c r="M11" t="n">
        <v>71</v>
      </c>
      <c r="N11" t="n">
        <v>69.41</v>
      </c>
      <c r="O11" t="n">
        <v>33231.97</v>
      </c>
      <c r="P11" t="n">
        <v>323.33</v>
      </c>
      <c r="Q11" t="n">
        <v>444.6</v>
      </c>
      <c r="R11" t="n">
        <v>127.39</v>
      </c>
      <c r="S11" t="n">
        <v>48.21</v>
      </c>
      <c r="T11" t="n">
        <v>33333.05</v>
      </c>
      <c r="U11" t="n">
        <v>0.38</v>
      </c>
      <c r="V11" t="n">
        <v>0.71</v>
      </c>
      <c r="W11" t="n">
        <v>0.28</v>
      </c>
      <c r="X11" t="n">
        <v>2.04</v>
      </c>
      <c r="Y11" t="n">
        <v>1</v>
      </c>
      <c r="Z11" t="n">
        <v>10</v>
      </c>
      <c r="AA11" t="n">
        <v>423.1033795661154</v>
      </c>
      <c r="AB11" t="n">
        <v>578.908709926086</v>
      </c>
      <c r="AC11" t="n">
        <v>523.6584751542171</v>
      </c>
      <c r="AD11" t="n">
        <v>423103.3795661154</v>
      </c>
      <c r="AE11" t="n">
        <v>578908.709926086</v>
      </c>
      <c r="AF11" t="n">
        <v>3.439531810960138e-06</v>
      </c>
      <c r="AG11" t="n">
        <v>7.485532407407408</v>
      </c>
      <c r="AH11" t="n">
        <v>523658.475154217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3.9402</v>
      </c>
      <c r="E12" t="n">
        <v>25.38</v>
      </c>
      <c r="F12" t="n">
        <v>19.14</v>
      </c>
      <c r="G12" t="n">
        <v>17.14</v>
      </c>
      <c r="H12" t="n">
        <v>0.23</v>
      </c>
      <c r="I12" t="n">
        <v>67</v>
      </c>
      <c r="J12" t="n">
        <v>268.02</v>
      </c>
      <c r="K12" t="n">
        <v>59.89</v>
      </c>
      <c r="L12" t="n">
        <v>3.5</v>
      </c>
      <c r="M12" t="n">
        <v>65</v>
      </c>
      <c r="N12" t="n">
        <v>69.64</v>
      </c>
      <c r="O12" t="n">
        <v>33290.38</v>
      </c>
      <c r="P12" t="n">
        <v>320.16</v>
      </c>
      <c r="Q12" t="n">
        <v>444.62</v>
      </c>
      <c r="R12" t="n">
        <v>121.1</v>
      </c>
      <c r="S12" t="n">
        <v>48.21</v>
      </c>
      <c r="T12" t="n">
        <v>30219.59</v>
      </c>
      <c r="U12" t="n">
        <v>0.4</v>
      </c>
      <c r="V12" t="n">
        <v>0.71</v>
      </c>
      <c r="W12" t="n">
        <v>0.28</v>
      </c>
      <c r="X12" t="n">
        <v>1.86</v>
      </c>
      <c r="Y12" t="n">
        <v>1</v>
      </c>
      <c r="Z12" t="n">
        <v>10</v>
      </c>
      <c r="AA12" t="n">
        <v>415.5368962823027</v>
      </c>
      <c r="AB12" t="n">
        <v>568.5559136874901</v>
      </c>
      <c r="AC12" t="n">
        <v>514.293735258392</v>
      </c>
      <c r="AD12" t="n">
        <v>415536.8962823027</v>
      </c>
      <c r="AE12" t="n">
        <v>568555.9136874902</v>
      </c>
      <c r="AF12" t="n">
        <v>3.505546622231023e-06</v>
      </c>
      <c r="AG12" t="n">
        <v>7.34375</v>
      </c>
      <c r="AH12" t="n">
        <v>514293.7352583919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4.0046</v>
      </c>
      <c r="E13" t="n">
        <v>24.97</v>
      </c>
      <c r="F13" t="n">
        <v>18.98</v>
      </c>
      <c r="G13" t="n">
        <v>18.37</v>
      </c>
      <c r="H13" t="n">
        <v>0.25</v>
      </c>
      <c r="I13" t="n">
        <v>62</v>
      </c>
      <c r="J13" t="n">
        <v>268.5</v>
      </c>
      <c r="K13" t="n">
        <v>59.89</v>
      </c>
      <c r="L13" t="n">
        <v>3.75</v>
      </c>
      <c r="M13" t="n">
        <v>60</v>
      </c>
      <c r="N13" t="n">
        <v>69.86</v>
      </c>
      <c r="O13" t="n">
        <v>33348.87</v>
      </c>
      <c r="P13" t="n">
        <v>317.24</v>
      </c>
      <c r="Q13" t="n">
        <v>444.57</v>
      </c>
      <c r="R13" t="n">
        <v>116.02</v>
      </c>
      <c r="S13" t="n">
        <v>48.21</v>
      </c>
      <c r="T13" t="n">
        <v>27704.32</v>
      </c>
      <c r="U13" t="n">
        <v>0.42</v>
      </c>
      <c r="V13" t="n">
        <v>0.72</v>
      </c>
      <c r="W13" t="n">
        <v>0.27</v>
      </c>
      <c r="X13" t="n">
        <v>1.71</v>
      </c>
      <c r="Y13" t="n">
        <v>1</v>
      </c>
      <c r="Z13" t="n">
        <v>10</v>
      </c>
      <c r="AA13" t="n">
        <v>396.4123752030491</v>
      </c>
      <c r="AB13" t="n">
        <v>542.3889002325316</v>
      </c>
      <c r="AC13" t="n">
        <v>490.6240648419406</v>
      </c>
      <c r="AD13" t="n">
        <v>396412.375203049</v>
      </c>
      <c r="AE13" t="n">
        <v>542388.9002325316</v>
      </c>
      <c r="AF13" t="n">
        <v>3.562842496164244e-06</v>
      </c>
      <c r="AG13" t="n">
        <v>7.22511574074074</v>
      </c>
      <c r="AH13" t="n">
        <v>490624.0648419406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4.0623</v>
      </c>
      <c r="E14" t="n">
        <v>24.62</v>
      </c>
      <c r="F14" t="n">
        <v>18.83</v>
      </c>
      <c r="G14" t="n">
        <v>19.48</v>
      </c>
      <c r="H14" t="n">
        <v>0.26</v>
      </c>
      <c r="I14" t="n">
        <v>58</v>
      </c>
      <c r="J14" t="n">
        <v>268.97</v>
      </c>
      <c r="K14" t="n">
        <v>59.89</v>
      </c>
      <c r="L14" t="n">
        <v>4</v>
      </c>
      <c r="M14" t="n">
        <v>56</v>
      </c>
      <c r="N14" t="n">
        <v>70.09</v>
      </c>
      <c r="O14" t="n">
        <v>33407.45</v>
      </c>
      <c r="P14" t="n">
        <v>314.58</v>
      </c>
      <c r="Q14" t="n">
        <v>444.6</v>
      </c>
      <c r="R14" t="n">
        <v>110.92</v>
      </c>
      <c r="S14" t="n">
        <v>48.21</v>
      </c>
      <c r="T14" t="n">
        <v>25177.1</v>
      </c>
      <c r="U14" t="n">
        <v>0.43</v>
      </c>
      <c r="V14" t="n">
        <v>0.72</v>
      </c>
      <c r="W14" t="n">
        <v>0.26</v>
      </c>
      <c r="X14" t="n">
        <v>1.55</v>
      </c>
      <c r="Y14" t="n">
        <v>1</v>
      </c>
      <c r="Z14" t="n">
        <v>10</v>
      </c>
      <c r="AA14" t="n">
        <v>390.7564250949966</v>
      </c>
      <c r="AB14" t="n">
        <v>534.650179771786</v>
      </c>
      <c r="AC14" t="n">
        <v>483.6239170006062</v>
      </c>
      <c r="AD14" t="n">
        <v>390756.4250949966</v>
      </c>
      <c r="AE14" t="n">
        <v>534650.1797717861</v>
      </c>
      <c r="AF14" t="n">
        <v>3.614177463958449e-06</v>
      </c>
      <c r="AG14" t="n">
        <v>7.123842592592593</v>
      </c>
      <c r="AH14" t="n">
        <v>483623.9170006062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4.1466</v>
      </c>
      <c r="E15" t="n">
        <v>24.12</v>
      </c>
      <c r="F15" t="n">
        <v>18.53</v>
      </c>
      <c r="G15" t="n">
        <v>20.59</v>
      </c>
      <c r="H15" t="n">
        <v>0.28</v>
      </c>
      <c r="I15" t="n">
        <v>54</v>
      </c>
      <c r="J15" t="n">
        <v>269.45</v>
      </c>
      <c r="K15" t="n">
        <v>59.89</v>
      </c>
      <c r="L15" t="n">
        <v>4.25</v>
      </c>
      <c r="M15" t="n">
        <v>52</v>
      </c>
      <c r="N15" t="n">
        <v>70.31</v>
      </c>
      <c r="O15" t="n">
        <v>33466.11</v>
      </c>
      <c r="P15" t="n">
        <v>309.32</v>
      </c>
      <c r="Q15" t="n">
        <v>444.63</v>
      </c>
      <c r="R15" t="n">
        <v>100.97</v>
      </c>
      <c r="S15" t="n">
        <v>48.21</v>
      </c>
      <c r="T15" t="n">
        <v>20221.82</v>
      </c>
      <c r="U15" t="n">
        <v>0.48</v>
      </c>
      <c r="V15" t="n">
        <v>0.74</v>
      </c>
      <c r="W15" t="n">
        <v>0.24</v>
      </c>
      <c r="X15" t="n">
        <v>1.26</v>
      </c>
      <c r="Y15" t="n">
        <v>1</v>
      </c>
      <c r="Z15" t="n">
        <v>10</v>
      </c>
      <c r="AA15" t="n">
        <v>381.5515261703255</v>
      </c>
      <c r="AB15" t="n">
        <v>522.055630971571</v>
      </c>
      <c r="AC15" t="n">
        <v>472.2313742613234</v>
      </c>
      <c r="AD15" t="n">
        <v>381551.5261703255</v>
      </c>
      <c r="AE15" t="n">
        <v>522055.630971571</v>
      </c>
      <c r="AF15" t="n">
        <v>3.68917811881203e-06</v>
      </c>
      <c r="AG15" t="n">
        <v>6.979166666666667</v>
      </c>
      <c r="AH15" t="n">
        <v>472231.3742613234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4.1342</v>
      </c>
      <c r="E16" t="n">
        <v>24.19</v>
      </c>
      <c r="F16" t="n">
        <v>18.76</v>
      </c>
      <c r="G16" t="n">
        <v>22.07</v>
      </c>
      <c r="H16" t="n">
        <v>0.3</v>
      </c>
      <c r="I16" t="n">
        <v>51</v>
      </c>
      <c r="J16" t="n">
        <v>269.92</v>
      </c>
      <c r="K16" t="n">
        <v>59.89</v>
      </c>
      <c r="L16" t="n">
        <v>4.5</v>
      </c>
      <c r="M16" t="n">
        <v>49</v>
      </c>
      <c r="N16" t="n">
        <v>70.54000000000001</v>
      </c>
      <c r="O16" t="n">
        <v>33524.86</v>
      </c>
      <c r="P16" t="n">
        <v>313</v>
      </c>
      <c r="Q16" t="n">
        <v>444.66</v>
      </c>
      <c r="R16" t="n">
        <v>110.14</v>
      </c>
      <c r="S16" t="n">
        <v>48.21</v>
      </c>
      <c r="T16" t="n">
        <v>24821.61</v>
      </c>
      <c r="U16" t="n">
        <v>0.44</v>
      </c>
      <c r="V16" t="n">
        <v>0.73</v>
      </c>
      <c r="W16" t="n">
        <v>0.21</v>
      </c>
      <c r="X16" t="n">
        <v>1.48</v>
      </c>
      <c r="Y16" t="n">
        <v>1</v>
      </c>
      <c r="Z16" t="n">
        <v>10</v>
      </c>
      <c r="AA16" t="n">
        <v>385.1401401755517</v>
      </c>
      <c r="AB16" t="n">
        <v>526.9657309719978</v>
      </c>
      <c r="AC16" t="n">
        <v>476.672861209078</v>
      </c>
      <c r="AD16" t="n">
        <v>385140.1401755517</v>
      </c>
      <c r="AE16" t="n">
        <v>526965.7309719978</v>
      </c>
      <c r="AF16" t="n">
        <v>3.678145994017434e-06</v>
      </c>
      <c r="AG16" t="n">
        <v>6.999421296296297</v>
      </c>
      <c r="AH16" t="n">
        <v>476672.861209078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4.1383</v>
      </c>
      <c r="E17" t="n">
        <v>24.16</v>
      </c>
      <c r="F17" t="n">
        <v>18.83</v>
      </c>
      <c r="G17" t="n">
        <v>23.06</v>
      </c>
      <c r="H17" t="n">
        <v>0.31</v>
      </c>
      <c r="I17" t="n">
        <v>49</v>
      </c>
      <c r="J17" t="n">
        <v>270.4</v>
      </c>
      <c r="K17" t="n">
        <v>59.89</v>
      </c>
      <c r="L17" t="n">
        <v>4.75</v>
      </c>
      <c r="M17" t="n">
        <v>47</v>
      </c>
      <c r="N17" t="n">
        <v>70.76000000000001</v>
      </c>
      <c r="O17" t="n">
        <v>33583.7</v>
      </c>
      <c r="P17" t="n">
        <v>314.33</v>
      </c>
      <c r="Q17" t="n">
        <v>444.59</v>
      </c>
      <c r="R17" t="n">
        <v>111.94</v>
      </c>
      <c r="S17" t="n">
        <v>48.21</v>
      </c>
      <c r="T17" t="n">
        <v>25728.45</v>
      </c>
      <c r="U17" t="n">
        <v>0.43</v>
      </c>
      <c r="V17" t="n">
        <v>0.72</v>
      </c>
      <c r="W17" t="n">
        <v>0.24</v>
      </c>
      <c r="X17" t="n">
        <v>1.56</v>
      </c>
      <c r="Y17" t="n">
        <v>1</v>
      </c>
      <c r="Z17" t="n">
        <v>10</v>
      </c>
      <c r="AA17" t="n">
        <v>385.8969666488284</v>
      </c>
      <c r="AB17" t="n">
        <v>528.0012543415625</v>
      </c>
      <c r="AC17" t="n">
        <v>477.6095556816177</v>
      </c>
      <c r="AD17" t="n">
        <v>385896.9666488284</v>
      </c>
      <c r="AE17" t="n">
        <v>528001.2543415625</v>
      </c>
      <c r="AF17" t="n">
        <v>3.681793712699518e-06</v>
      </c>
      <c r="AG17" t="n">
        <v>6.99074074074074</v>
      </c>
      <c r="AH17" t="n">
        <v>477609.5556816177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4.2012</v>
      </c>
      <c r="E18" t="n">
        <v>23.8</v>
      </c>
      <c r="F18" t="n">
        <v>18.62</v>
      </c>
      <c r="G18" t="n">
        <v>24.29</v>
      </c>
      <c r="H18" t="n">
        <v>0.33</v>
      </c>
      <c r="I18" t="n">
        <v>46</v>
      </c>
      <c r="J18" t="n">
        <v>270.88</v>
      </c>
      <c r="K18" t="n">
        <v>59.89</v>
      </c>
      <c r="L18" t="n">
        <v>5</v>
      </c>
      <c r="M18" t="n">
        <v>44</v>
      </c>
      <c r="N18" t="n">
        <v>70.98999999999999</v>
      </c>
      <c r="O18" t="n">
        <v>33642.62</v>
      </c>
      <c r="P18" t="n">
        <v>310.46</v>
      </c>
      <c r="Q18" t="n">
        <v>444.57</v>
      </c>
      <c r="R18" t="n">
        <v>104.71</v>
      </c>
      <c r="S18" t="n">
        <v>48.21</v>
      </c>
      <c r="T18" t="n">
        <v>22128.46</v>
      </c>
      <c r="U18" t="n">
        <v>0.46</v>
      </c>
      <c r="V18" t="n">
        <v>0.73</v>
      </c>
      <c r="W18" t="n">
        <v>0.24</v>
      </c>
      <c r="X18" t="n">
        <v>1.35</v>
      </c>
      <c r="Y18" t="n">
        <v>1</v>
      </c>
      <c r="Z18" t="n">
        <v>10</v>
      </c>
      <c r="AA18" t="n">
        <v>379.3880735894304</v>
      </c>
      <c r="AB18" t="n">
        <v>519.0954997055986</v>
      </c>
      <c r="AC18" t="n">
        <v>469.5537537688051</v>
      </c>
      <c r="AD18" t="n">
        <v>379388.0735894304</v>
      </c>
      <c r="AE18" t="n">
        <v>519095.4997055986</v>
      </c>
      <c r="AF18" t="n">
        <v>3.737755055407587e-06</v>
      </c>
      <c r="AG18" t="n">
        <v>6.886574074074075</v>
      </c>
      <c r="AH18" t="n">
        <v>469553.7537688051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4.2329</v>
      </c>
      <c r="E19" t="n">
        <v>23.62</v>
      </c>
      <c r="F19" t="n">
        <v>18.55</v>
      </c>
      <c r="G19" t="n">
        <v>25.29</v>
      </c>
      <c r="H19" t="n">
        <v>0.34</v>
      </c>
      <c r="I19" t="n">
        <v>44</v>
      </c>
      <c r="J19" t="n">
        <v>271.36</v>
      </c>
      <c r="K19" t="n">
        <v>59.89</v>
      </c>
      <c r="L19" t="n">
        <v>5.25</v>
      </c>
      <c r="M19" t="n">
        <v>42</v>
      </c>
      <c r="N19" t="n">
        <v>71.22</v>
      </c>
      <c r="O19" t="n">
        <v>33701.64</v>
      </c>
      <c r="P19" t="n">
        <v>309.16</v>
      </c>
      <c r="Q19" t="n">
        <v>444.56</v>
      </c>
      <c r="R19" t="n">
        <v>102.17</v>
      </c>
      <c r="S19" t="n">
        <v>48.21</v>
      </c>
      <c r="T19" t="n">
        <v>20870.18</v>
      </c>
      <c r="U19" t="n">
        <v>0.47</v>
      </c>
      <c r="V19" t="n">
        <v>0.74</v>
      </c>
      <c r="W19" t="n">
        <v>0.23</v>
      </c>
      <c r="X19" t="n">
        <v>1.27</v>
      </c>
      <c r="Y19" t="n">
        <v>1</v>
      </c>
      <c r="Z19" t="n">
        <v>10</v>
      </c>
      <c r="AA19" t="n">
        <v>376.6623852168872</v>
      </c>
      <c r="AB19" t="n">
        <v>515.3660926254006</v>
      </c>
      <c r="AC19" t="n">
        <v>466.1802760660856</v>
      </c>
      <c r="AD19" t="n">
        <v>376662.3852168872</v>
      </c>
      <c r="AE19" t="n">
        <v>515366.0926254006</v>
      </c>
      <c r="AF19" t="n">
        <v>3.76595814863248e-06</v>
      </c>
      <c r="AG19" t="n">
        <v>6.834490740740741</v>
      </c>
      <c r="AH19" t="n">
        <v>466180.2760660856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4.2646</v>
      </c>
      <c r="E20" t="n">
        <v>23.45</v>
      </c>
      <c r="F20" t="n">
        <v>18.47</v>
      </c>
      <c r="G20" t="n">
        <v>26.39</v>
      </c>
      <c r="H20" t="n">
        <v>0.36</v>
      </c>
      <c r="I20" t="n">
        <v>42</v>
      </c>
      <c r="J20" t="n">
        <v>271.84</v>
      </c>
      <c r="K20" t="n">
        <v>59.89</v>
      </c>
      <c r="L20" t="n">
        <v>5.5</v>
      </c>
      <c r="M20" t="n">
        <v>40</v>
      </c>
      <c r="N20" t="n">
        <v>71.45</v>
      </c>
      <c r="O20" t="n">
        <v>33760.74</v>
      </c>
      <c r="P20" t="n">
        <v>307.63</v>
      </c>
      <c r="Q20" t="n">
        <v>444.57</v>
      </c>
      <c r="R20" t="n">
        <v>99.66</v>
      </c>
      <c r="S20" t="n">
        <v>48.21</v>
      </c>
      <c r="T20" t="n">
        <v>19624.82</v>
      </c>
      <c r="U20" t="n">
        <v>0.48</v>
      </c>
      <c r="V20" t="n">
        <v>0.74</v>
      </c>
      <c r="W20" t="n">
        <v>0.23</v>
      </c>
      <c r="X20" t="n">
        <v>1.19</v>
      </c>
      <c r="Y20" t="n">
        <v>1</v>
      </c>
      <c r="Z20" t="n">
        <v>10</v>
      </c>
      <c r="AA20" t="n">
        <v>373.8163914739475</v>
      </c>
      <c r="AB20" t="n">
        <v>511.4720784299281</v>
      </c>
      <c r="AC20" t="n">
        <v>462.6579011201457</v>
      </c>
      <c r="AD20" t="n">
        <v>373816.3914739476</v>
      </c>
      <c r="AE20" t="n">
        <v>511472.0784299281</v>
      </c>
      <c r="AF20" t="n">
        <v>3.794161241857373e-06</v>
      </c>
      <c r="AG20" t="n">
        <v>6.785300925925926</v>
      </c>
      <c r="AH20" t="n">
        <v>462657.9011201457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4.2968</v>
      </c>
      <c r="E21" t="n">
        <v>23.27</v>
      </c>
      <c r="F21" t="n">
        <v>18.4</v>
      </c>
      <c r="G21" t="n">
        <v>27.6</v>
      </c>
      <c r="H21" t="n">
        <v>0.38</v>
      </c>
      <c r="I21" t="n">
        <v>40</v>
      </c>
      <c r="J21" t="n">
        <v>272.32</v>
      </c>
      <c r="K21" t="n">
        <v>59.89</v>
      </c>
      <c r="L21" t="n">
        <v>5.75</v>
      </c>
      <c r="M21" t="n">
        <v>38</v>
      </c>
      <c r="N21" t="n">
        <v>71.68000000000001</v>
      </c>
      <c r="O21" t="n">
        <v>33820.05</v>
      </c>
      <c r="P21" t="n">
        <v>306.36</v>
      </c>
      <c r="Q21" t="n">
        <v>444.55</v>
      </c>
      <c r="R21" t="n">
        <v>97.28</v>
      </c>
      <c r="S21" t="n">
        <v>48.21</v>
      </c>
      <c r="T21" t="n">
        <v>18445.8</v>
      </c>
      <c r="U21" t="n">
        <v>0.5</v>
      </c>
      <c r="V21" t="n">
        <v>0.74</v>
      </c>
      <c r="W21" t="n">
        <v>0.22</v>
      </c>
      <c r="X21" t="n">
        <v>1.12</v>
      </c>
      <c r="Y21" t="n">
        <v>1</v>
      </c>
      <c r="Z21" t="n">
        <v>10</v>
      </c>
      <c r="AA21" t="n">
        <v>371.1623979789661</v>
      </c>
      <c r="AB21" t="n">
        <v>507.840767444165</v>
      </c>
      <c r="AC21" t="n">
        <v>459.3731573582868</v>
      </c>
      <c r="AD21" t="n">
        <v>371162.3979789661</v>
      </c>
      <c r="AE21" t="n">
        <v>507840.767444165</v>
      </c>
      <c r="AF21" t="n">
        <v>3.822809178823984e-06</v>
      </c>
      <c r="AG21" t="n">
        <v>6.733217592592593</v>
      </c>
      <c r="AH21" t="n">
        <v>459373.1573582868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4.3251</v>
      </c>
      <c r="E22" t="n">
        <v>23.12</v>
      </c>
      <c r="F22" t="n">
        <v>18.35</v>
      </c>
      <c r="G22" t="n">
        <v>28.97</v>
      </c>
      <c r="H22" t="n">
        <v>0.39</v>
      </c>
      <c r="I22" t="n">
        <v>38</v>
      </c>
      <c r="J22" t="n">
        <v>272.8</v>
      </c>
      <c r="K22" t="n">
        <v>59.89</v>
      </c>
      <c r="L22" t="n">
        <v>6</v>
      </c>
      <c r="M22" t="n">
        <v>36</v>
      </c>
      <c r="N22" t="n">
        <v>71.91</v>
      </c>
      <c r="O22" t="n">
        <v>33879.33</v>
      </c>
      <c r="P22" t="n">
        <v>305.27</v>
      </c>
      <c r="Q22" t="n">
        <v>444.56</v>
      </c>
      <c r="R22" t="n">
        <v>95.5</v>
      </c>
      <c r="S22" t="n">
        <v>48.21</v>
      </c>
      <c r="T22" t="n">
        <v>17567.19</v>
      </c>
      <c r="U22" t="n">
        <v>0.5</v>
      </c>
      <c r="V22" t="n">
        <v>0.74</v>
      </c>
      <c r="W22" t="n">
        <v>0.22</v>
      </c>
      <c r="X22" t="n">
        <v>1.07</v>
      </c>
      <c r="Y22" t="n">
        <v>1</v>
      </c>
      <c r="Z22" t="n">
        <v>10</v>
      </c>
      <c r="AA22" t="n">
        <v>368.9116365693198</v>
      </c>
      <c r="AB22" t="n">
        <v>504.7611763869016</v>
      </c>
      <c r="AC22" t="n">
        <v>456.5874781492954</v>
      </c>
      <c r="AD22" t="n">
        <v>368911.6365693198</v>
      </c>
      <c r="AE22" t="n">
        <v>504761.1763869016</v>
      </c>
      <c r="AF22" t="n">
        <v>3.847987334605197e-06</v>
      </c>
      <c r="AG22" t="n">
        <v>6.689814814814816</v>
      </c>
      <c r="AH22" t="n">
        <v>456587.4781492954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4.3577</v>
      </c>
      <c r="E23" t="n">
        <v>22.95</v>
      </c>
      <c r="F23" t="n">
        <v>18.27</v>
      </c>
      <c r="G23" t="n">
        <v>30.46</v>
      </c>
      <c r="H23" t="n">
        <v>0.41</v>
      </c>
      <c r="I23" t="n">
        <v>36</v>
      </c>
      <c r="J23" t="n">
        <v>273.28</v>
      </c>
      <c r="K23" t="n">
        <v>59.89</v>
      </c>
      <c r="L23" t="n">
        <v>6.25</v>
      </c>
      <c r="M23" t="n">
        <v>34</v>
      </c>
      <c r="N23" t="n">
        <v>72.14</v>
      </c>
      <c r="O23" t="n">
        <v>33938.7</v>
      </c>
      <c r="P23" t="n">
        <v>303.93</v>
      </c>
      <c r="Q23" t="n">
        <v>444.55</v>
      </c>
      <c r="R23" t="n">
        <v>93.19</v>
      </c>
      <c r="S23" t="n">
        <v>48.21</v>
      </c>
      <c r="T23" t="n">
        <v>16419.43</v>
      </c>
      <c r="U23" t="n">
        <v>0.52</v>
      </c>
      <c r="V23" t="n">
        <v>0.75</v>
      </c>
      <c r="W23" t="n">
        <v>0.22</v>
      </c>
      <c r="X23" t="n">
        <v>1</v>
      </c>
      <c r="Y23" t="n">
        <v>1</v>
      </c>
      <c r="Z23" t="n">
        <v>10</v>
      </c>
      <c r="AA23" t="n">
        <v>366.241673237605</v>
      </c>
      <c r="AB23" t="n">
        <v>501.1080147659803</v>
      </c>
      <c r="AC23" t="n">
        <v>453.2829691462302</v>
      </c>
      <c r="AD23" t="n">
        <v>366241.673237605</v>
      </c>
      <c r="AE23" t="n">
        <v>501108.0147659803</v>
      </c>
      <c r="AF23" t="n">
        <v>3.876991146565182e-06</v>
      </c>
      <c r="AG23" t="n">
        <v>6.640625</v>
      </c>
      <c r="AH23" t="n">
        <v>453282.9691462303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4.3739</v>
      </c>
      <c r="E24" t="n">
        <v>22.86</v>
      </c>
      <c r="F24" t="n">
        <v>18.24</v>
      </c>
      <c r="G24" t="n">
        <v>31.27</v>
      </c>
      <c r="H24" t="n">
        <v>0.42</v>
      </c>
      <c r="I24" t="n">
        <v>35</v>
      </c>
      <c r="J24" t="n">
        <v>273.76</v>
      </c>
      <c r="K24" t="n">
        <v>59.89</v>
      </c>
      <c r="L24" t="n">
        <v>6.5</v>
      </c>
      <c r="M24" t="n">
        <v>33</v>
      </c>
      <c r="N24" t="n">
        <v>72.37</v>
      </c>
      <c r="O24" t="n">
        <v>33998.16</v>
      </c>
      <c r="P24" t="n">
        <v>303.19</v>
      </c>
      <c r="Q24" t="n">
        <v>444.59</v>
      </c>
      <c r="R24" t="n">
        <v>91.89</v>
      </c>
      <c r="S24" t="n">
        <v>48.21</v>
      </c>
      <c r="T24" t="n">
        <v>15774.79</v>
      </c>
      <c r="U24" t="n">
        <v>0.52</v>
      </c>
      <c r="V24" t="n">
        <v>0.75</v>
      </c>
      <c r="W24" t="n">
        <v>0.22</v>
      </c>
      <c r="X24" t="n">
        <v>0.96</v>
      </c>
      <c r="Y24" t="n">
        <v>1</v>
      </c>
      <c r="Z24" t="n">
        <v>10</v>
      </c>
      <c r="AA24" t="n">
        <v>364.9176010632382</v>
      </c>
      <c r="AB24" t="n">
        <v>499.2963608030699</v>
      </c>
      <c r="AC24" t="n">
        <v>451.6442168948677</v>
      </c>
      <c r="AD24" t="n">
        <v>364917.6010632382</v>
      </c>
      <c r="AE24" t="n">
        <v>499296.3608030699</v>
      </c>
      <c r="AF24" t="n">
        <v>3.89140408379683e-06</v>
      </c>
      <c r="AG24" t="n">
        <v>6.614583333333333</v>
      </c>
      <c r="AH24" t="n">
        <v>451644.2168948677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4.3877</v>
      </c>
      <c r="E25" t="n">
        <v>22.79</v>
      </c>
      <c r="F25" t="n">
        <v>18.22</v>
      </c>
      <c r="G25" t="n">
        <v>32.15</v>
      </c>
      <c r="H25" t="n">
        <v>0.44</v>
      </c>
      <c r="I25" t="n">
        <v>34</v>
      </c>
      <c r="J25" t="n">
        <v>274.24</v>
      </c>
      <c r="K25" t="n">
        <v>59.89</v>
      </c>
      <c r="L25" t="n">
        <v>6.75</v>
      </c>
      <c r="M25" t="n">
        <v>32</v>
      </c>
      <c r="N25" t="n">
        <v>72.61</v>
      </c>
      <c r="O25" t="n">
        <v>34057.71</v>
      </c>
      <c r="P25" t="n">
        <v>302.6</v>
      </c>
      <c r="Q25" t="n">
        <v>444.58</v>
      </c>
      <c r="R25" t="n">
        <v>91.34</v>
      </c>
      <c r="S25" t="n">
        <v>48.21</v>
      </c>
      <c r="T25" t="n">
        <v>15506.36</v>
      </c>
      <c r="U25" t="n">
        <v>0.53</v>
      </c>
      <c r="V25" t="n">
        <v>0.75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351.1654714587931</v>
      </c>
      <c r="AB25" t="n">
        <v>480.4800903771289</v>
      </c>
      <c r="AC25" t="n">
        <v>434.6237449095771</v>
      </c>
      <c r="AD25" t="n">
        <v>351165.4714587931</v>
      </c>
      <c r="AE25" t="n">
        <v>480480.0903771289</v>
      </c>
      <c r="AF25" t="n">
        <v>3.903681771068234e-06</v>
      </c>
      <c r="AG25" t="n">
        <v>6.594328703703703</v>
      </c>
      <c r="AH25" t="n">
        <v>434623.7449095771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4.4189</v>
      </c>
      <c r="E26" t="n">
        <v>22.63</v>
      </c>
      <c r="F26" t="n">
        <v>18.16</v>
      </c>
      <c r="G26" t="n">
        <v>34.05</v>
      </c>
      <c r="H26" t="n">
        <v>0.45</v>
      </c>
      <c r="I26" t="n">
        <v>32</v>
      </c>
      <c r="J26" t="n">
        <v>274.73</v>
      </c>
      <c r="K26" t="n">
        <v>59.89</v>
      </c>
      <c r="L26" t="n">
        <v>7</v>
      </c>
      <c r="M26" t="n">
        <v>30</v>
      </c>
      <c r="N26" t="n">
        <v>72.84</v>
      </c>
      <c r="O26" t="n">
        <v>34117.35</v>
      </c>
      <c r="P26" t="n">
        <v>301.56</v>
      </c>
      <c r="Q26" t="n">
        <v>444.55</v>
      </c>
      <c r="R26" t="n">
        <v>89.29000000000001</v>
      </c>
      <c r="S26" t="n">
        <v>48.21</v>
      </c>
      <c r="T26" t="n">
        <v>14492.29</v>
      </c>
      <c r="U26" t="n">
        <v>0.54</v>
      </c>
      <c r="V26" t="n">
        <v>0.75</v>
      </c>
      <c r="W26" t="n">
        <v>0.22</v>
      </c>
      <c r="X26" t="n">
        <v>0.88</v>
      </c>
      <c r="Y26" t="n">
        <v>1</v>
      </c>
      <c r="Z26" t="n">
        <v>10</v>
      </c>
      <c r="AA26" t="n">
        <v>348.8626719962829</v>
      </c>
      <c r="AB26" t="n">
        <v>477.3292985601801</v>
      </c>
      <c r="AC26" t="n">
        <v>431.7736602414738</v>
      </c>
      <c r="AD26" t="n">
        <v>348862.6719962829</v>
      </c>
      <c r="AE26" t="n">
        <v>477329.2985601801</v>
      </c>
      <c r="AF26" t="n">
        <v>3.93144002055141e-06</v>
      </c>
      <c r="AG26" t="n">
        <v>6.548032407407407</v>
      </c>
      <c r="AH26" t="n">
        <v>431773.6602414738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4.4363</v>
      </c>
      <c r="E27" t="n">
        <v>22.54</v>
      </c>
      <c r="F27" t="n">
        <v>18.12</v>
      </c>
      <c r="G27" t="n">
        <v>35.07</v>
      </c>
      <c r="H27" t="n">
        <v>0.47</v>
      </c>
      <c r="I27" t="n">
        <v>31</v>
      </c>
      <c r="J27" t="n">
        <v>275.21</v>
      </c>
      <c r="K27" t="n">
        <v>59.89</v>
      </c>
      <c r="L27" t="n">
        <v>7.25</v>
      </c>
      <c r="M27" t="n">
        <v>29</v>
      </c>
      <c r="N27" t="n">
        <v>73.08</v>
      </c>
      <c r="O27" t="n">
        <v>34177.09</v>
      </c>
      <c r="P27" t="n">
        <v>300.8</v>
      </c>
      <c r="Q27" t="n">
        <v>444.58</v>
      </c>
      <c r="R27" t="n">
        <v>88.06</v>
      </c>
      <c r="S27" t="n">
        <v>48.21</v>
      </c>
      <c r="T27" t="n">
        <v>13879.7</v>
      </c>
      <c r="U27" t="n">
        <v>0.55</v>
      </c>
      <c r="V27" t="n">
        <v>0.75</v>
      </c>
      <c r="W27" t="n">
        <v>0.21</v>
      </c>
      <c r="X27" t="n">
        <v>0.84</v>
      </c>
      <c r="Y27" t="n">
        <v>1</v>
      </c>
      <c r="Z27" t="n">
        <v>10</v>
      </c>
      <c r="AA27" t="n">
        <v>347.4752551580129</v>
      </c>
      <c r="AB27" t="n">
        <v>475.4309736335483</v>
      </c>
      <c r="AC27" t="n">
        <v>430.056508781524</v>
      </c>
      <c r="AD27" t="n">
        <v>347475.255158013</v>
      </c>
      <c r="AE27" t="n">
        <v>475430.9736335482</v>
      </c>
      <c r="AF27" t="n">
        <v>3.946920582763181e-06</v>
      </c>
      <c r="AG27" t="n">
        <v>6.52199074074074</v>
      </c>
      <c r="AH27" t="n">
        <v>430056.508781524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4.452</v>
      </c>
      <c r="E28" t="n">
        <v>22.46</v>
      </c>
      <c r="F28" t="n">
        <v>18.09</v>
      </c>
      <c r="G28" t="n">
        <v>36.18</v>
      </c>
      <c r="H28" t="n">
        <v>0.48</v>
      </c>
      <c r="I28" t="n">
        <v>30</v>
      </c>
      <c r="J28" t="n">
        <v>275.7</v>
      </c>
      <c r="K28" t="n">
        <v>59.89</v>
      </c>
      <c r="L28" t="n">
        <v>7.5</v>
      </c>
      <c r="M28" t="n">
        <v>28</v>
      </c>
      <c r="N28" t="n">
        <v>73.31</v>
      </c>
      <c r="O28" t="n">
        <v>34236.91</v>
      </c>
      <c r="P28" t="n">
        <v>300.22</v>
      </c>
      <c r="Q28" t="n">
        <v>444.56</v>
      </c>
      <c r="R28" t="n">
        <v>87.09</v>
      </c>
      <c r="S28" t="n">
        <v>48.21</v>
      </c>
      <c r="T28" t="n">
        <v>13399.43</v>
      </c>
      <c r="U28" t="n">
        <v>0.55</v>
      </c>
      <c r="V28" t="n">
        <v>0.75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346.1372856708154</v>
      </c>
      <c r="AB28" t="n">
        <v>473.6003047541166</v>
      </c>
      <c r="AC28" t="n">
        <v>428.4005563705854</v>
      </c>
      <c r="AD28" t="n">
        <v>346137.2856708154</v>
      </c>
      <c r="AE28" t="n">
        <v>473600.3047541166</v>
      </c>
      <c r="AF28" t="n">
        <v>3.960888676253113e-06</v>
      </c>
      <c r="AG28" t="n">
        <v>6.498842592592593</v>
      </c>
      <c r="AH28" t="n">
        <v>428400.5563705854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4.4703</v>
      </c>
      <c r="E29" t="n">
        <v>22.37</v>
      </c>
      <c r="F29" t="n">
        <v>18.05</v>
      </c>
      <c r="G29" t="n">
        <v>37.35</v>
      </c>
      <c r="H29" t="n">
        <v>0.5</v>
      </c>
      <c r="I29" t="n">
        <v>29</v>
      </c>
      <c r="J29" t="n">
        <v>276.18</v>
      </c>
      <c r="K29" t="n">
        <v>59.89</v>
      </c>
      <c r="L29" t="n">
        <v>7.75</v>
      </c>
      <c r="M29" t="n">
        <v>27</v>
      </c>
      <c r="N29" t="n">
        <v>73.55</v>
      </c>
      <c r="O29" t="n">
        <v>34296.82</v>
      </c>
      <c r="P29" t="n">
        <v>299.44</v>
      </c>
      <c r="Q29" t="n">
        <v>444.55</v>
      </c>
      <c r="R29" t="n">
        <v>85.75</v>
      </c>
      <c r="S29" t="n">
        <v>48.21</v>
      </c>
      <c r="T29" t="n">
        <v>12733.15</v>
      </c>
      <c r="U29" t="n">
        <v>0.5600000000000001</v>
      </c>
      <c r="V29" t="n">
        <v>0.76</v>
      </c>
      <c r="W29" t="n">
        <v>0.21</v>
      </c>
      <c r="X29" t="n">
        <v>0.77</v>
      </c>
      <c r="Y29" t="n">
        <v>1</v>
      </c>
      <c r="Z29" t="n">
        <v>10</v>
      </c>
      <c r="AA29" t="n">
        <v>344.7161074036745</v>
      </c>
      <c r="AB29" t="n">
        <v>471.6557859510543</v>
      </c>
      <c r="AC29" t="n">
        <v>426.6416197129382</v>
      </c>
      <c r="AD29" t="n">
        <v>344716.1074036745</v>
      </c>
      <c r="AE29" t="n">
        <v>471655.7859510543</v>
      </c>
      <c r="AF29" t="n">
        <v>3.977169957199975e-06</v>
      </c>
      <c r="AG29" t="n">
        <v>6.472800925925926</v>
      </c>
      <c r="AH29" t="n">
        <v>426641.6197129381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4.4888</v>
      </c>
      <c r="E30" t="n">
        <v>22.28</v>
      </c>
      <c r="F30" t="n">
        <v>18.01</v>
      </c>
      <c r="G30" t="n">
        <v>38.59</v>
      </c>
      <c r="H30" t="n">
        <v>0.51</v>
      </c>
      <c r="I30" t="n">
        <v>28</v>
      </c>
      <c r="J30" t="n">
        <v>276.67</v>
      </c>
      <c r="K30" t="n">
        <v>59.89</v>
      </c>
      <c r="L30" t="n">
        <v>8</v>
      </c>
      <c r="M30" t="n">
        <v>26</v>
      </c>
      <c r="N30" t="n">
        <v>73.78</v>
      </c>
      <c r="O30" t="n">
        <v>34356.83</v>
      </c>
      <c r="P30" t="n">
        <v>298.39</v>
      </c>
      <c r="Q30" t="n">
        <v>444.57</v>
      </c>
      <c r="R30" t="n">
        <v>84.31</v>
      </c>
      <c r="S30" t="n">
        <v>48.21</v>
      </c>
      <c r="T30" t="n">
        <v>12019.86</v>
      </c>
      <c r="U30" t="n">
        <v>0.57</v>
      </c>
      <c r="V30" t="n">
        <v>0.76</v>
      </c>
      <c r="W30" t="n">
        <v>0.21</v>
      </c>
      <c r="X30" t="n">
        <v>0.73</v>
      </c>
      <c r="Y30" t="n">
        <v>1</v>
      </c>
      <c r="Z30" t="n">
        <v>10</v>
      </c>
      <c r="AA30" t="n">
        <v>343.151549674297</v>
      </c>
      <c r="AB30" t="n">
        <v>469.5150890423046</v>
      </c>
      <c r="AC30" t="n">
        <v>424.7052279126724</v>
      </c>
      <c r="AD30" t="n">
        <v>343151.549674297</v>
      </c>
      <c r="AE30" t="n">
        <v>469515.0890423045</v>
      </c>
      <c r="AF30" t="n">
        <v>3.993629175643525e-06</v>
      </c>
      <c r="AG30" t="n">
        <v>6.44675925925926</v>
      </c>
      <c r="AH30" t="n">
        <v>424705.2279126724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4.5252</v>
      </c>
      <c r="E31" t="n">
        <v>22.1</v>
      </c>
      <c r="F31" t="n">
        <v>17.88</v>
      </c>
      <c r="G31" t="n">
        <v>39.73</v>
      </c>
      <c r="H31" t="n">
        <v>0.53</v>
      </c>
      <c r="I31" t="n">
        <v>27</v>
      </c>
      <c r="J31" t="n">
        <v>277.16</v>
      </c>
      <c r="K31" t="n">
        <v>59.89</v>
      </c>
      <c r="L31" t="n">
        <v>8.25</v>
      </c>
      <c r="M31" t="n">
        <v>25</v>
      </c>
      <c r="N31" t="n">
        <v>74.02</v>
      </c>
      <c r="O31" t="n">
        <v>34416.93</v>
      </c>
      <c r="P31" t="n">
        <v>296.08</v>
      </c>
      <c r="Q31" t="n">
        <v>444.56</v>
      </c>
      <c r="R31" t="n">
        <v>79.8</v>
      </c>
      <c r="S31" t="n">
        <v>48.21</v>
      </c>
      <c r="T31" t="n">
        <v>9769.709999999999</v>
      </c>
      <c r="U31" t="n">
        <v>0.6</v>
      </c>
      <c r="V31" t="n">
        <v>0.76</v>
      </c>
      <c r="W31" t="n">
        <v>0.21</v>
      </c>
      <c r="X31" t="n">
        <v>0.6</v>
      </c>
      <c r="Y31" t="n">
        <v>1</v>
      </c>
      <c r="Z31" t="n">
        <v>10</v>
      </c>
      <c r="AA31" t="n">
        <v>339.8331967499505</v>
      </c>
      <c r="AB31" t="n">
        <v>464.9747721758146</v>
      </c>
      <c r="AC31" t="n">
        <v>420.5982325155456</v>
      </c>
      <c r="AD31" t="n">
        <v>339833.1967499505</v>
      </c>
      <c r="AE31" t="n">
        <v>464974.7721758146</v>
      </c>
      <c r="AF31" t="n">
        <v>4.026013800040562e-06</v>
      </c>
      <c r="AG31" t="n">
        <v>6.394675925925926</v>
      </c>
      <c r="AH31" t="n">
        <v>420598.2325155456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4.5289</v>
      </c>
      <c r="E32" t="n">
        <v>22.08</v>
      </c>
      <c r="F32" t="n">
        <v>17.91</v>
      </c>
      <c r="G32" t="n">
        <v>41.34</v>
      </c>
      <c r="H32" t="n">
        <v>0.55</v>
      </c>
      <c r="I32" t="n">
        <v>26</v>
      </c>
      <c r="J32" t="n">
        <v>277.65</v>
      </c>
      <c r="K32" t="n">
        <v>59.89</v>
      </c>
      <c r="L32" t="n">
        <v>8.5</v>
      </c>
      <c r="M32" t="n">
        <v>24</v>
      </c>
      <c r="N32" t="n">
        <v>74.26000000000001</v>
      </c>
      <c r="O32" t="n">
        <v>34477.13</v>
      </c>
      <c r="P32" t="n">
        <v>296.47</v>
      </c>
      <c r="Q32" t="n">
        <v>444.55</v>
      </c>
      <c r="R32" t="n">
        <v>81.65000000000001</v>
      </c>
      <c r="S32" t="n">
        <v>48.21</v>
      </c>
      <c r="T32" t="n">
        <v>10698.33</v>
      </c>
      <c r="U32" t="n">
        <v>0.59</v>
      </c>
      <c r="V32" t="n">
        <v>0.76</v>
      </c>
      <c r="W32" t="n">
        <v>0.19</v>
      </c>
      <c r="X32" t="n">
        <v>0.64</v>
      </c>
      <c r="Y32" t="n">
        <v>1</v>
      </c>
      <c r="Z32" t="n">
        <v>10</v>
      </c>
      <c r="AA32" t="n">
        <v>339.9561932651778</v>
      </c>
      <c r="AB32" t="n">
        <v>465.143061434172</v>
      </c>
      <c r="AC32" t="n">
        <v>420.7504604832807</v>
      </c>
      <c r="AD32" t="n">
        <v>339956.1932651778</v>
      </c>
      <c r="AE32" t="n">
        <v>465143.061434172</v>
      </c>
      <c r="AF32" t="n">
        <v>4.029305643729272e-06</v>
      </c>
      <c r="AG32" t="n">
        <v>6.388888888888888</v>
      </c>
      <c r="AH32" t="n">
        <v>420750.4604832807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4.5069</v>
      </c>
      <c r="E33" t="n">
        <v>22.19</v>
      </c>
      <c r="F33" t="n">
        <v>18.02</v>
      </c>
      <c r="G33" t="n">
        <v>41.59</v>
      </c>
      <c r="H33" t="n">
        <v>0.5600000000000001</v>
      </c>
      <c r="I33" t="n">
        <v>26</v>
      </c>
      <c r="J33" t="n">
        <v>278.13</v>
      </c>
      <c r="K33" t="n">
        <v>59.89</v>
      </c>
      <c r="L33" t="n">
        <v>8.75</v>
      </c>
      <c r="M33" t="n">
        <v>24</v>
      </c>
      <c r="N33" t="n">
        <v>74.5</v>
      </c>
      <c r="O33" t="n">
        <v>34537.41</v>
      </c>
      <c r="P33" t="n">
        <v>298.2</v>
      </c>
      <c r="Q33" t="n">
        <v>444.56</v>
      </c>
      <c r="R33" t="n">
        <v>85.04000000000001</v>
      </c>
      <c r="S33" t="n">
        <v>48.21</v>
      </c>
      <c r="T33" t="n">
        <v>12392.89</v>
      </c>
      <c r="U33" t="n">
        <v>0.57</v>
      </c>
      <c r="V33" t="n">
        <v>0.76</v>
      </c>
      <c r="W33" t="n">
        <v>0.2</v>
      </c>
      <c r="X33" t="n">
        <v>0.74</v>
      </c>
      <c r="Y33" t="n">
        <v>1</v>
      </c>
      <c r="Z33" t="n">
        <v>10</v>
      </c>
      <c r="AA33" t="n">
        <v>342.2238544775589</v>
      </c>
      <c r="AB33" t="n">
        <v>468.2457755471037</v>
      </c>
      <c r="AC33" t="n">
        <v>423.5570559159609</v>
      </c>
      <c r="AD33" t="n">
        <v>342223.8544775589</v>
      </c>
      <c r="AE33" t="n">
        <v>468245.7755471037</v>
      </c>
      <c r="AF33" t="n">
        <v>4.009732519093699e-06</v>
      </c>
      <c r="AG33" t="n">
        <v>6.420717592592593</v>
      </c>
      <c r="AH33" t="n">
        <v>423557.0559159609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4.5199</v>
      </c>
      <c r="E34" t="n">
        <v>22.12</v>
      </c>
      <c r="F34" t="n">
        <v>18.01</v>
      </c>
      <c r="G34" t="n">
        <v>43.22</v>
      </c>
      <c r="H34" t="n">
        <v>0.58</v>
      </c>
      <c r="I34" t="n">
        <v>25</v>
      </c>
      <c r="J34" t="n">
        <v>278.62</v>
      </c>
      <c r="K34" t="n">
        <v>59.89</v>
      </c>
      <c r="L34" t="n">
        <v>9</v>
      </c>
      <c r="M34" t="n">
        <v>23</v>
      </c>
      <c r="N34" t="n">
        <v>74.73999999999999</v>
      </c>
      <c r="O34" t="n">
        <v>34597.8</v>
      </c>
      <c r="P34" t="n">
        <v>298.08</v>
      </c>
      <c r="Q34" t="n">
        <v>444.58</v>
      </c>
      <c r="R34" t="n">
        <v>84.58</v>
      </c>
      <c r="S34" t="n">
        <v>48.21</v>
      </c>
      <c r="T34" t="n">
        <v>12171.78</v>
      </c>
      <c r="U34" t="n">
        <v>0.57</v>
      </c>
      <c r="V34" t="n">
        <v>0.76</v>
      </c>
      <c r="W34" t="n">
        <v>0.2</v>
      </c>
      <c r="X34" t="n">
        <v>0.73</v>
      </c>
      <c r="Y34" t="n">
        <v>1</v>
      </c>
      <c r="Z34" t="n">
        <v>10</v>
      </c>
      <c r="AA34" t="n">
        <v>341.5216915142004</v>
      </c>
      <c r="AB34" t="n">
        <v>467.2850452033931</v>
      </c>
      <c r="AC34" t="n">
        <v>422.6880163278604</v>
      </c>
      <c r="AD34" t="n">
        <v>341521.6915142004</v>
      </c>
      <c r="AE34" t="n">
        <v>467285.0452033931</v>
      </c>
      <c r="AF34" t="n">
        <v>4.021298456378356e-06</v>
      </c>
      <c r="AG34" t="n">
        <v>6.400462962962963</v>
      </c>
      <c r="AH34" t="n">
        <v>422688.0163278604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4.5434</v>
      </c>
      <c r="E35" t="n">
        <v>22.01</v>
      </c>
      <c r="F35" t="n">
        <v>17.94</v>
      </c>
      <c r="G35" t="n">
        <v>44.86</v>
      </c>
      <c r="H35" t="n">
        <v>0.59</v>
      </c>
      <c r="I35" t="n">
        <v>24</v>
      </c>
      <c r="J35" t="n">
        <v>279.11</v>
      </c>
      <c r="K35" t="n">
        <v>59.89</v>
      </c>
      <c r="L35" t="n">
        <v>9.25</v>
      </c>
      <c r="M35" t="n">
        <v>22</v>
      </c>
      <c r="N35" t="n">
        <v>74.98</v>
      </c>
      <c r="O35" t="n">
        <v>34658.27</v>
      </c>
      <c r="P35" t="n">
        <v>296.61</v>
      </c>
      <c r="Q35" t="n">
        <v>444.57</v>
      </c>
      <c r="R35" t="n">
        <v>82.37</v>
      </c>
      <c r="S35" t="n">
        <v>48.21</v>
      </c>
      <c r="T35" t="n">
        <v>11067.62</v>
      </c>
      <c r="U35" t="n">
        <v>0.59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339.4474468367532</v>
      </c>
      <c r="AB35" t="n">
        <v>464.4469721264929</v>
      </c>
      <c r="AC35" t="n">
        <v>420.1208049621591</v>
      </c>
      <c r="AD35" t="n">
        <v>339447.4468367532</v>
      </c>
      <c r="AE35" t="n">
        <v>464446.9721264929</v>
      </c>
      <c r="AF35" t="n">
        <v>4.042206112239081e-06</v>
      </c>
      <c r="AG35" t="n">
        <v>6.36863425925926</v>
      </c>
      <c r="AH35" t="n">
        <v>420120.8049621591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4.544</v>
      </c>
      <c r="E36" t="n">
        <v>22.01</v>
      </c>
      <c r="F36" t="n">
        <v>17.94</v>
      </c>
      <c r="G36" t="n">
        <v>44.85</v>
      </c>
      <c r="H36" t="n">
        <v>0.6</v>
      </c>
      <c r="I36" t="n">
        <v>24</v>
      </c>
      <c r="J36" t="n">
        <v>279.61</v>
      </c>
      <c r="K36" t="n">
        <v>59.89</v>
      </c>
      <c r="L36" t="n">
        <v>9.5</v>
      </c>
      <c r="M36" t="n">
        <v>22</v>
      </c>
      <c r="N36" t="n">
        <v>75.22</v>
      </c>
      <c r="O36" t="n">
        <v>34718.84</v>
      </c>
      <c r="P36" t="n">
        <v>296.77</v>
      </c>
      <c r="Q36" t="n">
        <v>444.55</v>
      </c>
      <c r="R36" t="n">
        <v>82.3</v>
      </c>
      <c r="S36" t="n">
        <v>48.21</v>
      </c>
      <c r="T36" t="n">
        <v>11036.09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339.5050055360944</v>
      </c>
      <c r="AB36" t="n">
        <v>464.5257264782423</v>
      </c>
      <c r="AC36" t="n">
        <v>420.1920431091099</v>
      </c>
      <c r="AD36" t="n">
        <v>339505.0055360944</v>
      </c>
      <c r="AE36" t="n">
        <v>464525.7264782423</v>
      </c>
      <c r="AF36" t="n">
        <v>4.042739924729142e-06</v>
      </c>
      <c r="AG36" t="n">
        <v>6.36863425925926</v>
      </c>
      <c r="AH36" t="n">
        <v>420192.0431091099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4.5617</v>
      </c>
      <c r="E37" t="n">
        <v>21.92</v>
      </c>
      <c r="F37" t="n">
        <v>17.91</v>
      </c>
      <c r="G37" t="n">
        <v>46.71</v>
      </c>
      <c r="H37" t="n">
        <v>0.62</v>
      </c>
      <c r="I37" t="n">
        <v>23</v>
      </c>
      <c r="J37" t="n">
        <v>280.1</v>
      </c>
      <c r="K37" t="n">
        <v>59.89</v>
      </c>
      <c r="L37" t="n">
        <v>9.75</v>
      </c>
      <c r="M37" t="n">
        <v>21</v>
      </c>
      <c r="N37" t="n">
        <v>75.45999999999999</v>
      </c>
      <c r="O37" t="n">
        <v>34779.51</v>
      </c>
      <c r="P37" t="n">
        <v>295.73</v>
      </c>
      <c r="Q37" t="n">
        <v>444.59</v>
      </c>
      <c r="R37" t="n">
        <v>81.18000000000001</v>
      </c>
      <c r="S37" t="n">
        <v>48.21</v>
      </c>
      <c r="T37" t="n">
        <v>10478.98</v>
      </c>
      <c r="U37" t="n">
        <v>0.59</v>
      </c>
      <c r="V37" t="n">
        <v>0.76</v>
      </c>
      <c r="W37" t="n">
        <v>0.2</v>
      </c>
      <c r="X37" t="n">
        <v>0.63</v>
      </c>
      <c r="Y37" t="n">
        <v>1</v>
      </c>
      <c r="Z37" t="n">
        <v>10</v>
      </c>
      <c r="AA37" t="n">
        <v>338.0569651841502</v>
      </c>
      <c r="AB37" t="n">
        <v>462.5444537856804</v>
      </c>
      <c r="AC37" t="n">
        <v>418.3998603015925</v>
      </c>
      <c r="AD37" t="n">
        <v>338056.9651841501</v>
      </c>
      <c r="AE37" t="n">
        <v>462544.4537856805</v>
      </c>
      <c r="AF37" t="n">
        <v>4.058487393185944e-06</v>
      </c>
      <c r="AG37" t="n">
        <v>6.342592592592593</v>
      </c>
      <c r="AH37" t="n">
        <v>418399.8603015924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4.56</v>
      </c>
      <c r="E38" t="n">
        <v>21.93</v>
      </c>
      <c r="F38" t="n">
        <v>17.91</v>
      </c>
      <c r="G38" t="n">
        <v>46.73</v>
      </c>
      <c r="H38" t="n">
        <v>0.63</v>
      </c>
      <c r="I38" t="n">
        <v>23</v>
      </c>
      <c r="J38" t="n">
        <v>280.59</v>
      </c>
      <c r="K38" t="n">
        <v>59.89</v>
      </c>
      <c r="L38" t="n">
        <v>10</v>
      </c>
      <c r="M38" t="n">
        <v>21</v>
      </c>
      <c r="N38" t="n">
        <v>75.7</v>
      </c>
      <c r="O38" t="n">
        <v>34840.27</v>
      </c>
      <c r="P38" t="n">
        <v>295.71</v>
      </c>
      <c r="Q38" t="n">
        <v>444.57</v>
      </c>
      <c r="R38" t="n">
        <v>81.40000000000001</v>
      </c>
      <c r="S38" t="n">
        <v>48.21</v>
      </c>
      <c r="T38" t="n">
        <v>10590.48</v>
      </c>
      <c r="U38" t="n">
        <v>0.59</v>
      </c>
      <c r="V38" t="n">
        <v>0.76</v>
      </c>
      <c r="W38" t="n">
        <v>0.2</v>
      </c>
      <c r="X38" t="n">
        <v>0.64</v>
      </c>
      <c r="Y38" t="n">
        <v>1</v>
      </c>
      <c r="Z38" t="n">
        <v>10</v>
      </c>
      <c r="AA38" t="n">
        <v>338.1237783470005</v>
      </c>
      <c r="AB38" t="n">
        <v>462.6358705026809</v>
      </c>
      <c r="AC38" t="n">
        <v>418.4825523354265</v>
      </c>
      <c r="AD38" t="n">
        <v>338123.7783470005</v>
      </c>
      <c r="AE38" t="n">
        <v>462635.8705026809</v>
      </c>
      <c r="AF38" t="n">
        <v>4.056974924464104e-06</v>
      </c>
      <c r="AG38" t="n">
        <v>6.345486111111111</v>
      </c>
      <c r="AH38" t="n">
        <v>418482.5523354266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4.5768</v>
      </c>
      <c r="E39" t="n">
        <v>21.85</v>
      </c>
      <c r="F39" t="n">
        <v>17.88</v>
      </c>
      <c r="G39" t="n">
        <v>48.77</v>
      </c>
      <c r="H39" t="n">
        <v>0.65</v>
      </c>
      <c r="I39" t="n">
        <v>22</v>
      </c>
      <c r="J39" t="n">
        <v>281.08</v>
      </c>
      <c r="K39" t="n">
        <v>59.89</v>
      </c>
      <c r="L39" t="n">
        <v>10.25</v>
      </c>
      <c r="M39" t="n">
        <v>20</v>
      </c>
      <c r="N39" t="n">
        <v>75.95</v>
      </c>
      <c r="O39" t="n">
        <v>34901.13</v>
      </c>
      <c r="P39" t="n">
        <v>295.25</v>
      </c>
      <c r="Q39" t="n">
        <v>444.58</v>
      </c>
      <c r="R39" t="n">
        <v>80.31</v>
      </c>
      <c r="S39" t="n">
        <v>48.21</v>
      </c>
      <c r="T39" t="n">
        <v>10049.21</v>
      </c>
      <c r="U39" t="n">
        <v>0.6</v>
      </c>
      <c r="V39" t="n">
        <v>0.76</v>
      </c>
      <c r="W39" t="n">
        <v>0.2</v>
      </c>
      <c r="X39" t="n">
        <v>0.61</v>
      </c>
      <c r="Y39" t="n">
        <v>1</v>
      </c>
      <c r="Z39" t="n">
        <v>10</v>
      </c>
      <c r="AA39" t="n">
        <v>337.0332133710472</v>
      </c>
      <c r="AB39" t="n">
        <v>461.1437113902505</v>
      </c>
      <c r="AC39" t="n">
        <v>417.132802794428</v>
      </c>
      <c r="AD39" t="n">
        <v>337033.2133710472</v>
      </c>
      <c r="AE39" t="n">
        <v>461143.7113902505</v>
      </c>
      <c r="AF39" t="n">
        <v>4.071921674185814e-06</v>
      </c>
      <c r="AG39" t="n">
        <v>6.322337962962963</v>
      </c>
      <c r="AH39" t="n">
        <v>417132.802794428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4.5754</v>
      </c>
      <c r="E40" t="n">
        <v>21.86</v>
      </c>
      <c r="F40" t="n">
        <v>17.89</v>
      </c>
      <c r="G40" t="n">
        <v>48.79</v>
      </c>
      <c r="H40" t="n">
        <v>0.66</v>
      </c>
      <c r="I40" t="n">
        <v>22</v>
      </c>
      <c r="J40" t="n">
        <v>281.58</v>
      </c>
      <c r="K40" t="n">
        <v>59.89</v>
      </c>
      <c r="L40" t="n">
        <v>10.5</v>
      </c>
      <c r="M40" t="n">
        <v>20</v>
      </c>
      <c r="N40" t="n">
        <v>76.19</v>
      </c>
      <c r="O40" t="n">
        <v>34962.08</v>
      </c>
      <c r="P40" t="n">
        <v>294.83</v>
      </c>
      <c r="Q40" t="n">
        <v>444.55</v>
      </c>
      <c r="R40" t="n">
        <v>80.66</v>
      </c>
      <c r="S40" t="n">
        <v>48.21</v>
      </c>
      <c r="T40" t="n">
        <v>10227.21</v>
      </c>
      <c r="U40" t="n">
        <v>0.6</v>
      </c>
      <c r="V40" t="n">
        <v>0.76</v>
      </c>
      <c r="W40" t="n">
        <v>0.2</v>
      </c>
      <c r="X40" t="n">
        <v>0.61</v>
      </c>
      <c r="Y40" t="n">
        <v>1</v>
      </c>
      <c r="Z40" t="n">
        <v>10</v>
      </c>
      <c r="AA40" t="n">
        <v>336.9027434549661</v>
      </c>
      <c r="AB40" t="n">
        <v>460.9651966951419</v>
      </c>
      <c r="AC40" t="n">
        <v>416.9713252912737</v>
      </c>
      <c r="AD40" t="n">
        <v>336902.7434549661</v>
      </c>
      <c r="AE40" t="n">
        <v>460965.1966951418</v>
      </c>
      <c r="AF40" t="n">
        <v>4.070676111709005e-06</v>
      </c>
      <c r="AG40" t="n">
        <v>6.325231481481481</v>
      </c>
      <c r="AH40" t="n">
        <v>416971.3252912736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4.594</v>
      </c>
      <c r="E41" t="n">
        <v>21.77</v>
      </c>
      <c r="F41" t="n">
        <v>17.85</v>
      </c>
      <c r="G41" t="n">
        <v>51.01</v>
      </c>
      <c r="H41" t="n">
        <v>0.68</v>
      </c>
      <c r="I41" t="n">
        <v>21</v>
      </c>
      <c r="J41" t="n">
        <v>282.07</v>
      </c>
      <c r="K41" t="n">
        <v>59.89</v>
      </c>
      <c r="L41" t="n">
        <v>10.75</v>
      </c>
      <c r="M41" t="n">
        <v>19</v>
      </c>
      <c r="N41" t="n">
        <v>76.44</v>
      </c>
      <c r="O41" t="n">
        <v>35023.13</v>
      </c>
      <c r="P41" t="n">
        <v>294.2</v>
      </c>
      <c r="Q41" t="n">
        <v>444.57</v>
      </c>
      <c r="R41" t="n">
        <v>79.41</v>
      </c>
      <c r="S41" t="n">
        <v>48.21</v>
      </c>
      <c r="T41" t="n">
        <v>9602.549999999999</v>
      </c>
      <c r="U41" t="n">
        <v>0.61</v>
      </c>
      <c r="V41" t="n">
        <v>0.76</v>
      </c>
      <c r="W41" t="n">
        <v>0.2</v>
      </c>
      <c r="X41" t="n">
        <v>0.58</v>
      </c>
      <c r="Y41" t="n">
        <v>1</v>
      </c>
      <c r="Z41" t="n">
        <v>10</v>
      </c>
      <c r="AA41" t="n">
        <v>335.6221037223815</v>
      </c>
      <c r="AB41" t="n">
        <v>459.2129689151822</v>
      </c>
      <c r="AC41" t="n">
        <v>415.3863276713661</v>
      </c>
      <c r="AD41" t="n">
        <v>335622.1037223815</v>
      </c>
      <c r="AE41" t="n">
        <v>459212.9689151822</v>
      </c>
      <c r="AF41" t="n">
        <v>4.087224298900898e-06</v>
      </c>
      <c r="AG41" t="n">
        <v>6.299189814814814</v>
      </c>
      <c r="AH41" t="n">
        <v>415386.3276713661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4.5942</v>
      </c>
      <c r="E42" t="n">
        <v>21.77</v>
      </c>
      <c r="F42" t="n">
        <v>17.85</v>
      </c>
      <c r="G42" t="n">
        <v>51</v>
      </c>
      <c r="H42" t="n">
        <v>0.6899999999999999</v>
      </c>
      <c r="I42" t="n">
        <v>21</v>
      </c>
      <c r="J42" t="n">
        <v>282.57</v>
      </c>
      <c r="K42" t="n">
        <v>59.89</v>
      </c>
      <c r="L42" t="n">
        <v>11</v>
      </c>
      <c r="M42" t="n">
        <v>19</v>
      </c>
      <c r="N42" t="n">
        <v>76.68000000000001</v>
      </c>
      <c r="O42" t="n">
        <v>35084.28</v>
      </c>
      <c r="P42" t="n">
        <v>294.37</v>
      </c>
      <c r="Q42" t="n">
        <v>444.56</v>
      </c>
      <c r="R42" t="n">
        <v>79.18000000000001</v>
      </c>
      <c r="S42" t="n">
        <v>48.21</v>
      </c>
      <c r="T42" t="n">
        <v>9487.68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335.702666810904</v>
      </c>
      <c r="AB42" t="n">
        <v>459.3231988870911</v>
      </c>
      <c r="AC42" t="n">
        <v>415.4860374494649</v>
      </c>
      <c r="AD42" t="n">
        <v>335702.666810904</v>
      </c>
      <c r="AE42" t="n">
        <v>459323.1988870911</v>
      </c>
      <c r="AF42" t="n">
        <v>4.087402236397585e-06</v>
      </c>
      <c r="AG42" t="n">
        <v>6.299189814814814</v>
      </c>
      <c r="AH42" t="n">
        <v>415486.0374494649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4.6133</v>
      </c>
      <c r="E43" t="n">
        <v>21.68</v>
      </c>
      <c r="F43" t="n">
        <v>17.81</v>
      </c>
      <c r="G43" t="n">
        <v>53.44</v>
      </c>
      <c r="H43" t="n">
        <v>0.71</v>
      </c>
      <c r="I43" t="n">
        <v>20</v>
      </c>
      <c r="J43" t="n">
        <v>283.06</v>
      </c>
      <c r="K43" t="n">
        <v>59.89</v>
      </c>
      <c r="L43" t="n">
        <v>11.25</v>
      </c>
      <c r="M43" t="n">
        <v>18</v>
      </c>
      <c r="N43" t="n">
        <v>76.93000000000001</v>
      </c>
      <c r="O43" t="n">
        <v>35145.53</v>
      </c>
      <c r="P43" t="n">
        <v>293.68</v>
      </c>
      <c r="Q43" t="n">
        <v>444.55</v>
      </c>
      <c r="R43" t="n">
        <v>77.98</v>
      </c>
      <c r="S43" t="n">
        <v>48.21</v>
      </c>
      <c r="T43" t="n">
        <v>8896.9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334.378513853922</v>
      </c>
      <c r="AB43" t="n">
        <v>457.5114343938428</v>
      </c>
      <c r="AC43" t="n">
        <v>413.8471852166248</v>
      </c>
      <c r="AD43" t="n">
        <v>334378.513853922</v>
      </c>
      <c r="AE43" t="n">
        <v>457511.4343938428</v>
      </c>
      <c r="AF43" t="n">
        <v>4.104395267331196e-06</v>
      </c>
      <c r="AG43" t="n">
        <v>6.273148148148149</v>
      </c>
      <c r="AH43" t="n">
        <v>413847.1852166248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4.6118</v>
      </c>
      <c r="E44" t="n">
        <v>21.68</v>
      </c>
      <c r="F44" t="n">
        <v>17.82</v>
      </c>
      <c r="G44" t="n">
        <v>53.46</v>
      </c>
      <c r="H44" t="n">
        <v>0.72</v>
      </c>
      <c r="I44" t="n">
        <v>20</v>
      </c>
      <c r="J44" t="n">
        <v>283.56</v>
      </c>
      <c r="K44" t="n">
        <v>59.89</v>
      </c>
      <c r="L44" t="n">
        <v>11.5</v>
      </c>
      <c r="M44" t="n">
        <v>18</v>
      </c>
      <c r="N44" t="n">
        <v>77.18000000000001</v>
      </c>
      <c r="O44" t="n">
        <v>35206.88</v>
      </c>
      <c r="P44" t="n">
        <v>293.54</v>
      </c>
      <c r="Q44" t="n">
        <v>444.55</v>
      </c>
      <c r="R44" t="n">
        <v>78.27</v>
      </c>
      <c r="S44" t="n">
        <v>48.21</v>
      </c>
      <c r="T44" t="n">
        <v>9037.940000000001</v>
      </c>
      <c r="U44" t="n">
        <v>0.62</v>
      </c>
      <c r="V44" t="n">
        <v>0.77</v>
      </c>
      <c r="W44" t="n">
        <v>0.2</v>
      </c>
      <c r="X44" t="n">
        <v>0.54</v>
      </c>
      <c r="Y44" t="n">
        <v>1</v>
      </c>
      <c r="Z44" t="n">
        <v>10</v>
      </c>
      <c r="AA44" t="n">
        <v>334.3995364804409</v>
      </c>
      <c r="AB44" t="n">
        <v>457.5401984788988</v>
      </c>
      <c r="AC44" t="n">
        <v>413.8732040977736</v>
      </c>
      <c r="AD44" t="n">
        <v>334399.5364804409</v>
      </c>
      <c r="AE44" t="n">
        <v>457540.1984788988</v>
      </c>
      <c r="AF44" t="n">
        <v>4.103060736106042e-06</v>
      </c>
      <c r="AG44" t="n">
        <v>6.273148148148149</v>
      </c>
      <c r="AH44" t="n">
        <v>413873.2040977736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4.6328</v>
      </c>
      <c r="E45" t="n">
        <v>21.58</v>
      </c>
      <c r="F45" t="n">
        <v>17.77</v>
      </c>
      <c r="G45" t="n">
        <v>56.12</v>
      </c>
      <c r="H45" t="n">
        <v>0.74</v>
      </c>
      <c r="I45" t="n">
        <v>19</v>
      </c>
      <c r="J45" t="n">
        <v>284.06</v>
      </c>
      <c r="K45" t="n">
        <v>59.89</v>
      </c>
      <c r="L45" t="n">
        <v>11.75</v>
      </c>
      <c r="M45" t="n">
        <v>17</v>
      </c>
      <c r="N45" t="n">
        <v>77.42</v>
      </c>
      <c r="O45" t="n">
        <v>35268.32</v>
      </c>
      <c r="P45" t="n">
        <v>292.72</v>
      </c>
      <c r="Q45" t="n">
        <v>444.59</v>
      </c>
      <c r="R45" t="n">
        <v>76.56</v>
      </c>
      <c r="S45" t="n">
        <v>48.21</v>
      </c>
      <c r="T45" t="n">
        <v>8190.37</v>
      </c>
      <c r="U45" t="n">
        <v>0.63</v>
      </c>
      <c r="V45" t="n">
        <v>0.77</v>
      </c>
      <c r="W45" t="n">
        <v>0.2</v>
      </c>
      <c r="X45" t="n">
        <v>0.49</v>
      </c>
      <c r="Y45" t="n">
        <v>1</v>
      </c>
      <c r="Z45" t="n">
        <v>10</v>
      </c>
      <c r="AA45" t="n">
        <v>332.9068216526293</v>
      </c>
      <c r="AB45" t="n">
        <v>455.4978001975566</v>
      </c>
      <c r="AC45" t="n">
        <v>412.0257294418788</v>
      </c>
      <c r="AD45" t="n">
        <v>332906.8216526294</v>
      </c>
      <c r="AE45" t="n">
        <v>455497.8001975566</v>
      </c>
      <c r="AF45" t="n">
        <v>4.12174417325818e-06</v>
      </c>
      <c r="AG45" t="n">
        <v>6.244212962962963</v>
      </c>
      <c r="AH45" t="n">
        <v>412025.7294418787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4.635</v>
      </c>
      <c r="E46" t="n">
        <v>21.58</v>
      </c>
      <c r="F46" t="n">
        <v>17.76</v>
      </c>
      <c r="G46" t="n">
        <v>56.09</v>
      </c>
      <c r="H46" t="n">
        <v>0.75</v>
      </c>
      <c r="I46" t="n">
        <v>19</v>
      </c>
      <c r="J46" t="n">
        <v>284.56</v>
      </c>
      <c r="K46" t="n">
        <v>59.89</v>
      </c>
      <c r="L46" t="n">
        <v>12</v>
      </c>
      <c r="M46" t="n">
        <v>17</v>
      </c>
      <c r="N46" t="n">
        <v>77.67</v>
      </c>
      <c r="O46" t="n">
        <v>35329.87</v>
      </c>
      <c r="P46" t="n">
        <v>292.67</v>
      </c>
      <c r="Q46" t="n">
        <v>444.57</v>
      </c>
      <c r="R46" t="n">
        <v>76.28</v>
      </c>
      <c r="S46" t="n">
        <v>48.21</v>
      </c>
      <c r="T46" t="n">
        <v>8048.63</v>
      </c>
      <c r="U46" t="n">
        <v>0.63</v>
      </c>
      <c r="V46" t="n">
        <v>0.77</v>
      </c>
      <c r="W46" t="n">
        <v>0.2</v>
      </c>
      <c r="X46" t="n">
        <v>0.48</v>
      </c>
      <c r="Y46" t="n">
        <v>1</v>
      </c>
      <c r="Z46" t="n">
        <v>10</v>
      </c>
      <c r="AA46" t="n">
        <v>332.7566485142213</v>
      </c>
      <c r="AB46" t="n">
        <v>455.2923266844153</v>
      </c>
      <c r="AC46" t="n">
        <v>411.8398660324478</v>
      </c>
      <c r="AD46" t="n">
        <v>332756.6485142213</v>
      </c>
      <c r="AE46" t="n">
        <v>455292.3266844153</v>
      </c>
      <c r="AF46" t="n">
        <v>4.123701485721737e-06</v>
      </c>
      <c r="AG46" t="n">
        <v>6.244212962962963</v>
      </c>
      <c r="AH46" t="n">
        <v>411839.8660324478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4.665</v>
      </c>
      <c r="E47" t="n">
        <v>21.44</v>
      </c>
      <c r="F47" t="n">
        <v>17.67</v>
      </c>
      <c r="G47" t="n">
        <v>58.91</v>
      </c>
      <c r="H47" t="n">
        <v>0.77</v>
      </c>
      <c r="I47" t="n">
        <v>18</v>
      </c>
      <c r="J47" t="n">
        <v>285.06</v>
      </c>
      <c r="K47" t="n">
        <v>59.89</v>
      </c>
      <c r="L47" t="n">
        <v>12.25</v>
      </c>
      <c r="M47" t="n">
        <v>16</v>
      </c>
      <c r="N47" t="n">
        <v>77.92</v>
      </c>
      <c r="O47" t="n">
        <v>35391.51</v>
      </c>
      <c r="P47" t="n">
        <v>290.34</v>
      </c>
      <c r="Q47" t="n">
        <v>444.55</v>
      </c>
      <c r="R47" t="n">
        <v>73.22</v>
      </c>
      <c r="S47" t="n">
        <v>48.21</v>
      </c>
      <c r="T47" t="n">
        <v>6523.75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329.9972186213888</v>
      </c>
      <c r="AB47" t="n">
        <v>451.516752967587</v>
      </c>
      <c r="AC47" t="n">
        <v>408.4246277721026</v>
      </c>
      <c r="AD47" t="n">
        <v>329997.2186213888</v>
      </c>
      <c r="AE47" t="n">
        <v>451516.752967587</v>
      </c>
      <c r="AF47" t="n">
        <v>4.150392110224791e-06</v>
      </c>
      <c r="AG47" t="n">
        <v>6.203703703703705</v>
      </c>
      <c r="AH47" t="n">
        <v>408424.6277721026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4.6591</v>
      </c>
      <c r="E48" t="n">
        <v>21.46</v>
      </c>
      <c r="F48" t="n">
        <v>17.7</v>
      </c>
      <c r="G48" t="n">
        <v>59</v>
      </c>
      <c r="H48" t="n">
        <v>0.78</v>
      </c>
      <c r="I48" t="n">
        <v>18</v>
      </c>
      <c r="J48" t="n">
        <v>285.56</v>
      </c>
      <c r="K48" t="n">
        <v>59.89</v>
      </c>
      <c r="L48" t="n">
        <v>12.5</v>
      </c>
      <c r="M48" t="n">
        <v>16</v>
      </c>
      <c r="N48" t="n">
        <v>78.17</v>
      </c>
      <c r="O48" t="n">
        <v>35453.26</v>
      </c>
      <c r="P48" t="n">
        <v>290.84</v>
      </c>
      <c r="Q48" t="n">
        <v>444.55</v>
      </c>
      <c r="R48" t="n">
        <v>74.58</v>
      </c>
      <c r="S48" t="n">
        <v>48.21</v>
      </c>
      <c r="T48" t="n">
        <v>7207.42</v>
      </c>
      <c r="U48" t="n">
        <v>0.65</v>
      </c>
      <c r="V48" t="n">
        <v>0.77</v>
      </c>
      <c r="W48" t="n">
        <v>0.18</v>
      </c>
      <c r="X48" t="n">
        <v>0.42</v>
      </c>
      <c r="Y48" t="n">
        <v>1</v>
      </c>
      <c r="Z48" t="n">
        <v>10</v>
      </c>
      <c r="AA48" t="n">
        <v>330.5929888349293</v>
      </c>
      <c r="AB48" t="n">
        <v>452.3319120572797</v>
      </c>
      <c r="AC48" t="n">
        <v>409.161989222358</v>
      </c>
      <c r="AD48" t="n">
        <v>330592.9888349292</v>
      </c>
      <c r="AE48" t="n">
        <v>452331.9120572797</v>
      </c>
      <c r="AF48" t="n">
        <v>4.145142954072523e-06</v>
      </c>
      <c r="AG48" t="n">
        <v>6.209490740740741</v>
      </c>
      <c r="AH48" t="n">
        <v>409161.989222358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4.6308</v>
      </c>
      <c r="E49" t="n">
        <v>21.59</v>
      </c>
      <c r="F49" t="n">
        <v>17.83</v>
      </c>
      <c r="G49" t="n">
        <v>59.44</v>
      </c>
      <c r="H49" t="n">
        <v>0.79</v>
      </c>
      <c r="I49" t="n">
        <v>18</v>
      </c>
      <c r="J49" t="n">
        <v>286.06</v>
      </c>
      <c r="K49" t="n">
        <v>59.89</v>
      </c>
      <c r="L49" t="n">
        <v>12.75</v>
      </c>
      <c r="M49" t="n">
        <v>16</v>
      </c>
      <c r="N49" t="n">
        <v>78.42</v>
      </c>
      <c r="O49" t="n">
        <v>35515.1</v>
      </c>
      <c r="P49" t="n">
        <v>292.82</v>
      </c>
      <c r="Q49" t="n">
        <v>444.58</v>
      </c>
      <c r="R49" t="n">
        <v>78.87</v>
      </c>
      <c r="S49" t="n">
        <v>48.21</v>
      </c>
      <c r="T49" t="n">
        <v>9350.049999999999</v>
      </c>
      <c r="U49" t="n">
        <v>0.61</v>
      </c>
      <c r="V49" t="n">
        <v>0.77</v>
      </c>
      <c r="W49" t="n">
        <v>0.19</v>
      </c>
      <c r="X49" t="n">
        <v>0.55</v>
      </c>
      <c r="Y49" t="n">
        <v>1</v>
      </c>
      <c r="Z49" t="n">
        <v>10</v>
      </c>
      <c r="AA49" t="n">
        <v>333.2144034616609</v>
      </c>
      <c r="AB49" t="n">
        <v>455.9186471982255</v>
      </c>
      <c r="AC49" t="n">
        <v>412.4064113954663</v>
      </c>
      <c r="AD49" t="n">
        <v>333214.403461661</v>
      </c>
      <c r="AE49" t="n">
        <v>455918.6471982255</v>
      </c>
      <c r="AF49" t="n">
        <v>4.11996479829131e-06</v>
      </c>
      <c r="AG49" t="n">
        <v>6.247106481481482</v>
      </c>
      <c r="AH49" t="n">
        <v>412406.4113954662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4.6389</v>
      </c>
      <c r="E50" t="n">
        <v>21.56</v>
      </c>
      <c r="F50" t="n">
        <v>17.79</v>
      </c>
      <c r="G50" t="n">
        <v>59.31</v>
      </c>
      <c r="H50" t="n">
        <v>0.8100000000000001</v>
      </c>
      <c r="I50" t="n">
        <v>18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292.04</v>
      </c>
      <c r="Q50" t="n">
        <v>444.55</v>
      </c>
      <c r="R50" t="n">
        <v>77.61</v>
      </c>
      <c r="S50" t="n">
        <v>48.21</v>
      </c>
      <c r="T50" t="n">
        <v>8718.85</v>
      </c>
      <c r="U50" t="n">
        <v>0.62</v>
      </c>
      <c r="V50" t="n">
        <v>0.77</v>
      </c>
      <c r="W50" t="n">
        <v>0.19</v>
      </c>
      <c r="X50" t="n">
        <v>0.52</v>
      </c>
      <c r="Y50" t="n">
        <v>1</v>
      </c>
      <c r="Z50" t="n">
        <v>10</v>
      </c>
      <c r="AA50" t="n">
        <v>332.3418361144623</v>
      </c>
      <c r="AB50" t="n">
        <v>454.7247620588335</v>
      </c>
      <c r="AC50" t="n">
        <v>411.3264689781496</v>
      </c>
      <c r="AD50" t="n">
        <v>332341.8361144623</v>
      </c>
      <c r="AE50" t="n">
        <v>454724.7620588335</v>
      </c>
      <c r="AF50" t="n">
        <v>4.127171266907134e-06</v>
      </c>
      <c r="AG50" t="n">
        <v>6.238425925925926</v>
      </c>
      <c r="AH50" t="n">
        <v>411326.4689781496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4.6599</v>
      </c>
      <c r="E51" t="n">
        <v>21.46</v>
      </c>
      <c r="F51" t="n">
        <v>17.75</v>
      </c>
      <c r="G51" t="n">
        <v>62.64</v>
      </c>
      <c r="H51" t="n">
        <v>0.82</v>
      </c>
      <c r="I51" t="n">
        <v>17</v>
      </c>
      <c r="J51" t="n">
        <v>287.07</v>
      </c>
      <c r="K51" t="n">
        <v>59.89</v>
      </c>
      <c r="L51" t="n">
        <v>13.25</v>
      </c>
      <c r="M51" t="n">
        <v>15</v>
      </c>
      <c r="N51" t="n">
        <v>78.93000000000001</v>
      </c>
      <c r="O51" t="n">
        <v>35639.23</v>
      </c>
      <c r="P51" t="n">
        <v>291.36</v>
      </c>
      <c r="Q51" t="n">
        <v>444.55</v>
      </c>
      <c r="R51" t="n">
        <v>76.03</v>
      </c>
      <c r="S51" t="n">
        <v>48.21</v>
      </c>
      <c r="T51" t="n">
        <v>7937.32</v>
      </c>
      <c r="U51" t="n">
        <v>0.63</v>
      </c>
      <c r="V51" t="n">
        <v>0.77</v>
      </c>
      <c r="W51" t="n">
        <v>0.19</v>
      </c>
      <c r="X51" t="n">
        <v>0.47</v>
      </c>
      <c r="Y51" t="n">
        <v>1</v>
      </c>
      <c r="Z51" t="n">
        <v>10</v>
      </c>
      <c r="AA51" t="n">
        <v>330.9675463305898</v>
      </c>
      <c r="AB51" t="n">
        <v>452.844398147153</v>
      </c>
      <c r="AC51" t="n">
        <v>409.6255643590925</v>
      </c>
      <c r="AD51" t="n">
        <v>330967.5463305898</v>
      </c>
      <c r="AE51" t="n">
        <v>452844.398147153</v>
      </c>
      <c r="AF51" t="n">
        <v>4.145854704059272e-06</v>
      </c>
      <c r="AG51" t="n">
        <v>6.209490740740741</v>
      </c>
      <c r="AH51" t="n">
        <v>409625.5643590925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4.6597</v>
      </c>
      <c r="E52" t="n">
        <v>21.46</v>
      </c>
      <c r="F52" t="n">
        <v>17.75</v>
      </c>
      <c r="G52" t="n">
        <v>62.64</v>
      </c>
      <c r="H52" t="n">
        <v>0.84</v>
      </c>
      <c r="I52" t="n">
        <v>17</v>
      </c>
      <c r="J52" t="n">
        <v>287.57</v>
      </c>
      <c r="K52" t="n">
        <v>59.89</v>
      </c>
      <c r="L52" t="n">
        <v>13.5</v>
      </c>
      <c r="M52" t="n">
        <v>15</v>
      </c>
      <c r="N52" t="n">
        <v>79.18000000000001</v>
      </c>
      <c r="O52" t="n">
        <v>35701.38</v>
      </c>
      <c r="P52" t="n">
        <v>291.5</v>
      </c>
      <c r="Q52" t="n">
        <v>444.55</v>
      </c>
      <c r="R52" t="n">
        <v>76.06999999999999</v>
      </c>
      <c r="S52" t="n">
        <v>48.21</v>
      </c>
      <c r="T52" t="n">
        <v>7955.07</v>
      </c>
      <c r="U52" t="n">
        <v>0.63</v>
      </c>
      <c r="V52" t="n">
        <v>0.77</v>
      </c>
      <c r="W52" t="n">
        <v>0.19</v>
      </c>
      <c r="X52" t="n">
        <v>0.47</v>
      </c>
      <c r="Y52" t="n">
        <v>1</v>
      </c>
      <c r="Z52" t="n">
        <v>10</v>
      </c>
      <c r="AA52" t="n">
        <v>331.0488234740424</v>
      </c>
      <c r="AB52" t="n">
        <v>452.9556051205194</v>
      </c>
      <c r="AC52" t="n">
        <v>409.7261578950008</v>
      </c>
      <c r="AD52" t="n">
        <v>331048.8234740424</v>
      </c>
      <c r="AE52" t="n">
        <v>452955.6051205194</v>
      </c>
      <c r="AF52" t="n">
        <v>4.145676766562585e-06</v>
      </c>
      <c r="AG52" t="n">
        <v>6.209490740740741</v>
      </c>
      <c r="AH52" t="n">
        <v>409726.1578950008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4.6603</v>
      </c>
      <c r="E53" t="n">
        <v>21.46</v>
      </c>
      <c r="F53" t="n">
        <v>17.75</v>
      </c>
      <c r="G53" t="n">
        <v>62.63</v>
      </c>
      <c r="H53" t="n">
        <v>0.85</v>
      </c>
      <c r="I53" t="n">
        <v>17</v>
      </c>
      <c r="J53" t="n">
        <v>288.08</v>
      </c>
      <c r="K53" t="n">
        <v>59.89</v>
      </c>
      <c r="L53" t="n">
        <v>13.75</v>
      </c>
      <c r="M53" t="n">
        <v>15</v>
      </c>
      <c r="N53" t="n">
        <v>79.44</v>
      </c>
      <c r="O53" t="n">
        <v>35763.64</v>
      </c>
      <c r="P53" t="n">
        <v>290.86</v>
      </c>
      <c r="Q53" t="n">
        <v>444.56</v>
      </c>
      <c r="R53" t="n">
        <v>75.98</v>
      </c>
      <c r="S53" t="n">
        <v>48.21</v>
      </c>
      <c r="T53" t="n">
        <v>7907.99</v>
      </c>
      <c r="U53" t="n">
        <v>0.63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330.6908352119647</v>
      </c>
      <c r="AB53" t="n">
        <v>452.4657897870172</v>
      </c>
      <c r="AC53" t="n">
        <v>409.2830898494678</v>
      </c>
      <c r="AD53" t="n">
        <v>330690.8352119647</v>
      </c>
      <c r="AE53" t="n">
        <v>452465.7897870172</v>
      </c>
      <c r="AF53" t="n">
        <v>4.146210579052646e-06</v>
      </c>
      <c r="AG53" t="n">
        <v>6.209490740740741</v>
      </c>
      <c r="AH53" t="n">
        <v>409283.0898494678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4.6807</v>
      </c>
      <c r="E54" t="n">
        <v>21.36</v>
      </c>
      <c r="F54" t="n">
        <v>17.7</v>
      </c>
      <c r="G54" t="n">
        <v>66.38</v>
      </c>
      <c r="H54" t="n">
        <v>0.86</v>
      </c>
      <c r="I54" t="n">
        <v>16</v>
      </c>
      <c r="J54" t="n">
        <v>288.58</v>
      </c>
      <c r="K54" t="n">
        <v>59.89</v>
      </c>
      <c r="L54" t="n">
        <v>14</v>
      </c>
      <c r="M54" t="n">
        <v>14</v>
      </c>
      <c r="N54" t="n">
        <v>79.69</v>
      </c>
      <c r="O54" t="n">
        <v>35826</v>
      </c>
      <c r="P54" t="n">
        <v>290.1</v>
      </c>
      <c r="Q54" t="n">
        <v>444.57</v>
      </c>
      <c r="R54" t="n">
        <v>74.43000000000001</v>
      </c>
      <c r="S54" t="n">
        <v>48.21</v>
      </c>
      <c r="T54" t="n">
        <v>7137.81</v>
      </c>
      <c r="U54" t="n">
        <v>0.65</v>
      </c>
      <c r="V54" t="n">
        <v>0.77</v>
      </c>
      <c r="W54" t="n">
        <v>0.19</v>
      </c>
      <c r="X54" t="n">
        <v>0.42</v>
      </c>
      <c r="Y54" t="n">
        <v>1</v>
      </c>
      <c r="Z54" t="n">
        <v>10</v>
      </c>
      <c r="AA54" t="n">
        <v>329.2867151852607</v>
      </c>
      <c r="AB54" t="n">
        <v>450.5446108210771</v>
      </c>
      <c r="AC54" t="n">
        <v>407.5452655076456</v>
      </c>
      <c r="AD54" t="n">
        <v>329286.7151852607</v>
      </c>
      <c r="AE54" t="n">
        <v>450544.6108210771</v>
      </c>
      <c r="AF54" t="n">
        <v>4.164360203714722e-06</v>
      </c>
      <c r="AG54" t="n">
        <v>6.180555555555556</v>
      </c>
      <c r="AH54" t="n">
        <v>407545.2655076456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4.6805</v>
      </c>
      <c r="E55" t="n">
        <v>21.37</v>
      </c>
      <c r="F55" t="n">
        <v>17.7</v>
      </c>
      <c r="G55" t="n">
        <v>66.39</v>
      </c>
      <c r="H55" t="n">
        <v>0.88</v>
      </c>
      <c r="I55" t="n">
        <v>16</v>
      </c>
      <c r="J55" t="n">
        <v>289.09</v>
      </c>
      <c r="K55" t="n">
        <v>59.89</v>
      </c>
      <c r="L55" t="n">
        <v>14.25</v>
      </c>
      <c r="M55" t="n">
        <v>14</v>
      </c>
      <c r="N55" t="n">
        <v>79.95</v>
      </c>
      <c r="O55" t="n">
        <v>35888.47</v>
      </c>
      <c r="P55" t="n">
        <v>290.2</v>
      </c>
      <c r="Q55" t="n">
        <v>444.55</v>
      </c>
      <c r="R55" t="n">
        <v>74.48</v>
      </c>
      <c r="S55" t="n">
        <v>48.21</v>
      </c>
      <c r="T55" t="n">
        <v>7165.58</v>
      </c>
      <c r="U55" t="n">
        <v>0.65</v>
      </c>
      <c r="V55" t="n">
        <v>0.77</v>
      </c>
      <c r="W55" t="n">
        <v>0.19</v>
      </c>
      <c r="X55" t="n">
        <v>0.43</v>
      </c>
      <c r="Y55" t="n">
        <v>1</v>
      </c>
      <c r="Z55" t="n">
        <v>10</v>
      </c>
      <c r="AA55" t="n">
        <v>329.3468893138876</v>
      </c>
      <c r="AB55" t="n">
        <v>450.6269437185596</v>
      </c>
      <c r="AC55" t="n">
        <v>407.6197406689471</v>
      </c>
      <c r="AD55" t="n">
        <v>329346.8893138876</v>
      </c>
      <c r="AE55" t="n">
        <v>450626.9437185596</v>
      </c>
      <c r="AF55" t="n">
        <v>4.164182266218035e-06</v>
      </c>
      <c r="AG55" t="n">
        <v>6.183449074074075</v>
      </c>
      <c r="AH55" t="n">
        <v>407619.7406689472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4.6784</v>
      </c>
      <c r="E56" t="n">
        <v>21.37</v>
      </c>
      <c r="F56" t="n">
        <v>17.71</v>
      </c>
      <c r="G56" t="n">
        <v>66.42</v>
      </c>
      <c r="H56" t="n">
        <v>0.89</v>
      </c>
      <c r="I56" t="n">
        <v>16</v>
      </c>
      <c r="J56" t="n">
        <v>289.6</v>
      </c>
      <c r="K56" t="n">
        <v>59.89</v>
      </c>
      <c r="L56" t="n">
        <v>14.5</v>
      </c>
      <c r="M56" t="n">
        <v>14</v>
      </c>
      <c r="N56" t="n">
        <v>80.20999999999999</v>
      </c>
      <c r="O56" t="n">
        <v>35951.04</v>
      </c>
      <c r="P56" t="n">
        <v>290.38</v>
      </c>
      <c r="Q56" t="n">
        <v>444.55</v>
      </c>
      <c r="R56" t="n">
        <v>74.73999999999999</v>
      </c>
      <c r="S56" t="n">
        <v>48.21</v>
      </c>
      <c r="T56" t="n">
        <v>7296.63</v>
      </c>
      <c r="U56" t="n">
        <v>0.64</v>
      </c>
      <c r="V56" t="n">
        <v>0.77</v>
      </c>
      <c r="W56" t="n">
        <v>0.19</v>
      </c>
      <c r="X56" t="n">
        <v>0.44</v>
      </c>
      <c r="Y56" t="n">
        <v>1</v>
      </c>
      <c r="Z56" t="n">
        <v>10</v>
      </c>
      <c r="AA56" t="n">
        <v>329.5569501912817</v>
      </c>
      <c r="AB56" t="n">
        <v>450.914358278242</v>
      </c>
      <c r="AC56" t="n">
        <v>407.8797247864425</v>
      </c>
      <c r="AD56" t="n">
        <v>329556.9501912817</v>
      </c>
      <c r="AE56" t="n">
        <v>450914.3582782421</v>
      </c>
      <c r="AF56" t="n">
        <v>4.162313922502821e-06</v>
      </c>
      <c r="AG56" t="n">
        <v>6.183449074074075</v>
      </c>
      <c r="AH56" t="n">
        <v>407879.7247864425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4.6806</v>
      </c>
      <c r="E57" t="n">
        <v>21.36</v>
      </c>
      <c r="F57" t="n">
        <v>17.7</v>
      </c>
      <c r="G57" t="n">
        <v>66.39</v>
      </c>
      <c r="H57" t="n">
        <v>0.91</v>
      </c>
      <c r="I57" t="n">
        <v>16</v>
      </c>
      <c r="J57" t="n">
        <v>290.1</v>
      </c>
      <c r="K57" t="n">
        <v>59.89</v>
      </c>
      <c r="L57" t="n">
        <v>14.75</v>
      </c>
      <c r="M57" t="n">
        <v>14</v>
      </c>
      <c r="N57" t="n">
        <v>80.47</v>
      </c>
      <c r="O57" t="n">
        <v>36013.72</v>
      </c>
      <c r="P57" t="n">
        <v>289.69</v>
      </c>
      <c r="Q57" t="n">
        <v>444.55</v>
      </c>
      <c r="R57" t="n">
        <v>74.48</v>
      </c>
      <c r="S57" t="n">
        <v>48.21</v>
      </c>
      <c r="T57" t="n">
        <v>7162.88</v>
      </c>
      <c r="U57" t="n">
        <v>0.65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329.0791016973762</v>
      </c>
      <c r="AB57" t="n">
        <v>450.2605448876928</v>
      </c>
      <c r="AC57" t="n">
        <v>407.2883104282544</v>
      </c>
      <c r="AD57" t="n">
        <v>329079.1016973762</v>
      </c>
      <c r="AE57" t="n">
        <v>450260.5448876928</v>
      </c>
      <c r="AF57" t="n">
        <v>4.164271234966379e-06</v>
      </c>
      <c r="AG57" t="n">
        <v>6.180555555555556</v>
      </c>
      <c r="AH57" t="n">
        <v>407288.3104282544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4.6998</v>
      </c>
      <c r="E58" t="n">
        <v>21.28</v>
      </c>
      <c r="F58" t="n">
        <v>17.67</v>
      </c>
      <c r="G58" t="n">
        <v>70.66</v>
      </c>
      <c r="H58" t="n">
        <v>0.92</v>
      </c>
      <c r="I58" t="n">
        <v>15</v>
      </c>
      <c r="J58" t="n">
        <v>290.61</v>
      </c>
      <c r="K58" t="n">
        <v>59.89</v>
      </c>
      <c r="L58" t="n">
        <v>15</v>
      </c>
      <c r="M58" t="n">
        <v>13</v>
      </c>
      <c r="N58" t="n">
        <v>80.73</v>
      </c>
      <c r="O58" t="n">
        <v>36076.5</v>
      </c>
      <c r="P58" t="n">
        <v>289.46</v>
      </c>
      <c r="Q58" t="n">
        <v>444.55</v>
      </c>
      <c r="R58" t="n">
        <v>73.27</v>
      </c>
      <c r="S58" t="n">
        <v>48.21</v>
      </c>
      <c r="T58" t="n">
        <v>6567.2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328.0663092274879</v>
      </c>
      <c r="AB58" t="n">
        <v>448.8747975491415</v>
      </c>
      <c r="AC58" t="n">
        <v>406.0348168707858</v>
      </c>
      <c r="AD58" t="n">
        <v>328066.3092274879</v>
      </c>
      <c r="AE58" t="n">
        <v>448874.7975491415</v>
      </c>
      <c r="AF58" t="n">
        <v>4.181353234648332e-06</v>
      </c>
      <c r="AG58" t="n">
        <v>6.157407407407408</v>
      </c>
      <c r="AH58" t="n">
        <v>406034.8168707858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4.6987</v>
      </c>
      <c r="E59" t="n">
        <v>21.28</v>
      </c>
      <c r="F59" t="n">
        <v>17.67</v>
      </c>
      <c r="G59" t="n">
        <v>70.68000000000001</v>
      </c>
      <c r="H59" t="n">
        <v>0.93</v>
      </c>
      <c r="I59" t="n">
        <v>15</v>
      </c>
      <c r="J59" t="n">
        <v>291.12</v>
      </c>
      <c r="K59" t="n">
        <v>59.89</v>
      </c>
      <c r="L59" t="n">
        <v>15.25</v>
      </c>
      <c r="M59" t="n">
        <v>13</v>
      </c>
      <c r="N59" t="n">
        <v>80.98999999999999</v>
      </c>
      <c r="O59" t="n">
        <v>36139.39</v>
      </c>
      <c r="P59" t="n">
        <v>289.21</v>
      </c>
      <c r="Q59" t="n">
        <v>444.55</v>
      </c>
      <c r="R59" t="n">
        <v>73.43000000000001</v>
      </c>
      <c r="S59" t="n">
        <v>48.21</v>
      </c>
      <c r="T59" t="n">
        <v>6645.43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327.9839005828778</v>
      </c>
      <c r="AB59" t="n">
        <v>448.762042405973</v>
      </c>
      <c r="AC59" t="n">
        <v>405.9328229202284</v>
      </c>
      <c r="AD59" t="n">
        <v>327983.9005828778</v>
      </c>
      <c r="AE59" t="n">
        <v>448762.042405973</v>
      </c>
      <c r="AF59" t="n">
        <v>4.180374578416554e-06</v>
      </c>
      <c r="AG59" t="n">
        <v>6.157407407407408</v>
      </c>
      <c r="AH59" t="n">
        <v>405932.8229202284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4.6995</v>
      </c>
      <c r="E60" t="n">
        <v>21.28</v>
      </c>
      <c r="F60" t="n">
        <v>17.67</v>
      </c>
      <c r="G60" t="n">
        <v>70.67</v>
      </c>
      <c r="H60" t="n">
        <v>0.95</v>
      </c>
      <c r="I60" t="n">
        <v>15</v>
      </c>
      <c r="J60" t="n">
        <v>291.63</v>
      </c>
      <c r="K60" t="n">
        <v>59.89</v>
      </c>
      <c r="L60" t="n">
        <v>15.5</v>
      </c>
      <c r="M60" t="n">
        <v>13</v>
      </c>
      <c r="N60" t="n">
        <v>81.25</v>
      </c>
      <c r="O60" t="n">
        <v>36202.38</v>
      </c>
      <c r="P60" t="n">
        <v>289.16</v>
      </c>
      <c r="Q60" t="n">
        <v>444.56</v>
      </c>
      <c r="R60" t="n">
        <v>73.31</v>
      </c>
      <c r="S60" t="n">
        <v>48.21</v>
      </c>
      <c r="T60" t="n">
        <v>6583.72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327.9245302464001</v>
      </c>
      <c r="AB60" t="n">
        <v>448.68080929237</v>
      </c>
      <c r="AC60" t="n">
        <v>405.8593425809763</v>
      </c>
      <c r="AD60" t="n">
        <v>327924.5302464002</v>
      </c>
      <c r="AE60" t="n">
        <v>448680.80929237</v>
      </c>
      <c r="AF60" t="n">
        <v>4.181086328403302e-06</v>
      </c>
      <c r="AG60" t="n">
        <v>6.157407407407408</v>
      </c>
      <c r="AH60" t="n">
        <v>405859.3425809763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4.6985</v>
      </c>
      <c r="E61" t="n">
        <v>21.28</v>
      </c>
      <c r="F61" t="n">
        <v>17.67</v>
      </c>
      <c r="G61" t="n">
        <v>70.69</v>
      </c>
      <c r="H61" t="n">
        <v>0.96</v>
      </c>
      <c r="I61" t="n">
        <v>15</v>
      </c>
      <c r="J61" t="n">
        <v>292.15</v>
      </c>
      <c r="K61" t="n">
        <v>59.89</v>
      </c>
      <c r="L61" t="n">
        <v>15.75</v>
      </c>
      <c r="M61" t="n">
        <v>13</v>
      </c>
      <c r="N61" t="n">
        <v>81.51000000000001</v>
      </c>
      <c r="O61" t="n">
        <v>36265.48</v>
      </c>
      <c r="P61" t="n">
        <v>289.12</v>
      </c>
      <c r="Q61" t="n">
        <v>444.55</v>
      </c>
      <c r="R61" t="n">
        <v>73.45</v>
      </c>
      <c r="S61" t="n">
        <v>48.21</v>
      </c>
      <c r="T61" t="n">
        <v>6655.62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327.945982370308</v>
      </c>
      <c r="AB61" t="n">
        <v>448.7101610347016</v>
      </c>
      <c r="AC61" t="n">
        <v>405.8858930342152</v>
      </c>
      <c r="AD61" t="n">
        <v>327945.982370308</v>
      </c>
      <c r="AE61" t="n">
        <v>448710.1610347016</v>
      </c>
      <c r="AF61" t="n">
        <v>4.180196640919868e-06</v>
      </c>
      <c r="AG61" t="n">
        <v>6.157407407407408</v>
      </c>
      <c r="AH61" t="n">
        <v>405885.8930342152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4.7235</v>
      </c>
      <c r="E62" t="n">
        <v>21.17</v>
      </c>
      <c r="F62" t="n">
        <v>17.61</v>
      </c>
      <c r="G62" t="n">
        <v>75.47</v>
      </c>
      <c r="H62" t="n">
        <v>0.97</v>
      </c>
      <c r="I62" t="n">
        <v>14</v>
      </c>
      <c r="J62" t="n">
        <v>292.66</v>
      </c>
      <c r="K62" t="n">
        <v>59.89</v>
      </c>
      <c r="L62" t="n">
        <v>16</v>
      </c>
      <c r="M62" t="n">
        <v>12</v>
      </c>
      <c r="N62" t="n">
        <v>81.77</v>
      </c>
      <c r="O62" t="n">
        <v>36328.69</v>
      </c>
      <c r="P62" t="n">
        <v>287.9</v>
      </c>
      <c r="Q62" t="n">
        <v>444.56</v>
      </c>
      <c r="R62" t="n">
        <v>71.25</v>
      </c>
      <c r="S62" t="n">
        <v>48.21</v>
      </c>
      <c r="T62" t="n">
        <v>5558.96</v>
      </c>
      <c r="U62" t="n">
        <v>0.68</v>
      </c>
      <c r="V62" t="n">
        <v>0.77</v>
      </c>
      <c r="W62" t="n">
        <v>0.19</v>
      </c>
      <c r="X62" t="n">
        <v>0.33</v>
      </c>
      <c r="Y62" t="n">
        <v>1</v>
      </c>
      <c r="Z62" t="n">
        <v>10</v>
      </c>
      <c r="AA62" t="n">
        <v>326.1110721359991</v>
      </c>
      <c r="AB62" t="n">
        <v>446.1995559015937</v>
      </c>
      <c r="AC62" t="n">
        <v>403.6148965313548</v>
      </c>
      <c r="AD62" t="n">
        <v>326111.072135999</v>
      </c>
      <c r="AE62" t="n">
        <v>446199.5559015936</v>
      </c>
      <c r="AF62" t="n">
        <v>4.202438828005745e-06</v>
      </c>
      <c r="AG62" t="n">
        <v>6.125578703703705</v>
      </c>
      <c r="AH62" t="n">
        <v>403614.8965313548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4.7345</v>
      </c>
      <c r="E63" t="n">
        <v>21.12</v>
      </c>
      <c r="F63" t="n">
        <v>17.56</v>
      </c>
      <c r="G63" t="n">
        <v>75.26000000000001</v>
      </c>
      <c r="H63" t="n">
        <v>0.99</v>
      </c>
      <c r="I63" t="n">
        <v>14</v>
      </c>
      <c r="J63" t="n">
        <v>293.17</v>
      </c>
      <c r="K63" t="n">
        <v>59.89</v>
      </c>
      <c r="L63" t="n">
        <v>16.25</v>
      </c>
      <c r="M63" t="n">
        <v>12</v>
      </c>
      <c r="N63" t="n">
        <v>82.03</v>
      </c>
      <c r="O63" t="n">
        <v>36392.01</v>
      </c>
      <c r="P63" t="n">
        <v>287.24</v>
      </c>
      <c r="Q63" t="n">
        <v>444.55</v>
      </c>
      <c r="R63" t="n">
        <v>69.59</v>
      </c>
      <c r="S63" t="n">
        <v>48.21</v>
      </c>
      <c r="T63" t="n">
        <v>4728.42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325.1823246396985</v>
      </c>
      <c r="AB63" t="n">
        <v>444.9288026037075</v>
      </c>
      <c r="AC63" t="n">
        <v>402.4654221447053</v>
      </c>
      <c r="AD63" t="n">
        <v>325182.3246396985</v>
      </c>
      <c r="AE63" t="n">
        <v>444928.8026037075</v>
      </c>
      <c r="AF63" t="n">
        <v>4.212225390323531e-06</v>
      </c>
      <c r="AG63" t="n">
        <v>6.111111111111112</v>
      </c>
      <c r="AH63" t="n">
        <v>402465.4221447053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4.7239</v>
      </c>
      <c r="E64" t="n">
        <v>21.17</v>
      </c>
      <c r="F64" t="n">
        <v>17.61</v>
      </c>
      <c r="G64" t="n">
        <v>75.45999999999999</v>
      </c>
      <c r="H64" t="n">
        <v>1</v>
      </c>
      <c r="I64" t="n">
        <v>14</v>
      </c>
      <c r="J64" t="n">
        <v>293.69</v>
      </c>
      <c r="K64" t="n">
        <v>59.89</v>
      </c>
      <c r="L64" t="n">
        <v>16.5</v>
      </c>
      <c r="M64" t="n">
        <v>12</v>
      </c>
      <c r="N64" t="n">
        <v>82.3</v>
      </c>
      <c r="O64" t="n">
        <v>36455.44</v>
      </c>
      <c r="P64" t="n">
        <v>288.03</v>
      </c>
      <c r="Q64" t="n">
        <v>444.56</v>
      </c>
      <c r="R64" t="n">
        <v>71.58</v>
      </c>
      <c r="S64" t="n">
        <v>48.21</v>
      </c>
      <c r="T64" t="n">
        <v>5722.69</v>
      </c>
      <c r="U64" t="n">
        <v>0.67</v>
      </c>
      <c r="V64" t="n">
        <v>0.77</v>
      </c>
      <c r="W64" t="n">
        <v>0.18</v>
      </c>
      <c r="X64" t="n">
        <v>0.33</v>
      </c>
      <c r="Y64" t="n">
        <v>1</v>
      </c>
      <c r="Z64" t="n">
        <v>10</v>
      </c>
      <c r="AA64" t="n">
        <v>326.1610592572966</v>
      </c>
      <c r="AB64" t="n">
        <v>446.2679504862293</v>
      </c>
      <c r="AC64" t="n">
        <v>403.676763632825</v>
      </c>
      <c r="AD64" t="n">
        <v>326161.0592572967</v>
      </c>
      <c r="AE64" t="n">
        <v>446267.9504862293</v>
      </c>
      <c r="AF64" t="n">
        <v>4.202794702999119e-06</v>
      </c>
      <c r="AG64" t="n">
        <v>6.125578703703705</v>
      </c>
      <c r="AH64" t="n">
        <v>403676.763632825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4.6994</v>
      </c>
      <c r="E65" t="n">
        <v>21.28</v>
      </c>
      <c r="F65" t="n">
        <v>17.72</v>
      </c>
      <c r="G65" t="n">
        <v>75.94</v>
      </c>
      <c r="H65" t="n">
        <v>1.01</v>
      </c>
      <c r="I65" t="n">
        <v>14</v>
      </c>
      <c r="J65" t="n">
        <v>294.2</v>
      </c>
      <c r="K65" t="n">
        <v>59.89</v>
      </c>
      <c r="L65" t="n">
        <v>16.75</v>
      </c>
      <c r="M65" t="n">
        <v>12</v>
      </c>
      <c r="N65" t="n">
        <v>82.56</v>
      </c>
      <c r="O65" t="n">
        <v>36518.97</v>
      </c>
      <c r="P65" t="n">
        <v>289.64</v>
      </c>
      <c r="Q65" t="n">
        <v>444.55</v>
      </c>
      <c r="R65" t="n">
        <v>75.2</v>
      </c>
      <c r="S65" t="n">
        <v>48.21</v>
      </c>
      <c r="T65" t="n">
        <v>7535.06</v>
      </c>
      <c r="U65" t="n">
        <v>0.64</v>
      </c>
      <c r="V65" t="n">
        <v>0.77</v>
      </c>
      <c r="W65" t="n">
        <v>0.19</v>
      </c>
      <c r="X65" t="n">
        <v>0.44</v>
      </c>
      <c r="Y65" t="n">
        <v>1</v>
      </c>
      <c r="Z65" t="n">
        <v>10</v>
      </c>
      <c r="AA65" t="n">
        <v>328.3136382541575</v>
      </c>
      <c r="AB65" t="n">
        <v>449.2132040348172</v>
      </c>
      <c r="AC65" t="n">
        <v>406.3409263164251</v>
      </c>
      <c r="AD65" t="n">
        <v>328313.6382541574</v>
      </c>
      <c r="AE65" t="n">
        <v>449213.2040348172</v>
      </c>
      <c r="AF65" t="n">
        <v>4.180997359654959e-06</v>
      </c>
      <c r="AG65" t="n">
        <v>6.157407407407408</v>
      </c>
      <c r="AH65" t="n">
        <v>406340.926316425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4.7096</v>
      </c>
      <c r="E66" t="n">
        <v>21.23</v>
      </c>
      <c r="F66" t="n">
        <v>17.67</v>
      </c>
      <c r="G66" t="n">
        <v>75.73999999999999</v>
      </c>
      <c r="H66" t="n">
        <v>1.03</v>
      </c>
      <c r="I66" t="n">
        <v>14</v>
      </c>
      <c r="J66" t="n">
        <v>294.72</v>
      </c>
      <c r="K66" t="n">
        <v>59.89</v>
      </c>
      <c r="L66" t="n">
        <v>17</v>
      </c>
      <c r="M66" t="n">
        <v>12</v>
      </c>
      <c r="N66" t="n">
        <v>82.83</v>
      </c>
      <c r="O66" t="n">
        <v>36582.62</v>
      </c>
      <c r="P66" t="n">
        <v>288.03</v>
      </c>
      <c r="Q66" t="n">
        <v>444.55</v>
      </c>
      <c r="R66" t="n">
        <v>73.58</v>
      </c>
      <c r="S66" t="n">
        <v>48.21</v>
      </c>
      <c r="T66" t="n">
        <v>6725.22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326.9205779488018</v>
      </c>
      <c r="AB66" t="n">
        <v>447.3071574675463</v>
      </c>
      <c r="AC66" t="n">
        <v>404.6167901583814</v>
      </c>
      <c r="AD66" t="n">
        <v>326920.5779488018</v>
      </c>
      <c r="AE66" t="n">
        <v>447307.1574675463</v>
      </c>
      <c r="AF66" t="n">
        <v>4.190072171985996e-06</v>
      </c>
      <c r="AG66" t="n">
        <v>6.142939814814816</v>
      </c>
      <c r="AH66" t="n">
        <v>404616.7901583815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4.7327</v>
      </c>
      <c r="E67" t="n">
        <v>21.13</v>
      </c>
      <c r="F67" t="n">
        <v>17.62</v>
      </c>
      <c r="G67" t="n">
        <v>81.31999999999999</v>
      </c>
      <c r="H67" t="n">
        <v>1.04</v>
      </c>
      <c r="I67" t="n">
        <v>13</v>
      </c>
      <c r="J67" t="n">
        <v>295.23</v>
      </c>
      <c r="K67" t="n">
        <v>59.89</v>
      </c>
      <c r="L67" t="n">
        <v>17.25</v>
      </c>
      <c r="M67" t="n">
        <v>11</v>
      </c>
      <c r="N67" t="n">
        <v>83.09999999999999</v>
      </c>
      <c r="O67" t="n">
        <v>36646.38</v>
      </c>
      <c r="P67" t="n">
        <v>287.2</v>
      </c>
      <c r="Q67" t="n">
        <v>444.55</v>
      </c>
      <c r="R67" t="n">
        <v>71.79000000000001</v>
      </c>
      <c r="S67" t="n">
        <v>48.21</v>
      </c>
      <c r="T67" t="n">
        <v>5837.37</v>
      </c>
      <c r="U67" t="n">
        <v>0.67</v>
      </c>
      <c r="V67" t="n">
        <v>0.77</v>
      </c>
      <c r="W67" t="n">
        <v>0.18</v>
      </c>
      <c r="X67" t="n">
        <v>0.34</v>
      </c>
      <c r="Y67" t="n">
        <v>1</v>
      </c>
      <c r="Z67" t="n">
        <v>10</v>
      </c>
      <c r="AA67" t="n">
        <v>325.4002405832888</v>
      </c>
      <c r="AB67" t="n">
        <v>445.2269648115007</v>
      </c>
      <c r="AC67" t="n">
        <v>402.7351281698601</v>
      </c>
      <c r="AD67" t="n">
        <v>325400.2405832888</v>
      </c>
      <c r="AE67" t="n">
        <v>445226.9648115007</v>
      </c>
      <c r="AF67" t="n">
        <v>4.210623952853348e-06</v>
      </c>
      <c r="AG67" t="n">
        <v>6.11400462962963</v>
      </c>
      <c r="AH67" t="n">
        <v>402735.1281698601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4.7319</v>
      </c>
      <c r="E68" t="n">
        <v>21.13</v>
      </c>
      <c r="F68" t="n">
        <v>17.62</v>
      </c>
      <c r="G68" t="n">
        <v>81.34</v>
      </c>
      <c r="H68" t="n">
        <v>1.05</v>
      </c>
      <c r="I68" t="n">
        <v>13</v>
      </c>
      <c r="J68" t="n">
        <v>295.75</v>
      </c>
      <c r="K68" t="n">
        <v>59.89</v>
      </c>
      <c r="L68" t="n">
        <v>17.5</v>
      </c>
      <c r="M68" t="n">
        <v>11</v>
      </c>
      <c r="N68" t="n">
        <v>83.36</v>
      </c>
      <c r="O68" t="n">
        <v>36710.24</v>
      </c>
      <c r="P68" t="n">
        <v>287.27</v>
      </c>
      <c r="Q68" t="n">
        <v>444.55</v>
      </c>
      <c r="R68" t="n">
        <v>71.91</v>
      </c>
      <c r="S68" t="n">
        <v>48.21</v>
      </c>
      <c r="T68" t="n">
        <v>5897.37</v>
      </c>
      <c r="U68" t="n">
        <v>0.67</v>
      </c>
      <c r="V68" t="n">
        <v>0.77</v>
      </c>
      <c r="W68" t="n">
        <v>0.18</v>
      </c>
      <c r="X68" t="n">
        <v>0.35</v>
      </c>
      <c r="Y68" t="n">
        <v>1</v>
      </c>
      <c r="Z68" t="n">
        <v>10</v>
      </c>
      <c r="AA68" t="n">
        <v>325.4689903314485</v>
      </c>
      <c r="AB68" t="n">
        <v>445.3210312499575</v>
      </c>
      <c r="AC68" t="n">
        <v>402.8202170394537</v>
      </c>
      <c r="AD68" t="n">
        <v>325468.9903314485</v>
      </c>
      <c r="AE68" t="n">
        <v>445321.0312499575</v>
      </c>
      <c r="AF68" t="n">
        <v>4.2099122028666e-06</v>
      </c>
      <c r="AG68" t="n">
        <v>6.11400462962963</v>
      </c>
      <c r="AH68" t="n">
        <v>402820.2170394537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4.7318</v>
      </c>
      <c r="E69" t="n">
        <v>21.13</v>
      </c>
      <c r="F69" t="n">
        <v>17.62</v>
      </c>
      <c r="G69" t="n">
        <v>81.34</v>
      </c>
      <c r="H69" t="n">
        <v>1.07</v>
      </c>
      <c r="I69" t="n">
        <v>13</v>
      </c>
      <c r="J69" t="n">
        <v>296.27</v>
      </c>
      <c r="K69" t="n">
        <v>59.89</v>
      </c>
      <c r="L69" t="n">
        <v>17.75</v>
      </c>
      <c r="M69" t="n">
        <v>11</v>
      </c>
      <c r="N69" t="n">
        <v>83.63</v>
      </c>
      <c r="O69" t="n">
        <v>36774.22</v>
      </c>
      <c r="P69" t="n">
        <v>287.4</v>
      </c>
      <c r="Q69" t="n">
        <v>444.56</v>
      </c>
      <c r="R69" t="n">
        <v>71.95999999999999</v>
      </c>
      <c r="S69" t="n">
        <v>48.21</v>
      </c>
      <c r="T69" t="n">
        <v>5919.53</v>
      </c>
      <c r="U69" t="n">
        <v>0.67</v>
      </c>
      <c r="V69" t="n">
        <v>0.77</v>
      </c>
      <c r="W69" t="n">
        <v>0.18</v>
      </c>
      <c r="X69" t="n">
        <v>0.35</v>
      </c>
      <c r="Y69" t="n">
        <v>1</v>
      </c>
      <c r="Z69" t="n">
        <v>10</v>
      </c>
      <c r="AA69" t="n">
        <v>325.5395623319963</v>
      </c>
      <c r="AB69" t="n">
        <v>445.417590974524</v>
      </c>
      <c r="AC69" t="n">
        <v>402.90756123943</v>
      </c>
      <c r="AD69" t="n">
        <v>325539.5623319963</v>
      </c>
      <c r="AE69" t="n">
        <v>445417.590974524</v>
      </c>
      <c r="AF69" t="n">
        <v>4.209823234118256e-06</v>
      </c>
      <c r="AG69" t="n">
        <v>6.11400462962963</v>
      </c>
      <c r="AH69" t="n">
        <v>402907.56123943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4.7314</v>
      </c>
      <c r="E70" t="n">
        <v>21.14</v>
      </c>
      <c r="F70" t="n">
        <v>17.63</v>
      </c>
      <c r="G70" t="n">
        <v>81.34999999999999</v>
      </c>
      <c r="H70" t="n">
        <v>1.08</v>
      </c>
      <c r="I70" t="n">
        <v>13</v>
      </c>
      <c r="J70" t="n">
        <v>296.79</v>
      </c>
      <c r="K70" t="n">
        <v>59.89</v>
      </c>
      <c r="L70" t="n">
        <v>18</v>
      </c>
      <c r="M70" t="n">
        <v>11</v>
      </c>
      <c r="N70" t="n">
        <v>83.90000000000001</v>
      </c>
      <c r="O70" t="n">
        <v>36838.32</v>
      </c>
      <c r="P70" t="n">
        <v>287.31</v>
      </c>
      <c r="Q70" t="n">
        <v>444.55</v>
      </c>
      <c r="R70" t="n">
        <v>72.08</v>
      </c>
      <c r="S70" t="n">
        <v>48.21</v>
      </c>
      <c r="T70" t="n">
        <v>5980.1</v>
      </c>
      <c r="U70" t="n">
        <v>0.67</v>
      </c>
      <c r="V70" t="n">
        <v>0.77</v>
      </c>
      <c r="W70" t="n">
        <v>0.18</v>
      </c>
      <c r="X70" t="n">
        <v>0.35</v>
      </c>
      <c r="Y70" t="n">
        <v>1</v>
      </c>
      <c r="Z70" t="n">
        <v>10</v>
      </c>
      <c r="AA70" t="n">
        <v>325.5374397026088</v>
      </c>
      <c r="AB70" t="n">
        <v>445.4146866993522</v>
      </c>
      <c r="AC70" t="n">
        <v>402.9049341442043</v>
      </c>
      <c r="AD70" t="n">
        <v>325537.4397026087</v>
      </c>
      <c r="AE70" t="n">
        <v>445414.6866993522</v>
      </c>
      <c r="AF70" t="n">
        <v>4.209467359124882e-06</v>
      </c>
      <c r="AG70" t="n">
        <v>6.116898148148149</v>
      </c>
      <c r="AH70" t="n">
        <v>402904.9341442042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4.731</v>
      </c>
      <c r="E71" t="n">
        <v>21.14</v>
      </c>
      <c r="F71" t="n">
        <v>17.63</v>
      </c>
      <c r="G71" t="n">
        <v>81.36</v>
      </c>
      <c r="H71" t="n">
        <v>1.09</v>
      </c>
      <c r="I71" t="n">
        <v>13</v>
      </c>
      <c r="J71" t="n">
        <v>297.31</v>
      </c>
      <c r="K71" t="n">
        <v>59.89</v>
      </c>
      <c r="L71" t="n">
        <v>18.25</v>
      </c>
      <c r="M71" t="n">
        <v>11</v>
      </c>
      <c r="N71" t="n">
        <v>84.17</v>
      </c>
      <c r="O71" t="n">
        <v>36902.52</v>
      </c>
      <c r="P71" t="n">
        <v>287.44</v>
      </c>
      <c r="Q71" t="n">
        <v>444.55</v>
      </c>
      <c r="R71" t="n">
        <v>72.05</v>
      </c>
      <c r="S71" t="n">
        <v>48.21</v>
      </c>
      <c r="T71" t="n">
        <v>5966.65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325.6203999499654</v>
      </c>
      <c r="AB71" t="n">
        <v>445.5281965697333</v>
      </c>
      <c r="AC71" t="n">
        <v>403.0076107918683</v>
      </c>
      <c r="AD71" t="n">
        <v>325620.3999499654</v>
      </c>
      <c r="AE71" t="n">
        <v>445528.1965697333</v>
      </c>
      <c r="AF71" t="n">
        <v>4.209111484131508e-06</v>
      </c>
      <c r="AG71" t="n">
        <v>6.116898148148149</v>
      </c>
      <c r="AH71" t="n">
        <v>403007.6107918684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4.7338</v>
      </c>
      <c r="E72" t="n">
        <v>21.12</v>
      </c>
      <c r="F72" t="n">
        <v>17.61</v>
      </c>
      <c r="G72" t="n">
        <v>81.3</v>
      </c>
      <c r="H72" t="n">
        <v>1.11</v>
      </c>
      <c r="I72" t="n">
        <v>13</v>
      </c>
      <c r="J72" t="n">
        <v>297.83</v>
      </c>
      <c r="K72" t="n">
        <v>59.89</v>
      </c>
      <c r="L72" t="n">
        <v>18.5</v>
      </c>
      <c r="M72" t="n">
        <v>11</v>
      </c>
      <c r="N72" t="n">
        <v>84.45</v>
      </c>
      <c r="O72" t="n">
        <v>36966.84</v>
      </c>
      <c r="P72" t="n">
        <v>286.3</v>
      </c>
      <c r="Q72" t="n">
        <v>444.56</v>
      </c>
      <c r="R72" t="n">
        <v>71.61</v>
      </c>
      <c r="S72" t="n">
        <v>48.21</v>
      </c>
      <c r="T72" t="n">
        <v>5745.81</v>
      </c>
      <c r="U72" t="n">
        <v>0.67</v>
      </c>
      <c r="V72" t="n">
        <v>0.77</v>
      </c>
      <c r="W72" t="n">
        <v>0.19</v>
      </c>
      <c r="X72" t="n">
        <v>0.34</v>
      </c>
      <c r="Y72" t="n">
        <v>1</v>
      </c>
      <c r="Z72" t="n">
        <v>10</v>
      </c>
      <c r="AA72" t="n">
        <v>324.8677142527941</v>
      </c>
      <c r="AB72" t="n">
        <v>444.4983387927143</v>
      </c>
      <c r="AC72" t="n">
        <v>402.0760411956735</v>
      </c>
      <c r="AD72" t="n">
        <v>324867.7142527942</v>
      </c>
      <c r="AE72" t="n">
        <v>444498.3387927143</v>
      </c>
      <c r="AF72" t="n">
        <v>4.211602609085126e-06</v>
      </c>
      <c r="AG72" t="n">
        <v>6.111111111111112</v>
      </c>
      <c r="AH72" t="n">
        <v>402076.0411956735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4.7523</v>
      </c>
      <c r="E73" t="n">
        <v>21.04</v>
      </c>
      <c r="F73" t="n">
        <v>17.58</v>
      </c>
      <c r="G73" t="n">
        <v>87.91</v>
      </c>
      <c r="H73" t="n">
        <v>1.12</v>
      </c>
      <c r="I73" t="n">
        <v>12</v>
      </c>
      <c r="J73" t="n">
        <v>298.35</v>
      </c>
      <c r="K73" t="n">
        <v>59.89</v>
      </c>
      <c r="L73" t="n">
        <v>18.75</v>
      </c>
      <c r="M73" t="n">
        <v>10</v>
      </c>
      <c r="N73" t="n">
        <v>84.72</v>
      </c>
      <c r="O73" t="n">
        <v>37031.27</v>
      </c>
      <c r="P73" t="n">
        <v>285.64</v>
      </c>
      <c r="Q73" t="n">
        <v>444.55</v>
      </c>
      <c r="R73" t="n">
        <v>70.55</v>
      </c>
      <c r="S73" t="n">
        <v>48.21</v>
      </c>
      <c r="T73" t="n">
        <v>5220.14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323.6929262939931</v>
      </c>
      <c r="AB73" t="n">
        <v>442.8909420794957</v>
      </c>
      <c r="AC73" t="n">
        <v>400.6220521687692</v>
      </c>
      <c r="AD73" t="n">
        <v>323692.9262939931</v>
      </c>
      <c r="AE73" t="n">
        <v>442890.9420794958</v>
      </c>
      <c r="AF73" t="n">
        <v>4.228061827528676e-06</v>
      </c>
      <c r="AG73" t="n">
        <v>6.087962962962963</v>
      </c>
      <c r="AH73" t="n">
        <v>400622.0521687692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4.7521</v>
      </c>
      <c r="E74" t="n">
        <v>21.04</v>
      </c>
      <c r="F74" t="n">
        <v>17.58</v>
      </c>
      <c r="G74" t="n">
        <v>87.92</v>
      </c>
      <c r="H74" t="n">
        <v>1.13</v>
      </c>
      <c r="I74" t="n">
        <v>12</v>
      </c>
      <c r="J74" t="n">
        <v>298.88</v>
      </c>
      <c r="K74" t="n">
        <v>59.89</v>
      </c>
      <c r="L74" t="n">
        <v>19</v>
      </c>
      <c r="M74" t="n">
        <v>10</v>
      </c>
      <c r="N74" t="n">
        <v>84.98999999999999</v>
      </c>
      <c r="O74" t="n">
        <v>37095.82</v>
      </c>
      <c r="P74" t="n">
        <v>286.08</v>
      </c>
      <c r="Q74" t="n">
        <v>444.55</v>
      </c>
      <c r="R74" t="n">
        <v>70.63</v>
      </c>
      <c r="S74" t="n">
        <v>48.21</v>
      </c>
      <c r="T74" t="n">
        <v>5258.1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323.925006144361</v>
      </c>
      <c r="AB74" t="n">
        <v>443.2084839694096</v>
      </c>
      <c r="AC74" t="n">
        <v>400.9092883063825</v>
      </c>
      <c r="AD74" t="n">
        <v>323925.006144361</v>
      </c>
      <c r="AE74" t="n">
        <v>443208.4839694096</v>
      </c>
      <c r="AF74" t="n">
        <v>4.227883890031989e-06</v>
      </c>
      <c r="AG74" t="n">
        <v>6.087962962962963</v>
      </c>
      <c r="AH74" t="n">
        <v>400909.2883063824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4.7504</v>
      </c>
      <c r="E75" t="n">
        <v>21.05</v>
      </c>
      <c r="F75" t="n">
        <v>17.59</v>
      </c>
      <c r="G75" t="n">
        <v>87.95999999999999</v>
      </c>
      <c r="H75" t="n">
        <v>1.15</v>
      </c>
      <c r="I75" t="n">
        <v>12</v>
      </c>
      <c r="J75" t="n">
        <v>299.4</v>
      </c>
      <c r="K75" t="n">
        <v>59.89</v>
      </c>
      <c r="L75" t="n">
        <v>19.25</v>
      </c>
      <c r="M75" t="n">
        <v>10</v>
      </c>
      <c r="N75" t="n">
        <v>85.27</v>
      </c>
      <c r="O75" t="n">
        <v>37160.49</v>
      </c>
      <c r="P75" t="n">
        <v>286.29</v>
      </c>
      <c r="Q75" t="n">
        <v>444.55</v>
      </c>
      <c r="R75" t="n">
        <v>70.84</v>
      </c>
      <c r="S75" t="n">
        <v>48.21</v>
      </c>
      <c r="T75" t="n">
        <v>5366.43</v>
      </c>
      <c r="U75" t="n">
        <v>0.68</v>
      </c>
      <c r="V75" t="n">
        <v>0.78</v>
      </c>
      <c r="W75" t="n">
        <v>0.18</v>
      </c>
      <c r="X75" t="n">
        <v>0.31</v>
      </c>
      <c r="Y75" t="n">
        <v>1</v>
      </c>
      <c r="Z75" t="n">
        <v>10</v>
      </c>
      <c r="AA75" t="n">
        <v>324.1284640884586</v>
      </c>
      <c r="AB75" t="n">
        <v>443.4868641044549</v>
      </c>
      <c r="AC75" t="n">
        <v>401.1611002320479</v>
      </c>
      <c r="AD75" t="n">
        <v>324128.4640884586</v>
      </c>
      <c r="AE75" t="n">
        <v>443486.8641044549</v>
      </c>
      <c r="AF75" t="n">
        <v>4.226371421310149e-06</v>
      </c>
      <c r="AG75" t="n">
        <v>6.090856481481482</v>
      </c>
      <c r="AH75" t="n">
        <v>401161.100232048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4.7515</v>
      </c>
      <c r="E76" t="n">
        <v>21.05</v>
      </c>
      <c r="F76" t="n">
        <v>17.59</v>
      </c>
      <c r="G76" t="n">
        <v>87.93000000000001</v>
      </c>
      <c r="H76" t="n">
        <v>1.16</v>
      </c>
      <c r="I76" t="n">
        <v>12</v>
      </c>
      <c r="J76" t="n">
        <v>299.93</v>
      </c>
      <c r="K76" t="n">
        <v>59.89</v>
      </c>
      <c r="L76" t="n">
        <v>19.5</v>
      </c>
      <c r="M76" t="n">
        <v>10</v>
      </c>
      <c r="N76" t="n">
        <v>85.54000000000001</v>
      </c>
      <c r="O76" t="n">
        <v>37225.39</v>
      </c>
      <c r="P76" t="n">
        <v>286.44</v>
      </c>
      <c r="Q76" t="n">
        <v>444.58</v>
      </c>
      <c r="R76" t="n">
        <v>70.67</v>
      </c>
      <c r="S76" t="n">
        <v>48.21</v>
      </c>
      <c r="T76" t="n">
        <v>5278.57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324.1599657832675</v>
      </c>
      <c r="AB76" t="n">
        <v>443.5299661130491</v>
      </c>
      <c r="AC76" t="n">
        <v>401.200088645436</v>
      </c>
      <c r="AD76" t="n">
        <v>324159.9657832675</v>
      </c>
      <c r="AE76" t="n">
        <v>443529.9661130491</v>
      </c>
      <c r="AF76" t="n">
        <v>4.227350077541928e-06</v>
      </c>
      <c r="AG76" t="n">
        <v>6.090856481481482</v>
      </c>
      <c r="AH76" t="n">
        <v>401200.088645436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4.7525</v>
      </c>
      <c r="E77" t="n">
        <v>21.04</v>
      </c>
      <c r="F77" t="n">
        <v>17.58</v>
      </c>
      <c r="G77" t="n">
        <v>87.91</v>
      </c>
      <c r="H77" t="n">
        <v>1.17</v>
      </c>
      <c r="I77" t="n">
        <v>12</v>
      </c>
      <c r="J77" t="n">
        <v>300.45</v>
      </c>
      <c r="K77" t="n">
        <v>59.89</v>
      </c>
      <c r="L77" t="n">
        <v>19.75</v>
      </c>
      <c r="M77" t="n">
        <v>10</v>
      </c>
      <c r="N77" t="n">
        <v>85.81999999999999</v>
      </c>
      <c r="O77" t="n">
        <v>37290.29</v>
      </c>
      <c r="P77" t="n">
        <v>286.52</v>
      </c>
      <c r="Q77" t="n">
        <v>444.58</v>
      </c>
      <c r="R77" t="n">
        <v>70.51000000000001</v>
      </c>
      <c r="S77" t="n">
        <v>48.21</v>
      </c>
      <c r="T77" t="n">
        <v>5198.03</v>
      </c>
      <c r="U77" t="n">
        <v>0.68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324.1326420300652</v>
      </c>
      <c r="AB77" t="n">
        <v>443.4925805484788</v>
      </c>
      <c r="AC77" t="n">
        <v>401.1662711066772</v>
      </c>
      <c r="AD77" t="n">
        <v>324132.6420300652</v>
      </c>
      <c r="AE77" t="n">
        <v>443492.5805484788</v>
      </c>
      <c r="AF77" t="n">
        <v>4.228239765025363e-06</v>
      </c>
      <c r="AG77" t="n">
        <v>6.087962962962963</v>
      </c>
      <c r="AH77" t="n">
        <v>401166.2711066772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4.7594</v>
      </c>
      <c r="E78" t="n">
        <v>21.01</v>
      </c>
      <c r="F78" t="n">
        <v>17.55</v>
      </c>
      <c r="G78" t="n">
        <v>87.76000000000001</v>
      </c>
      <c r="H78" t="n">
        <v>1.18</v>
      </c>
      <c r="I78" t="n">
        <v>12</v>
      </c>
      <c r="J78" t="n">
        <v>300.98</v>
      </c>
      <c r="K78" t="n">
        <v>59.89</v>
      </c>
      <c r="L78" t="n">
        <v>20</v>
      </c>
      <c r="M78" t="n">
        <v>10</v>
      </c>
      <c r="N78" t="n">
        <v>86.09</v>
      </c>
      <c r="O78" t="n">
        <v>37355.31</v>
      </c>
      <c r="P78" t="n">
        <v>285.62</v>
      </c>
      <c r="Q78" t="n">
        <v>444.55</v>
      </c>
      <c r="R78" t="n">
        <v>69.43000000000001</v>
      </c>
      <c r="S78" t="n">
        <v>48.21</v>
      </c>
      <c r="T78" t="n">
        <v>4657.97</v>
      </c>
      <c r="U78" t="n">
        <v>0.6899999999999999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323.3127155378909</v>
      </c>
      <c r="AB78" t="n">
        <v>442.370720949282</v>
      </c>
      <c r="AC78" t="n">
        <v>400.1514802130881</v>
      </c>
      <c r="AD78" t="n">
        <v>323312.7155378909</v>
      </c>
      <c r="AE78" t="n">
        <v>442370.7209492821</v>
      </c>
      <c r="AF78" t="n">
        <v>4.234378608661065e-06</v>
      </c>
      <c r="AG78" t="n">
        <v>6.079282407407408</v>
      </c>
      <c r="AH78" t="n">
        <v>400151.4802130881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4.7666</v>
      </c>
      <c r="E79" t="n">
        <v>20.98</v>
      </c>
      <c r="F79" t="n">
        <v>17.52</v>
      </c>
      <c r="G79" t="n">
        <v>87.59999999999999</v>
      </c>
      <c r="H79" t="n">
        <v>1.2</v>
      </c>
      <c r="I79" t="n">
        <v>12</v>
      </c>
      <c r="J79" t="n">
        <v>301.51</v>
      </c>
      <c r="K79" t="n">
        <v>59.89</v>
      </c>
      <c r="L79" t="n">
        <v>20.25</v>
      </c>
      <c r="M79" t="n">
        <v>10</v>
      </c>
      <c r="N79" t="n">
        <v>86.37</v>
      </c>
      <c r="O79" t="n">
        <v>37420.44</v>
      </c>
      <c r="P79" t="n">
        <v>284.06</v>
      </c>
      <c r="Q79" t="n">
        <v>444.55</v>
      </c>
      <c r="R79" t="n">
        <v>68.45</v>
      </c>
      <c r="S79" t="n">
        <v>48.21</v>
      </c>
      <c r="T79" t="n">
        <v>4171.03</v>
      </c>
      <c r="U79" t="n">
        <v>0.7</v>
      </c>
      <c r="V79" t="n">
        <v>0.78</v>
      </c>
      <c r="W79" t="n">
        <v>0.18</v>
      </c>
      <c r="X79" t="n">
        <v>0.24</v>
      </c>
      <c r="Y79" t="n">
        <v>1</v>
      </c>
      <c r="Z79" t="n">
        <v>10</v>
      </c>
      <c r="AA79" t="n">
        <v>322.1481775912977</v>
      </c>
      <c r="AB79" t="n">
        <v>440.7773487549649</v>
      </c>
      <c r="AC79" t="n">
        <v>398.7101772246846</v>
      </c>
      <c r="AD79" t="n">
        <v>322148.1775912977</v>
      </c>
      <c r="AE79" t="n">
        <v>440777.3487549649</v>
      </c>
      <c r="AF79" t="n">
        <v>4.240784358541799e-06</v>
      </c>
      <c r="AG79" t="n">
        <v>6.070601851851852</v>
      </c>
      <c r="AH79" t="n">
        <v>398710.1772246846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4.7694</v>
      </c>
      <c r="E80" t="n">
        <v>20.97</v>
      </c>
      <c r="F80" t="n">
        <v>17.56</v>
      </c>
      <c r="G80" t="n">
        <v>95.77</v>
      </c>
      <c r="H80" t="n">
        <v>1.21</v>
      </c>
      <c r="I80" t="n">
        <v>11</v>
      </c>
      <c r="J80" t="n">
        <v>302.04</v>
      </c>
      <c r="K80" t="n">
        <v>59.89</v>
      </c>
      <c r="L80" t="n">
        <v>20.5</v>
      </c>
      <c r="M80" t="n">
        <v>9</v>
      </c>
      <c r="N80" t="n">
        <v>86.65000000000001</v>
      </c>
      <c r="O80" t="n">
        <v>37485.7</v>
      </c>
      <c r="P80" t="n">
        <v>284.71</v>
      </c>
      <c r="Q80" t="n">
        <v>444.55</v>
      </c>
      <c r="R80" t="n">
        <v>70.01000000000001</v>
      </c>
      <c r="S80" t="n">
        <v>48.21</v>
      </c>
      <c r="T80" t="n">
        <v>4955.68</v>
      </c>
      <c r="U80" t="n">
        <v>0.6899999999999999</v>
      </c>
      <c r="V80" t="n">
        <v>0.78</v>
      </c>
      <c r="W80" t="n">
        <v>0.18</v>
      </c>
      <c r="X80" t="n">
        <v>0.28</v>
      </c>
      <c r="Y80" t="n">
        <v>1</v>
      </c>
      <c r="Z80" t="n">
        <v>10</v>
      </c>
      <c r="AA80" t="n">
        <v>322.4738961313897</v>
      </c>
      <c r="AB80" t="n">
        <v>441.2230112312066</v>
      </c>
      <c r="AC80" t="n">
        <v>399.113306299685</v>
      </c>
      <c r="AD80" t="n">
        <v>322473.8961313897</v>
      </c>
      <c r="AE80" t="n">
        <v>441223.0112312066</v>
      </c>
      <c r="AF80" t="n">
        <v>4.243275483495417e-06</v>
      </c>
      <c r="AG80" t="n">
        <v>6.067708333333333</v>
      </c>
      <c r="AH80" t="n">
        <v>399113.306299685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4.7647</v>
      </c>
      <c r="E81" t="n">
        <v>20.99</v>
      </c>
      <c r="F81" t="n">
        <v>17.58</v>
      </c>
      <c r="G81" t="n">
        <v>95.88</v>
      </c>
      <c r="H81" t="n">
        <v>1.22</v>
      </c>
      <c r="I81" t="n">
        <v>11</v>
      </c>
      <c r="J81" t="n">
        <v>302.57</v>
      </c>
      <c r="K81" t="n">
        <v>59.89</v>
      </c>
      <c r="L81" t="n">
        <v>20.75</v>
      </c>
      <c r="M81" t="n">
        <v>9</v>
      </c>
      <c r="N81" t="n">
        <v>86.93000000000001</v>
      </c>
      <c r="O81" t="n">
        <v>37551.07</v>
      </c>
      <c r="P81" t="n">
        <v>284.98</v>
      </c>
      <c r="Q81" t="n">
        <v>444.55</v>
      </c>
      <c r="R81" t="n">
        <v>70.47</v>
      </c>
      <c r="S81" t="n">
        <v>48.21</v>
      </c>
      <c r="T81" t="n">
        <v>5185.3</v>
      </c>
      <c r="U81" t="n">
        <v>0.68</v>
      </c>
      <c r="V81" t="n">
        <v>0.78</v>
      </c>
      <c r="W81" t="n">
        <v>0.18</v>
      </c>
      <c r="X81" t="n">
        <v>0.3</v>
      </c>
      <c r="Y81" t="n">
        <v>1</v>
      </c>
      <c r="Z81" t="n">
        <v>10</v>
      </c>
      <c r="AA81" t="n">
        <v>322.8548218462573</v>
      </c>
      <c r="AB81" t="n">
        <v>441.7442105995449</v>
      </c>
      <c r="AC81" t="n">
        <v>399.5847631318171</v>
      </c>
      <c r="AD81" t="n">
        <v>322854.8218462573</v>
      </c>
      <c r="AE81" t="n">
        <v>441744.2105995449</v>
      </c>
      <c r="AF81" t="n">
        <v>4.239093952323272e-06</v>
      </c>
      <c r="AG81" t="n">
        <v>6.07349537037037</v>
      </c>
      <c r="AH81" t="n">
        <v>399584.7631318171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4.7668</v>
      </c>
      <c r="E82" t="n">
        <v>20.98</v>
      </c>
      <c r="F82" t="n">
        <v>17.57</v>
      </c>
      <c r="G82" t="n">
        <v>95.83</v>
      </c>
      <c r="H82" t="n">
        <v>1.23</v>
      </c>
      <c r="I82" t="n">
        <v>11</v>
      </c>
      <c r="J82" t="n">
        <v>303.1</v>
      </c>
      <c r="K82" t="n">
        <v>59.89</v>
      </c>
      <c r="L82" t="n">
        <v>21</v>
      </c>
      <c r="M82" t="n">
        <v>9</v>
      </c>
      <c r="N82" t="n">
        <v>87.20999999999999</v>
      </c>
      <c r="O82" t="n">
        <v>37616.56</v>
      </c>
      <c r="P82" t="n">
        <v>284.89</v>
      </c>
      <c r="Q82" t="n">
        <v>444.55</v>
      </c>
      <c r="R82" t="n">
        <v>70.22</v>
      </c>
      <c r="S82" t="n">
        <v>48.21</v>
      </c>
      <c r="T82" t="n">
        <v>5059.5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322.6971821037801</v>
      </c>
      <c r="AB82" t="n">
        <v>441.528520949313</v>
      </c>
      <c r="AC82" t="n">
        <v>399.389658599081</v>
      </c>
      <c r="AD82" t="n">
        <v>322697.18210378</v>
      </c>
      <c r="AE82" t="n">
        <v>441528.520949313</v>
      </c>
      <c r="AF82" t="n">
        <v>4.240962296038485e-06</v>
      </c>
      <c r="AG82" t="n">
        <v>6.070601851851852</v>
      </c>
      <c r="AH82" t="n">
        <v>399389.658599081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4.7678</v>
      </c>
      <c r="E83" t="n">
        <v>20.97</v>
      </c>
      <c r="F83" t="n">
        <v>17.57</v>
      </c>
      <c r="G83" t="n">
        <v>95.81</v>
      </c>
      <c r="H83" t="n">
        <v>1.25</v>
      </c>
      <c r="I83" t="n">
        <v>11</v>
      </c>
      <c r="J83" t="n">
        <v>303.63</v>
      </c>
      <c r="K83" t="n">
        <v>59.89</v>
      </c>
      <c r="L83" t="n">
        <v>21.25</v>
      </c>
      <c r="M83" t="n">
        <v>9</v>
      </c>
      <c r="N83" t="n">
        <v>87.48999999999999</v>
      </c>
      <c r="O83" t="n">
        <v>37682.17</v>
      </c>
      <c r="P83" t="n">
        <v>285.1</v>
      </c>
      <c r="Q83" t="n">
        <v>444.55</v>
      </c>
      <c r="R83" t="n">
        <v>70.06</v>
      </c>
      <c r="S83" t="n">
        <v>48.21</v>
      </c>
      <c r="T83" t="n">
        <v>4980.69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322.7633771511391</v>
      </c>
      <c r="AB83" t="n">
        <v>441.619091933429</v>
      </c>
      <c r="AC83" t="n">
        <v>399.4715856155901</v>
      </c>
      <c r="AD83" t="n">
        <v>322763.3771511391</v>
      </c>
      <c r="AE83" t="n">
        <v>441619.091933429</v>
      </c>
      <c r="AF83" t="n">
        <v>4.241851983521921e-06</v>
      </c>
      <c r="AG83" t="n">
        <v>6.067708333333333</v>
      </c>
      <c r="AH83" t="n">
        <v>399471.5856155901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4.7664</v>
      </c>
      <c r="E84" t="n">
        <v>20.98</v>
      </c>
      <c r="F84" t="n">
        <v>17.57</v>
      </c>
      <c r="G84" t="n">
        <v>95.84</v>
      </c>
      <c r="H84" t="n">
        <v>1.26</v>
      </c>
      <c r="I84" t="n">
        <v>11</v>
      </c>
      <c r="J84" t="n">
        <v>304.16</v>
      </c>
      <c r="K84" t="n">
        <v>59.89</v>
      </c>
      <c r="L84" t="n">
        <v>21.5</v>
      </c>
      <c r="M84" t="n">
        <v>9</v>
      </c>
      <c r="N84" t="n">
        <v>87.78</v>
      </c>
      <c r="O84" t="n">
        <v>37747.91</v>
      </c>
      <c r="P84" t="n">
        <v>285.33</v>
      </c>
      <c r="Q84" t="n">
        <v>444.58</v>
      </c>
      <c r="R84" t="n">
        <v>70.23</v>
      </c>
      <c r="S84" t="n">
        <v>48.21</v>
      </c>
      <c r="T84" t="n">
        <v>5066.99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322.9365933544764</v>
      </c>
      <c r="AB84" t="n">
        <v>441.8560939845947</v>
      </c>
      <c r="AC84" t="n">
        <v>399.685968523627</v>
      </c>
      <c r="AD84" t="n">
        <v>322936.5933544764</v>
      </c>
      <c r="AE84" t="n">
        <v>441856.0939845947</v>
      </c>
      <c r="AF84" t="n">
        <v>4.240606421045111e-06</v>
      </c>
      <c r="AG84" t="n">
        <v>6.070601851851852</v>
      </c>
      <c r="AH84" t="n">
        <v>399685.968523627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4.7669</v>
      </c>
      <c r="E85" t="n">
        <v>20.98</v>
      </c>
      <c r="F85" t="n">
        <v>17.57</v>
      </c>
      <c r="G85" t="n">
        <v>95.83</v>
      </c>
      <c r="H85" t="n">
        <v>1.27</v>
      </c>
      <c r="I85" t="n">
        <v>11</v>
      </c>
      <c r="J85" t="n">
        <v>304.7</v>
      </c>
      <c r="K85" t="n">
        <v>59.89</v>
      </c>
      <c r="L85" t="n">
        <v>21.75</v>
      </c>
      <c r="M85" t="n">
        <v>9</v>
      </c>
      <c r="N85" t="n">
        <v>88.06</v>
      </c>
      <c r="O85" t="n">
        <v>37813.76</v>
      </c>
      <c r="P85" t="n">
        <v>285.1</v>
      </c>
      <c r="Q85" t="n">
        <v>444.56</v>
      </c>
      <c r="R85" t="n">
        <v>70.14</v>
      </c>
      <c r="S85" t="n">
        <v>48.21</v>
      </c>
      <c r="T85" t="n">
        <v>5018.15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322.7996984129757</v>
      </c>
      <c r="AB85" t="n">
        <v>441.6687882862548</v>
      </c>
      <c r="AC85" t="n">
        <v>399.5165390182515</v>
      </c>
      <c r="AD85" t="n">
        <v>322799.6984129756</v>
      </c>
      <c r="AE85" t="n">
        <v>441668.7882862547</v>
      </c>
      <c r="AF85" t="n">
        <v>4.241051264786828e-06</v>
      </c>
      <c r="AG85" t="n">
        <v>6.070601851851852</v>
      </c>
      <c r="AH85" t="n">
        <v>399516.5390182515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4.7676</v>
      </c>
      <c r="E86" t="n">
        <v>20.97</v>
      </c>
      <c r="F86" t="n">
        <v>17.57</v>
      </c>
      <c r="G86" t="n">
        <v>95.81</v>
      </c>
      <c r="H86" t="n">
        <v>1.28</v>
      </c>
      <c r="I86" t="n">
        <v>11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284.93</v>
      </c>
      <c r="Q86" t="n">
        <v>444.55</v>
      </c>
      <c r="R86" t="n">
        <v>70.08</v>
      </c>
      <c r="S86" t="n">
        <v>48.21</v>
      </c>
      <c r="T86" t="n">
        <v>4987.69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322.6852047611308</v>
      </c>
      <c r="AB86" t="n">
        <v>441.5121330206971</v>
      </c>
      <c r="AC86" t="n">
        <v>399.3748347113716</v>
      </c>
      <c r="AD86" t="n">
        <v>322685.2047611308</v>
      </c>
      <c r="AE86" t="n">
        <v>441512.1330206972</v>
      </c>
      <c r="AF86" t="n">
        <v>4.241674046025233e-06</v>
      </c>
      <c r="AG86" t="n">
        <v>6.067708333333333</v>
      </c>
      <c r="AH86" t="n">
        <v>399374.8347113716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4.7656</v>
      </c>
      <c r="E87" t="n">
        <v>20.98</v>
      </c>
      <c r="F87" t="n">
        <v>17.57</v>
      </c>
      <c r="G87" t="n">
        <v>95.86</v>
      </c>
      <c r="H87" t="n">
        <v>1.3</v>
      </c>
      <c r="I87" t="n">
        <v>11</v>
      </c>
      <c r="J87" t="n">
        <v>305.77</v>
      </c>
      <c r="K87" t="n">
        <v>59.89</v>
      </c>
      <c r="L87" t="n">
        <v>22.25</v>
      </c>
      <c r="M87" t="n">
        <v>9</v>
      </c>
      <c r="N87" t="n">
        <v>88.63</v>
      </c>
      <c r="O87" t="n">
        <v>37945.85</v>
      </c>
      <c r="P87" t="n">
        <v>284.7</v>
      </c>
      <c r="Q87" t="n">
        <v>444.55</v>
      </c>
      <c r="R87" t="n">
        <v>70.40000000000001</v>
      </c>
      <c r="S87" t="n">
        <v>48.21</v>
      </c>
      <c r="T87" t="n">
        <v>5151.21</v>
      </c>
      <c r="U87" t="n">
        <v>0.68</v>
      </c>
      <c r="V87" t="n">
        <v>0.78</v>
      </c>
      <c r="W87" t="n">
        <v>0.18</v>
      </c>
      <c r="X87" t="n">
        <v>0.3</v>
      </c>
      <c r="Y87" t="n">
        <v>1</v>
      </c>
      <c r="Z87" t="n">
        <v>10</v>
      </c>
      <c r="AA87" t="n">
        <v>322.6491777591991</v>
      </c>
      <c r="AB87" t="n">
        <v>441.4628392872551</v>
      </c>
      <c r="AC87" t="n">
        <v>399.330245502665</v>
      </c>
      <c r="AD87" t="n">
        <v>322649.1777591991</v>
      </c>
      <c r="AE87" t="n">
        <v>441462.8392872551</v>
      </c>
      <c r="AF87" t="n">
        <v>4.239894671058364e-06</v>
      </c>
      <c r="AG87" t="n">
        <v>6.070601851851852</v>
      </c>
      <c r="AH87" t="n">
        <v>399330.2455026651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4.767</v>
      </c>
      <c r="E88" t="n">
        <v>20.98</v>
      </c>
      <c r="F88" t="n">
        <v>17.57</v>
      </c>
      <c r="G88" t="n">
        <v>95.83</v>
      </c>
      <c r="H88" t="n">
        <v>1.31</v>
      </c>
      <c r="I88" t="n">
        <v>11</v>
      </c>
      <c r="J88" t="n">
        <v>306.31</v>
      </c>
      <c r="K88" t="n">
        <v>59.89</v>
      </c>
      <c r="L88" t="n">
        <v>22.5</v>
      </c>
      <c r="M88" t="n">
        <v>9</v>
      </c>
      <c r="N88" t="n">
        <v>88.92</v>
      </c>
      <c r="O88" t="n">
        <v>38012.07</v>
      </c>
      <c r="P88" t="n">
        <v>284.46</v>
      </c>
      <c r="Q88" t="n">
        <v>444.55</v>
      </c>
      <c r="R88" t="n">
        <v>70.09</v>
      </c>
      <c r="S88" t="n">
        <v>48.21</v>
      </c>
      <c r="T88" t="n">
        <v>4996.37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322.4709431640747</v>
      </c>
      <c r="AB88" t="n">
        <v>441.2189708510505</v>
      </c>
      <c r="AC88" t="n">
        <v>399.1096515277403</v>
      </c>
      <c r="AD88" t="n">
        <v>322470.9431640747</v>
      </c>
      <c r="AE88" t="n">
        <v>441218.9708510505</v>
      </c>
      <c r="AF88" t="n">
        <v>4.241140233535173e-06</v>
      </c>
      <c r="AG88" t="n">
        <v>6.070601851851852</v>
      </c>
      <c r="AH88" t="n">
        <v>399109.6515277403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4.7905</v>
      </c>
      <c r="E89" t="n">
        <v>20.87</v>
      </c>
      <c r="F89" t="n">
        <v>17.52</v>
      </c>
      <c r="G89" t="n">
        <v>105.1</v>
      </c>
      <c r="H89" t="n">
        <v>1.32</v>
      </c>
      <c r="I89" t="n">
        <v>10</v>
      </c>
      <c r="J89" t="n">
        <v>306.84</v>
      </c>
      <c r="K89" t="n">
        <v>59.89</v>
      </c>
      <c r="L89" t="n">
        <v>22.75</v>
      </c>
      <c r="M89" t="n">
        <v>8</v>
      </c>
      <c r="N89" t="n">
        <v>89.20999999999999</v>
      </c>
      <c r="O89" t="n">
        <v>38078.42</v>
      </c>
      <c r="P89" t="n">
        <v>283.71</v>
      </c>
      <c r="Q89" t="n">
        <v>444.55</v>
      </c>
      <c r="R89" t="n">
        <v>68.34999999999999</v>
      </c>
      <c r="S89" t="n">
        <v>48.21</v>
      </c>
      <c r="T89" t="n">
        <v>4129.83</v>
      </c>
      <c r="U89" t="n">
        <v>0.71</v>
      </c>
      <c r="V89" t="n">
        <v>0.78</v>
      </c>
      <c r="W89" t="n">
        <v>0.18</v>
      </c>
      <c r="X89" t="n">
        <v>0.24</v>
      </c>
      <c r="Y89" t="n">
        <v>1</v>
      </c>
      <c r="Z89" t="n">
        <v>10</v>
      </c>
      <c r="AA89" t="n">
        <v>321.0147577377207</v>
      </c>
      <c r="AB89" t="n">
        <v>439.226553708346</v>
      </c>
      <c r="AC89" t="n">
        <v>397.3073878807605</v>
      </c>
      <c r="AD89" t="n">
        <v>321014.7577377207</v>
      </c>
      <c r="AE89" t="n">
        <v>439226.553708346</v>
      </c>
      <c r="AF89" t="n">
        <v>4.262047889395897e-06</v>
      </c>
      <c r="AG89" t="n">
        <v>6.038773148148149</v>
      </c>
      <c r="AH89" t="n">
        <v>397307.3878807605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4.787</v>
      </c>
      <c r="E90" t="n">
        <v>20.89</v>
      </c>
      <c r="F90" t="n">
        <v>17.53</v>
      </c>
      <c r="G90" t="n">
        <v>105.19</v>
      </c>
      <c r="H90" t="n">
        <v>1.33</v>
      </c>
      <c r="I90" t="n">
        <v>10</v>
      </c>
      <c r="J90" t="n">
        <v>307.38</v>
      </c>
      <c r="K90" t="n">
        <v>59.89</v>
      </c>
      <c r="L90" t="n">
        <v>23</v>
      </c>
      <c r="M90" t="n">
        <v>8</v>
      </c>
      <c r="N90" t="n">
        <v>89.5</v>
      </c>
      <c r="O90" t="n">
        <v>38144.9</v>
      </c>
      <c r="P90" t="n">
        <v>284.09</v>
      </c>
      <c r="Q90" t="n">
        <v>444.55</v>
      </c>
      <c r="R90" t="n">
        <v>69</v>
      </c>
      <c r="S90" t="n">
        <v>48.21</v>
      </c>
      <c r="T90" t="n">
        <v>4452.55</v>
      </c>
      <c r="U90" t="n">
        <v>0.7</v>
      </c>
      <c r="V90" t="n">
        <v>0.78</v>
      </c>
      <c r="W90" t="n">
        <v>0.18</v>
      </c>
      <c r="X90" t="n">
        <v>0.25</v>
      </c>
      <c r="Y90" t="n">
        <v>1</v>
      </c>
      <c r="Z90" t="n">
        <v>10</v>
      </c>
      <c r="AA90" t="n">
        <v>321.3731996698995</v>
      </c>
      <c r="AB90" t="n">
        <v>439.716989773295</v>
      </c>
      <c r="AC90" t="n">
        <v>397.7510174160021</v>
      </c>
      <c r="AD90" t="n">
        <v>321373.1996698995</v>
      </c>
      <c r="AE90" t="n">
        <v>439716.989773295</v>
      </c>
      <c r="AF90" t="n">
        <v>4.258933983203874e-06</v>
      </c>
      <c r="AG90" t="n">
        <v>6.044560185185186</v>
      </c>
      <c r="AH90" t="n">
        <v>397751.0174160021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4.7888</v>
      </c>
      <c r="E91" t="n">
        <v>20.88</v>
      </c>
      <c r="F91" t="n">
        <v>17.52</v>
      </c>
      <c r="G91" t="n">
        <v>105.14</v>
      </c>
      <c r="H91" t="n">
        <v>1.35</v>
      </c>
      <c r="I91" t="n">
        <v>10</v>
      </c>
      <c r="J91" t="n">
        <v>307.92</v>
      </c>
      <c r="K91" t="n">
        <v>59.89</v>
      </c>
      <c r="L91" t="n">
        <v>23.25</v>
      </c>
      <c r="M91" t="n">
        <v>8</v>
      </c>
      <c r="N91" t="n">
        <v>89.79000000000001</v>
      </c>
      <c r="O91" t="n">
        <v>38211.5</v>
      </c>
      <c r="P91" t="n">
        <v>284.49</v>
      </c>
      <c r="Q91" t="n">
        <v>444.55</v>
      </c>
      <c r="R91" t="n">
        <v>68.66</v>
      </c>
      <c r="S91" t="n">
        <v>48.21</v>
      </c>
      <c r="T91" t="n">
        <v>4283.46</v>
      </c>
      <c r="U91" t="n">
        <v>0.7</v>
      </c>
      <c r="V91" t="n">
        <v>0.78</v>
      </c>
      <c r="W91" t="n">
        <v>0.18</v>
      </c>
      <c r="X91" t="n">
        <v>0.25</v>
      </c>
      <c r="Y91" t="n">
        <v>1</v>
      </c>
      <c r="Z91" t="n">
        <v>10</v>
      </c>
      <c r="AA91" t="n">
        <v>321.4763796203476</v>
      </c>
      <c r="AB91" t="n">
        <v>439.8581651334762</v>
      </c>
      <c r="AC91" t="n">
        <v>397.8787191979486</v>
      </c>
      <c r="AD91" t="n">
        <v>321476.3796203476</v>
      </c>
      <c r="AE91" t="n">
        <v>439858.1651334763</v>
      </c>
      <c r="AF91" t="n">
        <v>4.260535420674057e-06</v>
      </c>
      <c r="AG91" t="n">
        <v>6.041666666666667</v>
      </c>
      <c r="AH91" t="n">
        <v>397878.7191979486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4.7869</v>
      </c>
      <c r="E92" t="n">
        <v>20.89</v>
      </c>
      <c r="F92" t="n">
        <v>17.53</v>
      </c>
      <c r="G92" t="n">
        <v>105.19</v>
      </c>
      <c r="H92" t="n">
        <v>1.36</v>
      </c>
      <c r="I92" t="n">
        <v>10</v>
      </c>
      <c r="J92" t="n">
        <v>308.46</v>
      </c>
      <c r="K92" t="n">
        <v>59.89</v>
      </c>
      <c r="L92" t="n">
        <v>23.5</v>
      </c>
      <c r="M92" t="n">
        <v>8</v>
      </c>
      <c r="N92" t="n">
        <v>90.08</v>
      </c>
      <c r="O92" t="n">
        <v>38278.23</v>
      </c>
      <c r="P92" t="n">
        <v>284.53</v>
      </c>
      <c r="Q92" t="n">
        <v>444.55</v>
      </c>
      <c r="R92" t="n">
        <v>68.91</v>
      </c>
      <c r="S92" t="n">
        <v>48.21</v>
      </c>
      <c r="T92" t="n">
        <v>4412.19</v>
      </c>
      <c r="U92" t="n">
        <v>0.7</v>
      </c>
      <c r="V92" t="n">
        <v>0.78</v>
      </c>
      <c r="W92" t="n">
        <v>0.18</v>
      </c>
      <c r="X92" t="n">
        <v>0.26</v>
      </c>
      <c r="Y92" t="n">
        <v>1</v>
      </c>
      <c r="Z92" t="n">
        <v>10</v>
      </c>
      <c r="AA92" t="n">
        <v>321.5995056239073</v>
      </c>
      <c r="AB92" t="n">
        <v>440.0266315634826</v>
      </c>
      <c r="AC92" t="n">
        <v>398.0311074283192</v>
      </c>
      <c r="AD92" t="n">
        <v>321599.5056239073</v>
      </c>
      <c r="AE92" t="n">
        <v>440026.6315634826</v>
      </c>
      <c r="AF92" t="n">
        <v>4.258845014455531e-06</v>
      </c>
      <c r="AG92" t="n">
        <v>6.044560185185186</v>
      </c>
      <c r="AH92" t="n">
        <v>398031.1074283192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4.7932</v>
      </c>
      <c r="E93" t="n">
        <v>20.86</v>
      </c>
      <c r="F93" t="n">
        <v>17.5</v>
      </c>
      <c r="G93" t="n">
        <v>105.03</v>
      </c>
      <c r="H93" t="n">
        <v>1.37</v>
      </c>
      <c r="I93" t="n">
        <v>10</v>
      </c>
      <c r="J93" t="n">
        <v>309.01</v>
      </c>
      <c r="K93" t="n">
        <v>59.89</v>
      </c>
      <c r="L93" t="n">
        <v>23.75</v>
      </c>
      <c r="M93" t="n">
        <v>8</v>
      </c>
      <c r="N93" t="n">
        <v>90.37</v>
      </c>
      <c r="O93" t="n">
        <v>38345.09</v>
      </c>
      <c r="P93" t="n">
        <v>283.59</v>
      </c>
      <c r="Q93" t="n">
        <v>444.55</v>
      </c>
      <c r="R93" t="n">
        <v>67.88</v>
      </c>
      <c r="S93" t="n">
        <v>48.21</v>
      </c>
      <c r="T93" t="n">
        <v>3894.37</v>
      </c>
      <c r="U93" t="n">
        <v>0.71</v>
      </c>
      <c r="V93" t="n">
        <v>0.78</v>
      </c>
      <c r="W93" t="n">
        <v>0.18</v>
      </c>
      <c r="X93" t="n">
        <v>0.23</v>
      </c>
      <c r="Y93" t="n">
        <v>1</v>
      </c>
      <c r="Z93" t="n">
        <v>10</v>
      </c>
      <c r="AA93" t="n">
        <v>320.7927591476601</v>
      </c>
      <c r="AB93" t="n">
        <v>438.9228054435385</v>
      </c>
      <c r="AC93" t="n">
        <v>397.0326289240329</v>
      </c>
      <c r="AD93" t="n">
        <v>320792.7591476602</v>
      </c>
      <c r="AE93" t="n">
        <v>438922.8054435385</v>
      </c>
      <c r="AF93" t="n">
        <v>4.264450045601172e-06</v>
      </c>
      <c r="AG93" t="n">
        <v>6.03587962962963</v>
      </c>
      <c r="AH93" t="n">
        <v>397032.6289240329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4.8004</v>
      </c>
      <c r="E94" t="n">
        <v>20.83</v>
      </c>
      <c r="F94" t="n">
        <v>17.47</v>
      </c>
      <c r="G94" t="n">
        <v>104.84</v>
      </c>
      <c r="H94" t="n">
        <v>1.38</v>
      </c>
      <c r="I94" t="n">
        <v>10</v>
      </c>
      <c r="J94" t="n">
        <v>309.55</v>
      </c>
      <c r="K94" t="n">
        <v>59.89</v>
      </c>
      <c r="L94" t="n">
        <v>24</v>
      </c>
      <c r="M94" t="n">
        <v>8</v>
      </c>
      <c r="N94" t="n">
        <v>90.66</v>
      </c>
      <c r="O94" t="n">
        <v>38412.07</v>
      </c>
      <c r="P94" t="n">
        <v>282.9</v>
      </c>
      <c r="Q94" t="n">
        <v>444.55</v>
      </c>
      <c r="R94" t="n">
        <v>66.81</v>
      </c>
      <c r="S94" t="n">
        <v>48.21</v>
      </c>
      <c r="T94" t="n">
        <v>3358.29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320.0785438924736</v>
      </c>
      <c r="AB94" t="n">
        <v>437.945584622439</v>
      </c>
      <c r="AC94" t="n">
        <v>396.1486726865611</v>
      </c>
      <c r="AD94" t="n">
        <v>320078.5438924736</v>
      </c>
      <c r="AE94" t="n">
        <v>437945.584622439</v>
      </c>
      <c r="AF94" t="n">
        <v>4.270855795481905e-06</v>
      </c>
      <c r="AG94" t="n">
        <v>6.027199074074074</v>
      </c>
      <c r="AH94" t="n">
        <v>396148.6726865611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4.7954</v>
      </c>
      <c r="E95" t="n">
        <v>20.85</v>
      </c>
      <c r="F95" t="n">
        <v>17.49</v>
      </c>
      <c r="G95" t="n">
        <v>104.97</v>
      </c>
      <c r="H95" t="n">
        <v>1.39</v>
      </c>
      <c r="I95" t="n">
        <v>10</v>
      </c>
      <c r="J95" t="n">
        <v>310.09</v>
      </c>
      <c r="K95" t="n">
        <v>59.89</v>
      </c>
      <c r="L95" t="n">
        <v>24.25</v>
      </c>
      <c r="M95" t="n">
        <v>8</v>
      </c>
      <c r="N95" t="n">
        <v>90.95999999999999</v>
      </c>
      <c r="O95" t="n">
        <v>38479.19</v>
      </c>
      <c r="P95" t="n">
        <v>283.14</v>
      </c>
      <c r="Q95" t="n">
        <v>444.59</v>
      </c>
      <c r="R95" t="n">
        <v>67.73999999999999</v>
      </c>
      <c r="S95" t="n">
        <v>48.21</v>
      </c>
      <c r="T95" t="n">
        <v>3824.01</v>
      </c>
      <c r="U95" t="n">
        <v>0.71</v>
      </c>
      <c r="V95" t="n">
        <v>0.78</v>
      </c>
      <c r="W95" t="n">
        <v>0.17</v>
      </c>
      <c r="X95" t="n">
        <v>0.22</v>
      </c>
      <c r="Y95" t="n">
        <v>1</v>
      </c>
      <c r="Z95" t="n">
        <v>10</v>
      </c>
      <c r="AA95" t="n">
        <v>320.4514193512297</v>
      </c>
      <c r="AB95" t="n">
        <v>438.4557692752132</v>
      </c>
      <c r="AC95" t="n">
        <v>396.6101660321233</v>
      </c>
      <c r="AD95" t="n">
        <v>320451.4193512297</v>
      </c>
      <c r="AE95" t="n">
        <v>438455.7692752132</v>
      </c>
      <c r="AF95" t="n">
        <v>4.26640735806473e-06</v>
      </c>
      <c r="AG95" t="n">
        <v>6.032986111111112</v>
      </c>
      <c r="AH95" t="n">
        <v>396610.1660321233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4.7781</v>
      </c>
      <c r="E96" t="n">
        <v>20.93</v>
      </c>
      <c r="F96" t="n">
        <v>17.57</v>
      </c>
      <c r="G96" t="n">
        <v>105.42</v>
      </c>
      <c r="H96" t="n">
        <v>1.41</v>
      </c>
      <c r="I96" t="n">
        <v>10</v>
      </c>
      <c r="J96" t="n">
        <v>310.64</v>
      </c>
      <c r="K96" t="n">
        <v>59.89</v>
      </c>
      <c r="L96" t="n">
        <v>24.5</v>
      </c>
      <c r="M96" t="n">
        <v>8</v>
      </c>
      <c r="N96" t="n">
        <v>91.25</v>
      </c>
      <c r="O96" t="n">
        <v>38546.43</v>
      </c>
      <c r="P96" t="n">
        <v>283.96</v>
      </c>
      <c r="Q96" t="n">
        <v>444.59</v>
      </c>
      <c r="R96" t="n">
        <v>70.45999999999999</v>
      </c>
      <c r="S96" t="n">
        <v>48.21</v>
      </c>
      <c r="T96" t="n">
        <v>5185.96</v>
      </c>
      <c r="U96" t="n">
        <v>0.68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321.7716130412921</v>
      </c>
      <c r="AB96" t="n">
        <v>440.2621165247918</v>
      </c>
      <c r="AC96" t="n">
        <v>398.2441180354263</v>
      </c>
      <c r="AD96" t="n">
        <v>321771.6130412921</v>
      </c>
      <c r="AE96" t="n">
        <v>440262.1165247918</v>
      </c>
      <c r="AF96" t="n">
        <v>4.251015764601302e-06</v>
      </c>
      <c r="AG96" t="n">
        <v>6.05613425925926</v>
      </c>
      <c r="AH96" t="n">
        <v>398244.1180354262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4.7848</v>
      </c>
      <c r="E97" t="n">
        <v>20.9</v>
      </c>
      <c r="F97" t="n">
        <v>17.54</v>
      </c>
      <c r="G97" t="n">
        <v>105.24</v>
      </c>
      <c r="H97" t="n">
        <v>1.42</v>
      </c>
      <c r="I97" t="n">
        <v>10</v>
      </c>
      <c r="J97" t="n">
        <v>311.19</v>
      </c>
      <c r="K97" t="n">
        <v>59.89</v>
      </c>
      <c r="L97" t="n">
        <v>24.75</v>
      </c>
      <c r="M97" t="n">
        <v>8</v>
      </c>
      <c r="N97" t="n">
        <v>91.55</v>
      </c>
      <c r="O97" t="n">
        <v>38613.8</v>
      </c>
      <c r="P97" t="n">
        <v>283.15</v>
      </c>
      <c r="Q97" t="n">
        <v>444.58</v>
      </c>
      <c r="R97" t="n">
        <v>69.31999999999999</v>
      </c>
      <c r="S97" t="n">
        <v>48.21</v>
      </c>
      <c r="T97" t="n">
        <v>4613.26</v>
      </c>
      <c r="U97" t="n">
        <v>0.7</v>
      </c>
      <c r="V97" t="n">
        <v>0.78</v>
      </c>
      <c r="W97" t="n">
        <v>0.18</v>
      </c>
      <c r="X97" t="n">
        <v>0.26</v>
      </c>
      <c r="Y97" t="n">
        <v>1</v>
      </c>
      <c r="Z97" t="n">
        <v>10</v>
      </c>
      <c r="AA97" t="n">
        <v>321.0129373305535</v>
      </c>
      <c r="AB97" t="n">
        <v>439.2240629469491</v>
      </c>
      <c r="AC97" t="n">
        <v>397.3051348341355</v>
      </c>
      <c r="AD97" t="n">
        <v>321012.9373305535</v>
      </c>
      <c r="AE97" t="n">
        <v>439224.062946949</v>
      </c>
      <c r="AF97" t="n">
        <v>4.256976670740316e-06</v>
      </c>
      <c r="AG97" t="n">
        <v>6.047453703703703</v>
      </c>
      <c r="AH97" t="n">
        <v>397305.1348341355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4.7816</v>
      </c>
      <c r="E98" t="n">
        <v>20.91</v>
      </c>
      <c r="F98" t="n">
        <v>17.55</v>
      </c>
      <c r="G98" t="n">
        <v>105.33</v>
      </c>
      <c r="H98" t="n">
        <v>1.43</v>
      </c>
      <c r="I98" t="n">
        <v>10</v>
      </c>
      <c r="J98" t="n">
        <v>311.73</v>
      </c>
      <c r="K98" t="n">
        <v>59.89</v>
      </c>
      <c r="L98" t="n">
        <v>25</v>
      </c>
      <c r="M98" t="n">
        <v>8</v>
      </c>
      <c r="N98" t="n">
        <v>91.84999999999999</v>
      </c>
      <c r="O98" t="n">
        <v>38681.31</v>
      </c>
      <c r="P98" t="n">
        <v>282.92</v>
      </c>
      <c r="Q98" t="n">
        <v>444.55</v>
      </c>
      <c r="R98" t="n">
        <v>69.78</v>
      </c>
      <c r="S98" t="n">
        <v>48.21</v>
      </c>
      <c r="T98" t="n">
        <v>4842.76</v>
      </c>
      <c r="U98" t="n">
        <v>0.6899999999999999</v>
      </c>
      <c r="V98" t="n">
        <v>0.78</v>
      </c>
      <c r="W98" t="n">
        <v>0.18</v>
      </c>
      <c r="X98" t="n">
        <v>0.28</v>
      </c>
      <c r="Y98" t="n">
        <v>1</v>
      </c>
      <c r="Z98" t="n">
        <v>10</v>
      </c>
      <c r="AA98" t="n">
        <v>321.0512700187336</v>
      </c>
      <c r="AB98" t="n">
        <v>439.276511422036</v>
      </c>
      <c r="AC98" t="n">
        <v>397.3525777003721</v>
      </c>
      <c r="AD98" t="n">
        <v>321051.2700187336</v>
      </c>
      <c r="AE98" t="n">
        <v>439276.511422036</v>
      </c>
      <c r="AF98" t="n">
        <v>4.254129670793325e-06</v>
      </c>
      <c r="AG98" t="n">
        <v>6.050347222222222</v>
      </c>
      <c r="AH98" t="n">
        <v>397352.5777003721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4.8054</v>
      </c>
      <c r="E99" t="n">
        <v>20.81</v>
      </c>
      <c r="F99" t="n">
        <v>17.5</v>
      </c>
      <c r="G99" t="n">
        <v>116.68</v>
      </c>
      <c r="H99" t="n">
        <v>1.44</v>
      </c>
      <c r="I99" t="n">
        <v>9</v>
      </c>
      <c r="J99" t="n">
        <v>312.28</v>
      </c>
      <c r="K99" t="n">
        <v>59.89</v>
      </c>
      <c r="L99" t="n">
        <v>25.25</v>
      </c>
      <c r="M99" t="n">
        <v>7</v>
      </c>
      <c r="N99" t="n">
        <v>92.15000000000001</v>
      </c>
      <c r="O99" t="n">
        <v>38749.07</v>
      </c>
      <c r="P99" t="n">
        <v>281.39</v>
      </c>
      <c r="Q99" t="n">
        <v>444.55</v>
      </c>
      <c r="R99" t="n">
        <v>67.95999999999999</v>
      </c>
      <c r="S99" t="n">
        <v>48.21</v>
      </c>
      <c r="T99" t="n">
        <v>3942.2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319.2020505479741</v>
      </c>
      <c r="AB99" t="n">
        <v>436.7463277603374</v>
      </c>
      <c r="AC99" t="n">
        <v>395.0638712162109</v>
      </c>
      <c r="AD99" t="n">
        <v>319202.0505479741</v>
      </c>
      <c r="AE99" t="n">
        <v>436746.3277603374</v>
      </c>
      <c r="AF99" t="n">
        <v>4.27530423289908e-06</v>
      </c>
      <c r="AG99" t="n">
        <v>6.021412037037037</v>
      </c>
      <c r="AH99" t="n">
        <v>395063.8712162109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4.8051</v>
      </c>
      <c r="E100" t="n">
        <v>20.81</v>
      </c>
      <c r="F100" t="n">
        <v>17.5</v>
      </c>
      <c r="G100" t="n">
        <v>116.69</v>
      </c>
      <c r="H100" t="n">
        <v>1.45</v>
      </c>
      <c r="I100" t="n">
        <v>9</v>
      </c>
      <c r="J100" t="n">
        <v>312.83</v>
      </c>
      <c r="K100" t="n">
        <v>59.89</v>
      </c>
      <c r="L100" t="n">
        <v>25.5</v>
      </c>
      <c r="M100" t="n">
        <v>7</v>
      </c>
      <c r="N100" t="n">
        <v>92.44</v>
      </c>
      <c r="O100" t="n">
        <v>38816.85</v>
      </c>
      <c r="P100" t="n">
        <v>281.86</v>
      </c>
      <c r="Q100" t="n">
        <v>444.58</v>
      </c>
      <c r="R100" t="n">
        <v>68.04000000000001</v>
      </c>
      <c r="S100" t="n">
        <v>48.21</v>
      </c>
      <c r="T100" t="n">
        <v>3980.93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319.4504136527585</v>
      </c>
      <c r="AB100" t="n">
        <v>437.0861491173104</v>
      </c>
      <c r="AC100" t="n">
        <v>395.3712604998167</v>
      </c>
      <c r="AD100" t="n">
        <v>319450.4136527585</v>
      </c>
      <c r="AE100" t="n">
        <v>437086.1491173104</v>
      </c>
      <c r="AF100" t="n">
        <v>4.275037326654051e-06</v>
      </c>
      <c r="AG100" t="n">
        <v>6.021412037037037</v>
      </c>
      <c r="AH100" t="n">
        <v>395371.2604998167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4.805</v>
      </c>
      <c r="E101" t="n">
        <v>20.81</v>
      </c>
      <c r="F101" t="n">
        <v>17.5</v>
      </c>
      <c r="G101" t="n">
        <v>116.69</v>
      </c>
      <c r="H101" t="n">
        <v>1.46</v>
      </c>
      <c r="I101" t="n">
        <v>9</v>
      </c>
      <c r="J101" t="n">
        <v>313.38</v>
      </c>
      <c r="K101" t="n">
        <v>59.89</v>
      </c>
      <c r="L101" t="n">
        <v>25.75</v>
      </c>
      <c r="M101" t="n">
        <v>7</v>
      </c>
      <c r="N101" t="n">
        <v>92.75</v>
      </c>
      <c r="O101" t="n">
        <v>38884.75</v>
      </c>
      <c r="P101" t="n">
        <v>281.83</v>
      </c>
      <c r="Q101" t="n">
        <v>444.55</v>
      </c>
      <c r="R101" t="n">
        <v>68.03</v>
      </c>
      <c r="S101" t="n">
        <v>48.21</v>
      </c>
      <c r="T101" t="n">
        <v>3975.23</v>
      </c>
      <c r="U101" t="n">
        <v>0.71</v>
      </c>
      <c r="V101" t="n">
        <v>0.78</v>
      </c>
      <c r="W101" t="n">
        <v>0.18</v>
      </c>
      <c r="X101" t="n">
        <v>0.23</v>
      </c>
      <c r="Y101" t="n">
        <v>1</v>
      </c>
      <c r="Z101" t="n">
        <v>10</v>
      </c>
      <c r="AA101" t="n">
        <v>319.4392475787122</v>
      </c>
      <c r="AB101" t="n">
        <v>437.0708712021878</v>
      </c>
      <c r="AC101" t="n">
        <v>395.3574406874707</v>
      </c>
      <c r="AD101" t="n">
        <v>319439.2475787122</v>
      </c>
      <c r="AE101" t="n">
        <v>437070.8712021878</v>
      </c>
      <c r="AF101" t="n">
        <v>4.274948357905706e-06</v>
      </c>
      <c r="AG101" t="n">
        <v>6.021412037037037</v>
      </c>
      <c r="AH101" t="n">
        <v>395357.4406874707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4.8032</v>
      </c>
      <c r="E102" t="n">
        <v>20.82</v>
      </c>
      <c r="F102" t="n">
        <v>17.51</v>
      </c>
      <c r="G102" t="n">
        <v>116.74</v>
      </c>
      <c r="H102" t="n">
        <v>1.48</v>
      </c>
      <c r="I102" t="n">
        <v>9</v>
      </c>
      <c r="J102" t="n">
        <v>313.93</v>
      </c>
      <c r="K102" t="n">
        <v>59.89</v>
      </c>
      <c r="L102" t="n">
        <v>26</v>
      </c>
      <c r="M102" t="n">
        <v>7</v>
      </c>
      <c r="N102" t="n">
        <v>93.05</v>
      </c>
      <c r="O102" t="n">
        <v>38952.8</v>
      </c>
      <c r="P102" t="n">
        <v>282.38</v>
      </c>
      <c r="Q102" t="n">
        <v>444.55</v>
      </c>
      <c r="R102" t="n">
        <v>68.34</v>
      </c>
      <c r="S102" t="n">
        <v>48.21</v>
      </c>
      <c r="T102" t="n">
        <v>4128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319.8140240983058</v>
      </c>
      <c r="AB102" t="n">
        <v>437.5836569702689</v>
      </c>
      <c r="AC102" t="n">
        <v>395.8212869015455</v>
      </c>
      <c r="AD102" t="n">
        <v>319814.0240983058</v>
      </c>
      <c r="AE102" t="n">
        <v>437583.6569702689</v>
      </c>
      <c r="AF102" t="n">
        <v>4.273346920435523e-06</v>
      </c>
      <c r="AG102" t="n">
        <v>6.024305555555556</v>
      </c>
      <c r="AH102" t="n">
        <v>395821.2869015455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4.8074</v>
      </c>
      <c r="E103" t="n">
        <v>20.8</v>
      </c>
      <c r="F103" t="n">
        <v>17.49</v>
      </c>
      <c r="G103" t="n">
        <v>116.62</v>
      </c>
      <c r="H103" t="n">
        <v>1.49</v>
      </c>
      <c r="I103" t="n">
        <v>9</v>
      </c>
      <c r="J103" t="n">
        <v>314.49</v>
      </c>
      <c r="K103" t="n">
        <v>59.89</v>
      </c>
      <c r="L103" t="n">
        <v>26.25</v>
      </c>
      <c r="M103" t="n">
        <v>7</v>
      </c>
      <c r="N103" t="n">
        <v>93.34999999999999</v>
      </c>
      <c r="O103" t="n">
        <v>39020.97</v>
      </c>
      <c r="P103" t="n">
        <v>282.25</v>
      </c>
      <c r="Q103" t="n">
        <v>444.55</v>
      </c>
      <c r="R103" t="n">
        <v>67.62</v>
      </c>
      <c r="S103" t="n">
        <v>48.21</v>
      </c>
      <c r="T103" t="n">
        <v>3769.79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319.5292193211413</v>
      </c>
      <c r="AB103" t="n">
        <v>437.1939745094526</v>
      </c>
      <c r="AC103" t="n">
        <v>395.4687951878667</v>
      </c>
      <c r="AD103" t="n">
        <v>319529.2193211414</v>
      </c>
      <c r="AE103" t="n">
        <v>437193.9745094526</v>
      </c>
      <c r="AF103" t="n">
        <v>4.277083607865951e-06</v>
      </c>
      <c r="AG103" t="n">
        <v>6.018518518518519</v>
      </c>
      <c r="AH103" t="n">
        <v>395468.7951878667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4.8051</v>
      </c>
      <c r="E104" t="n">
        <v>20.81</v>
      </c>
      <c r="F104" t="n">
        <v>17.5</v>
      </c>
      <c r="G104" t="n">
        <v>116.69</v>
      </c>
      <c r="H104" t="n">
        <v>1.5</v>
      </c>
      <c r="I104" t="n">
        <v>9</v>
      </c>
      <c r="J104" t="n">
        <v>315.04</v>
      </c>
      <c r="K104" t="n">
        <v>59.89</v>
      </c>
      <c r="L104" t="n">
        <v>26.5</v>
      </c>
      <c r="M104" t="n">
        <v>7</v>
      </c>
      <c r="N104" t="n">
        <v>93.65000000000001</v>
      </c>
      <c r="O104" t="n">
        <v>39089.29</v>
      </c>
      <c r="P104" t="n">
        <v>282.48</v>
      </c>
      <c r="Q104" t="n">
        <v>444.55</v>
      </c>
      <c r="R104" t="n">
        <v>67.98999999999999</v>
      </c>
      <c r="S104" t="n">
        <v>48.21</v>
      </c>
      <c r="T104" t="n">
        <v>3956.38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319.7624908033337</v>
      </c>
      <c r="AB104" t="n">
        <v>437.5131468425995</v>
      </c>
      <c r="AC104" t="n">
        <v>395.7575061614993</v>
      </c>
      <c r="AD104" t="n">
        <v>319762.4908033337</v>
      </c>
      <c r="AE104" t="n">
        <v>437513.1468425995</v>
      </c>
      <c r="AF104" t="n">
        <v>4.275037326654051e-06</v>
      </c>
      <c r="AG104" t="n">
        <v>6.021412037037037</v>
      </c>
      <c r="AH104" t="n">
        <v>395757.5061614993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4.8044</v>
      </c>
      <c r="E105" t="n">
        <v>20.81</v>
      </c>
      <c r="F105" t="n">
        <v>17.51</v>
      </c>
      <c r="G105" t="n">
        <v>116.71</v>
      </c>
      <c r="H105" t="n">
        <v>1.51</v>
      </c>
      <c r="I105" t="n">
        <v>9</v>
      </c>
      <c r="J105" t="n">
        <v>315.6</v>
      </c>
      <c r="K105" t="n">
        <v>59.89</v>
      </c>
      <c r="L105" t="n">
        <v>26.75</v>
      </c>
      <c r="M105" t="n">
        <v>7</v>
      </c>
      <c r="N105" t="n">
        <v>93.95999999999999</v>
      </c>
      <c r="O105" t="n">
        <v>39157.74</v>
      </c>
      <c r="P105" t="n">
        <v>282.78</v>
      </c>
      <c r="Q105" t="n">
        <v>444.55</v>
      </c>
      <c r="R105" t="n">
        <v>68.09</v>
      </c>
      <c r="S105" t="n">
        <v>48.21</v>
      </c>
      <c r="T105" t="n">
        <v>4004.62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319.9680798445088</v>
      </c>
      <c r="AB105" t="n">
        <v>437.7944428386837</v>
      </c>
      <c r="AC105" t="n">
        <v>396.0119556625186</v>
      </c>
      <c r="AD105" t="n">
        <v>319968.0798445088</v>
      </c>
      <c r="AE105" t="n">
        <v>437794.4428386837</v>
      </c>
      <c r="AF105" t="n">
        <v>4.274414545415646e-06</v>
      </c>
      <c r="AG105" t="n">
        <v>6.021412037037037</v>
      </c>
      <c r="AH105" t="n">
        <v>396011.9556625186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4.8062</v>
      </c>
      <c r="E106" t="n">
        <v>20.81</v>
      </c>
      <c r="F106" t="n">
        <v>17.5</v>
      </c>
      <c r="G106" t="n">
        <v>116.66</v>
      </c>
      <c r="H106" t="n">
        <v>1.52</v>
      </c>
      <c r="I106" t="n">
        <v>9</v>
      </c>
      <c r="J106" t="n">
        <v>316.15</v>
      </c>
      <c r="K106" t="n">
        <v>59.89</v>
      </c>
      <c r="L106" t="n">
        <v>27</v>
      </c>
      <c r="M106" t="n">
        <v>7</v>
      </c>
      <c r="N106" t="n">
        <v>94.26000000000001</v>
      </c>
      <c r="O106" t="n">
        <v>39226.32</v>
      </c>
      <c r="P106" t="n">
        <v>282.92</v>
      </c>
      <c r="Q106" t="n">
        <v>444.55</v>
      </c>
      <c r="R106" t="n">
        <v>67.81</v>
      </c>
      <c r="S106" t="n">
        <v>48.21</v>
      </c>
      <c r="T106" t="n">
        <v>3865.38</v>
      </c>
      <c r="U106" t="n">
        <v>0.71</v>
      </c>
      <c r="V106" t="n">
        <v>0.78</v>
      </c>
      <c r="W106" t="n">
        <v>0.18</v>
      </c>
      <c r="X106" t="n">
        <v>0.22</v>
      </c>
      <c r="Y106" t="n">
        <v>1</v>
      </c>
      <c r="Z106" t="n">
        <v>10</v>
      </c>
      <c r="AA106" t="n">
        <v>319.9405713797917</v>
      </c>
      <c r="AB106" t="n">
        <v>437.7568045436701</v>
      </c>
      <c r="AC106" t="n">
        <v>395.9779095135553</v>
      </c>
      <c r="AD106" t="n">
        <v>319940.5713797917</v>
      </c>
      <c r="AE106" t="n">
        <v>437756.80454367</v>
      </c>
      <c r="AF106" t="n">
        <v>4.276015982885828e-06</v>
      </c>
      <c r="AG106" t="n">
        <v>6.021412037037037</v>
      </c>
      <c r="AH106" t="n">
        <v>395977.9095135554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4.8047</v>
      </c>
      <c r="E107" t="n">
        <v>20.81</v>
      </c>
      <c r="F107" t="n">
        <v>17.5</v>
      </c>
      <c r="G107" t="n">
        <v>116.7</v>
      </c>
      <c r="H107" t="n">
        <v>1.53</v>
      </c>
      <c r="I107" t="n">
        <v>9</v>
      </c>
      <c r="J107" t="n">
        <v>316.71</v>
      </c>
      <c r="K107" t="n">
        <v>59.89</v>
      </c>
      <c r="L107" t="n">
        <v>27.25</v>
      </c>
      <c r="M107" t="n">
        <v>7</v>
      </c>
      <c r="N107" t="n">
        <v>94.56999999999999</v>
      </c>
      <c r="O107" t="n">
        <v>39295.05</v>
      </c>
      <c r="P107" t="n">
        <v>282.69</v>
      </c>
      <c r="Q107" t="n">
        <v>444.56</v>
      </c>
      <c r="R107" t="n">
        <v>68.06999999999999</v>
      </c>
      <c r="S107" t="n">
        <v>48.21</v>
      </c>
      <c r="T107" t="n">
        <v>3994.82</v>
      </c>
      <c r="U107" t="n">
        <v>0.71</v>
      </c>
      <c r="V107" t="n">
        <v>0.78</v>
      </c>
      <c r="W107" t="n">
        <v>0.18</v>
      </c>
      <c r="X107" t="n">
        <v>0.23</v>
      </c>
      <c r="Y107" t="n">
        <v>1</v>
      </c>
      <c r="Z107" t="n">
        <v>10</v>
      </c>
      <c r="AA107" t="n">
        <v>319.8839691080859</v>
      </c>
      <c r="AB107" t="n">
        <v>437.6793588184061</v>
      </c>
      <c r="AC107" t="n">
        <v>395.9078550996148</v>
      </c>
      <c r="AD107" t="n">
        <v>319883.9691080859</v>
      </c>
      <c r="AE107" t="n">
        <v>437679.3588184061</v>
      </c>
      <c r="AF107" t="n">
        <v>4.274681451660676e-06</v>
      </c>
      <c r="AG107" t="n">
        <v>6.021412037037037</v>
      </c>
      <c r="AH107" t="n">
        <v>395907.8550996148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4.8083</v>
      </c>
      <c r="E108" t="n">
        <v>20.8</v>
      </c>
      <c r="F108" t="n">
        <v>17.49</v>
      </c>
      <c r="G108" t="n">
        <v>116.6</v>
      </c>
      <c r="H108" t="n">
        <v>1.54</v>
      </c>
      <c r="I108" t="n">
        <v>9</v>
      </c>
      <c r="J108" t="n">
        <v>317.27</v>
      </c>
      <c r="K108" t="n">
        <v>59.89</v>
      </c>
      <c r="L108" t="n">
        <v>27.5</v>
      </c>
      <c r="M108" t="n">
        <v>7</v>
      </c>
      <c r="N108" t="n">
        <v>94.88</v>
      </c>
      <c r="O108" t="n">
        <v>39363.91</v>
      </c>
      <c r="P108" t="n">
        <v>281.98</v>
      </c>
      <c r="Q108" t="n">
        <v>444.55</v>
      </c>
      <c r="R108" t="n">
        <v>67.43000000000001</v>
      </c>
      <c r="S108" t="n">
        <v>48.21</v>
      </c>
      <c r="T108" t="n">
        <v>3676.62</v>
      </c>
      <c r="U108" t="n">
        <v>0.71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319.3580020283276</v>
      </c>
      <c r="AB108" t="n">
        <v>436.9597074558509</v>
      </c>
      <c r="AC108" t="n">
        <v>395.2568862530649</v>
      </c>
      <c r="AD108" t="n">
        <v>319358.0020283276</v>
      </c>
      <c r="AE108" t="n">
        <v>436959.7074558509</v>
      </c>
      <c r="AF108" t="n">
        <v>4.277884326601042e-06</v>
      </c>
      <c r="AG108" t="n">
        <v>6.018518518518519</v>
      </c>
      <c r="AH108" t="n">
        <v>395256.8862530648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4.811</v>
      </c>
      <c r="E109" t="n">
        <v>20.79</v>
      </c>
      <c r="F109" t="n">
        <v>17.48</v>
      </c>
      <c r="G109" t="n">
        <v>116.52</v>
      </c>
      <c r="H109" t="n">
        <v>1.56</v>
      </c>
      <c r="I109" t="n">
        <v>9</v>
      </c>
      <c r="J109" t="n">
        <v>317.83</v>
      </c>
      <c r="K109" t="n">
        <v>59.89</v>
      </c>
      <c r="L109" t="n">
        <v>27.75</v>
      </c>
      <c r="M109" t="n">
        <v>7</v>
      </c>
      <c r="N109" t="n">
        <v>95.19</v>
      </c>
      <c r="O109" t="n">
        <v>39432.92</v>
      </c>
      <c r="P109" t="n">
        <v>281.79</v>
      </c>
      <c r="Q109" t="n">
        <v>444.59</v>
      </c>
      <c r="R109" t="n">
        <v>67.02</v>
      </c>
      <c r="S109" t="n">
        <v>48.21</v>
      </c>
      <c r="T109" t="n">
        <v>3468.91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319.129496114454</v>
      </c>
      <c r="AB109" t="n">
        <v>436.6470555835195</v>
      </c>
      <c r="AC109" t="n">
        <v>394.9740734366191</v>
      </c>
      <c r="AD109" t="n">
        <v>319129.4961144539</v>
      </c>
      <c r="AE109" t="n">
        <v>436647.0555835195</v>
      </c>
      <c r="AF109" t="n">
        <v>4.280286482806317e-06</v>
      </c>
      <c r="AG109" t="n">
        <v>6.015625</v>
      </c>
      <c r="AH109" t="n">
        <v>394974.0734366191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4.8158</v>
      </c>
      <c r="E110" t="n">
        <v>20.76</v>
      </c>
      <c r="F110" t="n">
        <v>17.46</v>
      </c>
      <c r="G110" t="n">
        <v>116.38</v>
      </c>
      <c r="H110" t="n">
        <v>1.57</v>
      </c>
      <c r="I110" t="n">
        <v>9</v>
      </c>
      <c r="J110" t="n">
        <v>318.39</v>
      </c>
      <c r="K110" t="n">
        <v>59.89</v>
      </c>
      <c r="L110" t="n">
        <v>28</v>
      </c>
      <c r="M110" t="n">
        <v>7</v>
      </c>
      <c r="N110" t="n">
        <v>95.5</v>
      </c>
      <c r="O110" t="n">
        <v>39502.07</v>
      </c>
      <c r="P110" t="n">
        <v>281.36</v>
      </c>
      <c r="Q110" t="n">
        <v>444.55</v>
      </c>
      <c r="R110" t="n">
        <v>66.38</v>
      </c>
      <c r="S110" t="n">
        <v>48.21</v>
      </c>
      <c r="T110" t="n">
        <v>3150.03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318.671599988394</v>
      </c>
      <c r="AB110" t="n">
        <v>436.0205419028929</v>
      </c>
      <c r="AC110" t="n">
        <v>394.407353342354</v>
      </c>
      <c r="AD110" t="n">
        <v>318671.599988394</v>
      </c>
      <c r="AE110" t="n">
        <v>436020.5419028929</v>
      </c>
      <c r="AF110" t="n">
        <v>4.284556982726806e-06</v>
      </c>
      <c r="AG110" t="n">
        <v>6.006944444444446</v>
      </c>
      <c r="AH110" t="n">
        <v>394407.3533423541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4.8066</v>
      </c>
      <c r="E111" t="n">
        <v>20.8</v>
      </c>
      <c r="F111" t="n">
        <v>17.5</v>
      </c>
      <c r="G111" t="n">
        <v>116.64</v>
      </c>
      <c r="H111" t="n">
        <v>1.58</v>
      </c>
      <c r="I111" t="n">
        <v>9</v>
      </c>
      <c r="J111" t="n">
        <v>318.95</v>
      </c>
      <c r="K111" t="n">
        <v>59.89</v>
      </c>
      <c r="L111" t="n">
        <v>28.25</v>
      </c>
      <c r="M111" t="n">
        <v>7</v>
      </c>
      <c r="N111" t="n">
        <v>95.81</v>
      </c>
      <c r="O111" t="n">
        <v>39571.36</v>
      </c>
      <c r="P111" t="n">
        <v>281.68</v>
      </c>
      <c r="Q111" t="n">
        <v>444.55</v>
      </c>
      <c r="R111" t="n">
        <v>67.92</v>
      </c>
      <c r="S111" t="n">
        <v>48.21</v>
      </c>
      <c r="T111" t="n">
        <v>3917.8</v>
      </c>
      <c r="U111" t="n">
        <v>0.71</v>
      </c>
      <c r="V111" t="n">
        <v>0.78</v>
      </c>
      <c r="W111" t="n">
        <v>0.17</v>
      </c>
      <c r="X111" t="n">
        <v>0.22</v>
      </c>
      <c r="Y111" t="n">
        <v>1</v>
      </c>
      <c r="Z111" t="n">
        <v>10</v>
      </c>
      <c r="AA111" t="n">
        <v>319.300837317749</v>
      </c>
      <c r="AB111" t="n">
        <v>436.8814921769082</v>
      </c>
      <c r="AC111" t="n">
        <v>395.1861357305685</v>
      </c>
      <c r="AD111" t="n">
        <v>319300.837317749</v>
      </c>
      <c r="AE111" t="n">
        <v>436881.4921769082</v>
      </c>
      <c r="AF111" t="n">
        <v>4.276371857879203e-06</v>
      </c>
      <c r="AG111" t="n">
        <v>6.018518518518519</v>
      </c>
      <c r="AH111" t="n">
        <v>395186.1357305686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4.7934</v>
      </c>
      <c r="E112" t="n">
        <v>20.86</v>
      </c>
      <c r="F112" t="n">
        <v>17.55</v>
      </c>
      <c r="G112" t="n">
        <v>117.03</v>
      </c>
      <c r="H112" t="n">
        <v>1.59</v>
      </c>
      <c r="I112" t="n">
        <v>9</v>
      </c>
      <c r="J112" t="n">
        <v>319.51</v>
      </c>
      <c r="K112" t="n">
        <v>59.89</v>
      </c>
      <c r="L112" t="n">
        <v>28.5</v>
      </c>
      <c r="M112" t="n">
        <v>7</v>
      </c>
      <c r="N112" t="n">
        <v>96.13</v>
      </c>
      <c r="O112" t="n">
        <v>39640.79</v>
      </c>
      <c r="P112" t="n">
        <v>282.49</v>
      </c>
      <c r="Q112" t="n">
        <v>444.55</v>
      </c>
      <c r="R112" t="n">
        <v>69.90000000000001</v>
      </c>
      <c r="S112" t="n">
        <v>48.21</v>
      </c>
      <c r="T112" t="n">
        <v>4911.06</v>
      </c>
      <c r="U112" t="n">
        <v>0.6899999999999999</v>
      </c>
      <c r="V112" t="n">
        <v>0.78</v>
      </c>
      <c r="W112" t="n">
        <v>0.18</v>
      </c>
      <c r="X112" t="n">
        <v>0.28</v>
      </c>
      <c r="Y112" t="n">
        <v>1</v>
      </c>
      <c r="Z112" t="n">
        <v>10</v>
      </c>
      <c r="AA112" t="n">
        <v>320.3649364471689</v>
      </c>
      <c r="AB112" t="n">
        <v>438.337439550521</v>
      </c>
      <c r="AC112" t="n">
        <v>396.5031295302787</v>
      </c>
      <c r="AD112" t="n">
        <v>320364.9364471689</v>
      </c>
      <c r="AE112" t="n">
        <v>438337.439550521</v>
      </c>
      <c r="AF112" t="n">
        <v>4.26462798309786e-06</v>
      </c>
      <c r="AG112" t="n">
        <v>6.03587962962963</v>
      </c>
      <c r="AH112" t="n">
        <v>396503.1295302787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4.823</v>
      </c>
      <c r="E113" t="n">
        <v>20.73</v>
      </c>
      <c r="F113" t="n">
        <v>17.48</v>
      </c>
      <c r="G113" t="n">
        <v>131.07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280.92</v>
      </c>
      <c r="Q113" t="n">
        <v>444.55</v>
      </c>
      <c r="R113" t="n">
        <v>67.11</v>
      </c>
      <c r="S113" t="n">
        <v>48.21</v>
      </c>
      <c r="T113" t="n">
        <v>3519.03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318.0530054314305</v>
      </c>
      <c r="AB113" t="n">
        <v>435.1741535395897</v>
      </c>
      <c r="AC113" t="n">
        <v>393.641743096531</v>
      </c>
      <c r="AD113" t="n">
        <v>318053.0054314305</v>
      </c>
      <c r="AE113" t="n">
        <v>435174.1535395897</v>
      </c>
      <c r="AF113" t="n">
        <v>4.290962732607539e-06</v>
      </c>
      <c r="AG113" t="n">
        <v>5.998263888888889</v>
      </c>
      <c r="AH113" t="n">
        <v>393641.743096531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4.8246</v>
      </c>
      <c r="E114" t="n">
        <v>20.73</v>
      </c>
      <c r="F114" t="n">
        <v>17.47</v>
      </c>
      <c r="G114" t="n">
        <v>131.02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281</v>
      </c>
      <c r="Q114" t="n">
        <v>444.55</v>
      </c>
      <c r="R114" t="n">
        <v>66.91</v>
      </c>
      <c r="S114" t="n">
        <v>48.21</v>
      </c>
      <c r="T114" t="n">
        <v>3421.23</v>
      </c>
      <c r="U114" t="n">
        <v>0.72</v>
      </c>
      <c r="V114" t="n">
        <v>0.78</v>
      </c>
      <c r="W114" t="n">
        <v>0.18</v>
      </c>
      <c r="X114" t="n">
        <v>0.19</v>
      </c>
      <c r="Y114" t="n">
        <v>1</v>
      </c>
      <c r="Z114" t="n">
        <v>10</v>
      </c>
      <c r="AA114" t="n">
        <v>318.0039604432594</v>
      </c>
      <c r="AB114" t="n">
        <v>435.1070480230617</v>
      </c>
      <c r="AC114" t="n">
        <v>393.5810420363172</v>
      </c>
      <c r="AD114" t="n">
        <v>318003.9604432593</v>
      </c>
      <c r="AE114" t="n">
        <v>435107.0480230617</v>
      </c>
      <c r="AF114" t="n">
        <v>4.292386232581035e-06</v>
      </c>
      <c r="AG114" t="n">
        <v>5.998263888888889</v>
      </c>
      <c r="AH114" t="n">
        <v>393581.0420363172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4.8236</v>
      </c>
      <c r="E115" t="n">
        <v>20.73</v>
      </c>
      <c r="F115" t="n">
        <v>17.47</v>
      </c>
      <c r="G115" t="n">
        <v>131.05</v>
      </c>
      <c r="H115" t="n">
        <v>1.62</v>
      </c>
      <c r="I115" t="n">
        <v>8</v>
      </c>
      <c r="J115" t="n">
        <v>321.21</v>
      </c>
      <c r="K115" t="n">
        <v>59.89</v>
      </c>
      <c r="L115" t="n">
        <v>29.25</v>
      </c>
      <c r="M115" t="n">
        <v>6</v>
      </c>
      <c r="N115" t="n">
        <v>97.06999999999999</v>
      </c>
      <c r="O115" t="n">
        <v>39849.95</v>
      </c>
      <c r="P115" t="n">
        <v>281.17</v>
      </c>
      <c r="Q115" t="n">
        <v>444.55</v>
      </c>
      <c r="R115" t="n">
        <v>67.08</v>
      </c>
      <c r="S115" t="n">
        <v>48.21</v>
      </c>
      <c r="T115" t="n">
        <v>3503.52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318.1281330445312</v>
      </c>
      <c r="AB115" t="n">
        <v>435.2769464542305</v>
      </c>
      <c r="AC115" t="n">
        <v>393.7347255996692</v>
      </c>
      <c r="AD115" t="n">
        <v>318128.1330445312</v>
      </c>
      <c r="AE115" t="n">
        <v>435276.9464542305</v>
      </c>
      <c r="AF115" t="n">
        <v>4.291496545097599e-06</v>
      </c>
      <c r="AG115" t="n">
        <v>5.998263888888889</v>
      </c>
      <c r="AH115" t="n">
        <v>393734.7255996692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4.8228</v>
      </c>
      <c r="E116" t="n">
        <v>20.73</v>
      </c>
      <c r="F116" t="n">
        <v>17.48</v>
      </c>
      <c r="G116" t="n">
        <v>131.08</v>
      </c>
      <c r="H116" t="n">
        <v>1.63</v>
      </c>
      <c r="I116" t="n">
        <v>8</v>
      </c>
      <c r="J116" t="n">
        <v>321.78</v>
      </c>
      <c r="K116" t="n">
        <v>59.89</v>
      </c>
      <c r="L116" t="n">
        <v>29.5</v>
      </c>
      <c r="M116" t="n">
        <v>6</v>
      </c>
      <c r="N116" t="n">
        <v>97.39</v>
      </c>
      <c r="O116" t="n">
        <v>39919.96</v>
      </c>
      <c r="P116" t="n">
        <v>281.45</v>
      </c>
      <c r="Q116" t="n">
        <v>444.55</v>
      </c>
      <c r="R116" t="n">
        <v>67.16</v>
      </c>
      <c r="S116" t="n">
        <v>48.21</v>
      </c>
      <c r="T116" t="n">
        <v>3543.68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318.3265915502577</v>
      </c>
      <c r="AB116" t="n">
        <v>435.5484861371367</v>
      </c>
      <c r="AC116" t="n">
        <v>393.9803499163472</v>
      </c>
      <c r="AD116" t="n">
        <v>318326.5915502576</v>
      </c>
      <c r="AE116" t="n">
        <v>435548.4861371367</v>
      </c>
      <c r="AF116" t="n">
        <v>4.290784795110852e-06</v>
      </c>
      <c r="AG116" t="n">
        <v>5.998263888888889</v>
      </c>
      <c r="AH116" t="n">
        <v>393980.3499163472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4.8228</v>
      </c>
      <c r="E117" t="n">
        <v>20.73</v>
      </c>
      <c r="F117" t="n">
        <v>17.48</v>
      </c>
      <c r="G117" t="n">
        <v>131.08</v>
      </c>
      <c r="H117" t="n">
        <v>1.64</v>
      </c>
      <c r="I117" t="n">
        <v>8</v>
      </c>
      <c r="J117" t="n">
        <v>322.34</v>
      </c>
      <c r="K117" t="n">
        <v>59.89</v>
      </c>
      <c r="L117" t="n">
        <v>29.75</v>
      </c>
      <c r="M117" t="n">
        <v>6</v>
      </c>
      <c r="N117" t="n">
        <v>97.70999999999999</v>
      </c>
      <c r="O117" t="n">
        <v>39990.12</v>
      </c>
      <c r="P117" t="n">
        <v>281.32</v>
      </c>
      <c r="Q117" t="n">
        <v>444.55</v>
      </c>
      <c r="R117" t="n">
        <v>67.16</v>
      </c>
      <c r="S117" t="n">
        <v>48.21</v>
      </c>
      <c r="T117" t="n">
        <v>3547.27</v>
      </c>
      <c r="U117" t="n">
        <v>0.72</v>
      </c>
      <c r="V117" t="n">
        <v>0.78</v>
      </c>
      <c r="W117" t="n">
        <v>0.18</v>
      </c>
      <c r="X117" t="n">
        <v>0.2</v>
      </c>
      <c r="Y117" t="n">
        <v>1</v>
      </c>
      <c r="Z117" t="n">
        <v>10</v>
      </c>
      <c r="AA117" t="n">
        <v>318.2613961714823</v>
      </c>
      <c r="AB117" t="n">
        <v>435.4592829436791</v>
      </c>
      <c r="AC117" t="n">
        <v>393.8996601504758</v>
      </c>
      <c r="AD117" t="n">
        <v>318261.3961714823</v>
      </c>
      <c r="AE117" t="n">
        <v>435459.2829436791</v>
      </c>
      <c r="AF117" t="n">
        <v>4.290784795110852e-06</v>
      </c>
      <c r="AG117" t="n">
        <v>5.998263888888889</v>
      </c>
      <c r="AH117" t="n">
        <v>393899.6601504758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4.8228</v>
      </c>
      <c r="E118" t="n">
        <v>20.74</v>
      </c>
      <c r="F118" t="n">
        <v>17.48</v>
      </c>
      <c r="G118" t="n">
        <v>131.08</v>
      </c>
      <c r="H118" t="n">
        <v>1.66</v>
      </c>
      <c r="I118" t="n">
        <v>8</v>
      </c>
      <c r="J118" t="n">
        <v>322.91</v>
      </c>
      <c r="K118" t="n">
        <v>59.89</v>
      </c>
      <c r="L118" t="n">
        <v>30</v>
      </c>
      <c r="M118" t="n">
        <v>6</v>
      </c>
      <c r="N118" t="n">
        <v>98.03</v>
      </c>
      <c r="O118" t="n">
        <v>40060.43</v>
      </c>
      <c r="P118" t="n">
        <v>281.26</v>
      </c>
      <c r="Q118" t="n">
        <v>444.55</v>
      </c>
      <c r="R118" t="n">
        <v>67.19</v>
      </c>
      <c r="S118" t="n">
        <v>48.21</v>
      </c>
      <c r="T118" t="n">
        <v>3560.52</v>
      </c>
      <c r="U118" t="n">
        <v>0.72</v>
      </c>
      <c r="V118" t="n">
        <v>0.78</v>
      </c>
      <c r="W118" t="n">
        <v>0.18</v>
      </c>
      <c r="X118" t="n">
        <v>0.2</v>
      </c>
      <c r="Y118" t="n">
        <v>1</v>
      </c>
      <c r="Z118" t="n">
        <v>10</v>
      </c>
      <c r="AA118" t="n">
        <v>318.4018981972552</v>
      </c>
      <c r="AB118" t="n">
        <v>435.6515240138534</v>
      </c>
      <c r="AC118" t="n">
        <v>394.0735540027247</v>
      </c>
      <c r="AD118" t="n">
        <v>318401.8981972552</v>
      </c>
      <c r="AE118" t="n">
        <v>435651.5240138534</v>
      </c>
      <c r="AF118" t="n">
        <v>4.290784795110852e-06</v>
      </c>
      <c r="AG118" t="n">
        <v>6.001157407407407</v>
      </c>
      <c r="AH118" t="n">
        <v>394073.5540027247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4.8221</v>
      </c>
      <c r="E119" t="n">
        <v>20.74</v>
      </c>
      <c r="F119" t="n">
        <v>17.48</v>
      </c>
      <c r="G119" t="n">
        <v>131.1</v>
      </c>
      <c r="H119" t="n">
        <v>1.67</v>
      </c>
      <c r="I119" t="n">
        <v>8</v>
      </c>
      <c r="J119" t="n">
        <v>323.49</v>
      </c>
      <c r="K119" t="n">
        <v>59.89</v>
      </c>
      <c r="L119" t="n">
        <v>30.25</v>
      </c>
      <c r="M119" t="n">
        <v>6</v>
      </c>
      <c r="N119" t="n">
        <v>98.34999999999999</v>
      </c>
      <c r="O119" t="n">
        <v>40131.01</v>
      </c>
      <c r="P119" t="n">
        <v>281.21</v>
      </c>
      <c r="Q119" t="n">
        <v>444.55</v>
      </c>
      <c r="R119" t="n">
        <v>67.19</v>
      </c>
      <c r="S119" t="n">
        <v>48.21</v>
      </c>
      <c r="T119" t="n">
        <v>3558.95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318.404112763305</v>
      </c>
      <c r="AB119" t="n">
        <v>435.6545540808226</v>
      </c>
      <c r="AC119" t="n">
        <v>394.076294884355</v>
      </c>
      <c r="AD119" t="n">
        <v>318404.112763305</v>
      </c>
      <c r="AE119" t="n">
        <v>435654.5540808226</v>
      </c>
      <c r="AF119" t="n">
        <v>4.290162013872447e-06</v>
      </c>
      <c r="AG119" t="n">
        <v>6.001157407407407</v>
      </c>
      <c r="AH119" t="n">
        <v>394076.294884355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4.8239</v>
      </c>
      <c r="E120" t="n">
        <v>20.73</v>
      </c>
      <c r="F120" t="n">
        <v>17.47</v>
      </c>
      <c r="G120" t="n">
        <v>131.04</v>
      </c>
      <c r="H120" t="n">
        <v>1.68</v>
      </c>
      <c r="I120" t="n">
        <v>8</v>
      </c>
      <c r="J120" t="n">
        <v>324.06</v>
      </c>
      <c r="K120" t="n">
        <v>59.89</v>
      </c>
      <c r="L120" t="n">
        <v>30.5</v>
      </c>
      <c r="M120" t="n">
        <v>6</v>
      </c>
      <c r="N120" t="n">
        <v>98.67</v>
      </c>
      <c r="O120" t="n">
        <v>40201.62</v>
      </c>
      <c r="P120" t="n">
        <v>281.08</v>
      </c>
      <c r="Q120" t="n">
        <v>444.55</v>
      </c>
      <c r="R120" t="n">
        <v>67</v>
      </c>
      <c r="S120" t="n">
        <v>48.21</v>
      </c>
      <c r="T120" t="n">
        <v>3464.78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318.0713217048566</v>
      </c>
      <c r="AB120" t="n">
        <v>435.1992146729482</v>
      </c>
      <c r="AC120" t="n">
        <v>393.6644124304952</v>
      </c>
      <c r="AD120" t="n">
        <v>318071.3217048566</v>
      </c>
      <c r="AE120" t="n">
        <v>435199.2146729482</v>
      </c>
      <c r="AF120" t="n">
        <v>4.291763451342631e-06</v>
      </c>
      <c r="AG120" t="n">
        <v>5.998263888888889</v>
      </c>
      <c r="AH120" t="n">
        <v>393664.4124304953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4.8211</v>
      </c>
      <c r="E121" t="n">
        <v>20.74</v>
      </c>
      <c r="F121" t="n">
        <v>17.48</v>
      </c>
      <c r="G121" t="n">
        <v>131.13</v>
      </c>
      <c r="H121" t="n">
        <v>1.69</v>
      </c>
      <c r="I121" t="n">
        <v>8</v>
      </c>
      <c r="J121" t="n">
        <v>324.63</v>
      </c>
      <c r="K121" t="n">
        <v>59.89</v>
      </c>
      <c r="L121" t="n">
        <v>30.75</v>
      </c>
      <c r="M121" t="n">
        <v>6</v>
      </c>
      <c r="N121" t="n">
        <v>99</v>
      </c>
      <c r="O121" t="n">
        <v>40272.38</v>
      </c>
      <c r="P121" t="n">
        <v>281.01</v>
      </c>
      <c r="Q121" t="n">
        <v>444.55</v>
      </c>
      <c r="R121" t="n">
        <v>67.39</v>
      </c>
      <c r="S121" t="n">
        <v>48.21</v>
      </c>
      <c r="T121" t="n">
        <v>3662.13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318.3427758622618</v>
      </c>
      <c r="AB121" t="n">
        <v>435.5706302268222</v>
      </c>
      <c r="AC121" t="n">
        <v>394.0003806051926</v>
      </c>
      <c r="AD121" t="n">
        <v>318342.7758622618</v>
      </c>
      <c r="AE121" t="n">
        <v>435570.6302268222</v>
      </c>
      <c r="AF121" t="n">
        <v>4.289272326389012e-06</v>
      </c>
      <c r="AG121" t="n">
        <v>6.001157407407407</v>
      </c>
      <c r="AH121" t="n">
        <v>394000.3806051926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4.8245</v>
      </c>
      <c r="E122" t="n">
        <v>20.73</v>
      </c>
      <c r="F122" t="n">
        <v>17.47</v>
      </c>
      <c r="G122" t="n">
        <v>131.03</v>
      </c>
      <c r="H122" t="n">
        <v>1.7</v>
      </c>
      <c r="I122" t="n">
        <v>8</v>
      </c>
      <c r="J122" t="n">
        <v>325.21</v>
      </c>
      <c r="K122" t="n">
        <v>59.89</v>
      </c>
      <c r="L122" t="n">
        <v>31</v>
      </c>
      <c r="M122" t="n">
        <v>6</v>
      </c>
      <c r="N122" t="n">
        <v>99.31999999999999</v>
      </c>
      <c r="O122" t="n">
        <v>40343.29</v>
      </c>
      <c r="P122" t="n">
        <v>280.77</v>
      </c>
      <c r="Q122" t="n">
        <v>444.56</v>
      </c>
      <c r="R122" t="n">
        <v>66.81999999999999</v>
      </c>
      <c r="S122" t="n">
        <v>48.21</v>
      </c>
      <c r="T122" t="n">
        <v>3373.84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317.8925478155695</v>
      </c>
      <c r="AB122" t="n">
        <v>434.9546083506781</v>
      </c>
      <c r="AC122" t="n">
        <v>393.4431509923156</v>
      </c>
      <c r="AD122" t="n">
        <v>317892.5478155694</v>
      </c>
      <c r="AE122" t="n">
        <v>434954.6083506781</v>
      </c>
      <c r="AF122" t="n">
        <v>4.29229726383269e-06</v>
      </c>
      <c r="AG122" t="n">
        <v>5.998263888888889</v>
      </c>
      <c r="AH122" t="n">
        <v>393443.1509923156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4.8274</v>
      </c>
      <c r="E123" t="n">
        <v>20.72</v>
      </c>
      <c r="F123" t="n">
        <v>17.46</v>
      </c>
      <c r="G123" t="n">
        <v>130.93</v>
      </c>
      <c r="H123" t="n">
        <v>1.71</v>
      </c>
      <c r="I123" t="n">
        <v>8</v>
      </c>
      <c r="J123" t="n">
        <v>325.78</v>
      </c>
      <c r="K123" t="n">
        <v>59.89</v>
      </c>
      <c r="L123" t="n">
        <v>31.25</v>
      </c>
      <c r="M123" t="n">
        <v>6</v>
      </c>
      <c r="N123" t="n">
        <v>99.65000000000001</v>
      </c>
      <c r="O123" t="n">
        <v>40414.36</v>
      </c>
      <c r="P123" t="n">
        <v>280.66</v>
      </c>
      <c r="Q123" t="n">
        <v>444.55</v>
      </c>
      <c r="R123" t="n">
        <v>66.45999999999999</v>
      </c>
      <c r="S123" t="n">
        <v>48.21</v>
      </c>
      <c r="T123" t="n">
        <v>3197.36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317.6978489232338</v>
      </c>
      <c r="AB123" t="n">
        <v>434.6882127366757</v>
      </c>
      <c r="AC123" t="n">
        <v>393.2021798018249</v>
      </c>
      <c r="AD123" t="n">
        <v>317697.8489232339</v>
      </c>
      <c r="AE123" t="n">
        <v>434688.2127366757</v>
      </c>
      <c r="AF123" t="n">
        <v>4.294877357534652e-06</v>
      </c>
      <c r="AG123" t="n">
        <v>5.99537037037037</v>
      </c>
      <c r="AH123" t="n">
        <v>393202.1798018249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4.8288</v>
      </c>
      <c r="E124" t="n">
        <v>20.71</v>
      </c>
      <c r="F124" t="n">
        <v>17.45</v>
      </c>
      <c r="G124" t="n">
        <v>130.89</v>
      </c>
      <c r="H124" t="n">
        <v>1.72</v>
      </c>
      <c r="I124" t="n">
        <v>8</v>
      </c>
      <c r="J124" t="n">
        <v>326.36</v>
      </c>
      <c r="K124" t="n">
        <v>59.89</v>
      </c>
      <c r="L124" t="n">
        <v>31.5</v>
      </c>
      <c r="M124" t="n">
        <v>6</v>
      </c>
      <c r="N124" t="n">
        <v>99.97</v>
      </c>
      <c r="O124" t="n">
        <v>40485.58</v>
      </c>
      <c r="P124" t="n">
        <v>280.25</v>
      </c>
      <c r="Q124" t="n">
        <v>444.55</v>
      </c>
      <c r="R124" t="n">
        <v>66.11</v>
      </c>
      <c r="S124" t="n">
        <v>48.21</v>
      </c>
      <c r="T124" t="n">
        <v>3021.65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317.4112983694811</v>
      </c>
      <c r="AB124" t="n">
        <v>434.296141627313</v>
      </c>
      <c r="AC124" t="n">
        <v>392.8475274088646</v>
      </c>
      <c r="AD124" t="n">
        <v>317411.2983694811</v>
      </c>
      <c r="AE124" t="n">
        <v>434296.141627313</v>
      </c>
      <c r="AF124" t="n">
        <v>4.296122920011462e-06</v>
      </c>
      <c r="AG124" t="n">
        <v>5.992476851851852</v>
      </c>
      <c r="AH124" t="n">
        <v>392847.5274088645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4.8342</v>
      </c>
      <c r="E125" t="n">
        <v>20.69</v>
      </c>
      <c r="F125" t="n">
        <v>17.43</v>
      </c>
      <c r="G125" t="n">
        <v>130.71</v>
      </c>
      <c r="H125" t="n">
        <v>1.73</v>
      </c>
      <c r="I125" t="n">
        <v>8</v>
      </c>
      <c r="J125" t="n">
        <v>326.94</v>
      </c>
      <c r="K125" t="n">
        <v>59.89</v>
      </c>
      <c r="L125" t="n">
        <v>31.75</v>
      </c>
      <c r="M125" t="n">
        <v>6</v>
      </c>
      <c r="N125" t="n">
        <v>100.3</v>
      </c>
      <c r="O125" t="n">
        <v>40556.96</v>
      </c>
      <c r="P125" t="n">
        <v>279.47</v>
      </c>
      <c r="Q125" t="n">
        <v>444.55</v>
      </c>
      <c r="R125" t="n">
        <v>65.55</v>
      </c>
      <c r="S125" t="n">
        <v>48.21</v>
      </c>
      <c r="T125" t="n">
        <v>2737.9</v>
      </c>
      <c r="U125" t="n">
        <v>0.74</v>
      </c>
      <c r="V125" t="n">
        <v>0.78</v>
      </c>
      <c r="W125" t="n">
        <v>0.17</v>
      </c>
      <c r="X125" t="n">
        <v>0.15</v>
      </c>
      <c r="Y125" t="n">
        <v>1</v>
      </c>
      <c r="Z125" t="n">
        <v>10</v>
      </c>
      <c r="AA125" t="n">
        <v>316.7583356864704</v>
      </c>
      <c r="AB125" t="n">
        <v>433.4027292777372</v>
      </c>
      <c r="AC125" t="n">
        <v>392.0393810800202</v>
      </c>
      <c r="AD125" t="n">
        <v>316758.3356864704</v>
      </c>
      <c r="AE125" t="n">
        <v>433402.7292777372</v>
      </c>
      <c r="AF125" t="n">
        <v>4.300927232422012e-06</v>
      </c>
      <c r="AG125" t="n">
        <v>5.986689814814816</v>
      </c>
      <c r="AH125" t="n">
        <v>392039.3810800202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4.8278</v>
      </c>
      <c r="E126" t="n">
        <v>20.71</v>
      </c>
      <c r="F126" t="n">
        <v>17.46</v>
      </c>
      <c r="G126" t="n">
        <v>130.92</v>
      </c>
      <c r="H126" t="n">
        <v>1.74</v>
      </c>
      <c r="I126" t="n">
        <v>8</v>
      </c>
      <c r="J126" t="n">
        <v>327.52</v>
      </c>
      <c r="K126" t="n">
        <v>59.89</v>
      </c>
      <c r="L126" t="n">
        <v>32</v>
      </c>
      <c r="M126" t="n">
        <v>6</v>
      </c>
      <c r="N126" t="n">
        <v>100.63</v>
      </c>
      <c r="O126" t="n">
        <v>40628.49</v>
      </c>
      <c r="P126" t="n">
        <v>280.2</v>
      </c>
      <c r="Q126" t="n">
        <v>444.55</v>
      </c>
      <c r="R126" t="n">
        <v>66.51000000000001</v>
      </c>
      <c r="S126" t="n">
        <v>48.21</v>
      </c>
      <c r="T126" t="n">
        <v>3221.99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317.4518629142926</v>
      </c>
      <c r="AB126" t="n">
        <v>434.3516438271054</v>
      </c>
      <c r="AC126" t="n">
        <v>392.8977325566065</v>
      </c>
      <c r="AD126" t="n">
        <v>317451.8629142925</v>
      </c>
      <c r="AE126" t="n">
        <v>434351.6438271054</v>
      </c>
      <c r="AF126" t="n">
        <v>4.295233232528027e-06</v>
      </c>
      <c r="AG126" t="n">
        <v>5.992476851851852</v>
      </c>
      <c r="AH126" t="n">
        <v>392897.7325566065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4.8178</v>
      </c>
      <c r="E127" t="n">
        <v>20.76</v>
      </c>
      <c r="F127" t="n">
        <v>17.5</v>
      </c>
      <c r="G127" t="n">
        <v>131.24</v>
      </c>
      <c r="H127" t="n">
        <v>1.75</v>
      </c>
      <c r="I127" t="n">
        <v>8</v>
      </c>
      <c r="J127" t="n">
        <v>328.1</v>
      </c>
      <c r="K127" t="n">
        <v>59.89</v>
      </c>
      <c r="L127" t="n">
        <v>32.25</v>
      </c>
      <c r="M127" t="n">
        <v>6</v>
      </c>
      <c r="N127" t="n">
        <v>100.96</v>
      </c>
      <c r="O127" t="n">
        <v>40700.18</v>
      </c>
      <c r="P127" t="n">
        <v>280.88</v>
      </c>
      <c r="Q127" t="n">
        <v>444.56</v>
      </c>
      <c r="R127" t="n">
        <v>68.05</v>
      </c>
      <c r="S127" t="n">
        <v>48.21</v>
      </c>
      <c r="T127" t="n">
        <v>3988.74</v>
      </c>
      <c r="U127" t="n">
        <v>0.71</v>
      </c>
      <c r="V127" t="n">
        <v>0.78</v>
      </c>
      <c r="W127" t="n">
        <v>0.17</v>
      </c>
      <c r="X127" t="n">
        <v>0.22</v>
      </c>
      <c r="Y127" t="n">
        <v>1</v>
      </c>
      <c r="Z127" t="n">
        <v>10</v>
      </c>
      <c r="AA127" t="n">
        <v>318.4600454491573</v>
      </c>
      <c r="AB127" t="n">
        <v>435.7310836491818</v>
      </c>
      <c r="AC127" t="n">
        <v>394.1455205781199</v>
      </c>
      <c r="AD127" t="n">
        <v>318460.0454491574</v>
      </c>
      <c r="AE127" t="n">
        <v>435731.0836491818</v>
      </c>
      <c r="AF127" t="n">
        <v>4.286336357693676e-06</v>
      </c>
      <c r="AG127" t="n">
        <v>6.006944444444446</v>
      </c>
      <c r="AH127" t="n">
        <v>394145.5205781199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4.821</v>
      </c>
      <c r="E128" t="n">
        <v>20.74</v>
      </c>
      <c r="F128" t="n">
        <v>17.48</v>
      </c>
      <c r="G128" t="n">
        <v>131.14</v>
      </c>
      <c r="H128" t="n">
        <v>1.76</v>
      </c>
      <c r="I128" t="n">
        <v>8</v>
      </c>
      <c r="J128" t="n">
        <v>328.68</v>
      </c>
      <c r="K128" t="n">
        <v>59.89</v>
      </c>
      <c r="L128" t="n">
        <v>32.5</v>
      </c>
      <c r="M128" t="n">
        <v>6</v>
      </c>
      <c r="N128" t="n">
        <v>101.3</v>
      </c>
      <c r="O128" t="n">
        <v>40772.03</v>
      </c>
      <c r="P128" t="n">
        <v>279.85</v>
      </c>
      <c r="Q128" t="n">
        <v>444.55</v>
      </c>
      <c r="R128" t="n">
        <v>67.48</v>
      </c>
      <c r="S128" t="n">
        <v>48.21</v>
      </c>
      <c r="T128" t="n">
        <v>3702.53</v>
      </c>
      <c r="U128" t="n">
        <v>0.71</v>
      </c>
      <c r="V128" t="n">
        <v>0.78</v>
      </c>
      <c r="W128" t="n">
        <v>0.18</v>
      </c>
      <c r="X128" t="n">
        <v>0.21</v>
      </c>
      <c r="Y128" t="n">
        <v>1</v>
      </c>
      <c r="Z128" t="n">
        <v>10</v>
      </c>
      <c r="AA128" t="n">
        <v>317.7647139924608</v>
      </c>
      <c r="AB128" t="n">
        <v>434.7797004742706</v>
      </c>
      <c r="AC128" t="n">
        <v>393.2849360781476</v>
      </c>
      <c r="AD128" t="n">
        <v>317764.7139924607</v>
      </c>
      <c r="AE128" t="n">
        <v>434779.7004742706</v>
      </c>
      <c r="AF128" t="n">
        <v>4.289183357640668e-06</v>
      </c>
      <c r="AG128" t="n">
        <v>6.001157407407407</v>
      </c>
      <c r="AH128" t="n">
        <v>393284.9360781476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4.821</v>
      </c>
      <c r="E129" t="n">
        <v>20.74</v>
      </c>
      <c r="F129" t="n">
        <v>17.49</v>
      </c>
      <c r="G129" t="n">
        <v>131.14</v>
      </c>
      <c r="H129" t="n">
        <v>1.77</v>
      </c>
      <c r="I129" t="n">
        <v>8</v>
      </c>
      <c r="J129" t="n">
        <v>329.27</v>
      </c>
      <c r="K129" t="n">
        <v>59.89</v>
      </c>
      <c r="L129" t="n">
        <v>32.75</v>
      </c>
      <c r="M129" t="n">
        <v>6</v>
      </c>
      <c r="N129" t="n">
        <v>101.63</v>
      </c>
      <c r="O129" t="n">
        <v>40844.03</v>
      </c>
      <c r="P129" t="n">
        <v>279.13</v>
      </c>
      <c r="Q129" t="n">
        <v>444.55</v>
      </c>
      <c r="R129" t="n">
        <v>67.47</v>
      </c>
      <c r="S129" t="n">
        <v>48.21</v>
      </c>
      <c r="T129" t="n">
        <v>3700.69</v>
      </c>
      <c r="U129" t="n">
        <v>0.71</v>
      </c>
      <c r="V129" t="n">
        <v>0.78</v>
      </c>
      <c r="W129" t="n">
        <v>0.18</v>
      </c>
      <c r="X129" t="n">
        <v>0.21</v>
      </c>
      <c r="Y129" t="n">
        <v>1</v>
      </c>
      <c r="Z129" t="n">
        <v>10</v>
      </c>
      <c r="AA129" t="n">
        <v>317.4303740393449</v>
      </c>
      <c r="AB129" t="n">
        <v>434.3222418003798</v>
      </c>
      <c r="AC129" t="n">
        <v>392.8711366180457</v>
      </c>
      <c r="AD129" t="n">
        <v>317430.374039345</v>
      </c>
      <c r="AE129" t="n">
        <v>434322.2418003798</v>
      </c>
      <c r="AF129" t="n">
        <v>4.289183357640668e-06</v>
      </c>
      <c r="AG129" t="n">
        <v>6.001157407407407</v>
      </c>
      <c r="AH129" t="n">
        <v>392871.1366180457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4.8201</v>
      </c>
      <c r="E130" t="n">
        <v>20.75</v>
      </c>
      <c r="F130" t="n">
        <v>17.49</v>
      </c>
      <c r="G130" t="n">
        <v>131.17</v>
      </c>
      <c r="H130" t="n">
        <v>1.78</v>
      </c>
      <c r="I130" t="n">
        <v>8</v>
      </c>
      <c r="J130" t="n">
        <v>329.85</v>
      </c>
      <c r="K130" t="n">
        <v>59.89</v>
      </c>
      <c r="L130" t="n">
        <v>33</v>
      </c>
      <c r="M130" t="n">
        <v>6</v>
      </c>
      <c r="N130" t="n">
        <v>101.97</v>
      </c>
      <c r="O130" t="n">
        <v>40916.2</v>
      </c>
      <c r="P130" t="n">
        <v>278.82</v>
      </c>
      <c r="Q130" t="n">
        <v>444.55</v>
      </c>
      <c r="R130" t="n">
        <v>67.56999999999999</v>
      </c>
      <c r="S130" t="n">
        <v>48.21</v>
      </c>
      <c r="T130" t="n">
        <v>3752.42</v>
      </c>
      <c r="U130" t="n">
        <v>0.71</v>
      </c>
      <c r="V130" t="n">
        <v>0.78</v>
      </c>
      <c r="W130" t="n">
        <v>0.18</v>
      </c>
      <c r="X130" t="n">
        <v>0.21</v>
      </c>
      <c r="Y130" t="n">
        <v>1</v>
      </c>
      <c r="Z130" t="n">
        <v>10</v>
      </c>
      <c r="AA130" t="n">
        <v>317.309745662783</v>
      </c>
      <c r="AB130" t="n">
        <v>434.1571927338194</v>
      </c>
      <c r="AC130" t="n">
        <v>392.72183960275</v>
      </c>
      <c r="AD130" t="n">
        <v>317309.745662783</v>
      </c>
      <c r="AE130" t="n">
        <v>434157.1927338194</v>
      </c>
      <c r="AF130" t="n">
        <v>4.288382638905577e-06</v>
      </c>
      <c r="AG130" t="n">
        <v>6.004050925925926</v>
      </c>
      <c r="AH130" t="n">
        <v>392721.83960275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4.8424</v>
      </c>
      <c r="E131" t="n">
        <v>20.65</v>
      </c>
      <c r="F131" t="n">
        <v>17.44</v>
      </c>
      <c r="G131" t="n">
        <v>149.52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278.21</v>
      </c>
      <c r="Q131" t="n">
        <v>444.55</v>
      </c>
      <c r="R131" t="n">
        <v>66.03</v>
      </c>
      <c r="S131" t="n">
        <v>48.21</v>
      </c>
      <c r="T131" t="n">
        <v>2987.34</v>
      </c>
      <c r="U131" t="n">
        <v>0.73</v>
      </c>
      <c r="V131" t="n">
        <v>0.78</v>
      </c>
      <c r="W131" t="n">
        <v>0.18</v>
      </c>
      <c r="X131" t="n">
        <v>0.17</v>
      </c>
      <c r="Y131" t="n">
        <v>1</v>
      </c>
      <c r="Z131" t="n">
        <v>10</v>
      </c>
      <c r="AA131" t="n">
        <v>315.8398703280469</v>
      </c>
      <c r="AB131" t="n">
        <v>432.1460444545103</v>
      </c>
      <c r="AC131" t="n">
        <v>390.9026324925538</v>
      </c>
      <c r="AD131" t="n">
        <v>315839.8703280468</v>
      </c>
      <c r="AE131" t="n">
        <v>432146.0444545103</v>
      </c>
      <c r="AF131" t="n">
        <v>4.308222669786179e-06</v>
      </c>
      <c r="AG131" t="n">
        <v>5.97511574074074</v>
      </c>
      <c r="AH131" t="n">
        <v>390902.6324925538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4.8437</v>
      </c>
      <c r="E132" t="n">
        <v>20.65</v>
      </c>
      <c r="F132" t="n">
        <v>17.44</v>
      </c>
      <c r="G132" t="n">
        <v>149.47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278.6</v>
      </c>
      <c r="Q132" t="n">
        <v>444.55</v>
      </c>
      <c r="R132" t="n">
        <v>65.93000000000001</v>
      </c>
      <c r="S132" t="n">
        <v>48.21</v>
      </c>
      <c r="T132" t="n">
        <v>2933.64</v>
      </c>
      <c r="U132" t="n">
        <v>0.73</v>
      </c>
      <c r="V132" t="n">
        <v>0.78</v>
      </c>
      <c r="W132" t="n">
        <v>0.17</v>
      </c>
      <c r="X132" t="n">
        <v>0.16</v>
      </c>
      <c r="Y132" t="n">
        <v>1</v>
      </c>
      <c r="Z132" t="n">
        <v>10</v>
      </c>
      <c r="AA132" t="n">
        <v>315.9847927534174</v>
      </c>
      <c r="AB132" t="n">
        <v>432.3443337104284</v>
      </c>
      <c r="AC132" t="n">
        <v>391.0819973001878</v>
      </c>
      <c r="AD132" t="n">
        <v>315984.7927534174</v>
      </c>
      <c r="AE132" t="n">
        <v>432344.3337104284</v>
      </c>
      <c r="AF132" t="n">
        <v>4.309379263514646e-06</v>
      </c>
      <c r="AG132" t="n">
        <v>5.97511574074074</v>
      </c>
      <c r="AH132" t="n">
        <v>391081.9973001878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4.8405</v>
      </c>
      <c r="E133" t="n">
        <v>20.66</v>
      </c>
      <c r="F133" t="n">
        <v>17.45</v>
      </c>
      <c r="G133" t="n">
        <v>149.59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279.01</v>
      </c>
      <c r="Q133" t="n">
        <v>444.55</v>
      </c>
      <c r="R133" t="n">
        <v>66.38</v>
      </c>
      <c r="S133" t="n">
        <v>48.21</v>
      </c>
      <c r="T133" t="n">
        <v>3157.88</v>
      </c>
      <c r="U133" t="n">
        <v>0.73</v>
      </c>
      <c r="V133" t="n">
        <v>0.78</v>
      </c>
      <c r="W133" t="n">
        <v>0.17</v>
      </c>
      <c r="X133" t="n">
        <v>0.18</v>
      </c>
      <c r="Y133" t="n">
        <v>1</v>
      </c>
      <c r="Z133" t="n">
        <v>10</v>
      </c>
      <c r="AA133" t="n">
        <v>316.3392359504974</v>
      </c>
      <c r="AB133" t="n">
        <v>432.8292985296035</v>
      </c>
      <c r="AC133" t="n">
        <v>391.5206777576732</v>
      </c>
      <c r="AD133" t="n">
        <v>316339.2359504974</v>
      </c>
      <c r="AE133" t="n">
        <v>432829.2985296035</v>
      </c>
      <c r="AF133" t="n">
        <v>4.306532263567653e-06</v>
      </c>
      <c r="AG133" t="n">
        <v>5.97800925925926</v>
      </c>
      <c r="AH133" t="n">
        <v>391520.6777576733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4.8426</v>
      </c>
      <c r="E134" t="n">
        <v>20.65</v>
      </c>
      <c r="F134" t="n">
        <v>17.44</v>
      </c>
      <c r="G134" t="n">
        <v>149.51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279.17</v>
      </c>
      <c r="Q134" t="n">
        <v>444.56</v>
      </c>
      <c r="R134" t="n">
        <v>66</v>
      </c>
      <c r="S134" t="n">
        <v>48.21</v>
      </c>
      <c r="T134" t="n">
        <v>2969.63</v>
      </c>
      <c r="U134" t="n">
        <v>0.73</v>
      </c>
      <c r="V134" t="n">
        <v>0.78</v>
      </c>
      <c r="W134" t="n">
        <v>0.18</v>
      </c>
      <c r="X134" t="n">
        <v>0.17</v>
      </c>
      <c r="Y134" t="n">
        <v>1</v>
      </c>
      <c r="Z134" t="n">
        <v>10</v>
      </c>
      <c r="AA134" t="n">
        <v>316.3116783213962</v>
      </c>
      <c r="AB134" t="n">
        <v>432.7915929657107</v>
      </c>
      <c r="AC134" t="n">
        <v>391.4865707598781</v>
      </c>
      <c r="AD134" t="n">
        <v>316311.6783213962</v>
      </c>
      <c r="AE134" t="n">
        <v>432791.5929657107</v>
      </c>
      <c r="AF134" t="n">
        <v>4.308400607282867e-06</v>
      </c>
      <c r="AG134" t="n">
        <v>5.97511574074074</v>
      </c>
      <c r="AH134" t="n">
        <v>391486.5707598781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4.8439</v>
      </c>
      <c r="E135" t="n">
        <v>20.64</v>
      </c>
      <c r="F135" t="n">
        <v>17.44</v>
      </c>
      <c r="G135" t="n">
        <v>149.47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279.67</v>
      </c>
      <c r="Q135" t="n">
        <v>444.56</v>
      </c>
      <c r="R135" t="n">
        <v>65.83</v>
      </c>
      <c r="S135" t="n">
        <v>48.21</v>
      </c>
      <c r="T135" t="n">
        <v>2884.31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316.5113931604916</v>
      </c>
      <c r="AB135" t="n">
        <v>433.0648516193577</v>
      </c>
      <c r="AC135" t="n">
        <v>391.7337499911421</v>
      </c>
      <c r="AD135" t="n">
        <v>316511.3931604916</v>
      </c>
      <c r="AE135" t="n">
        <v>433064.8516193577</v>
      </c>
      <c r="AF135" t="n">
        <v>4.309557201011332e-06</v>
      </c>
      <c r="AG135" t="n">
        <v>5.972222222222222</v>
      </c>
      <c r="AH135" t="n">
        <v>391733.7499911421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4.8416</v>
      </c>
      <c r="E136" t="n">
        <v>20.65</v>
      </c>
      <c r="F136" t="n">
        <v>17.45</v>
      </c>
      <c r="G136" t="n">
        <v>149.55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279.89</v>
      </c>
      <c r="Q136" t="n">
        <v>444.55</v>
      </c>
      <c r="R136" t="n">
        <v>66.23</v>
      </c>
      <c r="S136" t="n">
        <v>48.21</v>
      </c>
      <c r="T136" t="n">
        <v>3084.07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316.736557915625</v>
      </c>
      <c r="AB136" t="n">
        <v>433.3729319708992</v>
      </c>
      <c r="AC136" t="n">
        <v>392.0124275863259</v>
      </c>
      <c r="AD136" t="n">
        <v>316736.557915625</v>
      </c>
      <c r="AE136" t="n">
        <v>433372.9319708992</v>
      </c>
      <c r="AF136" t="n">
        <v>4.307510919799432e-06</v>
      </c>
      <c r="AG136" t="n">
        <v>5.97511574074074</v>
      </c>
      <c r="AH136" t="n">
        <v>392012.4275863259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4.8437</v>
      </c>
      <c r="E137" t="n">
        <v>20.65</v>
      </c>
      <c r="F137" t="n">
        <v>17.44</v>
      </c>
      <c r="G137" t="n">
        <v>149.47</v>
      </c>
      <c r="H137" t="n">
        <v>1.85</v>
      </c>
      <c r="I137" t="n">
        <v>7</v>
      </c>
      <c r="J137" t="n">
        <v>333.99</v>
      </c>
      <c r="K137" t="n">
        <v>59.89</v>
      </c>
      <c r="L137" t="n">
        <v>34.75</v>
      </c>
      <c r="M137" t="n">
        <v>5</v>
      </c>
      <c r="N137" t="n">
        <v>104.35</v>
      </c>
      <c r="O137" t="n">
        <v>41426.07</v>
      </c>
      <c r="P137" t="n">
        <v>279.76</v>
      </c>
      <c r="Q137" t="n">
        <v>444.55</v>
      </c>
      <c r="R137" t="n">
        <v>65.84999999999999</v>
      </c>
      <c r="S137" t="n">
        <v>48.21</v>
      </c>
      <c r="T137" t="n">
        <v>2897.11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316.564025978493</v>
      </c>
      <c r="AB137" t="n">
        <v>433.1368661629432</v>
      </c>
      <c r="AC137" t="n">
        <v>391.7988915677608</v>
      </c>
      <c r="AD137" t="n">
        <v>316564.025978493</v>
      </c>
      <c r="AE137" t="n">
        <v>433136.8661629432</v>
      </c>
      <c r="AF137" t="n">
        <v>4.309379263514646e-06</v>
      </c>
      <c r="AG137" t="n">
        <v>5.97511574074074</v>
      </c>
      <c r="AH137" t="n">
        <v>391798.8915677608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4.8436</v>
      </c>
      <c r="E138" t="n">
        <v>20.65</v>
      </c>
      <c r="F138" t="n">
        <v>17.44</v>
      </c>
      <c r="G138" t="n">
        <v>149.48</v>
      </c>
      <c r="H138" t="n">
        <v>1.86</v>
      </c>
      <c r="I138" t="n">
        <v>7</v>
      </c>
      <c r="J138" t="n">
        <v>334.58</v>
      </c>
      <c r="K138" t="n">
        <v>59.89</v>
      </c>
      <c r="L138" t="n">
        <v>35</v>
      </c>
      <c r="M138" t="n">
        <v>5</v>
      </c>
      <c r="N138" t="n">
        <v>104.7</v>
      </c>
      <c r="O138" t="n">
        <v>41499.57</v>
      </c>
      <c r="P138" t="n">
        <v>280.04</v>
      </c>
      <c r="Q138" t="n">
        <v>444.56</v>
      </c>
      <c r="R138" t="n">
        <v>65.84</v>
      </c>
      <c r="S138" t="n">
        <v>48.21</v>
      </c>
      <c r="T138" t="n">
        <v>2888.91</v>
      </c>
      <c r="U138" t="n">
        <v>0.73</v>
      </c>
      <c r="V138" t="n">
        <v>0.78</v>
      </c>
      <c r="W138" t="n">
        <v>0.18</v>
      </c>
      <c r="X138" t="n">
        <v>0.16</v>
      </c>
      <c r="Y138" t="n">
        <v>1</v>
      </c>
      <c r="Z138" t="n">
        <v>10</v>
      </c>
      <c r="AA138" t="n">
        <v>316.7076911021147</v>
      </c>
      <c r="AB138" t="n">
        <v>433.3334351231405</v>
      </c>
      <c r="AC138" t="n">
        <v>391.9767002622831</v>
      </c>
      <c r="AD138" t="n">
        <v>316707.6911021147</v>
      </c>
      <c r="AE138" t="n">
        <v>433333.4351231405</v>
      </c>
      <c r="AF138" t="n">
        <v>4.309290294766302e-06</v>
      </c>
      <c r="AG138" t="n">
        <v>5.97511574074074</v>
      </c>
      <c r="AH138" t="n">
        <v>391976.7002622831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4.8482</v>
      </c>
      <c r="E139" t="n">
        <v>20.63</v>
      </c>
      <c r="F139" t="n">
        <v>17.42</v>
      </c>
      <c r="G139" t="n">
        <v>149.31</v>
      </c>
      <c r="H139" t="n">
        <v>1.87</v>
      </c>
      <c r="I139" t="n">
        <v>7</v>
      </c>
      <c r="J139" t="n">
        <v>335.18</v>
      </c>
      <c r="K139" t="n">
        <v>59.89</v>
      </c>
      <c r="L139" t="n">
        <v>35.25</v>
      </c>
      <c r="M139" t="n">
        <v>5</v>
      </c>
      <c r="N139" t="n">
        <v>105.04</v>
      </c>
      <c r="O139" t="n">
        <v>41573.23</v>
      </c>
      <c r="P139" t="n">
        <v>279.66</v>
      </c>
      <c r="Q139" t="n">
        <v>444.55</v>
      </c>
      <c r="R139" t="n">
        <v>65.06999999999999</v>
      </c>
      <c r="S139" t="n">
        <v>48.21</v>
      </c>
      <c r="T139" t="n">
        <v>2506.2</v>
      </c>
      <c r="U139" t="n">
        <v>0.74</v>
      </c>
      <c r="V139" t="n">
        <v>0.78</v>
      </c>
      <c r="W139" t="n">
        <v>0.18</v>
      </c>
      <c r="X139" t="n">
        <v>0.14</v>
      </c>
      <c r="Y139" t="n">
        <v>1</v>
      </c>
      <c r="Z139" t="n">
        <v>10</v>
      </c>
      <c r="AA139" t="n">
        <v>316.2877209209504</v>
      </c>
      <c r="AB139" t="n">
        <v>432.7588133934947</v>
      </c>
      <c r="AC139" t="n">
        <v>391.4569196240282</v>
      </c>
      <c r="AD139" t="n">
        <v>316287.7209209505</v>
      </c>
      <c r="AE139" t="n">
        <v>432758.8133934947</v>
      </c>
      <c r="AF139" t="n">
        <v>4.313382857190103e-06</v>
      </c>
      <c r="AG139" t="n">
        <v>5.969328703703703</v>
      </c>
      <c r="AH139" t="n">
        <v>391456.9196240281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4.8526</v>
      </c>
      <c r="E140" t="n">
        <v>20.61</v>
      </c>
      <c r="F140" t="n">
        <v>17.4</v>
      </c>
      <c r="G140" t="n">
        <v>149.15</v>
      </c>
      <c r="H140" t="n">
        <v>1.88</v>
      </c>
      <c r="I140" t="n">
        <v>7</v>
      </c>
      <c r="J140" t="n">
        <v>335.78</v>
      </c>
      <c r="K140" t="n">
        <v>59.89</v>
      </c>
      <c r="L140" t="n">
        <v>35.5</v>
      </c>
      <c r="M140" t="n">
        <v>5</v>
      </c>
      <c r="N140" t="n">
        <v>105.39</v>
      </c>
      <c r="O140" t="n">
        <v>41647.07</v>
      </c>
      <c r="P140" t="n">
        <v>279.26</v>
      </c>
      <c r="Q140" t="n">
        <v>444.56</v>
      </c>
      <c r="R140" t="n">
        <v>64.56999999999999</v>
      </c>
      <c r="S140" t="n">
        <v>48.21</v>
      </c>
      <c r="T140" t="n">
        <v>2255.66</v>
      </c>
      <c r="U140" t="n">
        <v>0.75</v>
      </c>
      <c r="V140" t="n">
        <v>0.78</v>
      </c>
      <c r="W140" t="n">
        <v>0.17</v>
      </c>
      <c r="X140" t="n">
        <v>0.12</v>
      </c>
      <c r="Y140" t="n">
        <v>1</v>
      </c>
      <c r="Z140" t="n">
        <v>10</v>
      </c>
      <c r="AA140" t="n">
        <v>315.8662301673132</v>
      </c>
      <c r="AB140" t="n">
        <v>432.1821111495085</v>
      </c>
      <c r="AC140" t="n">
        <v>390.9352570328013</v>
      </c>
      <c r="AD140" t="n">
        <v>315866.2301673132</v>
      </c>
      <c r="AE140" t="n">
        <v>432182.1111495085</v>
      </c>
      <c r="AF140" t="n">
        <v>4.317297482117218e-06</v>
      </c>
      <c r="AG140" t="n">
        <v>5.963541666666667</v>
      </c>
      <c r="AH140" t="n">
        <v>390935.2570328013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4.8476</v>
      </c>
      <c r="E141" t="n">
        <v>20.63</v>
      </c>
      <c r="F141" t="n">
        <v>17.42</v>
      </c>
      <c r="G141" t="n">
        <v>149.33</v>
      </c>
      <c r="H141" t="n">
        <v>1.89</v>
      </c>
      <c r="I141" t="n">
        <v>7</v>
      </c>
      <c r="J141" t="n">
        <v>336.38</v>
      </c>
      <c r="K141" t="n">
        <v>59.89</v>
      </c>
      <c r="L141" t="n">
        <v>35.75</v>
      </c>
      <c r="M141" t="n">
        <v>5</v>
      </c>
      <c r="N141" t="n">
        <v>105.74</v>
      </c>
      <c r="O141" t="n">
        <v>41721.08</v>
      </c>
      <c r="P141" t="n">
        <v>279.47</v>
      </c>
      <c r="Q141" t="n">
        <v>444.55</v>
      </c>
      <c r="R141" t="n">
        <v>65.36</v>
      </c>
      <c r="S141" t="n">
        <v>48.21</v>
      </c>
      <c r="T141" t="n">
        <v>2650.97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316.2159535190206</v>
      </c>
      <c r="AB141" t="n">
        <v>432.66061806802</v>
      </c>
      <c r="AC141" t="n">
        <v>391.3680959225987</v>
      </c>
      <c r="AD141" t="n">
        <v>316215.9535190206</v>
      </c>
      <c r="AE141" t="n">
        <v>432660.61806802</v>
      </c>
      <c r="AF141" t="n">
        <v>4.312849044700041e-06</v>
      </c>
      <c r="AG141" t="n">
        <v>5.969328703703703</v>
      </c>
      <c r="AH141" t="n">
        <v>391368.0959225987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4.8393</v>
      </c>
      <c r="E142" t="n">
        <v>20.66</v>
      </c>
      <c r="F142" t="n">
        <v>17.46</v>
      </c>
      <c r="G142" t="n">
        <v>149.63</v>
      </c>
      <c r="H142" t="n">
        <v>1.9</v>
      </c>
      <c r="I142" t="n">
        <v>7</v>
      </c>
      <c r="J142" t="n">
        <v>336.98</v>
      </c>
      <c r="K142" t="n">
        <v>59.89</v>
      </c>
      <c r="L142" t="n">
        <v>36</v>
      </c>
      <c r="M142" t="n">
        <v>5</v>
      </c>
      <c r="N142" t="n">
        <v>106.09</v>
      </c>
      <c r="O142" t="n">
        <v>41795.26</v>
      </c>
      <c r="P142" t="n">
        <v>279.77</v>
      </c>
      <c r="Q142" t="n">
        <v>444.55</v>
      </c>
      <c r="R142" t="n">
        <v>66.64</v>
      </c>
      <c r="S142" t="n">
        <v>48.21</v>
      </c>
      <c r="T142" t="n">
        <v>3291.34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316.7920070821816</v>
      </c>
      <c r="AB142" t="n">
        <v>433.4487999668265</v>
      </c>
      <c r="AC142" t="n">
        <v>392.0810548472033</v>
      </c>
      <c r="AD142" t="n">
        <v>316792.0070821816</v>
      </c>
      <c r="AE142" t="n">
        <v>433448.7999668265</v>
      </c>
      <c r="AF142" t="n">
        <v>4.30546463858753e-06</v>
      </c>
      <c r="AG142" t="n">
        <v>5.97800925925926</v>
      </c>
      <c r="AH142" t="n">
        <v>392081.0548472034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4.8384</v>
      </c>
      <c r="E143" t="n">
        <v>20.67</v>
      </c>
      <c r="F143" t="n">
        <v>17.46</v>
      </c>
      <c r="G143" t="n">
        <v>149.66</v>
      </c>
      <c r="H143" t="n">
        <v>1.91</v>
      </c>
      <c r="I143" t="n">
        <v>7</v>
      </c>
      <c r="J143" t="n">
        <v>337.58</v>
      </c>
      <c r="K143" t="n">
        <v>59.89</v>
      </c>
      <c r="L143" t="n">
        <v>36.25</v>
      </c>
      <c r="M143" t="n">
        <v>5</v>
      </c>
      <c r="N143" t="n">
        <v>106.45</v>
      </c>
      <c r="O143" t="n">
        <v>41869.62</v>
      </c>
      <c r="P143" t="n">
        <v>279.56</v>
      </c>
      <c r="Q143" t="n">
        <v>444.56</v>
      </c>
      <c r="R143" t="n">
        <v>66.63</v>
      </c>
      <c r="S143" t="n">
        <v>48.21</v>
      </c>
      <c r="T143" t="n">
        <v>3287.36</v>
      </c>
      <c r="U143" t="n">
        <v>0.72</v>
      </c>
      <c r="V143" t="n">
        <v>0.78</v>
      </c>
      <c r="W143" t="n">
        <v>0.18</v>
      </c>
      <c r="X143" t="n">
        <v>0.18</v>
      </c>
      <c r="Y143" t="n">
        <v>1</v>
      </c>
      <c r="Z143" t="n">
        <v>10</v>
      </c>
      <c r="AA143" t="n">
        <v>316.7217365361439</v>
      </c>
      <c r="AB143" t="n">
        <v>433.35265270562</v>
      </c>
      <c r="AC143" t="n">
        <v>391.9940837456628</v>
      </c>
      <c r="AD143" t="n">
        <v>316721.7365361439</v>
      </c>
      <c r="AE143" t="n">
        <v>433352.65270562</v>
      </c>
      <c r="AF143" t="n">
        <v>4.304663919852439e-06</v>
      </c>
      <c r="AG143" t="n">
        <v>5.980902777777779</v>
      </c>
      <c r="AH143" t="n">
        <v>391994.0837456628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4.8411</v>
      </c>
      <c r="E144" t="n">
        <v>20.66</v>
      </c>
      <c r="F144" t="n">
        <v>17.45</v>
      </c>
      <c r="G144" t="n">
        <v>149.57</v>
      </c>
      <c r="H144" t="n">
        <v>1.92</v>
      </c>
      <c r="I144" t="n">
        <v>7</v>
      </c>
      <c r="J144" t="n">
        <v>338.19</v>
      </c>
      <c r="K144" t="n">
        <v>59.89</v>
      </c>
      <c r="L144" t="n">
        <v>36.5</v>
      </c>
      <c r="M144" t="n">
        <v>5</v>
      </c>
      <c r="N144" t="n">
        <v>106.8</v>
      </c>
      <c r="O144" t="n">
        <v>41944.15</v>
      </c>
      <c r="P144" t="n">
        <v>279.45</v>
      </c>
      <c r="Q144" t="n">
        <v>444.55</v>
      </c>
      <c r="R144" t="n">
        <v>66.23999999999999</v>
      </c>
      <c r="S144" t="n">
        <v>48.21</v>
      </c>
      <c r="T144" t="n">
        <v>3087.76</v>
      </c>
      <c r="U144" t="n">
        <v>0.73</v>
      </c>
      <c r="V144" t="n">
        <v>0.78</v>
      </c>
      <c r="W144" t="n">
        <v>0.18</v>
      </c>
      <c r="X144" t="n">
        <v>0.17</v>
      </c>
      <c r="Y144" t="n">
        <v>1</v>
      </c>
      <c r="Z144" t="n">
        <v>10</v>
      </c>
      <c r="AA144" t="n">
        <v>316.5359951191931</v>
      </c>
      <c r="AB144" t="n">
        <v>433.0985131046149</v>
      </c>
      <c r="AC144" t="n">
        <v>391.7641988714905</v>
      </c>
      <c r="AD144" t="n">
        <v>316535.9951191931</v>
      </c>
      <c r="AE144" t="n">
        <v>433098.5131046149</v>
      </c>
      <c r="AF144" t="n">
        <v>4.307066076057714e-06</v>
      </c>
      <c r="AG144" t="n">
        <v>5.97800925925926</v>
      </c>
      <c r="AH144" t="n">
        <v>391764.1988714905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4.8417</v>
      </c>
      <c r="E145" t="n">
        <v>20.65</v>
      </c>
      <c r="F145" t="n">
        <v>17.45</v>
      </c>
      <c r="G145" t="n">
        <v>149.55</v>
      </c>
      <c r="H145" t="n">
        <v>1.93</v>
      </c>
      <c r="I145" t="n">
        <v>7</v>
      </c>
      <c r="J145" t="n">
        <v>338.79</v>
      </c>
      <c r="K145" t="n">
        <v>59.89</v>
      </c>
      <c r="L145" t="n">
        <v>36.75</v>
      </c>
      <c r="M145" t="n">
        <v>5</v>
      </c>
      <c r="N145" t="n">
        <v>107.16</v>
      </c>
      <c r="O145" t="n">
        <v>42018.86</v>
      </c>
      <c r="P145" t="n">
        <v>279.16</v>
      </c>
      <c r="Q145" t="n">
        <v>444.55</v>
      </c>
      <c r="R145" t="n">
        <v>66.13</v>
      </c>
      <c r="S145" t="n">
        <v>48.21</v>
      </c>
      <c r="T145" t="n">
        <v>3037.46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316.3680374869824</v>
      </c>
      <c r="AB145" t="n">
        <v>432.8687060624563</v>
      </c>
      <c r="AC145" t="n">
        <v>391.5563242908994</v>
      </c>
      <c r="AD145" t="n">
        <v>316368.0374869824</v>
      </c>
      <c r="AE145" t="n">
        <v>432868.7060624564</v>
      </c>
      <c r="AF145" t="n">
        <v>4.307599888547775e-06</v>
      </c>
      <c r="AG145" t="n">
        <v>5.97511574074074</v>
      </c>
      <c r="AH145" t="n">
        <v>391556.3242908994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4.842</v>
      </c>
      <c r="E146" t="n">
        <v>20.65</v>
      </c>
      <c r="F146" t="n">
        <v>17.45</v>
      </c>
      <c r="G146" t="n">
        <v>149.53</v>
      </c>
      <c r="H146" t="n">
        <v>1.94</v>
      </c>
      <c r="I146" t="n">
        <v>7</v>
      </c>
      <c r="J146" t="n">
        <v>339.4</v>
      </c>
      <c r="K146" t="n">
        <v>59.89</v>
      </c>
      <c r="L146" t="n">
        <v>37</v>
      </c>
      <c r="M146" t="n">
        <v>5</v>
      </c>
      <c r="N146" t="n">
        <v>107.51</v>
      </c>
      <c r="O146" t="n">
        <v>42093.75</v>
      </c>
      <c r="P146" t="n">
        <v>279.14</v>
      </c>
      <c r="Q146" t="n">
        <v>444.55</v>
      </c>
      <c r="R146" t="n">
        <v>66.15000000000001</v>
      </c>
      <c r="S146" t="n">
        <v>48.21</v>
      </c>
      <c r="T146" t="n">
        <v>3047.19</v>
      </c>
      <c r="U146" t="n">
        <v>0.73</v>
      </c>
      <c r="V146" t="n">
        <v>0.78</v>
      </c>
      <c r="W146" t="n">
        <v>0.17</v>
      </c>
      <c r="X146" t="n">
        <v>0.17</v>
      </c>
      <c r="Y146" t="n">
        <v>1</v>
      </c>
      <c r="Z146" t="n">
        <v>10</v>
      </c>
      <c r="AA146" t="n">
        <v>316.3465135681161</v>
      </c>
      <c r="AB146" t="n">
        <v>432.8392560870954</v>
      </c>
      <c r="AC146" t="n">
        <v>391.5296849798536</v>
      </c>
      <c r="AD146" t="n">
        <v>316346.5135681161</v>
      </c>
      <c r="AE146" t="n">
        <v>432839.2560870954</v>
      </c>
      <c r="AF146" t="n">
        <v>4.307866794792805e-06</v>
      </c>
      <c r="AG146" t="n">
        <v>5.97511574074074</v>
      </c>
      <c r="AH146" t="n">
        <v>391529.6849798536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4.8412</v>
      </c>
      <c r="E147" t="n">
        <v>20.66</v>
      </c>
      <c r="F147" t="n">
        <v>17.45</v>
      </c>
      <c r="G147" t="n">
        <v>149.56</v>
      </c>
      <c r="H147" t="n">
        <v>1.95</v>
      </c>
      <c r="I147" t="n">
        <v>7</v>
      </c>
      <c r="J147" t="n">
        <v>340.01</v>
      </c>
      <c r="K147" t="n">
        <v>59.89</v>
      </c>
      <c r="L147" t="n">
        <v>37.25</v>
      </c>
      <c r="M147" t="n">
        <v>5</v>
      </c>
      <c r="N147" t="n">
        <v>107.87</v>
      </c>
      <c r="O147" t="n">
        <v>42168.82</v>
      </c>
      <c r="P147" t="n">
        <v>278.95</v>
      </c>
      <c r="Q147" t="n">
        <v>444.55</v>
      </c>
      <c r="R147" t="n">
        <v>66.27</v>
      </c>
      <c r="S147" t="n">
        <v>48.21</v>
      </c>
      <c r="T147" t="n">
        <v>3104.17</v>
      </c>
      <c r="U147" t="n">
        <v>0.73</v>
      </c>
      <c r="V147" t="n">
        <v>0.78</v>
      </c>
      <c r="W147" t="n">
        <v>0.17</v>
      </c>
      <c r="X147" t="n">
        <v>0.17</v>
      </c>
      <c r="Y147" t="n">
        <v>1</v>
      </c>
      <c r="Z147" t="n">
        <v>10</v>
      </c>
      <c r="AA147" t="n">
        <v>316.2823480471606</v>
      </c>
      <c r="AB147" t="n">
        <v>432.7514619905409</v>
      </c>
      <c r="AC147" t="n">
        <v>391.4502698286545</v>
      </c>
      <c r="AD147" t="n">
        <v>316282.3480471605</v>
      </c>
      <c r="AE147" t="n">
        <v>432751.4619905408</v>
      </c>
      <c r="AF147" t="n">
        <v>4.307155044806058e-06</v>
      </c>
      <c r="AG147" t="n">
        <v>5.97800925925926</v>
      </c>
      <c r="AH147" t="n">
        <v>391450.2698286545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4.8381</v>
      </c>
      <c r="E148" t="n">
        <v>20.67</v>
      </c>
      <c r="F148" t="n">
        <v>17.46</v>
      </c>
      <c r="G148" t="n">
        <v>149.68</v>
      </c>
      <c r="H148" t="n">
        <v>1.96</v>
      </c>
      <c r="I148" t="n">
        <v>7</v>
      </c>
      <c r="J148" t="n">
        <v>340.62</v>
      </c>
      <c r="K148" t="n">
        <v>59.89</v>
      </c>
      <c r="L148" t="n">
        <v>37.5</v>
      </c>
      <c r="M148" t="n">
        <v>5</v>
      </c>
      <c r="N148" t="n">
        <v>108.23</v>
      </c>
      <c r="O148" t="n">
        <v>42244.08</v>
      </c>
      <c r="P148" t="n">
        <v>279.51</v>
      </c>
      <c r="Q148" t="n">
        <v>444.55</v>
      </c>
      <c r="R148" t="n">
        <v>66.73</v>
      </c>
      <c r="S148" t="n">
        <v>48.21</v>
      </c>
      <c r="T148" t="n">
        <v>3335.42</v>
      </c>
      <c r="U148" t="n">
        <v>0.72</v>
      </c>
      <c r="V148" t="n">
        <v>0.78</v>
      </c>
      <c r="W148" t="n">
        <v>0.17</v>
      </c>
      <c r="X148" t="n">
        <v>0.19</v>
      </c>
      <c r="Y148" t="n">
        <v>1</v>
      </c>
      <c r="Z148" t="n">
        <v>10</v>
      </c>
      <c r="AA148" t="n">
        <v>316.7083055502664</v>
      </c>
      <c r="AB148" t="n">
        <v>433.3342758382091</v>
      </c>
      <c r="AC148" t="n">
        <v>391.9774607406856</v>
      </c>
      <c r="AD148" t="n">
        <v>316708.3055502664</v>
      </c>
      <c r="AE148" t="n">
        <v>433334.2758382091</v>
      </c>
      <c r="AF148" t="n">
        <v>4.304397013607408e-06</v>
      </c>
      <c r="AG148" t="n">
        <v>5.980902777777779</v>
      </c>
      <c r="AH148" t="n">
        <v>391977.4607406856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4.8406</v>
      </c>
      <c r="E149" t="n">
        <v>20.66</v>
      </c>
      <c r="F149" t="n">
        <v>17.45</v>
      </c>
      <c r="G149" t="n">
        <v>149.59</v>
      </c>
      <c r="H149" t="n">
        <v>1.97</v>
      </c>
      <c r="I149" t="n">
        <v>7</v>
      </c>
      <c r="J149" t="n">
        <v>341.23</v>
      </c>
      <c r="K149" t="n">
        <v>59.89</v>
      </c>
      <c r="L149" t="n">
        <v>37.75</v>
      </c>
      <c r="M149" t="n">
        <v>5</v>
      </c>
      <c r="N149" t="n">
        <v>108.59</v>
      </c>
      <c r="O149" t="n">
        <v>42319.51</v>
      </c>
      <c r="P149" t="n">
        <v>279.55</v>
      </c>
      <c r="Q149" t="n">
        <v>444.6</v>
      </c>
      <c r="R149" t="n">
        <v>66.3</v>
      </c>
      <c r="S149" t="n">
        <v>48.21</v>
      </c>
      <c r="T149" t="n">
        <v>3121.27</v>
      </c>
      <c r="U149" t="n">
        <v>0.73</v>
      </c>
      <c r="V149" t="n">
        <v>0.78</v>
      </c>
      <c r="W149" t="n">
        <v>0.18</v>
      </c>
      <c r="X149" t="n">
        <v>0.17</v>
      </c>
      <c r="Y149" t="n">
        <v>1</v>
      </c>
      <c r="Z149" t="n">
        <v>10</v>
      </c>
      <c r="AA149" t="n">
        <v>316.6052066262098</v>
      </c>
      <c r="AB149" t="n">
        <v>433.1932113419114</v>
      </c>
      <c r="AC149" t="n">
        <v>391.8498592419293</v>
      </c>
      <c r="AD149" t="n">
        <v>316605.2066262098</v>
      </c>
      <c r="AE149" t="n">
        <v>433193.2113419113</v>
      </c>
      <c r="AF149" t="n">
        <v>4.306621232315996e-06</v>
      </c>
      <c r="AG149" t="n">
        <v>5.97800925925926</v>
      </c>
      <c r="AH149" t="n">
        <v>391849.8592419293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4.8416</v>
      </c>
      <c r="E150" t="n">
        <v>20.65</v>
      </c>
      <c r="F150" t="n">
        <v>17.45</v>
      </c>
      <c r="G150" t="n">
        <v>149.55</v>
      </c>
      <c r="H150" t="n">
        <v>1.98</v>
      </c>
      <c r="I150" t="n">
        <v>7</v>
      </c>
      <c r="J150" t="n">
        <v>341.84</v>
      </c>
      <c r="K150" t="n">
        <v>59.89</v>
      </c>
      <c r="L150" t="n">
        <v>38</v>
      </c>
      <c r="M150" t="n">
        <v>5</v>
      </c>
      <c r="N150" t="n">
        <v>108.96</v>
      </c>
      <c r="O150" t="n">
        <v>42395.13</v>
      </c>
      <c r="P150" t="n">
        <v>279.52</v>
      </c>
      <c r="Q150" t="n">
        <v>444.57</v>
      </c>
      <c r="R150" t="n">
        <v>66.16</v>
      </c>
      <c r="S150" t="n">
        <v>48.21</v>
      </c>
      <c r="T150" t="n">
        <v>3050.24</v>
      </c>
      <c r="U150" t="n">
        <v>0.73</v>
      </c>
      <c r="V150" t="n">
        <v>0.78</v>
      </c>
      <c r="W150" t="n">
        <v>0.18</v>
      </c>
      <c r="X150" t="n">
        <v>0.17</v>
      </c>
      <c r="Y150" t="n">
        <v>1</v>
      </c>
      <c r="Z150" t="n">
        <v>10</v>
      </c>
      <c r="AA150" t="n">
        <v>316.5517223543988</v>
      </c>
      <c r="AB150" t="n">
        <v>433.12003180166</v>
      </c>
      <c r="AC150" t="n">
        <v>391.7836638542913</v>
      </c>
      <c r="AD150" t="n">
        <v>316551.7223543988</v>
      </c>
      <c r="AE150" t="n">
        <v>433120.03180166</v>
      </c>
      <c r="AF150" t="n">
        <v>4.307510919799432e-06</v>
      </c>
      <c r="AG150" t="n">
        <v>5.97511574074074</v>
      </c>
      <c r="AH150" t="n">
        <v>391783.6638542913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4.8384</v>
      </c>
      <c r="E151" t="n">
        <v>20.67</v>
      </c>
      <c r="F151" t="n">
        <v>17.46</v>
      </c>
      <c r="G151" t="n">
        <v>149.67</v>
      </c>
      <c r="H151" t="n">
        <v>1.99</v>
      </c>
      <c r="I151" t="n">
        <v>7</v>
      </c>
      <c r="J151" t="n">
        <v>342.46</v>
      </c>
      <c r="K151" t="n">
        <v>59.89</v>
      </c>
      <c r="L151" t="n">
        <v>38.25</v>
      </c>
      <c r="M151" t="n">
        <v>5</v>
      </c>
      <c r="N151" t="n">
        <v>109.32</v>
      </c>
      <c r="O151" t="n">
        <v>42470.94</v>
      </c>
      <c r="P151" t="n">
        <v>279.36</v>
      </c>
      <c r="Q151" t="n">
        <v>444.55</v>
      </c>
      <c r="R151" t="n">
        <v>66.70999999999999</v>
      </c>
      <c r="S151" t="n">
        <v>48.21</v>
      </c>
      <c r="T151" t="n">
        <v>3324.46</v>
      </c>
      <c r="U151" t="n">
        <v>0.72</v>
      </c>
      <c r="V151" t="n">
        <v>0.78</v>
      </c>
      <c r="W151" t="n">
        <v>0.17</v>
      </c>
      <c r="X151" t="n">
        <v>0.18</v>
      </c>
      <c r="Y151" t="n">
        <v>1</v>
      </c>
      <c r="Z151" t="n">
        <v>10</v>
      </c>
      <c r="AA151" t="n">
        <v>316.6217593431884</v>
      </c>
      <c r="AB151" t="n">
        <v>433.2158594995358</v>
      </c>
      <c r="AC151" t="n">
        <v>391.8703458911767</v>
      </c>
      <c r="AD151" t="n">
        <v>316621.7593431884</v>
      </c>
      <c r="AE151" t="n">
        <v>433215.8594995358</v>
      </c>
      <c r="AF151" t="n">
        <v>4.304663919852439e-06</v>
      </c>
      <c r="AG151" t="n">
        <v>5.980902777777779</v>
      </c>
      <c r="AH151" t="n">
        <v>391870.3458911767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4.8412</v>
      </c>
      <c r="E152" t="n">
        <v>20.66</v>
      </c>
      <c r="F152" t="n">
        <v>17.45</v>
      </c>
      <c r="G152" t="n">
        <v>149.56</v>
      </c>
      <c r="H152" t="n">
        <v>2</v>
      </c>
      <c r="I152" t="n">
        <v>7</v>
      </c>
      <c r="J152" t="n">
        <v>343.08</v>
      </c>
      <c r="K152" t="n">
        <v>59.89</v>
      </c>
      <c r="L152" t="n">
        <v>38.5</v>
      </c>
      <c r="M152" t="n">
        <v>5</v>
      </c>
      <c r="N152" t="n">
        <v>109.69</v>
      </c>
      <c r="O152" t="n">
        <v>42546.93</v>
      </c>
      <c r="P152" t="n">
        <v>279.19</v>
      </c>
      <c r="Q152" t="n">
        <v>444.55</v>
      </c>
      <c r="R152" t="n">
        <v>66.20999999999999</v>
      </c>
      <c r="S152" t="n">
        <v>48.21</v>
      </c>
      <c r="T152" t="n">
        <v>3076.53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316.4022512902564</v>
      </c>
      <c r="AB152" t="n">
        <v>432.9155188975024</v>
      </c>
      <c r="AC152" t="n">
        <v>391.5986693746708</v>
      </c>
      <c r="AD152" t="n">
        <v>316402.2512902564</v>
      </c>
      <c r="AE152" t="n">
        <v>432915.5188975023</v>
      </c>
      <c r="AF152" t="n">
        <v>4.307155044806058e-06</v>
      </c>
      <c r="AG152" t="n">
        <v>5.97800925925926</v>
      </c>
      <c r="AH152" t="n">
        <v>391598.6693746708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4.8448</v>
      </c>
      <c r="E153" t="n">
        <v>20.64</v>
      </c>
      <c r="F153" t="n">
        <v>17.43</v>
      </c>
      <c r="G153" t="n">
        <v>149.43</v>
      </c>
      <c r="H153" t="n">
        <v>2.01</v>
      </c>
      <c r="I153" t="n">
        <v>7</v>
      </c>
      <c r="J153" t="n">
        <v>343.69</v>
      </c>
      <c r="K153" t="n">
        <v>59.89</v>
      </c>
      <c r="L153" t="n">
        <v>38.75</v>
      </c>
      <c r="M153" t="n">
        <v>5</v>
      </c>
      <c r="N153" t="n">
        <v>110.06</v>
      </c>
      <c r="O153" t="n">
        <v>42623.24</v>
      </c>
      <c r="P153" t="n">
        <v>278.65</v>
      </c>
      <c r="Q153" t="n">
        <v>444.56</v>
      </c>
      <c r="R153" t="n">
        <v>65.64</v>
      </c>
      <c r="S153" t="n">
        <v>48.21</v>
      </c>
      <c r="T153" t="n">
        <v>2791.45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315.9408305748505</v>
      </c>
      <c r="AB153" t="n">
        <v>432.2841827182387</v>
      </c>
      <c r="AC153" t="n">
        <v>391.0275870342701</v>
      </c>
      <c r="AD153" t="n">
        <v>315940.8305748504</v>
      </c>
      <c r="AE153" t="n">
        <v>432284.1827182387</v>
      </c>
      <c r="AF153" t="n">
        <v>4.310357919746424e-06</v>
      </c>
      <c r="AG153" t="n">
        <v>5.972222222222222</v>
      </c>
      <c r="AH153" t="n">
        <v>391027.5870342702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4.844</v>
      </c>
      <c r="E154" t="n">
        <v>20.64</v>
      </c>
      <c r="F154" t="n">
        <v>17.44</v>
      </c>
      <c r="G154" t="n">
        <v>149.46</v>
      </c>
      <c r="H154" t="n">
        <v>2.02</v>
      </c>
      <c r="I154" t="n">
        <v>7</v>
      </c>
      <c r="J154" t="n">
        <v>344.31</v>
      </c>
      <c r="K154" t="n">
        <v>59.89</v>
      </c>
      <c r="L154" t="n">
        <v>39</v>
      </c>
      <c r="M154" t="n">
        <v>5</v>
      </c>
      <c r="N154" t="n">
        <v>110.43</v>
      </c>
      <c r="O154" t="n">
        <v>42699.62</v>
      </c>
      <c r="P154" t="n">
        <v>278.21</v>
      </c>
      <c r="Q154" t="n">
        <v>444.55</v>
      </c>
      <c r="R154" t="n">
        <v>65.79000000000001</v>
      </c>
      <c r="S154" t="n">
        <v>48.21</v>
      </c>
      <c r="T154" t="n">
        <v>2864.05</v>
      </c>
      <c r="U154" t="n">
        <v>0.73</v>
      </c>
      <c r="V154" t="n">
        <v>0.78</v>
      </c>
      <c r="W154" t="n">
        <v>0.18</v>
      </c>
      <c r="X154" t="n">
        <v>0.16</v>
      </c>
      <c r="Y154" t="n">
        <v>1</v>
      </c>
      <c r="Z154" t="n">
        <v>10</v>
      </c>
      <c r="AA154" t="n">
        <v>315.7785574736976</v>
      </c>
      <c r="AB154" t="n">
        <v>432.0621535022573</v>
      </c>
      <c r="AC154" t="n">
        <v>390.8267479750422</v>
      </c>
      <c r="AD154" t="n">
        <v>315778.5574736976</v>
      </c>
      <c r="AE154" t="n">
        <v>432062.1535022573</v>
      </c>
      <c r="AF154" t="n">
        <v>4.309646169759676e-06</v>
      </c>
      <c r="AG154" t="n">
        <v>5.972222222222222</v>
      </c>
      <c r="AH154" t="n">
        <v>390826.7479750421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4.8474</v>
      </c>
      <c r="E155" t="n">
        <v>20.63</v>
      </c>
      <c r="F155" t="n">
        <v>17.42</v>
      </c>
      <c r="G155" t="n">
        <v>149.34</v>
      </c>
      <c r="H155" t="n">
        <v>2.03</v>
      </c>
      <c r="I155" t="n">
        <v>7</v>
      </c>
      <c r="J155" t="n">
        <v>344.93</v>
      </c>
      <c r="K155" t="n">
        <v>59.89</v>
      </c>
      <c r="L155" t="n">
        <v>39.25</v>
      </c>
      <c r="M155" t="n">
        <v>5</v>
      </c>
      <c r="N155" t="n">
        <v>110.8</v>
      </c>
      <c r="O155" t="n">
        <v>42776.18</v>
      </c>
      <c r="P155" t="n">
        <v>276.9</v>
      </c>
      <c r="Q155" t="n">
        <v>444.55</v>
      </c>
      <c r="R155" t="n">
        <v>65.29000000000001</v>
      </c>
      <c r="S155" t="n">
        <v>48.21</v>
      </c>
      <c r="T155" t="n">
        <v>2617.07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314.941306108523</v>
      </c>
      <c r="AB155" t="n">
        <v>430.9165892475021</v>
      </c>
      <c r="AC155" t="n">
        <v>389.7905147649512</v>
      </c>
      <c r="AD155" t="n">
        <v>314941.306108523</v>
      </c>
      <c r="AE155" t="n">
        <v>430916.5892475022</v>
      </c>
      <c r="AF155" t="n">
        <v>4.312671107203355e-06</v>
      </c>
      <c r="AG155" t="n">
        <v>5.969328703703703</v>
      </c>
      <c r="AH155" t="n">
        <v>389790.5147649513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4.8693</v>
      </c>
      <c r="E156" t="n">
        <v>20.54</v>
      </c>
      <c r="F156" t="n">
        <v>17.38</v>
      </c>
      <c r="G156" t="n">
        <v>173.8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276.03</v>
      </c>
      <c r="Q156" t="n">
        <v>444.55</v>
      </c>
      <c r="R156" t="n">
        <v>63.88</v>
      </c>
      <c r="S156" t="n">
        <v>48.21</v>
      </c>
      <c r="T156" t="n">
        <v>1914.39</v>
      </c>
      <c r="U156" t="n">
        <v>0.75</v>
      </c>
      <c r="V156" t="n">
        <v>0.78</v>
      </c>
      <c r="W156" t="n">
        <v>0.17</v>
      </c>
      <c r="X156" t="n">
        <v>0.1</v>
      </c>
      <c r="Y156" t="n">
        <v>1</v>
      </c>
      <c r="Z156" t="n">
        <v>10</v>
      </c>
      <c r="AA156" t="n">
        <v>313.5719057984328</v>
      </c>
      <c r="AB156" t="n">
        <v>429.0429153295589</v>
      </c>
      <c r="AC156" t="n">
        <v>388.0956616560186</v>
      </c>
      <c r="AD156" t="n">
        <v>313571.9057984328</v>
      </c>
      <c r="AE156" t="n">
        <v>429042.9153295589</v>
      </c>
      <c r="AF156" t="n">
        <v>4.332155263090584e-06</v>
      </c>
      <c r="AG156" t="n">
        <v>5.943287037037037</v>
      </c>
      <c r="AH156" t="n">
        <v>388095.6616560186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4.8661</v>
      </c>
      <c r="E157" t="n">
        <v>20.55</v>
      </c>
      <c r="F157" t="n">
        <v>17.39</v>
      </c>
      <c r="G157" t="n">
        <v>173.94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276.84</v>
      </c>
      <c r="Q157" t="n">
        <v>444.55</v>
      </c>
      <c r="R157" t="n">
        <v>64.45</v>
      </c>
      <c r="S157" t="n">
        <v>48.21</v>
      </c>
      <c r="T157" t="n">
        <v>2199.97</v>
      </c>
      <c r="U157" t="n">
        <v>0.75</v>
      </c>
      <c r="V157" t="n">
        <v>0.78</v>
      </c>
      <c r="W157" t="n">
        <v>0.17</v>
      </c>
      <c r="X157" t="n">
        <v>0.12</v>
      </c>
      <c r="Y157" t="n">
        <v>1</v>
      </c>
      <c r="Z157" t="n">
        <v>10</v>
      </c>
      <c r="AA157" t="n">
        <v>314.1217137263426</v>
      </c>
      <c r="AB157" t="n">
        <v>429.7951867923391</v>
      </c>
      <c r="AC157" t="n">
        <v>388.7761373862107</v>
      </c>
      <c r="AD157" t="n">
        <v>314121.7137263427</v>
      </c>
      <c r="AE157" t="n">
        <v>429795.1867923391</v>
      </c>
      <c r="AF157" t="n">
        <v>4.329308263143592e-06</v>
      </c>
      <c r="AG157" t="n">
        <v>5.946180555555556</v>
      </c>
      <c r="AH157" t="n">
        <v>388776.1373862107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4.8604</v>
      </c>
      <c r="E158" t="n">
        <v>20.57</v>
      </c>
      <c r="F158" t="n">
        <v>17.42</v>
      </c>
      <c r="G158" t="n">
        <v>174.18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277.4</v>
      </c>
      <c r="Q158" t="n">
        <v>444.55</v>
      </c>
      <c r="R158" t="n">
        <v>65.29000000000001</v>
      </c>
      <c r="S158" t="n">
        <v>48.21</v>
      </c>
      <c r="T158" t="n">
        <v>2619.59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314.6960351011554</v>
      </c>
      <c r="AB158" t="n">
        <v>430.5809986346285</v>
      </c>
      <c r="AC158" t="n">
        <v>389.4869524491659</v>
      </c>
      <c r="AD158" t="n">
        <v>314696.0351011554</v>
      </c>
      <c r="AE158" t="n">
        <v>430580.9986346285</v>
      </c>
      <c r="AF158" t="n">
        <v>4.324237044488011e-06</v>
      </c>
      <c r="AG158" t="n">
        <v>5.951967592592593</v>
      </c>
      <c r="AH158" t="n">
        <v>389486.9524491659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3.0885</v>
      </c>
      <c r="E2" t="n">
        <v>32.38</v>
      </c>
      <c r="F2" t="n">
        <v>23.38</v>
      </c>
      <c r="G2" t="n">
        <v>6.78</v>
      </c>
      <c r="H2" t="n">
        <v>0.11</v>
      </c>
      <c r="I2" t="n">
        <v>207</v>
      </c>
      <c r="J2" t="n">
        <v>159.12</v>
      </c>
      <c r="K2" t="n">
        <v>50.28</v>
      </c>
      <c r="L2" t="n">
        <v>1</v>
      </c>
      <c r="M2" t="n">
        <v>205</v>
      </c>
      <c r="N2" t="n">
        <v>27.84</v>
      </c>
      <c r="O2" t="n">
        <v>19859.16</v>
      </c>
      <c r="P2" t="n">
        <v>284.81</v>
      </c>
      <c r="Q2" t="n">
        <v>444.86</v>
      </c>
      <c r="R2" t="n">
        <v>260.16</v>
      </c>
      <c r="S2" t="n">
        <v>48.21</v>
      </c>
      <c r="T2" t="n">
        <v>99047.57000000001</v>
      </c>
      <c r="U2" t="n">
        <v>0.19</v>
      </c>
      <c r="V2" t="n">
        <v>0.58</v>
      </c>
      <c r="W2" t="n">
        <v>0.49</v>
      </c>
      <c r="X2" t="n">
        <v>6.1</v>
      </c>
      <c r="Y2" t="n">
        <v>1</v>
      </c>
      <c r="Z2" t="n">
        <v>10</v>
      </c>
      <c r="AA2" t="n">
        <v>481.0616062423761</v>
      </c>
      <c r="AB2" t="n">
        <v>658.2097126010473</v>
      </c>
      <c r="AC2" t="n">
        <v>595.3911014335363</v>
      </c>
      <c r="AD2" t="n">
        <v>481061.606242376</v>
      </c>
      <c r="AE2" t="n">
        <v>658209.7126010472</v>
      </c>
      <c r="AF2" t="n">
        <v>3.198465892129322e-06</v>
      </c>
      <c r="AG2" t="n">
        <v>9.369212962962964</v>
      </c>
      <c r="AH2" t="n">
        <v>595391.1014335363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3.4535</v>
      </c>
      <c r="E3" t="n">
        <v>28.96</v>
      </c>
      <c r="F3" t="n">
        <v>21.7</v>
      </c>
      <c r="G3" t="n">
        <v>8.51</v>
      </c>
      <c r="H3" t="n">
        <v>0.14</v>
      </c>
      <c r="I3" t="n">
        <v>153</v>
      </c>
      <c r="J3" t="n">
        <v>159.48</v>
      </c>
      <c r="K3" t="n">
        <v>50.28</v>
      </c>
      <c r="L3" t="n">
        <v>1.25</v>
      </c>
      <c r="M3" t="n">
        <v>151</v>
      </c>
      <c r="N3" t="n">
        <v>27.95</v>
      </c>
      <c r="O3" t="n">
        <v>19902.91</v>
      </c>
      <c r="P3" t="n">
        <v>263.66</v>
      </c>
      <c r="Q3" t="n">
        <v>444.65</v>
      </c>
      <c r="R3" t="n">
        <v>205.23</v>
      </c>
      <c r="S3" t="n">
        <v>48.21</v>
      </c>
      <c r="T3" t="n">
        <v>71855.96000000001</v>
      </c>
      <c r="U3" t="n">
        <v>0.23</v>
      </c>
      <c r="V3" t="n">
        <v>0.63</v>
      </c>
      <c r="W3" t="n">
        <v>0.4</v>
      </c>
      <c r="X3" t="n">
        <v>4.42</v>
      </c>
      <c r="Y3" t="n">
        <v>1</v>
      </c>
      <c r="Z3" t="n">
        <v>10</v>
      </c>
      <c r="AA3" t="n">
        <v>405.650853967336</v>
      </c>
      <c r="AB3" t="n">
        <v>555.0293944507472</v>
      </c>
      <c r="AC3" t="n">
        <v>502.0581680330148</v>
      </c>
      <c r="AD3" t="n">
        <v>405650.8539673361</v>
      </c>
      <c r="AE3" t="n">
        <v>555029.3944507472</v>
      </c>
      <c r="AF3" t="n">
        <v>3.576461699358464e-06</v>
      </c>
      <c r="AG3" t="n">
        <v>8.37962962962963</v>
      </c>
      <c r="AH3" t="n">
        <v>502058.1680330148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3.6978</v>
      </c>
      <c r="E4" t="n">
        <v>27.04</v>
      </c>
      <c r="F4" t="n">
        <v>20.79</v>
      </c>
      <c r="G4" t="n">
        <v>10.22</v>
      </c>
      <c r="H4" t="n">
        <v>0.17</v>
      </c>
      <c r="I4" t="n">
        <v>122</v>
      </c>
      <c r="J4" t="n">
        <v>159.83</v>
      </c>
      <c r="K4" t="n">
        <v>50.28</v>
      </c>
      <c r="L4" t="n">
        <v>1.5</v>
      </c>
      <c r="M4" t="n">
        <v>120</v>
      </c>
      <c r="N4" t="n">
        <v>28.05</v>
      </c>
      <c r="O4" t="n">
        <v>19946.71</v>
      </c>
      <c r="P4" t="n">
        <v>252</v>
      </c>
      <c r="Q4" t="n">
        <v>444.63</v>
      </c>
      <c r="R4" t="n">
        <v>174.93</v>
      </c>
      <c r="S4" t="n">
        <v>48.21</v>
      </c>
      <c r="T4" t="n">
        <v>56857.66</v>
      </c>
      <c r="U4" t="n">
        <v>0.28</v>
      </c>
      <c r="V4" t="n">
        <v>0.66</v>
      </c>
      <c r="W4" t="n">
        <v>0.36</v>
      </c>
      <c r="X4" t="n">
        <v>3.51</v>
      </c>
      <c r="Y4" t="n">
        <v>1</v>
      </c>
      <c r="Z4" t="n">
        <v>10</v>
      </c>
      <c r="AA4" t="n">
        <v>367.1238678886688</v>
      </c>
      <c r="AB4" t="n">
        <v>502.315072407247</v>
      </c>
      <c r="AC4" t="n">
        <v>454.3748269003307</v>
      </c>
      <c r="AD4" t="n">
        <v>367123.8678886688</v>
      </c>
      <c r="AE4" t="n">
        <v>502315.072407247</v>
      </c>
      <c r="AF4" t="n">
        <v>3.82945998896416e-06</v>
      </c>
      <c r="AG4" t="n">
        <v>7.824074074074074</v>
      </c>
      <c r="AH4" t="n">
        <v>454374.8269003307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3.8769</v>
      </c>
      <c r="E5" t="n">
        <v>25.79</v>
      </c>
      <c r="F5" t="n">
        <v>20.18</v>
      </c>
      <c r="G5" t="n">
        <v>11.87</v>
      </c>
      <c r="H5" t="n">
        <v>0.19</v>
      </c>
      <c r="I5" t="n">
        <v>102</v>
      </c>
      <c r="J5" t="n">
        <v>160.19</v>
      </c>
      <c r="K5" t="n">
        <v>50.28</v>
      </c>
      <c r="L5" t="n">
        <v>1.75</v>
      </c>
      <c r="M5" t="n">
        <v>100</v>
      </c>
      <c r="N5" t="n">
        <v>28.16</v>
      </c>
      <c r="O5" t="n">
        <v>19990.53</v>
      </c>
      <c r="P5" t="n">
        <v>244.11</v>
      </c>
      <c r="Q5" t="n">
        <v>444.64</v>
      </c>
      <c r="R5" t="n">
        <v>155.32</v>
      </c>
      <c r="S5" t="n">
        <v>48.21</v>
      </c>
      <c r="T5" t="n">
        <v>47154.74</v>
      </c>
      <c r="U5" t="n">
        <v>0.31</v>
      </c>
      <c r="V5" t="n">
        <v>0.68</v>
      </c>
      <c r="W5" t="n">
        <v>0.33</v>
      </c>
      <c r="X5" t="n">
        <v>2.9</v>
      </c>
      <c r="Y5" t="n">
        <v>1</v>
      </c>
      <c r="Z5" t="n">
        <v>10</v>
      </c>
      <c r="AA5" t="n">
        <v>350.0406369630045</v>
      </c>
      <c r="AB5" t="n">
        <v>478.9410421957953</v>
      </c>
      <c r="AC5" t="n">
        <v>433.2315813266024</v>
      </c>
      <c r="AD5" t="n">
        <v>350040.6369630045</v>
      </c>
      <c r="AE5" t="n">
        <v>478941.0421957953</v>
      </c>
      <c r="AF5" t="n">
        <v>4.014936835744268e-06</v>
      </c>
      <c r="AG5" t="n">
        <v>7.46238425925926</v>
      </c>
      <c r="AH5" t="n">
        <v>433231.5813266024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4.0208</v>
      </c>
      <c r="E6" t="n">
        <v>24.87</v>
      </c>
      <c r="F6" t="n">
        <v>19.74</v>
      </c>
      <c r="G6" t="n">
        <v>13.62</v>
      </c>
      <c r="H6" t="n">
        <v>0.22</v>
      </c>
      <c r="I6" t="n">
        <v>87</v>
      </c>
      <c r="J6" t="n">
        <v>160.54</v>
      </c>
      <c r="K6" t="n">
        <v>50.28</v>
      </c>
      <c r="L6" t="n">
        <v>2</v>
      </c>
      <c r="M6" t="n">
        <v>85</v>
      </c>
      <c r="N6" t="n">
        <v>28.26</v>
      </c>
      <c r="O6" t="n">
        <v>20034.4</v>
      </c>
      <c r="P6" t="n">
        <v>238.25</v>
      </c>
      <c r="Q6" t="n">
        <v>444.63</v>
      </c>
      <c r="R6" t="n">
        <v>141</v>
      </c>
      <c r="S6" t="n">
        <v>48.21</v>
      </c>
      <c r="T6" t="n">
        <v>40068.88</v>
      </c>
      <c r="U6" t="n">
        <v>0.34</v>
      </c>
      <c r="V6" t="n">
        <v>0.6899999999999999</v>
      </c>
      <c r="W6" t="n">
        <v>0.3</v>
      </c>
      <c r="X6" t="n">
        <v>2.46</v>
      </c>
      <c r="Y6" t="n">
        <v>1</v>
      </c>
      <c r="Z6" t="n">
        <v>10</v>
      </c>
      <c r="AA6" t="n">
        <v>326.3696410049162</v>
      </c>
      <c r="AB6" t="n">
        <v>446.5533412352996</v>
      </c>
      <c r="AC6" t="n">
        <v>403.9349170893526</v>
      </c>
      <c r="AD6" t="n">
        <v>326369.6410049162</v>
      </c>
      <c r="AE6" t="n">
        <v>446553.3412352996</v>
      </c>
      <c r="AF6" t="n">
        <v>4.163960388238168e-06</v>
      </c>
      <c r="AG6" t="n">
        <v>7.196180555555556</v>
      </c>
      <c r="AH6" t="n">
        <v>403934.9170893526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4.1329</v>
      </c>
      <c r="E7" t="n">
        <v>24.2</v>
      </c>
      <c r="F7" t="n">
        <v>19.42</v>
      </c>
      <c r="G7" t="n">
        <v>15.33</v>
      </c>
      <c r="H7" t="n">
        <v>0.25</v>
      </c>
      <c r="I7" t="n">
        <v>76</v>
      </c>
      <c r="J7" t="n">
        <v>160.9</v>
      </c>
      <c r="K7" t="n">
        <v>50.28</v>
      </c>
      <c r="L7" t="n">
        <v>2.25</v>
      </c>
      <c r="M7" t="n">
        <v>74</v>
      </c>
      <c r="N7" t="n">
        <v>28.37</v>
      </c>
      <c r="O7" t="n">
        <v>20078.3</v>
      </c>
      <c r="P7" t="n">
        <v>233.92</v>
      </c>
      <c r="Q7" t="n">
        <v>444.58</v>
      </c>
      <c r="R7" t="n">
        <v>130.71</v>
      </c>
      <c r="S7" t="n">
        <v>48.21</v>
      </c>
      <c r="T7" t="n">
        <v>34978.7</v>
      </c>
      <c r="U7" t="n">
        <v>0.37</v>
      </c>
      <c r="V7" t="n">
        <v>0.7</v>
      </c>
      <c r="W7" t="n">
        <v>0.28</v>
      </c>
      <c r="X7" t="n">
        <v>2.15</v>
      </c>
      <c r="Y7" t="n">
        <v>1</v>
      </c>
      <c r="Z7" t="n">
        <v>10</v>
      </c>
      <c r="AA7" t="n">
        <v>317.738882345874</v>
      </c>
      <c r="AB7" t="n">
        <v>434.7443564757988</v>
      </c>
      <c r="AC7" t="n">
        <v>393.2529652612843</v>
      </c>
      <c r="AD7" t="n">
        <v>317738.882345874</v>
      </c>
      <c r="AE7" t="n">
        <v>434744.3564757988</v>
      </c>
      <c r="AF7" t="n">
        <v>4.280051703280323e-06</v>
      </c>
      <c r="AG7" t="n">
        <v>7.002314814814814</v>
      </c>
      <c r="AH7" t="n">
        <v>393252.9652612843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4.2346</v>
      </c>
      <c r="E8" t="n">
        <v>23.62</v>
      </c>
      <c r="F8" t="n">
        <v>19.13</v>
      </c>
      <c r="G8" t="n">
        <v>17.13</v>
      </c>
      <c r="H8" t="n">
        <v>0.27</v>
      </c>
      <c r="I8" t="n">
        <v>67</v>
      </c>
      <c r="J8" t="n">
        <v>161.26</v>
      </c>
      <c r="K8" t="n">
        <v>50.28</v>
      </c>
      <c r="L8" t="n">
        <v>2.5</v>
      </c>
      <c r="M8" t="n">
        <v>65</v>
      </c>
      <c r="N8" t="n">
        <v>28.48</v>
      </c>
      <c r="O8" t="n">
        <v>20122.23</v>
      </c>
      <c r="P8" t="n">
        <v>229.95</v>
      </c>
      <c r="Q8" t="n">
        <v>444.57</v>
      </c>
      <c r="R8" t="n">
        <v>120.89</v>
      </c>
      <c r="S8" t="n">
        <v>48.21</v>
      </c>
      <c r="T8" t="n">
        <v>30117.24</v>
      </c>
      <c r="U8" t="n">
        <v>0.4</v>
      </c>
      <c r="V8" t="n">
        <v>0.71</v>
      </c>
      <c r="W8" t="n">
        <v>0.27</v>
      </c>
      <c r="X8" t="n">
        <v>1.85</v>
      </c>
      <c r="Y8" t="n">
        <v>1</v>
      </c>
      <c r="Z8" t="n">
        <v>10</v>
      </c>
      <c r="AA8" t="n">
        <v>310.1105227974006</v>
      </c>
      <c r="AB8" t="n">
        <v>424.306898402106</v>
      </c>
      <c r="AC8" t="n">
        <v>383.8116435370804</v>
      </c>
      <c r="AD8" t="n">
        <v>310110.5227974006</v>
      </c>
      <c r="AE8" t="n">
        <v>424306.898402106</v>
      </c>
      <c r="AF8" t="n">
        <v>4.385372726828826e-06</v>
      </c>
      <c r="AG8" t="n">
        <v>6.834490740740741</v>
      </c>
      <c r="AH8" t="n">
        <v>383811.6435370804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4.3031</v>
      </c>
      <c r="E9" t="n">
        <v>23.24</v>
      </c>
      <c r="F9" t="n">
        <v>18.95</v>
      </c>
      <c r="G9" t="n">
        <v>18.64</v>
      </c>
      <c r="H9" t="n">
        <v>0.3</v>
      </c>
      <c r="I9" t="n">
        <v>61</v>
      </c>
      <c r="J9" t="n">
        <v>161.61</v>
      </c>
      <c r="K9" t="n">
        <v>50.28</v>
      </c>
      <c r="L9" t="n">
        <v>2.75</v>
      </c>
      <c r="M9" t="n">
        <v>59</v>
      </c>
      <c r="N9" t="n">
        <v>28.58</v>
      </c>
      <c r="O9" t="n">
        <v>20166.2</v>
      </c>
      <c r="P9" t="n">
        <v>227.22</v>
      </c>
      <c r="Q9" t="n">
        <v>444.59</v>
      </c>
      <c r="R9" t="n">
        <v>114.84</v>
      </c>
      <c r="S9" t="n">
        <v>48.21</v>
      </c>
      <c r="T9" t="n">
        <v>27119.24</v>
      </c>
      <c r="U9" t="n">
        <v>0.42</v>
      </c>
      <c r="V9" t="n">
        <v>0.72</v>
      </c>
      <c r="W9" t="n">
        <v>0.26</v>
      </c>
      <c r="X9" t="n">
        <v>1.67</v>
      </c>
      <c r="Y9" t="n">
        <v>1</v>
      </c>
      <c r="Z9" t="n">
        <v>10</v>
      </c>
      <c r="AA9" t="n">
        <v>305.2919233250642</v>
      </c>
      <c r="AB9" t="n">
        <v>417.7138780224499</v>
      </c>
      <c r="AC9" t="n">
        <v>377.8478517690965</v>
      </c>
      <c r="AD9" t="n">
        <v>305291.9233250642</v>
      </c>
      <c r="AE9" t="n">
        <v>417713.8780224499</v>
      </c>
      <c r="AF9" t="n">
        <v>4.456311665993747e-06</v>
      </c>
      <c r="AG9" t="n">
        <v>6.724537037037037</v>
      </c>
      <c r="AH9" t="n">
        <v>377847.8517690965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4.4208</v>
      </c>
      <c r="E10" t="n">
        <v>22.62</v>
      </c>
      <c r="F10" t="n">
        <v>18.56</v>
      </c>
      <c r="G10" t="n">
        <v>20.62</v>
      </c>
      <c r="H10" t="n">
        <v>0.33</v>
      </c>
      <c r="I10" t="n">
        <v>54</v>
      </c>
      <c r="J10" t="n">
        <v>161.97</v>
      </c>
      <c r="K10" t="n">
        <v>50.28</v>
      </c>
      <c r="L10" t="n">
        <v>3</v>
      </c>
      <c r="M10" t="n">
        <v>52</v>
      </c>
      <c r="N10" t="n">
        <v>28.69</v>
      </c>
      <c r="O10" t="n">
        <v>20210.21</v>
      </c>
      <c r="P10" t="n">
        <v>221.88</v>
      </c>
      <c r="Q10" t="n">
        <v>444.56</v>
      </c>
      <c r="R10" t="n">
        <v>101.62</v>
      </c>
      <c r="S10" t="n">
        <v>48.21</v>
      </c>
      <c r="T10" t="n">
        <v>20542.77</v>
      </c>
      <c r="U10" t="n">
        <v>0.47</v>
      </c>
      <c r="V10" t="n">
        <v>0.74</v>
      </c>
      <c r="W10" t="n">
        <v>0.25</v>
      </c>
      <c r="X10" t="n">
        <v>1.28</v>
      </c>
      <c r="Y10" t="n">
        <v>1</v>
      </c>
      <c r="Z10" t="n">
        <v>10</v>
      </c>
      <c r="AA10" t="n">
        <v>285.2213360941224</v>
      </c>
      <c r="AB10" t="n">
        <v>390.2524151212588</v>
      </c>
      <c r="AC10" t="n">
        <v>353.0072723447898</v>
      </c>
      <c r="AD10" t="n">
        <v>285221.3360941224</v>
      </c>
      <c r="AE10" t="n">
        <v>390252.4151212588</v>
      </c>
      <c r="AF10" t="n">
        <v>4.578202368763254e-06</v>
      </c>
      <c r="AG10" t="n">
        <v>6.545138888888889</v>
      </c>
      <c r="AH10" t="n">
        <v>353007.2723447898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4.376</v>
      </c>
      <c r="E11" t="n">
        <v>22.85</v>
      </c>
      <c r="F11" t="n">
        <v>18.88</v>
      </c>
      <c r="G11" t="n">
        <v>22.22</v>
      </c>
      <c r="H11" t="n">
        <v>0.35</v>
      </c>
      <c r="I11" t="n">
        <v>51</v>
      </c>
      <c r="J11" t="n">
        <v>162.33</v>
      </c>
      <c r="K11" t="n">
        <v>50.28</v>
      </c>
      <c r="L11" t="n">
        <v>3.25</v>
      </c>
      <c r="M11" t="n">
        <v>49</v>
      </c>
      <c r="N11" t="n">
        <v>28.8</v>
      </c>
      <c r="O11" t="n">
        <v>20254.26</v>
      </c>
      <c r="P11" t="n">
        <v>225.57</v>
      </c>
      <c r="Q11" t="n">
        <v>444.59</v>
      </c>
      <c r="R11" t="n">
        <v>114.76</v>
      </c>
      <c r="S11" t="n">
        <v>48.21</v>
      </c>
      <c r="T11" t="n">
        <v>27130.89</v>
      </c>
      <c r="U11" t="n">
        <v>0.42</v>
      </c>
      <c r="V11" t="n">
        <v>0.72</v>
      </c>
      <c r="W11" t="n">
        <v>0.21</v>
      </c>
      <c r="X11" t="n">
        <v>1.61</v>
      </c>
      <c r="Y11" t="n">
        <v>1</v>
      </c>
      <c r="Z11" t="n">
        <v>10</v>
      </c>
      <c r="AA11" t="n">
        <v>301.3148138561591</v>
      </c>
      <c r="AB11" t="n">
        <v>412.2722213894074</v>
      </c>
      <c r="AC11" t="n">
        <v>372.9255392076984</v>
      </c>
      <c r="AD11" t="n">
        <v>301314.8138561591</v>
      </c>
      <c r="AE11" t="n">
        <v>412272.2213894074</v>
      </c>
      <c r="AF11" t="n">
        <v>4.531807266944445e-06</v>
      </c>
      <c r="AG11" t="n">
        <v>6.611689814814816</v>
      </c>
      <c r="AH11" t="n">
        <v>372925.5392076984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4.4434</v>
      </c>
      <c r="E12" t="n">
        <v>22.51</v>
      </c>
      <c r="F12" t="n">
        <v>18.67</v>
      </c>
      <c r="G12" t="n">
        <v>23.83</v>
      </c>
      <c r="H12" t="n">
        <v>0.38</v>
      </c>
      <c r="I12" t="n">
        <v>47</v>
      </c>
      <c r="J12" t="n">
        <v>162.68</v>
      </c>
      <c r="K12" t="n">
        <v>50.28</v>
      </c>
      <c r="L12" t="n">
        <v>3.5</v>
      </c>
      <c r="M12" t="n">
        <v>45</v>
      </c>
      <c r="N12" t="n">
        <v>28.9</v>
      </c>
      <c r="O12" t="n">
        <v>20298.34</v>
      </c>
      <c r="P12" t="n">
        <v>222.43</v>
      </c>
      <c r="Q12" t="n">
        <v>444.58</v>
      </c>
      <c r="R12" t="n">
        <v>106.35</v>
      </c>
      <c r="S12" t="n">
        <v>48.21</v>
      </c>
      <c r="T12" t="n">
        <v>22944.26</v>
      </c>
      <c r="U12" t="n">
        <v>0.45</v>
      </c>
      <c r="V12" t="n">
        <v>0.73</v>
      </c>
      <c r="W12" t="n">
        <v>0.23</v>
      </c>
      <c r="X12" t="n">
        <v>1.39</v>
      </c>
      <c r="Y12" t="n">
        <v>1</v>
      </c>
      <c r="Z12" t="n">
        <v>10</v>
      </c>
      <c r="AA12" t="n">
        <v>284.9389870961052</v>
      </c>
      <c r="AB12" t="n">
        <v>389.866092765813</v>
      </c>
      <c r="AC12" t="n">
        <v>352.6578200527409</v>
      </c>
      <c r="AD12" t="n">
        <v>284938.9870961052</v>
      </c>
      <c r="AE12" t="n">
        <v>389866.092765813</v>
      </c>
      <c r="AF12" t="n">
        <v>4.60160704066292e-06</v>
      </c>
      <c r="AG12" t="n">
        <v>6.513310185185186</v>
      </c>
      <c r="AH12" t="n">
        <v>352657.8200527409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4.4864</v>
      </c>
      <c r="E13" t="n">
        <v>22.29</v>
      </c>
      <c r="F13" t="n">
        <v>18.55</v>
      </c>
      <c r="G13" t="n">
        <v>25.29</v>
      </c>
      <c r="H13" t="n">
        <v>0.41</v>
      </c>
      <c r="I13" t="n">
        <v>44</v>
      </c>
      <c r="J13" t="n">
        <v>163.04</v>
      </c>
      <c r="K13" t="n">
        <v>50.28</v>
      </c>
      <c r="L13" t="n">
        <v>3.75</v>
      </c>
      <c r="M13" t="n">
        <v>42</v>
      </c>
      <c r="N13" t="n">
        <v>29.01</v>
      </c>
      <c r="O13" t="n">
        <v>20342.46</v>
      </c>
      <c r="P13" t="n">
        <v>220.7</v>
      </c>
      <c r="Q13" t="n">
        <v>444.57</v>
      </c>
      <c r="R13" t="n">
        <v>102.09</v>
      </c>
      <c r="S13" t="n">
        <v>48.21</v>
      </c>
      <c r="T13" t="n">
        <v>20829.67</v>
      </c>
      <c r="U13" t="n">
        <v>0.47</v>
      </c>
      <c r="V13" t="n">
        <v>0.74</v>
      </c>
      <c r="W13" t="n">
        <v>0.24</v>
      </c>
      <c r="X13" t="n">
        <v>1.27</v>
      </c>
      <c r="Y13" t="n">
        <v>1</v>
      </c>
      <c r="Z13" t="n">
        <v>10</v>
      </c>
      <c r="AA13" t="n">
        <v>281.9721458508283</v>
      </c>
      <c r="AB13" t="n">
        <v>385.8067296862269</v>
      </c>
      <c r="AC13" t="n">
        <v>348.9858768881186</v>
      </c>
      <c r="AD13" t="n">
        <v>281972.1458508283</v>
      </c>
      <c r="AE13" t="n">
        <v>385806.7296862269</v>
      </c>
      <c r="AF13" t="n">
        <v>4.646138053569367e-06</v>
      </c>
      <c r="AG13" t="n">
        <v>6.449652777777778</v>
      </c>
      <c r="AH13" t="n">
        <v>348985.8768881186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4.5271</v>
      </c>
      <c r="E14" t="n">
        <v>22.09</v>
      </c>
      <c r="F14" t="n">
        <v>18.44</v>
      </c>
      <c r="G14" t="n">
        <v>26.99</v>
      </c>
      <c r="H14" t="n">
        <v>0.43</v>
      </c>
      <c r="I14" t="n">
        <v>41</v>
      </c>
      <c r="J14" t="n">
        <v>163.4</v>
      </c>
      <c r="K14" t="n">
        <v>50.28</v>
      </c>
      <c r="L14" t="n">
        <v>4</v>
      </c>
      <c r="M14" t="n">
        <v>39</v>
      </c>
      <c r="N14" t="n">
        <v>29.12</v>
      </c>
      <c r="O14" t="n">
        <v>20386.62</v>
      </c>
      <c r="P14" t="n">
        <v>218.71</v>
      </c>
      <c r="Q14" t="n">
        <v>444.57</v>
      </c>
      <c r="R14" t="n">
        <v>98.65000000000001</v>
      </c>
      <c r="S14" t="n">
        <v>48.21</v>
      </c>
      <c r="T14" t="n">
        <v>19122.69</v>
      </c>
      <c r="U14" t="n">
        <v>0.49</v>
      </c>
      <c r="V14" t="n">
        <v>0.74</v>
      </c>
      <c r="W14" t="n">
        <v>0.23</v>
      </c>
      <c r="X14" t="n">
        <v>1.17</v>
      </c>
      <c r="Y14" t="n">
        <v>1</v>
      </c>
      <c r="Z14" t="n">
        <v>10</v>
      </c>
      <c r="AA14" t="n">
        <v>279.1943521066614</v>
      </c>
      <c r="AB14" t="n">
        <v>382.0060297378467</v>
      </c>
      <c r="AC14" t="n">
        <v>345.5479104084959</v>
      </c>
      <c r="AD14" t="n">
        <v>279194.3521066614</v>
      </c>
      <c r="AE14" t="n">
        <v>382006.0297378468</v>
      </c>
      <c r="AF14" t="n">
        <v>4.688287175087795e-06</v>
      </c>
      <c r="AG14" t="n">
        <v>6.391782407407407</v>
      </c>
      <c r="AH14" t="n">
        <v>345547.9104084959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4.5678</v>
      </c>
      <c r="E15" t="n">
        <v>21.89</v>
      </c>
      <c r="F15" t="n">
        <v>18.34</v>
      </c>
      <c r="G15" t="n">
        <v>28.96</v>
      </c>
      <c r="H15" t="n">
        <v>0.46</v>
      </c>
      <c r="I15" t="n">
        <v>38</v>
      </c>
      <c r="J15" t="n">
        <v>163.76</v>
      </c>
      <c r="K15" t="n">
        <v>50.28</v>
      </c>
      <c r="L15" t="n">
        <v>4.25</v>
      </c>
      <c r="M15" t="n">
        <v>36</v>
      </c>
      <c r="N15" t="n">
        <v>29.23</v>
      </c>
      <c r="O15" t="n">
        <v>20430.81</v>
      </c>
      <c r="P15" t="n">
        <v>217.24</v>
      </c>
      <c r="Q15" t="n">
        <v>444.55</v>
      </c>
      <c r="R15" t="n">
        <v>95.37</v>
      </c>
      <c r="S15" t="n">
        <v>48.21</v>
      </c>
      <c r="T15" t="n">
        <v>17499.28</v>
      </c>
      <c r="U15" t="n">
        <v>0.51</v>
      </c>
      <c r="V15" t="n">
        <v>0.74</v>
      </c>
      <c r="W15" t="n">
        <v>0.23</v>
      </c>
      <c r="X15" t="n">
        <v>1.07</v>
      </c>
      <c r="Y15" t="n">
        <v>1</v>
      </c>
      <c r="Z15" t="n">
        <v>10</v>
      </c>
      <c r="AA15" t="n">
        <v>276.764368811227</v>
      </c>
      <c r="AB15" t="n">
        <v>378.6812193897366</v>
      </c>
      <c r="AC15" t="n">
        <v>342.5404152936088</v>
      </c>
      <c r="AD15" t="n">
        <v>276764.368811227</v>
      </c>
      <c r="AE15" t="n">
        <v>378681.2193897365</v>
      </c>
      <c r="AF15" t="n">
        <v>4.730436296606222e-06</v>
      </c>
      <c r="AG15" t="n">
        <v>6.333912037037037</v>
      </c>
      <c r="AH15" t="n">
        <v>342540.4152936088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4.5933</v>
      </c>
      <c r="E16" t="n">
        <v>21.77</v>
      </c>
      <c r="F16" t="n">
        <v>18.29</v>
      </c>
      <c r="G16" t="n">
        <v>30.48</v>
      </c>
      <c r="H16" t="n">
        <v>0.49</v>
      </c>
      <c r="I16" t="n">
        <v>36</v>
      </c>
      <c r="J16" t="n">
        <v>164.12</v>
      </c>
      <c r="K16" t="n">
        <v>50.28</v>
      </c>
      <c r="L16" t="n">
        <v>4.5</v>
      </c>
      <c r="M16" t="n">
        <v>34</v>
      </c>
      <c r="N16" t="n">
        <v>29.34</v>
      </c>
      <c r="O16" t="n">
        <v>20475.04</v>
      </c>
      <c r="P16" t="n">
        <v>216</v>
      </c>
      <c r="Q16" t="n">
        <v>444.55</v>
      </c>
      <c r="R16" t="n">
        <v>93.45999999999999</v>
      </c>
      <c r="S16" t="n">
        <v>48.21</v>
      </c>
      <c r="T16" t="n">
        <v>16557.14</v>
      </c>
      <c r="U16" t="n">
        <v>0.52</v>
      </c>
      <c r="V16" t="n">
        <v>0.75</v>
      </c>
      <c r="W16" t="n">
        <v>0.22</v>
      </c>
      <c r="X16" t="n">
        <v>1.01</v>
      </c>
      <c r="Y16" t="n">
        <v>1</v>
      </c>
      <c r="Z16" t="n">
        <v>10</v>
      </c>
      <c r="AA16" t="n">
        <v>275.1247742031621</v>
      </c>
      <c r="AB16" t="n">
        <v>376.437853713173</v>
      </c>
      <c r="AC16" t="n">
        <v>340.5111532886329</v>
      </c>
      <c r="AD16" t="n">
        <v>275124.7742031621</v>
      </c>
      <c r="AE16" t="n">
        <v>376437.853713173</v>
      </c>
      <c r="AF16" t="n">
        <v>4.756844222864697e-06</v>
      </c>
      <c r="AG16" t="n">
        <v>6.299189814814814</v>
      </c>
      <c r="AH16" t="n">
        <v>340511.1532886329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4.6191</v>
      </c>
      <c r="E17" t="n">
        <v>21.65</v>
      </c>
      <c r="F17" t="n">
        <v>18.23</v>
      </c>
      <c r="G17" t="n">
        <v>32.17</v>
      </c>
      <c r="H17" t="n">
        <v>0.51</v>
      </c>
      <c r="I17" t="n">
        <v>34</v>
      </c>
      <c r="J17" t="n">
        <v>164.48</v>
      </c>
      <c r="K17" t="n">
        <v>50.28</v>
      </c>
      <c r="L17" t="n">
        <v>4.75</v>
      </c>
      <c r="M17" t="n">
        <v>32</v>
      </c>
      <c r="N17" t="n">
        <v>29.45</v>
      </c>
      <c r="O17" t="n">
        <v>20519.3</v>
      </c>
      <c r="P17" t="n">
        <v>214.96</v>
      </c>
      <c r="Q17" t="n">
        <v>444.56</v>
      </c>
      <c r="R17" t="n">
        <v>91.67</v>
      </c>
      <c r="S17" t="n">
        <v>48.21</v>
      </c>
      <c r="T17" t="n">
        <v>15668.74</v>
      </c>
      <c r="U17" t="n">
        <v>0.53</v>
      </c>
      <c r="V17" t="n">
        <v>0.75</v>
      </c>
      <c r="W17" t="n">
        <v>0.22</v>
      </c>
      <c r="X17" t="n">
        <v>0.95</v>
      </c>
      <c r="Y17" t="n">
        <v>1</v>
      </c>
      <c r="Z17" t="n">
        <v>10</v>
      </c>
      <c r="AA17" t="n">
        <v>273.575298324314</v>
      </c>
      <c r="AB17" t="n">
        <v>374.3177924576817</v>
      </c>
      <c r="AC17" t="n">
        <v>338.5934277038411</v>
      </c>
      <c r="AD17" t="n">
        <v>273575.2983243139</v>
      </c>
      <c r="AE17" t="n">
        <v>374317.7924576817</v>
      </c>
      <c r="AF17" t="n">
        <v>4.783562830608566e-06</v>
      </c>
      <c r="AG17" t="n">
        <v>6.264467592592593</v>
      </c>
      <c r="AH17" t="n">
        <v>338593.4277038411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4.6509</v>
      </c>
      <c r="E18" t="n">
        <v>21.5</v>
      </c>
      <c r="F18" t="n">
        <v>18.15</v>
      </c>
      <c r="G18" t="n">
        <v>34.02</v>
      </c>
      <c r="H18" t="n">
        <v>0.54</v>
      </c>
      <c r="I18" t="n">
        <v>32</v>
      </c>
      <c r="J18" t="n">
        <v>164.83</v>
      </c>
      <c r="K18" t="n">
        <v>50.28</v>
      </c>
      <c r="L18" t="n">
        <v>5</v>
      </c>
      <c r="M18" t="n">
        <v>30</v>
      </c>
      <c r="N18" t="n">
        <v>29.55</v>
      </c>
      <c r="O18" t="n">
        <v>20563.61</v>
      </c>
      <c r="P18" t="n">
        <v>213.52</v>
      </c>
      <c r="Q18" t="n">
        <v>444.55</v>
      </c>
      <c r="R18" t="n">
        <v>89.01000000000001</v>
      </c>
      <c r="S18" t="n">
        <v>48.21</v>
      </c>
      <c r="T18" t="n">
        <v>14347.9</v>
      </c>
      <c r="U18" t="n">
        <v>0.54</v>
      </c>
      <c r="V18" t="n">
        <v>0.75</v>
      </c>
      <c r="W18" t="n">
        <v>0.21</v>
      </c>
      <c r="X18" t="n">
        <v>0.87</v>
      </c>
      <c r="Y18" t="n">
        <v>1</v>
      </c>
      <c r="Z18" t="n">
        <v>10</v>
      </c>
      <c r="AA18" t="n">
        <v>271.5932528177136</v>
      </c>
      <c r="AB18" t="n">
        <v>371.6058703538746</v>
      </c>
      <c r="AC18" t="n">
        <v>336.1403276394148</v>
      </c>
      <c r="AD18" t="n">
        <v>271593.2528177135</v>
      </c>
      <c r="AE18" t="n">
        <v>371605.8703538746</v>
      </c>
      <c r="AF18" t="n">
        <v>4.816495068060309e-06</v>
      </c>
      <c r="AG18" t="n">
        <v>6.221064814814816</v>
      </c>
      <c r="AH18" t="n">
        <v>336140.3276394148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4.6764</v>
      </c>
      <c r="E19" t="n">
        <v>21.38</v>
      </c>
      <c r="F19" t="n">
        <v>18.09</v>
      </c>
      <c r="G19" t="n">
        <v>36.19</v>
      </c>
      <c r="H19" t="n">
        <v>0.5600000000000001</v>
      </c>
      <c r="I19" t="n">
        <v>30</v>
      </c>
      <c r="J19" t="n">
        <v>165.19</v>
      </c>
      <c r="K19" t="n">
        <v>50.28</v>
      </c>
      <c r="L19" t="n">
        <v>5.25</v>
      </c>
      <c r="M19" t="n">
        <v>28</v>
      </c>
      <c r="N19" t="n">
        <v>29.66</v>
      </c>
      <c r="O19" t="n">
        <v>20607.95</v>
      </c>
      <c r="P19" t="n">
        <v>212.27</v>
      </c>
      <c r="Q19" t="n">
        <v>444.57</v>
      </c>
      <c r="R19" t="n">
        <v>87.25</v>
      </c>
      <c r="S19" t="n">
        <v>48.21</v>
      </c>
      <c r="T19" t="n">
        <v>13478.33</v>
      </c>
      <c r="U19" t="n">
        <v>0.55</v>
      </c>
      <c r="V19" t="n">
        <v>0.75</v>
      </c>
      <c r="W19" t="n">
        <v>0.21</v>
      </c>
      <c r="X19" t="n">
        <v>0.82</v>
      </c>
      <c r="Y19" t="n">
        <v>1</v>
      </c>
      <c r="Z19" t="n">
        <v>10</v>
      </c>
      <c r="AA19" t="n">
        <v>269.9833836867955</v>
      </c>
      <c r="AB19" t="n">
        <v>369.403176386539</v>
      </c>
      <c r="AC19" t="n">
        <v>334.1478556928213</v>
      </c>
      <c r="AD19" t="n">
        <v>269983.3836867955</v>
      </c>
      <c r="AE19" t="n">
        <v>369403.176386539</v>
      </c>
      <c r="AF19" t="n">
        <v>4.842902994318784e-06</v>
      </c>
      <c r="AG19" t="n">
        <v>6.186342592592593</v>
      </c>
      <c r="AH19" t="n">
        <v>334147.8556928213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4.6912</v>
      </c>
      <c r="E20" t="n">
        <v>21.32</v>
      </c>
      <c r="F20" t="n">
        <v>18.06</v>
      </c>
      <c r="G20" t="n">
        <v>37.36</v>
      </c>
      <c r="H20" t="n">
        <v>0.59</v>
      </c>
      <c r="I20" t="n">
        <v>29</v>
      </c>
      <c r="J20" t="n">
        <v>165.55</v>
      </c>
      <c r="K20" t="n">
        <v>50.28</v>
      </c>
      <c r="L20" t="n">
        <v>5.5</v>
      </c>
      <c r="M20" t="n">
        <v>27</v>
      </c>
      <c r="N20" t="n">
        <v>29.77</v>
      </c>
      <c r="O20" t="n">
        <v>20652.33</v>
      </c>
      <c r="P20" t="n">
        <v>211.4</v>
      </c>
      <c r="Q20" t="n">
        <v>444.55</v>
      </c>
      <c r="R20" t="n">
        <v>85.98999999999999</v>
      </c>
      <c r="S20" t="n">
        <v>48.21</v>
      </c>
      <c r="T20" t="n">
        <v>12855.65</v>
      </c>
      <c r="U20" t="n">
        <v>0.5600000000000001</v>
      </c>
      <c r="V20" t="n">
        <v>0.76</v>
      </c>
      <c r="W20" t="n">
        <v>0.21</v>
      </c>
      <c r="X20" t="n">
        <v>0.78</v>
      </c>
      <c r="Y20" t="n">
        <v>1</v>
      </c>
      <c r="Z20" t="n">
        <v>10</v>
      </c>
      <c r="AA20" t="n">
        <v>268.9933376486197</v>
      </c>
      <c r="AB20" t="n">
        <v>368.0485517193583</v>
      </c>
      <c r="AC20" t="n">
        <v>332.9225145026486</v>
      </c>
      <c r="AD20" t="n">
        <v>268993.3376486197</v>
      </c>
      <c r="AE20" t="n">
        <v>368048.5517193583</v>
      </c>
      <c r="AF20" t="n">
        <v>4.858229947598213e-06</v>
      </c>
      <c r="AG20" t="n">
        <v>6.168981481481482</v>
      </c>
      <c r="AH20" t="n">
        <v>332922.5145026486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4.7174</v>
      </c>
      <c r="E21" t="n">
        <v>21.2</v>
      </c>
      <c r="F21" t="n">
        <v>17.97</v>
      </c>
      <c r="G21" t="n">
        <v>38.51</v>
      </c>
      <c r="H21" t="n">
        <v>0.61</v>
      </c>
      <c r="I21" t="n">
        <v>28</v>
      </c>
      <c r="J21" t="n">
        <v>165.91</v>
      </c>
      <c r="K21" t="n">
        <v>50.28</v>
      </c>
      <c r="L21" t="n">
        <v>5.75</v>
      </c>
      <c r="M21" t="n">
        <v>26</v>
      </c>
      <c r="N21" t="n">
        <v>29.88</v>
      </c>
      <c r="O21" t="n">
        <v>20696.74</v>
      </c>
      <c r="P21" t="n">
        <v>209.96</v>
      </c>
      <c r="Q21" t="n">
        <v>444.58</v>
      </c>
      <c r="R21" t="n">
        <v>82.90000000000001</v>
      </c>
      <c r="S21" t="n">
        <v>48.21</v>
      </c>
      <c r="T21" t="n">
        <v>11313.24</v>
      </c>
      <c r="U21" t="n">
        <v>0.58</v>
      </c>
      <c r="V21" t="n">
        <v>0.76</v>
      </c>
      <c r="W21" t="n">
        <v>0.21</v>
      </c>
      <c r="X21" t="n">
        <v>0.6899999999999999</v>
      </c>
      <c r="Y21" t="n">
        <v>1</v>
      </c>
      <c r="Z21" t="n">
        <v>10</v>
      </c>
      <c r="AA21" t="n">
        <v>267.2252105629804</v>
      </c>
      <c r="AB21" t="n">
        <v>365.6293222365248</v>
      </c>
      <c r="AC21" t="n">
        <v>330.7341728862468</v>
      </c>
      <c r="AD21" t="n">
        <v>267225.2105629804</v>
      </c>
      <c r="AE21" t="n">
        <v>365629.3222365248</v>
      </c>
      <c r="AF21" t="n">
        <v>4.885362797322605e-06</v>
      </c>
      <c r="AG21" t="n">
        <v>6.13425925925926</v>
      </c>
      <c r="AH21" t="n">
        <v>330734.1728862468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4.7396</v>
      </c>
      <c r="E22" t="n">
        <v>21.1</v>
      </c>
      <c r="F22" t="n">
        <v>17.94</v>
      </c>
      <c r="G22" t="n">
        <v>41.39</v>
      </c>
      <c r="H22" t="n">
        <v>0.64</v>
      </c>
      <c r="I22" t="n">
        <v>26</v>
      </c>
      <c r="J22" t="n">
        <v>166.27</v>
      </c>
      <c r="K22" t="n">
        <v>50.28</v>
      </c>
      <c r="L22" t="n">
        <v>6</v>
      </c>
      <c r="M22" t="n">
        <v>24</v>
      </c>
      <c r="N22" t="n">
        <v>29.99</v>
      </c>
      <c r="O22" t="n">
        <v>20741.2</v>
      </c>
      <c r="P22" t="n">
        <v>209.16</v>
      </c>
      <c r="Q22" t="n">
        <v>444.57</v>
      </c>
      <c r="R22" t="n">
        <v>82.48999999999999</v>
      </c>
      <c r="S22" t="n">
        <v>48.21</v>
      </c>
      <c r="T22" t="n">
        <v>11118.81</v>
      </c>
      <c r="U22" t="n">
        <v>0.58</v>
      </c>
      <c r="V22" t="n">
        <v>0.76</v>
      </c>
      <c r="W22" t="n">
        <v>0.19</v>
      </c>
      <c r="X22" t="n">
        <v>0.66</v>
      </c>
      <c r="Y22" t="n">
        <v>1</v>
      </c>
      <c r="Z22" t="n">
        <v>10</v>
      </c>
      <c r="AA22" t="n">
        <v>266.05913567228</v>
      </c>
      <c r="AB22" t="n">
        <v>364.0338471274751</v>
      </c>
      <c r="AC22" t="n">
        <v>329.2909676823415</v>
      </c>
      <c r="AD22" t="n">
        <v>266059.13567228</v>
      </c>
      <c r="AE22" t="n">
        <v>364033.8471274751</v>
      </c>
      <c r="AF22" t="n">
        <v>4.908353227241748e-06</v>
      </c>
      <c r="AG22" t="n">
        <v>6.105324074074075</v>
      </c>
      <c r="AH22" t="n">
        <v>329290.9676823415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4.7302</v>
      </c>
      <c r="E23" t="n">
        <v>21.14</v>
      </c>
      <c r="F23" t="n">
        <v>18.01</v>
      </c>
      <c r="G23" t="n">
        <v>43.23</v>
      </c>
      <c r="H23" t="n">
        <v>0.66</v>
      </c>
      <c r="I23" t="n">
        <v>25</v>
      </c>
      <c r="J23" t="n">
        <v>166.64</v>
      </c>
      <c r="K23" t="n">
        <v>50.28</v>
      </c>
      <c r="L23" t="n">
        <v>6.25</v>
      </c>
      <c r="M23" t="n">
        <v>23</v>
      </c>
      <c r="N23" t="n">
        <v>30.11</v>
      </c>
      <c r="O23" t="n">
        <v>20785.69</v>
      </c>
      <c r="P23" t="n">
        <v>209.44</v>
      </c>
      <c r="Q23" t="n">
        <v>444.56</v>
      </c>
      <c r="R23" t="n">
        <v>84.58</v>
      </c>
      <c r="S23" t="n">
        <v>48.21</v>
      </c>
      <c r="T23" t="n">
        <v>12172.36</v>
      </c>
      <c r="U23" t="n">
        <v>0.57</v>
      </c>
      <c r="V23" t="n">
        <v>0.76</v>
      </c>
      <c r="W23" t="n">
        <v>0.21</v>
      </c>
      <c r="X23" t="n">
        <v>0.73</v>
      </c>
      <c r="Y23" t="n">
        <v>1</v>
      </c>
      <c r="Z23" t="n">
        <v>10</v>
      </c>
      <c r="AA23" t="n">
        <v>266.6485980128252</v>
      </c>
      <c r="AB23" t="n">
        <v>364.8403755070522</v>
      </c>
      <c r="AC23" t="n">
        <v>330.0205221253414</v>
      </c>
      <c r="AD23" t="n">
        <v>266648.5980128252</v>
      </c>
      <c r="AE23" t="n">
        <v>364840.3755070522</v>
      </c>
      <c r="AF23" t="n">
        <v>4.898618540699408e-06</v>
      </c>
      <c r="AG23" t="n">
        <v>6.116898148148149</v>
      </c>
      <c r="AH23" t="n">
        <v>330020.5221253413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4.754</v>
      </c>
      <c r="E24" t="n">
        <v>21.03</v>
      </c>
      <c r="F24" t="n">
        <v>17.94</v>
      </c>
      <c r="G24" t="n">
        <v>44.84</v>
      </c>
      <c r="H24" t="n">
        <v>0.6899999999999999</v>
      </c>
      <c r="I24" t="n">
        <v>24</v>
      </c>
      <c r="J24" t="n">
        <v>167</v>
      </c>
      <c r="K24" t="n">
        <v>50.28</v>
      </c>
      <c r="L24" t="n">
        <v>6.5</v>
      </c>
      <c r="M24" t="n">
        <v>22</v>
      </c>
      <c r="N24" t="n">
        <v>30.22</v>
      </c>
      <c r="O24" t="n">
        <v>20830.22</v>
      </c>
      <c r="P24" t="n">
        <v>208.2</v>
      </c>
      <c r="Q24" t="n">
        <v>444.55</v>
      </c>
      <c r="R24" t="n">
        <v>82.2</v>
      </c>
      <c r="S24" t="n">
        <v>48.21</v>
      </c>
      <c r="T24" t="n">
        <v>10987.06</v>
      </c>
      <c r="U24" t="n">
        <v>0.59</v>
      </c>
      <c r="V24" t="n">
        <v>0.76</v>
      </c>
      <c r="W24" t="n">
        <v>0.2</v>
      </c>
      <c r="X24" t="n">
        <v>0.66</v>
      </c>
      <c r="Y24" t="n">
        <v>1</v>
      </c>
      <c r="Z24" t="n">
        <v>10</v>
      </c>
      <c r="AA24" t="n">
        <v>265.1271275353382</v>
      </c>
      <c r="AB24" t="n">
        <v>362.7586324772141</v>
      </c>
      <c r="AC24" t="n">
        <v>328.1374577285264</v>
      </c>
      <c r="AD24" t="n">
        <v>265127.1275353382</v>
      </c>
      <c r="AE24" t="n">
        <v>362758.6324772141</v>
      </c>
      <c r="AF24" t="n">
        <v>4.92326593854065e-06</v>
      </c>
      <c r="AG24" t="n">
        <v>6.085069444444446</v>
      </c>
      <c r="AH24" t="n">
        <v>328137.4577285264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4.7674</v>
      </c>
      <c r="E25" t="n">
        <v>20.98</v>
      </c>
      <c r="F25" t="n">
        <v>17.91</v>
      </c>
      <c r="G25" t="n">
        <v>46.72</v>
      </c>
      <c r="H25" t="n">
        <v>0.71</v>
      </c>
      <c r="I25" t="n">
        <v>23</v>
      </c>
      <c r="J25" t="n">
        <v>167.36</v>
      </c>
      <c r="K25" t="n">
        <v>50.28</v>
      </c>
      <c r="L25" t="n">
        <v>6.75</v>
      </c>
      <c r="M25" t="n">
        <v>21</v>
      </c>
      <c r="N25" t="n">
        <v>30.33</v>
      </c>
      <c r="O25" t="n">
        <v>20874.78</v>
      </c>
      <c r="P25" t="n">
        <v>207.09</v>
      </c>
      <c r="Q25" t="n">
        <v>444.56</v>
      </c>
      <c r="R25" t="n">
        <v>81.20999999999999</v>
      </c>
      <c r="S25" t="n">
        <v>48.21</v>
      </c>
      <c r="T25" t="n">
        <v>10495.63</v>
      </c>
      <c r="U25" t="n">
        <v>0.59</v>
      </c>
      <c r="V25" t="n">
        <v>0.76</v>
      </c>
      <c r="W25" t="n">
        <v>0.2</v>
      </c>
      <c r="X25" t="n">
        <v>0.63</v>
      </c>
      <c r="Y25" t="n">
        <v>1</v>
      </c>
      <c r="Z25" t="n">
        <v>10</v>
      </c>
      <c r="AA25" t="n">
        <v>264.0889550942669</v>
      </c>
      <c r="AB25" t="n">
        <v>361.3381591424049</v>
      </c>
      <c r="AC25" t="n">
        <v>326.8525523751445</v>
      </c>
      <c r="AD25" t="n">
        <v>264088.9550942669</v>
      </c>
      <c r="AE25" t="n">
        <v>361338.1591424049</v>
      </c>
      <c r="AF25" t="n">
        <v>4.937143044888242e-06</v>
      </c>
      <c r="AG25" t="n">
        <v>6.070601851851852</v>
      </c>
      <c r="AH25" t="n">
        <v>326852.5523751445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4.7671</v>
      </c>
      <c r="E26" t="n">
        <v>20.98</v>
      </c>
      <c r="F26" t="n">
        <v>17.91</v>
      </c>
      <c r="G26" t="n">
        <v>46.73</v>
      </c>
      <c r="H26" t="n">
        <v>0.74</v>
      </c>
      <c r="I26" t="n">
        <v>23</v>
      </c>
      <c r="J26" t="n">
        <v>167.72</v>
      </c>
      <c r="K26" t="n">
        <v>50.28</v>
      </c>
      <c r="L26" t="n">
        <v>7</v>
      </c>
      <c r="M26" t="n">
        <v>21</v>
      </c>
      <c r="N26" t="n">
        <v>30.44</v>
      </c>
      <c r="O26" t="n">
        <v>20919.39</v>
      </c>
      <c r="P26" t="n">
        <v>206.98</v>
      </c>
      <c r="Q26" t="n">
        <v>444.55</v>
      </c>
      <c r="R26" t="n">
        <v>81.34</v>
      </c>
      <c r="S26" t="n">
        <v>48.21</v>
      </c>
      <c r="T26" t="n">
        <v>10561.48</v>
      </c>
      <c r="U26" t="n">
        <v>0.59</v>
      </c>
      <c r="V26" t="n">
        <v>0.76</v>
      </c>
      <c r="W26" t="n">
        <v>0.2</v>
      </c>
      <c r="X26" t="n">
        <v>0.63</v>
      </c>
      <c r="Y26" t="n">
        <v>1</v>
      </c>
      <c r="Z26" t="n">
        <v>10</v>
      </c>
      <c r="AA26" t="n">
        <v>264.042237448801</v>
      </c>
      <c r="AB26" t="n">
        <v>361.2742379988412</v>
      </c>
      <c r="AC26" t="n">
        <v>326.7947317758086</v>
      </c>
      <c r="AD26" t="n">
        <v>264042.2374488009</v>
      </c>
      <c r="AE26" t="n">
        <v>361274.2379988412</v>
      </c>
      <c r="AF26" t="n">
        <v>4.936832363402848e-06</v>
      </c>
      <c r="AG26" t="n">
        <v>6.070601851851852</v>
      </c>
      <c r="AH26" t="n">
        <v>326794.7317758086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4.7811</v>
      </c>
      <c r="E27" t="n">
        <v>20.92</v>
      </c>
      <c r="F27" t="n">
        <v>17.88</v>
      </c>
      <c r="G27" t="n">
        <v>48.77</v>
      </c>
      <c r="H27" t="n">
        <v>0.76</v>
      </c>
      <c r="I27" t="n">
        <v>22</v>
      </c>
      <c r="J27" t="n">
        <v>168.08</v>
      </c>
      <c r="K27" t="n">
        <v>50.28</v>
      </c>
      <c r="L27" t="n">
        <v>7.25</v>
      </c>
      <c r="M27" t="n">
        <v>20</v>
      </c>
      <c r="N27" t="n">
        <v>30.55</v>
      </c>
      <c r="O27" t="n">
        <v>20964.03</v>
      </c>
      <c r="P27" t="n">
        <v>206.37</v>
      </c>
      <c r="Q27" t="n">
        <v>444.57</v>
      </c>
      <c r="R27" t="n">
        <v>80.38</v>
      </c>
      <c r="S27" t="n">
        <v>48.21</v>
      </c>
      <c r="T27" t="n">
        <v>10082.82</v>
      </c>
      <c r="U27" t="n">
        <v>0.6</v>
      </c>
      <c r="V27" t="n">
        <v>0.76</v>
      </c>
      <c r="W27" t="n">
        <v>0.2</v>
      </c>
      <c r="X27" t="n">
        <v>0.6</v>
      </c>
      <c r="Y27" t="n">
        <v>1</v>
      </c>
      <c r="Z27" t="n">
        <v>10</v>
      </c>
      <c r="AA27" t="n">
        <v>263.2448935631139</v>
      </c>
      <c r="AB27" t="n">
        <v>360.1832769181146</v>
      </c>
      <c r="AC27" t="n">
        <v>325.8078904894531</v>
      </c>
      <c r="AD27" t="n">
        <v>263244.8935631139</v>
      </c>
      <c r="AE27" t="n">
        <v>360183.2769181146</v>
      </c>
      <c r="AF27" t="n">
        <v>4.951330832721226e-06</v>
      </c>
      <c r="AG27" t="n">
        <v>6.053240740740741</v>
      </c>
      <c r="AH27" t="n">
        <v>325807.8904894531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4.796</v>
      </c>
      <c r="E28" t="n">
        <v>20.85</v>
      </c>
      <c r="F28" t="n">
        <v>17.85</v>
      </c>
      <c r="G28" t="n">
        <v>51</v>
      </c>
      <c r="H28" t="n">
        <v>0.79</v>
      </c>
      <c r="I28" t="n">
        <v>21</v>
      </c>
      <c r="J28" t="n">
        <v>168.44</v>
      </c>
      <c r="K28" t="n">
        <v>50.28</v>
      </c>
      <c r="L28" t="n">
        <v>7.5</v>
      </c>
      <c r="M28" t="n">
        <v>19</v>
      </c>
      <c r="N28" t="n">
        <v>30.66</v>
      </c>
      <c r="O28" t="n">
        <v>21008.71</v>
      </c>
      <c r="P28" t="n">
        <v>205.27</v>
      </c>
      <c r="Q28" t="n">
        <v>444.6</v>
      </c>
      <c r="R28" t="n">
        <v>79.34</v>
      </c>
      <c r="S28" t="n">
        <v>48.21</v>
      </c>
      <c r="T28" t="n">
        <v>9571.690000000001</v>
      </c>
      <c r="U28" t="n">
        <v>0.61</v>
      </c>
      <c r="V28" t="n">
        <v>0.76</v>
      </c>
      <c r="W28" t="n">
        <v>0.2</v>
      </c>
      <c r="X28" t="n">
        <v>0.57</v>
      </c>
      <c r="Y28" t="n">
        <v>1</v>
      </c>
      <c r="Z28" t="n">
        <v>10</v>
      </c>
      <c r="AA28" t="n">
        <v>262.1782907929718</v>
      </c>
      <c r="AB28" t="n">
        <v>358.723903952813</v>
      </c>
      <c r="AC28" t="n">
        <v>324.4877980317171</v>
      </c>
      <c r="AD28" t="n">
        <v>262178.2907929718</v>
      </c>
      <c r="AE28" t="n">
        <v>358723.903952813</v>
      </c>
      <c r="AF28" t="n">
        <v>4.966761346495785e-06</v>
      </c>
      <c r="AG28" t="n">
        <v>6.032986111111112</v>
      </c>
      <c r="AH28" t="n">
        <v>324487.7980317171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4.8132</v>
      </c>
      <c r="E29" t="n">
        <v>20.78</v>
      </c>
      <c r="F29" t="n">
        <v>17.81</v>
      </c>
      <c r="G29" t="n">
        <v>53.42</v>
      </c>
      <c r="H29" t="n">
        <v>0.8100000000000001</v>
      </c>
      <c r="I29" t="n">
        <v>20</v>
      </c>
      <c r="J29" t="n">
        <v>168.81</v>
      </c>
      <c r="K29" t="n">
        <v>50.28</v>
      </c>
      <c r="L29" t="n">
        <v>7.75</v>
      </c>
      <c r="M29" t="n">
        <v>18</v>
      </c>
      <c r="N29" t="n">
        <v>30.78</v>
      </c>
      <c r="O29" t="n">
        <v>21053.43</v>
      </c>
      <c r="P29" t="n">
        <v>204.47</v>
      </c>
      <c r="Q29" t="n">
        <v>444.55</v>
      </c>
      <c r="R29" t="n">
        <v>77.92</v>
      </c>
      <c r="S29" t="n">
        <v>48.21</v>
      </c>
      <c r="T29" t="n">
        <v>8865.75</v>
      </c>
      <c r="U29" t="n">
        <v>0.62</v>
      </c>
      <c r="V29" t="n">
        <v>0.77</v>
      </c>
      <c r="W29" t="n">
        <v>0.19</v>
      </c>
      <c r="X29" t="n">
        <v>0.53</v>
      </c>
      <c r="Y29" t="n">
        <v>1</v>
      </c>
      <c r="Z29" t="n">
        <v>10</v>
      </c>
      <c r="AA29" t="n">
        <v>261.1796276055814</v>
      </c>
      <c r="AB29" t="n">
        <v>357.3574889219151</v>
      </c>
      <c r="AC29" t="n">
        <v>323.2517917335925</v>
      </c>
      <c r="AD29" t="n">
        <v>261179.6276055814</v>
      </c>
      <c r="AE29" t="n">
        <v>357357.4889219151</v>
      </c>
      <c r="AF29" t="n">
        <v>4.984573751658364e-06</v>
      </c>
      <c r="AG29" t="n">
        <v>6.012731481481482</v>
      </c>
      <c r="AH29" t="n">
        <v>323251.7917335925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4.8108</v>
      </c>
      <c r="E30" t="n">
        <v>20.79</v>
      </c>
      <c r="F30" t="n">
        <v>17.82</v>
      </c>
      <c r="G30" t="n">
        <v>53.45</v>
      </c>
      <c r="H30" t="n">
        <v>0.84</v>
      </c>
      <c r="I30" t="n">
        <v>20</v>
      </c>
      <c r="J30" t="n">
        <v>169.17</v>
      </c>
      <c r="K30" t="n">
        <v>50.28</v>
      </c>
      <c r="L30" t="n">
        <v>8</v>
      </c>
      <c r="M30" t="n">
        <v>18</v>
      </c>
      <c r="N30" t="n">
        <v>30.89</v>
      </c>
      <c r="O30" t="n">
        <v>21098.19</v>
      </c>
      <c r="P30" t="n">
        <v>204.27</v>
      </c>
      <c r="Q30" t="n">
        <v>444.55</v>
      </c>
      <c r="R30" t="n">
        <v>78.3</v>
      </c>
      <c r="S30" t="n">
        <v>48.21</v>
      </c>
      <c r="T30" t="n">
        <v>9056.52</v>
      </c>
      <c r="U30" t="n">
        <v>0.62</v>
      </c>
      <c r="V30" t="n">
        <v>0.77</v>
      </c>
      <c r="W30" t="n">
        <v>0.19</v>
      </c>
      <c r="X30" t="n">
        <v>0.54</v>
      </c>
      <c r="Y30" t="n">
        <v>1</v>
      </c>
      <c r="Z30" t="n">
        <v>10</v>
      </c>
      <c r="AA30" t="n">
        <v>261.1715116975575</v>
      </c>
      <c r="AB30" t="n">
        <v>357.3463843785082</v>
      </c>
      <c r="AC30" t="n">
        <v>323.241746992223</v>
      </c>
      <c r="AD30" t="n">
        <v>261171.5116975575</v>
      </c>
      <c r="AE30" t="n">
        <v>357346.3843785082</v>
      </c>
      <c r="AF30" t="n">
        <v>4.982088299775213e-06</v>
      </c>
      <c r="AG30" t="n">
        <v>6.015625</v>
      </c>
      <c r="AH30" t="n">
        <v>323241.746992223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4.8275</v>
      </c>
      <c r="E31" t="n">
        <v>20.71</v>
      </c>
      <c r="F31" t="n">
        <v>17.78</v>
      </c>
      <c r="G31" t="n">
        <v>56.14</v>
      </c>
      <c r="H31" t="n">
        <v>0.86</v>
      </c>
      <c r="I31" t="n">
        <v>19</v>
      </c>
      <c r="J31" t="n">
        <v>169.53</v>
      </c>
      <c r="K31" t="n">
        <v>50.28</v>
      </c>
      <c r="L31" t="n">
        <v>8.25</v>
      </c>
      <c r="M31" t="n">
        <v>17</v>
      </c>
      <c r="N31" t="n">
        <v>31</v>
      </c>
      <c r="O31" t="n">
        <v>21142.98</v>
      </c>
      <c r="P31" t="n">
        <v>203.34</v>
      </c>
      <c r="Q31" t="n">
        <v>444.55</v>
      </c>
      <c r="R31" t="n">
        <v>76.84</v>
      </c>
      <c r="S31" t="n">
        <v>48.21</v>
      </c>
      <c r="T31" t="n">
        <v>8330.4</v>
      </c>
      <c r="U31" t="n">
        <v>0.63</v>
      </c>
      <c r="V31" t="n">
        <v>0.77</v>
      </c>
      <c r="W31" t="n">
        <v>0.2</v>
      </c>
      <c r="X31" t="n">
        <v>0.5</v>
      </c>
      <c r="Y31" t="n">
        <v>1</v>
      </c>
      <c r="Z31" t="n">
        <v>10</v>
      </c>
      <c r="AA31" t="n">
        <v>259.9583316811459</v>
      </c>
      <c r="AB31" t="n">
        <v>355.686457958329</v>
      </c>
      <c r="AC31" t="n">
        <v>321.7402416198644</v>
      </c>
      <c r="AD31" t="n">
        <v>259958.3316811459</v>
      </c>
      <c r="AE31" t="n">
        <v>355686.4579583289</v>
      </c>
      <c r="AF31" t="n">
        <v>4.999382902462134e-06</v>
      </c>
      <c r="AG31" t="n">
        <v>5.992476851851852</v>
      </c>
      <c r="AH31" t="n">
        <v>321740.2416198644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4.8606</v>
      </c>
      <c r="E32" t="n">
        <v>20.57</v>
      </c>
      <c r="F32" t="n">
        <v>17.67</v>
      </c>
      <c r="G32" t="n">
        <v>58.9</v>
      </c>
      <c r="H32" t="n">
        <v>0.89</v>
      </c>
      <c r="I32" t="n">
        <v>18</v>
      </c>
      <c r="J32" t="n">
        <v>169.9</v>
      </c>
      <c r="K32" t="n">
        <v>50.28</v>
      </c>
      <c r="L32" t="n">
        <v>8.5</v>
      </c>
      <c r="M32" t="n">
        <v>16</v>
      </c>
      <c r="N32" t="n">
        <v>31.12</v>
      </c>
      <c r="O32" t="n">
        <v>21187.82</v>
      </c>
      <c r="P32" t="n">
        <v>201.19</v>
      </c>
      <c r="Q32" t="n">
        <v>444.55</v>
      </c>
      <c r="R32" t="n">
        <v>73.16</v>
      </c>
      <c r="S32" t="n">
        <v>48.21</v>
      </c>
      <c r="T32" t="n">
        <v>6493.73</v>
      </c>
      <c r="U32" t="n">
        <v>0.66</v>
      </c>
      <c r="V32" t="n">
        <v>0.77</v>
      </c>
      <c r="W32" t="n">
        <v>0.19</v>
      </c>
      <c r="X32" t="n">
        <v>0.39</v>
      </c>
      <c r="Y32" t="n">
        <v>1</v>
      </c>
      <c r="Z32" t="n">
        <v>10</v>
      </c>
      <c r="AA32" t="n">
        <v>257.6941312719638</v>
      </c>
      <c r="AB32" t="n">
        <v>352.588479068847</v>
      </c>
      <c r="AC32" t="n">
        <v>318.93792948766</v>
      </c>
      <c r="AD32" t="n">
        <v>257694.1312719638</v>
      </c>
      <c r="AE32" t="n">
        <v>352588.479068847</v>
      </c>
      <c r="AF32" t="n">
        <v>5.033661426350585e-06</v>
      </c>
      <c r="AG32" t="n">
        <v>5.951967592592593</v>
      </c>
      <c r="AH32" t="n">
        <v>318937.9294876599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4.8244</v>
      </c>
      <c r="E33" t="n">
        <v>20.73</v>
      </c>
      <c r="F33" t="n">
        <v>17.82</v>
      </c>
      <c r="G33" t="n">
        <v>59.41</v>
      </c>
      <c r="H33" t="n">
        <v>0.91</v>
      </c>
      <c r="I33" t="n">
        <v>18</v>
      </c>
      <c r="J33" t="n">
        <v>170.26</v>
      </c>
      <c r="K33" t="n">
        <v>50.28</v>
      </c>
      <c r="L33" t="n">
        <v>8.75</v>
      </c>
      <c r="M33" t="n">
        <v>16</v>
      </c>
      <c r="N33" t="n">
        <v>31.23</v>
      </c>
      <c r="O33" t="n">
        <v>21232.69</v>
      </c>
      <c r="P33" t="n">
        <v>202.69</v>
      </c>
      <c r="Q33" t="n">
        <v>444.55</v>
      </c>
      <c r="R33" t="n">
        <v>79.06999999999999</v>
      </c>
      <c r="S33" t="n">
        <v>48.21</v>
      </c>
      <c r="T33" t="n">
        <v>9451.16</v>
      </c>
      <c r="U33" t="n">
        <v>0.61</v>
      </c>
      <c r="V33" t="n">
        <v>0.77</v>
      </c>
      <c r="W33" t="n">
        <v>0.18</v>
      </c>
      <c r="X33" t="n">
        <v>0.55</v>
      </c>
      <c r="Y33" t="n">
        <v>1</v>
      </c>
      <c r="Z33" t="n">
        <v>10</v>
      </c>
      <c r="AA33" t="n">
        <v>259.8097459247033</v>
      </c>
      <c r="AB33" t="n">
        <v>355.4831563712233</v>
      </c>
      <c r="AC33" t="n">
        <v>321.5563428508965</v>
      </c>
      <c r="AD33" t="n">
        <v>259809.7459247034</v>
      </c>
      <c r="AE33" t="n">
        <v>355483.1563712233</v>
      </c>
      <c r="AF33" t="n">
        <v>4.996172527113066e-06</v>
      </c>
      <c r="AG33" t="n">
        <v>5.998263888888889</v>
      </c>
      <c r="AH33" t="n">
        <v>321556.3428508965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4.8485</v>
      </c>
      <c r="E34" t="n">
        <v>20.62</v>
      </c>
      <c r="F34" t="n">
        <v>17.75</v>
      </c>
      <c r="G34" t="n">
        <v>62.66</v>
      </c>
      <c r="H34" t="n">
        <v>0.9399999999999999</v>
      </c>
      <c r="I34" t="n">
        <v>17</v>
      </c>
      <c r="J34" t="n">
        <v>170.62</v>
      </c>
      <c r="K34" t="n">
        <v>50.28</v>
      </c>
      <c r="L34" t="n">
        <v>9</v>
      </c>
      <c r="M34" t="n">
        <v>15</v>
      </c>
      <c r="N34" t="n">
        <v>31.34</v>
      </c>
      <c r="O34" t="n">
        <v>21277.6</v>
      </c>
      <c r="P34" t="n">
        <v>201.16</v>
      </c>
      <c r="Q34" t="n">
        <v>444.55</v>
      </c>
      <c r="R34" t="n">
        <v>76.13</v>
      </c>
      <c r="S34" t="n">
        <v>48.21</v>
      </c>
      <c r="T34" t="n">
        <v>7984.94</v>
      </c>
      <c r="U34" t="n">
        <v>0.63</v>
      </c>
      <c r="V34" t="n">
        <v>0.77</v>
      </c>
      <c r="W34" t="n">
        <v>0.19</v>
      </c>
      <c r="X34" t="n">
        <v>0.48</v>
      </c>
      <c r="Y34" t="n">
        <v>1</v>
      </c>
      <c r="Z34" t="n">
        <v>10</v>
      </c>
      <c r="AA34" t="n">
        <v>258.1973121631995</v>
      </c>
      <c r="AB34" t="n">
        <v>353.2769533631767</v>
      </c>
      <c r="AC34" t="n">
        <v>319.5606967615125</v>
      </c>
      <c r="AD34" t="n">
        <v>258197.3121631995</v>
      </c>
      <c r="AE34" t="n">
        <v>353276.9533631767</v>
      </c>
      <c r="AF34" t="n">
        <v>5.021130606439702e-06</v>
      </c>
      <c r="AG34" t="n">
        <v>5.966435185185186</v>
      </c>
      <c r="AH34" t="n">
        <v>319560.6967615125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4.8493</v>
      </c>
      <c r="E35" t="n">
        <v>20.62</v>
      </c>
      <c r="F35" t="n">
        <v>17.75</v>
      </c>
      <c r="G35" t="n">
        <v>62.65</v>
      </c>
      <c r="H35" t="n">
        <v>0.96</v>
      </c>
      <c r="I35" t="n">
        <v>17</v>
      </c>
      <c r="J35" t="n">
        <v>170.99</v>
      </c>
      <c r="K35" t="n">
        <v>50.28</v>
      </c>
      <c r="L35" t="n">
        <v>9.25</v>
      </c>
      <c r="M35" t="n">
        <v>15</v>
      </c>
      <c r="N35" t="n">
        <v>31.46</v>
      </c>
      <c r="O35" t="n">
        <v>21322.55</v>
      </c>
      <c r="P35" t="n">
        <v>201.36</v>
      </c>
      <c r="Q35" t="n">
        <v>444.55</v>
      </c>
      <c r="R35" t="n">
        <v>76.08</v>
      </c>
      <c r="S35" t="n">
        <v>48.21</v>
      </c>
      <c r="T35" t="n">
        <v>7960.96</v>
      </c>
      <c r="U35" t="n">
        <v>0.63</v>
      </c>
      <c r="V35" t="n">
        <v>0.77</v>
      </c>
      <c r="W35" t="n">
        <v>0.19</v>
      </c>
      <c r="X35" t="n">
        <v>0.47</v>
      </c>
      <c r="Y35" t="n">
        <v>1</v>
      </c>
      <c r="Z35" t="n">
        <v>10</v>
      </c>
      <c r="AA35" t="n">
        <v>258.274173463649</v>
      </c>
      <c r="AB35" t="n">
        <v>353.382118385333</v>
      </c>
      <c r="AC35" t="n">
        <v>319.6558249815542</v>
      </c>
      <c r="AD35" t="n">
        <v>258274.1734636491</v>
      </c>
      <c r="AE35" t="n">
        <v>353382.118385333</v>
      </c>
      <c r="AF35" t="n">
        <v>5.021959090400752e-06</v>
      </c>
      <c r="AG35" t="n">
        <v>5.966435185185186</v>
      </c>
      <c r="AH35" t="n">
        <v>319655.8249815542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4.8489</v>
      </c>
      <c r="E36" t="n">
        <v>20.62</v>
      </c>
      <c r="F36" t="n">
        <v>17.75</v>
      </c>
      <c r="G36" t="n">
        <v>62.65</v>
      </c>
      <c r="H36" t="n">
        <v>0.98</v>
      </c>
      <c r="I36" t="n">
        <v>17</v>
      </c>
      <c r="J36" t="n">
        <v>171.35</v>
      </c>
      <c r="K36" t="n">
        <v>50.28</v>
      </c>
      <c r="L36" t="n">
        <v>9.5</v>
      </c>
      <c r="M36" t="n">
        <v>15</v>
      </c>
      <c r="N36" t="n">
        <v>31.57</v>
      </c>
      <c r="O36" t="n">
        <v>21367.54</v>
      </c>
      <c r="P36" t="n">
        <v>200.55</v>
      </c>
      <c r="Q36" t="n">
        <v>444.56</v>
      </c>
      <c r="R36" t="n">
        <v>76.16</v>
      </c>
      <c r="S36" t="n">
        <v>48.21</v>
      </c>
      <c r="T36" t="n">
        <v>8001.68</v>
      </c>
      <c r="U36" t="n">
        <v>0.63</v>
      </c>
      <c r="V36" t="n">
        <v>0.77</v>
      </c>
      <c r="W36" t="n">
        <v>0.19</v>
      </c>
      <c r="X36" t="n">
        <v>0.47</v>
      </c>
      <c r="Y36" t="n">
        <v>1</v>
      </c>
      <c r="Z36" t="n">
        <v>10</v>
      </c>
      <c r="AA36" t="n">
        <v>257.8815955044135</v>
      </c>
      <c r="AB36" t="n">
        <v>352.8449759020228</v>
      </c>
      <c r="AC36" t="n">
        <v>319.1699466230731</v>
      </c>
      <c r="AD36" t="n">
        <v>257881.5955044135</v>
      </c>
      <c r="AE36" t="n">
        <v>352844.9759020228</v>
      </c>
      <c r="AF36" t="n">
        <v>5.021544848420228e-06</v>
      </c>
      <c r="AG36" t="n">
        <v>5.966435185185186</v>
      </c>
      <c r="AH36" t="n">
        <v>319169.9466230731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4.868</v>
      </c>
      <c r="E37" t="n">
        <v>20.54</v>
      </c>
      <c r="F37" t="n">
        <v>17.7</v>
      </c>
      <c r="G37" t="n">
        <v>66.38</v>
      </c>
      <c r="H37" t="n">
        <v>1.01</v>
      </c>
      <c r="I37" t="n">
        <v>16</v>
      </c>
      <c r="J37" t="n">
        <v>171.72</v>
      </c>
      <c r="K37" t="n">
        <v>50.28</v>
      </c>
      <c r="L37" t="n">
        <v>9.75</v>
      </c>
      <c r="M37" t="n">
        <v>14</v>
      </c>
      <c r="N37" t="n">
        <v>31.69</v>
      </c>
      <c r="O37" t="n">
        <v>21412.57</v>
      </c>
      <c r="P37" t="n">
        <v>199.46</v>
      </c>
      <c r="Q37" t="n">
        <v>444.56</v>
      </c>
      <c r="R37" t="n">
        <v>74.45</v>
      </c>
      <c r="S37" t="n">
        <v>48.21</v>
      </c>
      <c r="T37" t="n">
        <v>7150.53</v>
      </c>
      <c r="U37" t="n">
        <v>0.65</v>
      </c>
      <c r="V37" t="n">
        <v>0.77</v>
      </c>
      <c r="W37" t="n">
        <v>0.19</v>
      </c>
      <c r="X37" t="n">
        <v>0.42</v>
      </c>
      <c r="Y37" t="n">
        <v>1</v>
      </c>
      <c r="Z37" t="n">
        <v>10</v>
      </c>
      <c r="AA37" t="n">
        <v>256.6890804109823</v>
      </c>
      <c r="AB37" t="n">
        <v>351.2133241411382</v>
      </c>
      <c r="AC37" t="n">
        <v>317.6940174162091</v>
      </c>
      <c r="AD37" t="n">
        <v>256689.0804109823</v>
      </c>
      <c r="AE37" t="n">
        <v>351213.3241411382</v>
      </c>
      <c r="AF37" t="n">
        <v>5.0413249029903e-06</v>
      </c>
      <c r="AG37" t="n">
        <v>5.943287037037037</v>
      </c>
      <c r="AH37" t="n">
        <v>317694.0174162092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4.8674</v>
      </c>
      <c r="E38" t="n">
        <v>20.54</v>
      </c>
      <c r="F38" t="n">
        <v>17.7</v>
      </c>
      <c r="G38" t="n">
        <v>66.39</v>
      </c>
      <c r="H38" t="n">
        <v>1.03</v>
      </c>
      <c r="I38" t="n">
        <v>16</v>
      </c>
      <c r="J38" t="n">
        <v>172.08</v>
      </c>
      <c r="K38" t="n">
        <v>50.28</v>
      </c>
      <c r="L38" t="n">
        <v>10</v>
      </c>
      <c r="M38" t="n">
        <v>14</v>
      </c>
      <c r="N38" t="n">
        <v>31.8</v>
      </c>
      <c r="O38" t="n">
        <v>21457.64</v>
      </c>
      <c r="P38" t="n">
        <v>199.13</v>
      </c>
      <c r="Q38" t="n">
        <v>444.56</v>
      </c>
      <c r="R38" t="n">
        <v>74.54000000000001</v>
      </c>
      <c r="S38" t="n">
        <v>48.21</v>
      </c>
      <c r="T38" t="n">
        <v>7192.96</v>
      </c>
      <c r="U38" t="n">
        <v>0.65</v>
      </c>
      <c r="V38" t="n">
        <v>0.77</v>
      </c>
      <c r="W38" t="n">
        <v>0.19</v>
      </c>
      <c r="X38" t="n">
        <v>0.43</v>
      </c>
      <c r="Y38" t="n">
        <v>1</v>
      </c>
      <c r="Z38" t="n">
        <v>10</v>
      </c>
      <c r="AA38" t="n">
        <v>256.54201950524</v>
      </c>
      <c r="AB38" t="n">
        <v>351.0121089220323</v>
      </c>
      <c r="AC38" t="n">
        <v>317.5120058952074</v>
      </c>
      <c r="AD38" t="n">
        <v>256542.01950524</v>
      </c>
      <c r="AE38" t="n">
        <v>351012.1089220323</v>
      </c>
      <c r="AF38" t="n">
        <v>5.040703540019512e-06</v>
      </c>
      <c r="AG38" t="n">
        <v>5.943287037037037</v>
      </c>
      <c r="AH38" t="n">
        <v>317512.0058952074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4.8835</v>
      </c>
      <c r="E39" t="n">
        <v>20.48</v>
      </c>
      <c r="F39" t="n">
        <v>17.67</v>
      </c>
      <c r="G39" t="n">
        <v>70.68000000000001</v>
      </c>
      <c r="H39" t="n">
        <v>1.05</v>
      </c>
      <c r="I39" t="n">
        <v>15</v>
      </c>
      <c r="J39" t="n">
        <v>172.45</v>
      </c>
      <c r="K39" t="n">
        <v>50.28</v>
      </c>
      <c r="L39" t="n">
        <v>10.25</v>
      </c>
      <c r="M39" t="n">
        <v>13</v>
      </c>
      <c r="N39" t="n">
        <v>31.92</v>
      </c>
      <c r="O39" t="n">
        <v>21502.75</v>
      </c>
      <c r="P39" t="n">
        <v>198.45</v>
      </c>
      <c r="Q39" t="n">
        <v>444.56</v>
      </c>
      <c r="R39" t="n">
        <v>73.40000000000001</v>
      </c>
      <c r="S39" t="n">
        <v>48.21</v>
      </c>
      <c r="T39" t="n">
        <v>6632.31</v>
      </c>
      <c r="U39" t="n">
        <v>0.66</v>
      </c>
      <c r="V39" t="n">
        <v>0.77</v>
      </c>
      <c r="W39" t="n">
        <v>0.19</v>
      </c>
      <c r="X39" t="n">
        <v>0.39</v>
      </c>
      <c r="Y39" t="n">
        <v>1</v>
      </c>
      <c r="Z39" t="n">
        <v>10</v>
      </c>
      <c r="AA39" t="n">
        <v>244.0957513447775</v>
      </c>
      <c r="AB39" t="n">
        <v>333.9825757342978</v>
      </c>
      <c r="AC39" t="n">
        <v>302.1077474538048</v>
      </c>
      <c r="AD39" t="n">
        <v>244095.7513447775</v>
      </c>
      <c r="AE39" t="n">
        <v>333982.5757342977</v>
      </c>
      <c r="AF39" t="n">
        <v>5.057376779735646e-06</v>
      </c>
      <c r="AG39" t="n">
        <v>5.925925925925926</v>
      </c>
      <c r="AH39" t="n">
        <v>302107.7474538048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4.8824</v>
      </c>
      <c r="E40" t="n">
        <v>20.48</v>
      </c>
      <c r="F40" t="n">
        <v>17.67</v>
      </c>
      <c r="G40" t="n">
        <v>70.7</v>
      </c>
      <c r="H40" t="n">
        <v>1.08</v>
      </c>
      <c r="I40" t="n">
        <v>15</v>
      </c>
      <c r="J40" t="n">
        <v>172.82</v>
      </c>
      <c r="K40" t="n">
        <v>50.28</v>
      </c>
      <c r="L40" t="n">
        <v>10.5</v>
      </c>
      <c r="M40" t="n">
        <v>13</v>
      </c>
      <c r="N40" t="n">
        <v>32.04</v>
      </c>
      <c r="O40" t="n">
        <v>21547.89</v>
      </c>
      <c r="P40" t="n">
        <v>197.86</v>
      </c>
      <c r="Q40" t="n">
        <v>444.55</v>
      </c>
      <c r="R40" t="n">
        <v>73.59</v>
      </c>
      <c r="S40" t="n">
        <v>48.21</v>
      </c>
      <c r="T40" t="n">
        <v>6722.92</v>
      </c>
      <c r="U40" t="n">
        <v>0.66</v>
      </c>
      <c r="V40" t="n">
        <v>0.77</v>
      </c>
      <c r="W40" t="n">
        <v>0.19</v>
      </c>
      <c r="X40" t="n">
        <v>0.4</v>
      </c>
      <c r="Y40" t="n">
        <v>1</v>
      </c>
      <c r="Z40" t="n">
        <v>10</v>
      </c>
      <c r="AA40" t="n">
        <v>243.834173350107</v>
      </c>
      <c r="AB40" t="n">
        <v>333.624673181983</v>
      </c>
      <c r="AC40" t="n">
        <v>301.7840026187636</v>
      </c>
      <c r="AD40" t="n">
        <v>243834.173350107</v>
      </c>
      <c r="AE40" t="n">
        <v>333624.673181983</v>
      </c>
      <c r="AF40" t="n">
        <v>5.056237614289203e-06</v>
      </c>
      <c r="AG40" t="n">
        <v>5.925925925925926</v>
      </c>
      <c r="AH40" t="n">
        <v>301784.0026187635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4.8825</v>
      </c>
      <c r="E41" t="n">
        <v>20.48</v>
      </c>
      <c r="F41" t="n">
        <v>17.67</v>
      </c>
      <c r="G41" t="n">
        <v>70.69</v>
      </c>
      <c r="H41" t="n">
        <v>1.1</v>
      </c>
      <c r="I41" t="n">
        <v>15</v>
      </c>
      <c r="J41" t="n">
        <v>173.18</v>
      </c>
      <c r="K41" t="n">
        <v>50.28</v>
      </c>
      <c r="L41" t="n">
        <v>10.75</v>
      </c>
      <c r="M41" t="n">
        <v>13</v>
      </c>
      <c r="N41" t="n">
        <v>32.15</v>
      </c>
      <c r="O41" t="n">
        <v>21593.08</v>
      </c>
      <c r="P41" t="n">
        <v>197.57</v>
      </c>
      <c r="Q41" t="n">
        <v>444.56</v>
      </c>
      <c r="R41" t="n">
        <v>73.52</v>
      </c>
      <c r="S41" t="n">
        <v>48.21</v>
      </c>
      <c r="T41" t="n">
        <v>6690.6</v>
      </c>
      <c r="U41" t="n">
        <v>0.66</v>
      </c>
      <c r="V41" t="n">
        <v>0.77</v>
      </c>
      <c r="W41" t="n">
        <v>0.19</v>
      </c>
      <c r="X41" t="n">
        <v>0.4</v>
      </c>
      <c r="Y41" t="n">
        <v>1</v>
      </c>
      <c r="Z41" t="n">
        <v>10</v>
      </c>
      <c r="AA41" t="n">
        <v>243.6877305952679</v>
      </c>
      <c r="AB41" t="n">
        <v>333.4243037442139</v>
      </c>
      <c r="AC41" t="n">
        <v>301.6027561589148</v>
      </c>
      <c r="AD41" t="n">
        <v>243687.7305952679</v>
      </c>
      <c r="AE41" t="n">
        <v>333424.3037442139</v>
      </c>
      <c r="AF41" t="n">
        <v>5.056341174784335e-06</v>
      </c>
      <c r="AG41" t="n">
        <v>5.925925925925926</v>
      </c>
      <c r="AH41" t="n">
        <v>301602.7561589148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4.9097</v>
      </c>
      <c r="E42" t="n">
        <v>20.37</v>
      </c>
      <c r="F42" t="n">
        <v>17.59</v>
      </c>
      <c r="G42" t="n">
        <v>75.40000000000001</v>
      </c>
      <c r="H42" t="n">
        <v>1.12</v>
      </c>
      <c r="I42" t="n">
        <v>14</v>
      </c>
      <c r="J42" t="n">
        <v>173.55</v>
      </c>
      <c r="K42" t="n">
        <v>50.28</v>
      </c>
      <c r="L42" t="n">
        <v>11</v>
      </c>
      <c r="M42" t="n">
        <v>12</v>
      </c>
      <c r="N42" t="n">
        <v>32.27</v>
      </c>
      <c r="O42" t="n">
        <v>21638.31</v>
      </c>
      <c r="P42" t="n">
        <v>196.56</v>
      </c>
      <c r="Q42" t="n">
        <v>444.55</v>
      </c>
      <c r="R42" t="n">
        <v>70.66</v>
      </c>
      <c r="S42" t="n">
        <v>48.21</v>
      </c>
      <c r="T42" t="n">
        <v>5262.69</v>
      </c>
      <c r="U42" t="n">
        <v>0.68</v>
      </c>
      <c r="V42" t="n">
        <v>0.78</v>
      </c>
      <c r="W42" t="n">
        <v>0.19</v>
      </c>
      <c r="X42" t="n">
        <v>0.32</v>
      </c>
      <c r="Y42" t="n">
        <v>1</v>
      </c>
      <c r="Z42" t="n">
        <v>10</v>
      </c>
      <c r="AA42" t="n">
        <v>242.2666527210603</v>
      </c>
      <c r="AB42" t="n">
        <v>331.479922303193</v>
      </c>
      <c r="AC42" t="n">
        <v>299.8439437536678</v>
      </c>
      <c r="AD42" t="n">
        <v>242266.6527210603</v>
      </c>
      <c r="AE42" t="n">
        <v>331479.922303193</v>
      </c>
      <c r="AF42" t="n">
        <v>5.08450962946004e-06</v>
      </c>
      <c r="AG42" t="n">
        <v>5.894097222222222</v>
      </c>
      <c r="AH42" t="n">
        <v>299843.9437536678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4.8996</v>
      </c>
      <c r="E43" t="n">
        <v>20.41</v>
      </c>
      <c r="F43" t="n">
        <v>17.63</v>
      </c>
      <c r="G43" t="n">
        <v>75.58</v>
      </c>
      <c r="H43" t="n">
        <v>1.15</v>
      </c>
      <c r="I43" t="n">
        <v>14</v>
      </c>
      <c r="J43" t="n">
        <v>173.92</v>
      </c>
      <c r="K43" t="n">
        <v>50.28</v>
      </c>
      <c r="L43" t="n">
        <v>11.25</v>
      </c>
      <c r="M43" t="n">
        <v>12</v>
      </c>
      <c r="N43" t="n">
        <v>32.39</v>
      </c>
      <c r="O43" t="n">
        <v>21683.57</v>
      </c>
      <c r="P43" t="n">
        <v>196.41</v>
      </c>
      <c r="Q43" t="n">
        <v>444.58</v>
      </c>
      <c r="R43" t="n">
        <v>72.5</v>
      </c>
      <c r="S43" t="n">
        <v>48.21</v>
      </c>
      <c r="T43" t="n">
        <v>6183.93</v>
      </c>
      <c r="U43" t="n">
        <v>0.66</v>
      </c>
      <c r="V43" t="n">
        <v>0.77</v>
      </c>
      <c r="W43" t="n">
        <v>0.18</v>
      </c>
      <c r="X43" t="n">
        <v>0.36</v>
      </c>
      <c r="Y43" t="n">
        <v>1</v>
      </c>
      <c r="Z43" t="n">
        <v>10</v>
      </c>
      <c r="AA43" t="n">
        <v>242.5553541594681</v>
      </c>
      <c r="AB43" t="n">
        <v>331.8749363478308</v>
      </c>
      <c r="AC43" t="n">
        <v>300.2012582122912</v>
      </c>
      <c r="AD43" t="n">
        <v>242555.3541594681</v>
      </c>
      <c r="AE43" t="n">
        <v>331874.9363478308</v>
      </c>
      <c r="AF43" t="n">
        <v>5.074050019451782e-06</v>
      </c>
      <c r="AG43" t="n">
        <v>5.905671296296297</v>
      </c>
      <c r="AH43" t="n">
        <v>300201.2582122912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4.891</v>
      </c>
      <c r="E44" t="n">
        <v>20.45</v>
      </c>
      <c r="F44" t="n">
        <v>17.67</v>
      </c>
      <c r="G44" t="n">
        <v>75.73</v>
      </c>
      <c r="H44" t="n">
        <v>1.17</v>
      </c>
      <c r="I44" t="n">
        <v>14</v>
      </c>
      <c r="J44" t="n">
        <v>174.28</v>
      </c>
      <c r="K44" t="n">
        <v>50.28</v>
      </c>
      <c r="L44" t="n">
        <v>11.5</v>
      </c>
      <c r="M44" t="n">
        <v>12</v>
      </c>
      <c r="N44" t="n">
        <v>32.5</v>
      </c>
      <c r="O44" t="n">
        <v>21728.87</v>
      </c>
      <c r="P44" t="n">
        <v>195.5</v>
      </c>
      <c r="Q44" t="n">
        <v>444.56</v>
      </c>
      <c r="R44" t="n">
        <v>73.55</v>
      </c>
      <c r="S44" t="n">
        <v>48.21</v>
      </c>
      <c r="T44" t="n">
        <v>6712.07</v>
      </c>
      <c r="U44" t="n">
        <v>0.66</v>
      </c>
      <c r="V44" t="n">
        <v>0.77</v>
      </c>
      <c r="W44" t="n">
        <v>0.18</v>
      </c>
      <c r="X44" t="n">
        <v>0.39</v>
      </c>
      <c r="Y44" t="n">
        <v>1</v>
      </c>
      <c r="Z44" t="n">
        <v>10</v>
      </c>
      <c r="AA44" t="n">
        <v>242.4280185732951</v>
      </c>
      <c r="AB44" t="n">
        <v>331.7007101811794</v>
      </c>
      <c r="AC44" t="n">
        <v>300.0436599464571</v>
      </c>
      <c r="AD44" t="n">
        <v>242428.0185732951</v>
      </c>
      <c r="AE44" t="n">
        <v>331700.7101811795</v>
      </c>
      <c r="AF44" t="n">
        <v>5.065143816870492e-06</v>
      </c>
      <c r="AG44" t="n">
        <v>5.91724537037037</v>
      </c>
      <c r="AH44" t="n">
        <v>300043.6599464571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4.9086</v>
      </c>
      <c r="E45" t="n">
        <v>20.37</v>
      </c>
      <c r="F45" t="n">
        <v>17.63</v>
      </c>
      <c r="G45" t="n">
        <v>81.36</v>
      </c>
      <c r="H45" t="n">
        <v>1.19</v>
      </c>
      <c r="I45" t="n">
        <v>13</v>
      </c>
      <c r="J45" t="n">
        <v>174.65</v>
      </c>
      <c r="K45" t="n">
        <v>50.28</v>
      </c>
      <c r="L45" t="n">
        <v>11.75</v>
      </c>
      <c r="M45" t="n">
        <v>11</v>
      </c>
      <c r="N45" t="n">
        <v>32.62</v>
      </c>
      <c r="O45" t="n">
        <v>21774.22</v>
      </c>
      <c r="P45" t="n">
        <v>194.76</v>
      </c>
      <c r="Q45" t="n">
        <v>444.55</v>
      </c>
      <c r="R45" t="n">
        <v>72.14</v>
      </c>
      <c r="S45" t="n">
        <v>48.21</v>
      </c>
      <c r="T45" t="n">
        <v>6009.03</v>
      </c>
      <c r="U45" t="n">
        <v>0.67</v>
      </c>
      <c r="V45" t="n">
        <v>0.77</v>
      </c>
      <c r="W45" t="n">
        <v>0.18</v>
      </c>
      <c r="X45" t="n">
        <v>0.35</v>
      </c>
      <c r="Y45" t="n">
        <v>1</v>
      </c>
      <c r="Z45" t="n">
        <v>10</v>
      </c>
      <c r="AA45" t="n">
        <v>241.4953475564711</v>
      </c>
      <c r="AB45" t="n">
        <v>330.4245885494202</v>
      </c>
      <c r="AC45" t="n">
        <v>298.8893295721845</v>
      </c>
      <c r="AD45" t="n">
        <v>241495.3475564711</v>
      </c>
      <c r="AE45" t="n">
        <v>330424.5885494202</v>
      </c>
      <c r="AF45" t="n">
        <v>5.083370464013596e-06</v>
      </c>
      <c r="AG45" t="n">
        <v>5.894097222222222</v>
      </c>
      <c r="AH45" t="n">
        <v>298889.3295721845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4.9092</v>
      </c>
      <c r="E46" t="n">
        <v>20.37</v>
      </c>
      <c r="F46" t="n">
        <v>17.63</v>
      </c>
      <c r="G46" t="n">
        <v>81.34999999999999</v>
      </c>
      <c r="H46" t="n">
        <v>1.22</v>
      </c>
      <c r="I46" t="n">
        <v>13</v>
      </c>
      <c r="J46" t="n">
        <v>175.02</v>
      </c>
      <c r="K46" t="n">
        <v>50.28</v>
      </c>
      <c r="L46" t="n">
        <v>12</v>
      </c>
      <c r="M46" t="n">
        <v>11</v>
      </c>
      <c r="N46" t="n">
        <v>32.74</v>
      </c>
      <c r="O46" t="n">
        <v>21819.6</v>
      </c>
      <c r="P46" t="n">
        <v>194.49</v>
      </c>
      <c r="Q46" t="n">
        <v>444.59</v>
      </c>
      <c r="R46" t="n">
        <v>72.02</v>
      </c>
      <c r="S46" t="n">
        <v>48.21</v>
      </c>
      <c r="T46" t="n">
        <v>5950.26</v>
      </c>
      <c r="U46" t="n">
        <v>0.67</v>
      </c>
      <c r="V46" t="n">
        <v>0.77</v>
      </c>
      <c r="W46" t="n">
        <v>0.18</v>
      </c>
      <c r="X46" t="n">
        <v>0.35</v>
      </c>
      <c r="Y46" t="n">
        <v>1</v>
      </c>
      <c r="Z46" t="n">
        <v>10</v>
      </c>
      <c r="AA46" t="n">
        <v>241.3459903746247</v>
      </c>
      <c r="AB46" t="n">
        <v>330.2202314640443</v>
      </c>
      <c r="AC46" t="n">
        <v>298.7044760402198</v>
      </c>
      <c r="AD46" t="n">
        <v>241345.9903746247</v>
      </c>
      <c r="AE46" t="n">
        <v>330220.2314640443</v>
      </c>
      <c r="AF46" t="n">
        <v>5.083991826984384e-06</v>
      </c>
      <c r="AG46" t="n">
        <v>5.894097222222222</v>
      </c>
      <c r="AH46" t="n">
        <v>298704.4760402198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4.907</v>
      </c>
      <c r="E47" t="n">
        <v>20.38</v>
      </c>
      <c r="F47" t="n">
        <v>17.64</v>
      </c>
      <c r="G47" t="n">
        <v>81.40000000000001</v>
      </c>
      <c r="H47" t="n">
        <v>1.24</v>
      </c>
      <c r="I47" t="n">
        <v>13</v>
      </c>
      <c r="J47" t="n">
        <v>175.39</v>
      </c>
      <c r="K47" t="n">
        <v>50.28</v>
      </c>
      <c r="L47" t="n">
        <v>12.25</v>
      </c>
      <c r="M47" t="n">
        <v>11</v>
      </c>
      <c r="N47" t="n">
        <v>32.86</v>
      </c>
      <c r="O47" t="n">
        <v>21865.03</v>
      </c>
      <c r="P47" t="n">
        <v>194.34</v>
      </c>
      <c r="Q47" t="n">
        <v>444.55</v>
      </c>
      <c r="R47" t="n">
        <v>72.37</v>
      </c>
      <c r="S47" t="n">
        <v>48.21</v>
      </c>
      <c r="T47" t="n">
        <v>6122.62</v>
      </c>
      <c r="U47" t="n">
        <v>0.67</v>
      </c>
      <c r="V47" t="n">
        <v>0.77</v>
      </c>
      <c r="W47" t="n">
        <v>0.19</v>
      </c>
      <c r="X47" t="n">
        <v>0.36</v>
      </c>
      <c r="Y47" t="n">
        <v>1</v>
      </c>
      <c r="Z47" t="n">
        <v>10</v>
      </c>
      <c r="AA47" t="n">
        <v>241.3532902501012</v>
      </c>
      <c r="AB47" t="n">
        <v>330.2302194757189</v>
      </c>
      <c r="AC47" t="n">
        <v>298.7135108100785</v>
      </c>
      <c r="AD47" t="n">
        <v>241353.2902501012</v>
      </c>
      <c r="AE47" t="n">
        <v>330230.2194757189</v>
      </c>
      <c r="AF47" t="n">
        <v>5.081713496091495e-06</v>
      </c>
      <c r="AG47" t="n">
        <v>5.89699074074074</v>
      </c>
      <c r="AH47" t="n">
        <v>298713.5108100785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4.9285</v>
      </c>
      <c r="E48" t="n">
        <v>20.29</v>
      </c>
      <c r="F48" t="n">
        <v>17.58</v>
      </c>
      <c r="G48" t="n">
        <v>87.90000000000001</v>
      </c>
      <c r="H48" t="n">
        <v>1.26</v>
      </c>
      <c r="I48" t="n">
        <v>12</v>
      </c>
      <c r="J48" t="n">
        <v>175.76</v>
      </c>
      <c r="K48" t="n">
        <v>50.28</v>
      </c>
      <c r="L48" t="n">
        <v>12.5</v>
      </c>
      <c r="M48" t="n">
        <v>10</v>
      </c>
      <c r="N48" t="n">
        <v>32.98</v>
      </c>
      <c r="O48" t="n">
        <v>21910.49</v>
      </c>
      <c r="P48" t="n">
        <v>191.94</v>
      </c>
      <c r="Q48" t="n">
        <v>444.56</v>
      </c>
      <c r="R48" t="n">
        <v>70.39</v>
      </c>
      <c r="S48" t="n">
        <v>48.21</v>
      </c>
      <c r="T48" t="n">
        <v>5142.25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239.4653600359647</v>
      </c>
      <c r="AB48" t="n">
        <v>327.647070067136</v>
      </c>
      <c r="AC48" t="n">
        <v>296.3768935555769</v>
      </c>
      <c r="AD48" t="n">
        <v>239465.3600359647</v>
      </c>
      <c r="AE48" t="n">
        <v>327647.070067136</v>
      </c>
      <c r="AF48" t="n">
        <v>5.103979002544719e-06</v>
      </c>
      <c r="AG48" t="n">
        <v>5.870949074074074</v>
      </c>
      <c r="AH48" t="n">
        <v>296376.8935555769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4.9263</v>
      </c>
      <c r="E49" t="n">
        <v>20.3</v>
      </c>
      <c r="F49" t="n">
        <v>17.59</v>
      </c>
      <c r="G49" t="n">
        <v>87.94</v>
      </c>
      <c r="H49" t="n">
        <v>1.28</v>
      </c>
      <c r="I49" t="n">
        <v>12</v>
      </c>
      <c r="J49" t="n">
        <v>176.12</v>
      </c>
      <c r="K49" t="n">
        <v>50.28</v>
      </c>
      <c r="L49" t="n">
        <v>12.75</v>
      </c>
      <c r="M49" t="n">
        <v>10</v>
      </c>
      <c r="N49" t="n">
        <v>33.09</v>
      </c>
      <c r="O49" t="n">
        <v>21956</v>
      </c>
      <c r="P49" t="n">
        <v>192.43</v>
      </c>
      <c r="Q49" t="n">
        <v>444.55</v>
      </c>
      <c r="R49" t="n">
        <v>70.72</v>
      </c>
      <c r="S49" t="n">
        <v>48.21</v>
      </c>
      <c r="T49" t="n">
        <v>5305.52</v>
      </c>
      <c r="U49" t="n">
        <v>0.68</v>
      </c>
      <c r="V49" t="n">
        <v>0.78</v>
      </c>
      <c r="W49" t="n">
        <v>0.18</v>
      </c>
      <c r="X49" t="n">
        <v>0.31</v>
      </c>
      <c r="Y49" t="n">
        <v>1</v>
      </c>
      <c r="Z49" t="n">
        <v>10</v>
      </c>
      <c r="AA49" t="n">
        <v>239.7860100133282</v>
      </c>
      <c r="AB49" t="n">
        <v>328.0857975122431</v>
      </c>
      <c r="AC49" t="n">
        <v>296.773749469081</v>
      </c>
      <c r="AD49" t="n">
        <v>239786.0100133282</v>
      </c>
      <c r="AE49" t="n">
        <v>328085.7975122431</v>
      </c>
      <c r="AF49" t="n">
        <v>5.101700671651832e-06</v>
      </c>
      <c r="AG49" t="n">
        <v>5.873842592592593</v>
      </c>
      <c r="AH49" t="n">
        <v>296773.749469081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4.9261</v>
      </c>
      <c r="E50" t="n">
        <v>20.3</v>
      </c>
      <c r="F50" t="n">
        <v>17.59</v>
      </c>
      <c r="G50" t="n">
        <v>87.94</v>
      </c>
      <c r="H50" t="n">
        <v>1.31</v>
      </c>
      <c r="I50" t="n">
        <v>12</v>
      </c>
      <c r="J50" t="n">
        <v>176.49</v>
      </c>
      <c r="K50" t="n">
        <v>50.28</v>
      </c>
      <c r="L50" t="n">
        <v>13</v>
      </c>
      <c r="M50" t="n">
        <v>10</v>
      </c>
      <c r="N50" t="n">
        <v>33.21</v>
      </c>
      <c r="O50" t="n">
        <v>22001.54</v>
      </c>
      <c r="P50" t="n">
        <v>192.28</v>
      </c>
      <c r="Q50" t="n">
        <v>444.55</v>
      </c>
      <c r="R50" t="n">
        <v>70.73</v>
      </c>
      <c r="S50" t="n">
        <v>48.21</v>
      </c>
      <c r="T50" t="n">
        <v>5312.35</v>
      </c>
      <c r="U50" t="n">
        <v>0.68</v>
      </c>
      <c r="V50" t="n">
        <v>0.78</v>
      </c>
      <c r="W50" t="n">
        <v>0.18</v>
      </c>
      <c r="X50" t="n">
        <v>0.31</v>
      </c>
      <c r="Y50" t="n">
        <v>1</v>
      </c>
      <c r="Z50" t="n">
        <v>10</v>
      </c>
      <c r="AA50" t="n">
        <v>239.7177187980441</v>
      </c>
      <c r="AB50" t="n">
        <v>327.9923584586957</v>
      </c>
      <c r="AC50" t="n">
        <v>296.6892281076616</v>
      </c>
      <c r="AD50" t="n">
        <v>239717.7187980441</v>
      </c>
      <c r="AE50" t="n">
        <v>327992.3584586957</v>
      </c>
      <c r="AF50" t="n">
        <v>5.101493550661569e-06</v>
      </c>
      <c r="AG50" t="n">
        <v>5.873842592592593</v>
      </c>
      <c r="AH50" t="n">
        <v>296689.2281076616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4.9299</v>
      </c>
      <c r="E51" t="n">
        <v>20.28</v>
      </c>
      <c r="F51" t="n">
        <v>17.57</v>
      </c>
      <c r="G51" t="n">
        <v>87.87</v>
      </c>
      <c r="H51" t="n">
        <v>1.33</v>
      </c>
      <c r="I51" t="n">
        <v>12</v>
      </c>
      <c r="J51" t="n">
        <v>176.86</v>
      </c>
      <c r="K51" t="n">
        <v>50.28</v>
      </c>
      <c r="L51" t="n">
        <v>13.25</v>
      </c>
      <c r="M51" t="n">
        <v>10</v>
      </c>
      <c r="N51" t="n">
        <v>33.33</v>
      </c>
      <c r="O51" t="n">
        <v>22047.13</v>
      </c>
      <c r="P51" t="n">
        <v>192.24</v>
      </c>
      <c r="Q51" t="n">
        <v>444.55</v>
      </c>
      <c r="R51" t="n">
        <v>70.13</v>
      </c>
      <c r="S51" t="n">
        <v>48.21</v>
      </c>
      <c r="T51" t="n">
        <v>5008.88</v>
      </c>
      <c r="U51" t="n">
        <v>0.6899999999999999</v>
      </c>
      <c r="V51" t="n">
        <v>0.78</v>
      </c>
      <c r="W51" t="n">
        <v>0.18</v>
      </c>
      <c r="X51" t="n">
        <v>0.3</v>
      </c>
      <c r="Y51" t="n">
        <v>1</v>
      </c>
      <c r="Z51" t="n">
        <v>10</v>
      </c>
      <c r="AA51" t="n">
        <v>239.5538829561747</v>
      </c>
      <c r="AB51" t="n">
        <v>327.7681910319228</v>
      </c>
      <c r="AC51" t="n">
        <v>296.4864549054789</v>
      </c>
      <c r="AD51" t="n">
        <v>239553.8829561747</v>
      </c>
      <c r="AE51" t="n">
        <v>327768.1910319228</v>
      </c>
      <c r="AF51" t="n">
        <v>5.105428849476557e-06</v>
      </c>
      <c r="AG51" t="n">
        <v>5.868055555555556</v>
      </c>
      <c r="AH51" t="n">
        <v>296486.4549054789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4.942</v>
      </c>
      <c r="E52" t="n">
        <v>20.23</v>
      </c>
      <c r="F52" t="n">
        <v>17.52</v>
      </c>
      <c r="G52" t="n">
        <v>87.62</v>
      </c>
      <c r="H52" t="n">
        <v>1.35</v>
      </c>
      <c r="I52" t="n">
        <v>12</v>
      </c>
      <c r="J52" t="n">
        <v>177.23</v>
      </c>
      <c r="K52" t="n">
        <v>50.28</v>
      </c>
      <c r="L52" t="n">
        <v>13.5</v>
      </c>
      <c r="M52" t="n">
        <v>10</v>
      </c>
      <c r="N52" t="n">
        <v>33.45</v>
      </c>
      <c r="O52" t="n">
        <v>22092.76</v>
      </c>
      <c r="P52" t="n">
        <v>189.86</v>
      </c>
      <c r="Q52" t="n">
        <v>444.55</v>
      </c>
      <c r="R52" t="n">
        <v>68.48</v>
      </c>
      <c r="S52" t="n">
        <v>48.21</v>
      </c>
      <c r="T52" t="n">
        <v>4187.15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237.9604721297531</v>
      </c>
      <c r="AB52" t="n">
        <v>325.5880160428894</v>
      </c>
      <c r="AC52" t="n">
        <v>294.5143527575033</v>
      </c>
      <c r="AD52" t="n">
        <v>237960.4721297531</v>
      </c>
      <c r="AE52" t="n">
        <v>325588.0160428894</v>
      </c>
      <c r="AF52" t="n">
        <v>5.117959669387441e-06</v>
      </c>
      <c r="AG52" t="n">
        <v>5.853587962962963</v>
      </c>
      <c r="AH52" t="n">
        <v>294514.3527575033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4.9295</v>
      </c>
      <c r="E53" t="n">
        <v>20.29</v>
      </c>
      <c r="F53" t="n">
        <v>17.61</v>
      </c>
      <c r="G53" t="n">
        <v>96.04000000000001</v>
      </c>
      <c r="H53" t="n">
        <v>1.37</v>
      </c>
      <c r="I53" t="n">
        <v>11</v>
      </c>
      <c r="J53" t="n">
        <v>177.6</v>
      </c>
      <c r="K53" t="n">
        <v>50.28</v>
      </c>
      <c r="L53" t="n">
        <v>13.75</v>
      </c>
      <c r="M53" t="n">
        <v>9</v>
      </c>
      <c r="N53" t="n">
        <v>33.57</v>
      </c>
      <c r="O53" t="n">
        <v>22138.42</v>
      </c>
      <c r="P53" t="n">
        <v>190.33</v>
      </c>
      <c r="Q53" t="n">
        <v>444.55</v>
      </c>
      <c r="R53" t="n">
        <v>71.65000000000001</v>
      </c>
      <c r="S53" t="n">
        <v>48.21</v>
      </c>
      <c r="T53" t="n">
        <v>5773.86</v>
      </c>
      <c r="U53" t="n">
        <v>0.67</v>
      </c>
      <c r="V53" t="n">
        <v>0.77</v>
      </c>
      <c r="W53" t="n">
        <v>0.18</v>
      </c>
      <c r="X53" t="n">
        <v>0.33</v>
      </c>
      <c r="Y53" t="n">
        <v>1</v>
      </c>
      <c r="Z53" t="n">
        <v>10</v>
      </c>
      <c r="AA53" t="n">
        <v>238.712568627323</v>
      </c>
      <c r="AB53" t="n">
        <v>326.6170676510199</v>
      </c>
      <c r="AC53" t="n">
        <v>295.4451931244371</v>
      </c>
      <c r="AD53" t="n">
        <v>238712.568627323</v>
      </c>
      <c r="AE53" t="n">
        <v>326617.0676510198</v>
      </c>
      <c r="AF53" t="n">
        <v>5.105014607496032e-06</v>
      </c>
      <c r="AG53" t="n">
        <v>5.870949074074074</v>
      </c>
      <c r="AH53" t="n">
        <v>295445.1931244371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4.9374</v>
      </c>
      <c r="E54" t="n">
        <v>20.25</v>
      </c>
      <c r="F54" t="n">
        <v>17.57</v>
      </c>
      <c r="G54" t="n">
        <v>95.86</v>
      </c>
      <c r="H54" t="n">
        <v>1.4</v>
      </c>
      <c r="I54" t="n">
        <v>11</v>
      </c>
      <c r="J54" t="n">
        <v>177.97</v>
      </c>
      <c r="K54" t="n">
        <v>50.28</v>
      </c>
      <c r="L54" t="n">
        <v>14</v>
      </c>
      <c r="M54" t="n">
        <v>9</v>
      </c>
      <c r="N54" t="n">
        <v>33.69</v>
      </c>
      <c r="O54" t="n">
        <v>22184.13</v>
      </c>
      <c r="P54" t="n">
        <v>189.74</v>
      </c>
      <c r="Q54" t="n">
        <v>444.55</v>
      </c>
      <c r="R54" t="n">
        <v>70.36</v>
      </c>
      <c r="S54" t="n">
        <v>48.21</v>
      </c>
      <c r="T54" t="n">
        <v>5129.89</v>
      </c>
      <c r="U54" t="n">
        <v>0.6899999999999999</v>
      </c>
      <c r="V54" t="n">
        <v>0.78</v>
      </c>
      <c r="W54" t="n">
        <v>0.18</v>
      </c>
      <c r="X54" t="n">
        <v>0.3</v>
      </c>
      <c r="Y54" t="n">
        <v>1</v>
      </c>
      <c r="Z54" t="n">
        <v>10</v>
      </c>
      <c r="AA54" t="n">
        <v>238.1291603776892</v>
      </c>
      <c r="AB54" t="n">
        <v>325.8188227457159</v>
      </c>
      <c r="AC54" t="n">
        <v>294.7231315925513</v>
      </c>
      <c r="AD54" t="n">
        <v>238129.1603776892</v>
      </c>
      <c r="AE54" t="n">
        <v>325818.8227457159</v>
      </c>
      <c r="AF54" t="n">
        <v>5.113195886611403e-06</v>
      </c>
      <c r="AG54" t="n">
        <v>5.859375</v>
      </c>
      <c r="AH54" t="n">
        <v>294723.1315925513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4.9394</v>
      </c>
      <c r="E55" t="n">
        <v>20.25</v>
      </c>
      <c r="F55" t="n">
        <v>17.57</v>
      </c>
      <c r="G55" t="n">
        <v>95.81999999999999</v>
      </c>
      <c r="H55" t="n">
        <v>1.42</v>
      </c>
      <c r="I55" t="n">
        <v>11</v>
      </c>
      <c r="J55" t="n">
        <v>178.34</v>
      </c>
      <c r="K55" t="n">
        <v>50.28</v>
      </c>
      <c r="L55" t="n">
        <v>14.25</v>
      </c>
      <c r="M55" t="n">
        <v>9</v>
      </c>
      <c r="N55" t="n">
        <v>33.82</v>
      </c>
      <c r="O55" t="n">
        <v>22229.88</v>
      </c>
      <c r="P55" t="n">
        <v>189.64</v>
      </c>
      <c r="Q55" t="n">
        <v>444.55</v>
      </c>
      <c r="R55" t="n">
        <v>70.08</v>
      </c>
      <c r="S55" t="n">
        <v>48.21</v>
      </c>
      <c r="T55" t="n">
        <v>4991.92</v>
      </c>
      <c r="U55" t="n">
        <v>0.6899999999999999</v>
      </c>
      <c r="V55" t="n">
        <v>0.78</v>
      </c>
      <c r="W55" t="n">
        <v>0.18</v>
      </c>
      <c r="X55" t="n">
        <v>0.29</v>
      </c>
      <c r="Y55" t="n">
        <v>1</v>
      </c>
      <c r="Z55" t="n">
        <v>10</v>
      </c>
      <c r="AA55" t="n">
        <v>238.0274415560124</v>
      </c>
      <c r="AB55" t="n">
        <v>325.6796465663799</v>
      </c>
      <c r="AC55" t="n">
        <v>294.5972381924362</v>
      </c>
      <c r="AD55" t="n">
        <v>238027.4415560124</v>
      </c>
      <c r="AE55" t="n">
        <v>325679.6465663799</v>
      </c>
      <c r="AF55" t="n">
        <v>5.115267096514028e-06</v>
      </c>
      <c r="AG55" t="n">
        <v>5.859375</v>
      </c>
      <c r="AH55" t="n">
        <v>294597.2381924362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4.9379</v>
      </c>
      <c r="E56" t="n">
        <v>20.25</v>
      </c>
      <c r="F56" t="n">
        <v>17.57</v>
      </c>
      <c r="G56" t="n">
        <v>95.84999999999999</v>
      </c>
      <c r="H56" t="n">
        <v>1.44</v>
      </c>
      <c r="I56" t="n">
        <v>11</v>
      </c>
      <c r="J56" t="n">
        <v>178.72</v>
      </c>
      <c r="K56" t="n">
        <v>50.28</v>
      </c>
      <c r="L56" t="n">
        <v>14.5</v>
      </c>
      <c r="M56" t="n">
        <v>9</v>
      </c>
      <c r="N56" t="n">
        <v>33.94</v>
      </c>
      <c r="O56" t="n">
        <v>22275.67</v>
      </c>
      <c r="P56" t="n">
        <v>189.57</v>
      </c>
      <c r="Q56" t="n">
        <v>444.56</v>
      </c>
      <c r="R56" t="n">
        <v>70.3</v>
      </c>
      <c r="S56" t="n">
        <v>48.21</v>
      </c>
      <c r="T56" t="n">
        <v>5099.56</v>
      </c>
      <c r="U56" t="n">
        <v>0.6899999999999999</v>
      </c>
      <c r="V56" t="n">
        <v>0.78</v>
      </c>
      <c r="W56" t="n">
        <v>0.18</v>
      </c>
      <c r="X56" t="n">
        <v>0.3</v>
      </c>
      <c r="Y56" t="n">
        <v>1</v>
      </c>
      <c r="Z56" t="n">
        <v>10</v>
      </c>
      <c r="AA56" t="n">
        <v>238.0327000436433</v>
      </c>
      <c r="AB56" t="n">
        <v>325.6868414611448</v>
      </c>
      <c r="AC56" t="n">
        <v>294.6037464165427</v>
      </c>
      <c r="AD56" t="n">
        <v>238032.7000436433</v>
      </c>
      <c r="AE56" t="n">
        <v>325686.8414611447</v>
      </c>
      <c r="AF56" t="n">
        <v>5.113713689087059e-06</v>
      </c>
      <c r="AG56" t="n">
        <v>5.859375</v>
      </c>
      <c r="AH56" t="n">
        <v>294603.7464165427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4.9344</v>
      </c>
      <c r="E57" t="n">
        <v>20.27</v>
      </c>
      <c r="F57" t="n">
        <v>17.59</v>
      </c>
      <c r="G57" t="n">
        <v>95.93000000000001</v>
      </c>
      <c r="H57" t="n">
        <v>1.46</v>
      </c>
      <c r="I57" t="n">
        <v>11</v>
      </c>
      <c r="J57" t="n">
        <v>179.09</v>
      </c>
      <c r="K57" t="n">
        <v>50.28</v>
      </c>
      <c r="L57" t="n">
        <v>14.75</v>
      </c>
      <c r="M57" t="n">
        <v>9</v>
      </c>
      <c r="N57" t="n">
        <v>34.06</v>
      </c>
      <c r="O57" t="n">
        <v>22321.5</v>
      </c>
      <c r="P57" t="n">
        <v>188.31</v>
      </c>
      <c r="Q57" t="n">
        <v>444.55</v>
      </c>
      <c r="R57" t="n">
        <v>70.84</v>
      </c>
      <c r="S57" t="n">
        <v>48.21</v>
      </c>
      <c r="T57" t="n">
        <v>5371.53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237.549965098706</v>
      </c>
      <c r="AB57" t="n">
        <v>325.026342212719</v>
      </c>
      <c r="AC57" t="n">
        <v>294.0062842893701</v>
      </c>
      <c r="AD57" t="n">
        <v>237549.965098706</v>
      </c>
      <c r="AE57" t="n">
        <v>325026.342212719</v>
      </c>
      <c r="AF57" t="n">
        <v>5.110089071757465e-06</v>
      </c>
      <c r="AG57" t="n">
        <v>5.865162037037037</v>
      </c>
      <c r="AH57" t="n">
        <v>294006.2842893701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4.9614</v>
      </c>
      <c r="E58" t="n">
        <v>20.16</v>
      </c>
      <c r="F58" t="n">
        <v>17.51</v>
      </c>
      <c r="G58" t="n">
        <v>105.05</v>
      </c>
      <c r="H58" t="n">
        <v>1.48</v>
      </c>
      <c r="I58" t="n">
        <v>10</v>
      </c>
      <c r="J58" t="n">
        <v>179.46</v>
      </c>
      <c r="K58" t="n">
        <v>50.28</v>
      </c>
      <c r="L58" t="n">
        <v>15</v>
      </c>
      <c r="M58" t="n">
        <v>8</v>
      </c>
      <c r="N58" t="n">
        <v>34.18</v>
      </c>
      <c r="O58" t="n">
        <v>22367.38</v>
      </c>
      <c r="P58" t="n">
        <v>187.22</v>
      </c>
      <c r="Q58" t="n">
        <v>444.55</v>
      </c>
      <c r="R58" t="n">
        <v>68.09</v>
      </c>
      <c r="S58" t="n">
        <v>48.21</v>
      </c>
      <c r="T58" t="n">
        <v>3998.91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236.1435737566562</v>
      </c>
      <c r="AB58" t="n">
        <v>323.1020555329204</v>
      </c>
      <c r="AC58" t="n">
        <v>292.2656488295375</v>
      </c>
      <c r="AD58" t="n">
        <v>236143.5737566562</v>
      </c>
      <c r="AE58" t="n">
        <v>323102.0555329204</v>
      </c>
      <c r="AF58" t="n">
        <v>5.138050405442908e-06</v>
      </c>
      <c r="AG58" t="n">
        <v>5.833333333333333</v>
      </c>
      <c r="AH58" t="n">
        <v>292265.6488295375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4.9577</v>
      </c>
      <c r="E59" t="n">
        <v>20.17</v>
      </c>
      <c r="F59" t="n">
        <v>17.52</v>
      </c>
      <c r="G59" t="n">
        <v>105.14</v>
      </c>
      <c r="H59" t="n">
        <v>1.5</v>
      </c>
      <c r="I59" t="n">
        <v>10</v>
      </c>
      <c r="J59" t="n">
        <v>179.83</v>
      </c>
      <c r="K59" t="n">
        <v>50.28</v>
      </c>
      <c r="L59" t="n">
        <v>15.25</v>
      </c>
      <c r="M59" t="n">
        <v>8</v>
      </c>
      <c r="N59" t="n">
        <v>34.3</v>
      </c>
      <c r="O59" t="n">
        <v>22413.29</v>
      </c>
      <c r="P59" t="n">
        <v>187.49</v>
      </c>
      <c r="Q59" t="n">
        <v>444.55</v>
      </c>
      <c r="R59" t="n">
        <v>68.58</v>
      </c>
      <c r="S59" t="n">
        <v>48.21</v>
      </c>
      <c r="T59" t="n">
        <v>4247.02</v>
      </c>
      <c r="U59" t="n">
        <v>0.7</v>
      </c>
      <c r="V59" t="n">
        <v>0.78</v>
      </c>
      <c r="W59" t="n">
        <v>0.18</v>
      </c>
      <c r="X59" t="n">
        <v>0.25</v>
      </c>
      <c r="Y59" t="n">
        <v>1</v>
      </c>
      <c r="Z59" t="n">
        <v>10</v>
      </c>
      <c r="AA59" t="n">
        <v>236.392207780548</v>
      </c>
      <c r="AB59" t="n">
        <v>323.442247573368</v>
      </c>
      <c r="AC59" t="n">
        <v>292.5733734191074</v>
      </c>
      <c r="AD59" t="n">
        <v>236392.207780548</v>
      </c>
      <c r="AE59" t="n">
        <v>323442.247573368</v>
      </c>
      <c r="AF59" t="n">
        <v>5.134218667123051e-06</v>
      </c>
      <c r="AG59" t="n">
        <v>5.836226851851852</v>
      </c>
      <c r="AH59" t="n">
        <v>292573.3734191075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4.9628</v>
      </c>
      <c r="E60" t="n">
        <v>20.15</v>
      </c>
      <c r="F60" t="n">
        <v>17.5</v>
      </c>
      <c r="G60" t="n">
        <v>105.02</v>
      </c>
      <c r="H60" t="n">
        <v>1.53</v>
      </c>
      <c r="I60" t="n">
        <v>10</v>
      </c>
      <c r="J60" t="n">
        <v>180.2</v>
      </c>
      <c r="K60" t="n">
        <v>50.28</v>
      </c>
      <c r="L60" t="n">
        <v>15.5</v>
      </c>
      <c r="M60" t="n">
        <v>8</v>
      </c>
      <c r="N60" t="n">
        <v>34.43</v>
      </c>
      <c r="O60" t="n">
        <v>22459.24</v>
      </c>
      <c r="P60" t="n">
        <v>186.54</v>
      </c>
      <c r="Q60" t="n">
        <v>444.55</v>
      </c>
      <c r="R60" t="n">
        <v>67.78</v>
      </c>
      <c r="S60" t="n">
        <v>48.21</v>
      </c>
      <c r="T60" t="n">
        <v>3845.53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235.7548384375202</v>
      </c>
      <c r="AB60" t="n">
        <v>322.570170719487</v>
      </c>
      <c r="AC60" t="n">
        <v>291.784526356193</v>
      </c>
      <c r="AD60" t="n">
        <v>235754.8384375203</v>
      </c>
      <c r="AE60" t="n">
        <v>322570.170719487</v>
      </c>
      <c r="AF60" t="n">
        <v>5.139500252374745e-06</v>
      </c>
      <c r="AG60" t="n">
        <v>5.830439814814814</v>
      </c>
      <c r="AH60" t="n">
        <v>291784.526356193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4.9698</v>
      </c>
      <c r="E61" t="n">
        <v>20.12</v>
      </c>
      <c r="F61" t="n">
        <v>17.48</v>
      </c>
      <c r="G61" t="n">
        <v>104.85</v>
      </c>
      <c r="H61" t="n">
        <v>1.55</v>
      </c>
      <c r="I61" t="n">
        <v>10</v>
      </c>
      <c r="J61" t="n">
        <v>180.58</v>
      </c>
      <c r="K61" t="n">
        <v>50.28</v>
      </c>
      <c r="L61" t="n">
        <v>15.75</v>
      </c>
      <c r="M61" t="n">
        <v>8</v>
      </c>
      <c r="N61" t="n">
        <v>34.55</v>
      </c>
      <c r="O61" t="n">
        <v>22505.24</v>
      </c>
      <c r="P61" t="n">
        <v>185.7</v>
      </c>
      <c r="Q61" t="n">
        <v>444.55</v>
      </c>
      <c r="R61" t="n">
        <v>67</v>
      </c>
      <c r="S61" t="n">
        <v>48.21</v>
      </c>
      <c r="T61" t="n">
        <v>3455.28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235.1236540158157</v>
      </c>
      <c r="AB61" t="n">
        <v>321.70655634782</v>
      </c>
      <c r="AC61" t="n">
        <v>291.0033341280672</v>
      </c>
      <c r="AD61" t="n">
        <v>235123.6540158157</v>
      </c>
      <c r="AE61" t="n">
        <v>321706.55634782</v>
      </c>
      <c r="AF61" t="n">
        <v>5.146749487033935e-06</v>
      </c>
      <c r="AG61" t="n">
        <v>5.82175925925926</v>
      </c>
      <c r="AH61" t="n">
        <v>291003.3341280672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4.9445</v>
      </c>
      <c r="E62" t="n">
        <v>20.22</v>
      </c>
      <c r="F62" t="n">
        <v>17.58</v>
      </c>
      <c r="G62" t="n">
        <v>105.47</v>
      </c>
      <c r="H62" t="n">
        <v>1.57</v>
      </c>
      <c r="I62" t="n">
        <v>10</v>
      </c>
      <c r="J62" t="n">
        <v>180.95</v>
      </c>
      <c r="K62" t="n">
        <v>50.28</v>
      </c>
      <c r="L62" t="n">
        <v>16</v>
      </c>
      <c r="M62" t="n">
        <v>8</v>
      </c>
      <c r="N62" t="n">
        <v>34.67</v>
      </c>
      <c r="O62" t="n">
        <v>22551.28</v>
      </c>
      <c r="P62" t="n">
        <v>185.89</v>
      </c>
      <c r="Q62" t="n">
        <v>444.56</v>
      </c>
      <c r="R62" t="n">
        <v>70.69</v>
      </c>
      <c r="S62" t="n">
        <v>48.21</v>
      </c>
      <c r="T62" t="n">
        <v>5299.32</v>
      </c>
      <c r="U62" t="n">
        <v>0.68</v>
      </c>
      <c r="V62" t="n">
        <v>0.78</v>
      </c>
      <c r="W62" t="n">
        <v>0.18</v>
      </c>
      <c r="X62" t="n">
        <v>0.3</v>
      </c>
      <c r="Y62" t="n">
        <v>1</v>
      </c>
      <c r="Z62" t="n">
        <v>10</v>
      </c>
      <c r="AA62" t="n">
        <v>236.0800385474906</v>
      </c>
      <c r="AB62" t="n">
        <v>323.0151238567646</v>
      </c>
      <c r="AC62" t="n">
        <v>292.1870137905446</v>
      </c>
      <c r="AD62" t="n">
        <v>236080.0385474906</v>
      </c>
      <c r="AE62" t="n">
        <v>323015.1238567646</v>
      </c>
      <c r="AF62" t="n">
        <v>5.120548681765722e-06</v>
      </c>
      <c r="AG62" t="n">
        <v>5.850694444444444</v>
      </c>
      <c r="AH62" t="n">
        <v>292187.0137905446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4.9495</v>
      </c>
      <c r="E63" t="n">
        <v>20.2</v>
      </c>
      <c r="F63" t="n">
        <v>17.56</v>
      </c>
      <c r="G63" t="n">
        <v>105.34</v>
      </c>
      <c r="H63" t="n">
        <v>1.59</v>
      </c>
      <c r="I63" t="n">
        <v>10</v>
      </c>
      <c r="J63" t="n">
        <v>181.32</v>
      </c>
      <c r="K63" t="n">
        <v>50.28</v>
      </c>
      <c r="L63" t="n">
        <v>16.25</v>
      </c>
      <c r="M63" t="n">
        <v>8</v>
      </c>
      <c r="N63" t="n">
        <v>34.79</v>
      </c>
      <c r="O63" t="n">
        <v>22597.36</v>
      </c>
      <c r="P63" t="n">
        <v>184.48</v>
      </c>
      <c r="Q63" t="n">
        <v>444.55</v>
      </c>
      <c r="R63" t="n">
        <v>69.84</v>
      </c>
      <c r="S63" t="n">
        <v>48.21</v>
      </c>
      <c r="T63" t="n">
        <v>4873.9</v>
      </c>
      <c r="U63" t="n">
        <v>0.6899999999999999</v>
      </c>
      <c r="V63" t="n">
        <v>0.78</v>
      </c>
      <c r="W63" t="n">
        <v>0.18</v>
      </c>
      <c r="X63" t="n">
        <v>0.28</v>
      </c>
      <c r="Y63" t="n">
        <v>1</v>
      </c>
      <c r="Z63" t="n">
        <v>10</v>
      </c>
      <c r="AA63" t="n">
        <v>235.2190830238106</v>
      </c>
      <c r="AB63" t="n">
        <v>321.8371265265891</v>
      </c>
      <c r="AC63" t="n">
        <v>291.1214428722311</v>
      </c>
      <c r="AD63" t="n">
        <v>235219.0830238106</v>
      </c>
      <c r="AE63" t="n">
        <v>321837.1265265892</v>
      </c>
      <c r="AF63" t="n">
        <v>5.125726706522286e-06</v>
      </c>
      <c r="AG63" t="n">
        <v>5.844907407407407</v>
      </c>
      <c r="AH63" t="n">
        <v>291121.4428722311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4.9716</v>
      </c>
      <c r="E64" t="n">
        <v>20.11</v>
      </c>
      <c r="F64" t="n">
        <v>17.5</v>
      </c>
      <c r="G64" t="n">
        <v>116.66</v>
      </c>
      <c r="H64" t="n">
        <v>1.61</v>
      </c>
      <c r="I64" t="n">
        <v>9</v>
      </c>
      <c r="J64" t="n">
        <v>181.7</v>
      </c>
      <c r="K64" t="n">
        <v>50.28</v>
      </c>
      <c r="L64" t="n">
        <v>16.5</v>
      </c>
      <c r="M64" t="n">
        <v>7</v>
      </c>
      <c r="N64" t="n">
        <v>34.92</v>
      </c>
      <c r="O64" t="n">
        <v>22643.61</v>
      </c>
      <c r="P64" t="n">
        <v>182.87</v>
      </c>
      <c r="Q64" t="n">
        <v>444.55</v>
      </c>
      <c r="R64" t="n">
        <v>67.87</v>
      </c>
      <c r="S64" t="n">
        <v>48.21</v>
      </c>
      <c r="T64" t="n">
        <v>3895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233.7430049048335</v>
      </c>
      <c r="AB64" t="n">
        <v>319.817491324235</v>
      </c>
      <c r="AC64" t="n">
        <v>289.2945588190132</v>
      </c>
      <c r="AD64" t="n">
        <v>233743.0049048335</v>
      </c>
      <c r="AE64" t="n">
        <v>319817.491324235</v>
      </c>
      <c r="AF64" t="n">
        <v>5.148613575946297e-06</v>
      </c>
      <c r="AG64" t="n">
        <v>5.81886574074074</v>
      </c>
      <c r="AH64" t="n">
        <v>289294.5588190132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4.9688</v>
      </c>
      <c r="E65" t="n">
        <v>20.13</v>
      </c>
      <c r="F65" t="n">
        <v>17.51</v>
      </c>
      <c r="G65" t="n">
        <v>116.74</v>
      </c>
      <c r="H65" t="n">
        <v>1.63</v>
      </c>
      <c r="I65" t="n">
        <v>9</v>
      </c>
      <c r="J65" t="n">
        <v>182.07</v>
      </c>
      <c r="K65" t="n">
        <v>50.28</v>
      </c>
      <c r="L65" t="n">
        <v>16.75</v>
      </c>
      <c r="M65" t="n">
        <v>7</v>
      </c>
      <c r="N65" t="n">
        <v>35.04</v>
      </c>
      <c r="O65" t="n">
        <v>22689.77</v>
      </c>
      <c r="P65" t="n">
        <v>182.91</v>
      </c>
      <c r="Q65" t="n">
        <v>444.55</v>
      </c>
      <c r="R65" t="n">
        <v>68.29000000000001</v>
      </c>
      <c r="S65" t="n">
        <v>48.21</v>
      </c>
      <c r="T65" t="n">
        <v>4103.29</v>
      </c>
      <c r="U65" t="n">
        <v>0.71</v>
      </c>
      <c r="V65" t="n">
        <v>0.78</v>
      </c>
      <c r="W65" t="n">
        <v>0.18</v>
      </c>
      <c r="X65" t="n">
        <v>0.23</v>
      </c>
      <c r="Y65" t="n">
        <v>1</v>
      </c>
      <c r="Z65" t="n">
        <v>10</v>
      </c>
      <c r="AA65" t="n">
        <v>233.8545358443561</v>
      </c>
      <c r="AB65" t="n">
        <v>319.9700928760875</v>
      </c>
      <c r="AC65" t="n">
        <v>289.4325962929346</v>
      </c>
      <c r="AD65" t="n">
        <v>233854.5358443561</v>
      </c>
      <c r="AE65" t="n">
        <v>319970.0928760875</v>
      </c>
      <c r="AF65" t="n">
        <v>5.145713882082622e-06</v>
      </c>
      <c r="AG65" t="n">
        <v>5.824652777777778</v>
      </c>
      <c r="AH65" t="n">
        <v>289432.5962929346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4.975</v>
      </c>
      <c r="E66" t="n">
        <v>20.1</v>
      </c>
      <c r="F66" t="n">
        <v>17.49</v>
      </c>
      <c r="G66" t="n">
        <v>116.57</v>
      </c>
      <c r="H66" t="n">
        <v>1.65</v>
      </c>
      <c r="I66" t="n">
        <v>9</v>
      </c>
      <c r="J66" t="n">
        <v>182.45</v>
      </c>
      <c r="K66" t="n">
        <v>50.28</v>
      </c>
      <c r="L66" t="n">
        <v>17</v>
      </c>
      <c r="M66" t="n">
        <v>7</v>
      </c>
      <c r="N66" t="n">
        <v>35.17</v>
      </c>
      <c r="O66" t="n">
        <v>22735.98</v>
      </c>
      <c r="P66" t="n">
        <v>182.87</v>
      </c>
      <c r="Q66" t="n">
        <v>444.55</v>
      </c>
      <c r="R66" t="n">
        <v>67.34999999999999</v>
      </c>
      <c r="S66" t="n">
        <v>48.21</v>
      </c>
      <c r="T66" t="n">
        <v>3636.56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233.6358758906196</v>
      </c>
      <c r="AB66" t="n">
        <v>319.670912680789</v>
      </c>
      <c r="AC66" t="n">
        <v>289.1619694355732</v>
      </c>
      <c r="AD66" t="n">
        <v>233635.8758906196</v>
      </c>
      <c r="AE66" t="n">
        <v>319670.912680789</v>
      </c>
      <c r="AF66" t="n">
        <v>5.15213463278076e-06</v>
      </c>
      <c r="AG66" t="n">
        <v>5.815972222222222</v>
      </c>
      <c r="AH66" t="n">
        <v>289161.9694355732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4.9694</v>
      </c>
      <c r="E67" t="n">
        <v>20.12</v>
      </c>
      <c r="F67" t="n">
        <v>17.51</v>
      </c>
      <c r="G67" t="n">
        <v>116.72</v>
      </c>
      <c r="H67" t="n">
        <v>1.67</v>
      </c>
      <c r="I67" t="n">
        <v>9</v>
      </c>
      <c r="J67" t="n">
        <v>182.82</v>
      </c>
      <c r="K67" t="n">
        <v>50.28</v>
      </c>
      <c r="L67" t="n">
        <v>17.25</v>
      </c>
      <c r="M67" t="n">
        <v>7</v>
      </c>
      <c r="N67" t="n">
        <v>35.29</v>
      </c>
      <c r="O67" t="n">
        <v>22782.23</v>
      </c>
      <c r="P67" t="n">
        <v>182.85</v>
      </c>
      <c r="Q67" t="n">
        <v>444.55</v>
      </c>
      <c r="R67" t="n">
        <v>68.19</v>
      </c>
      <c r="S67" t="n">
        <v>48.21</v>
      </c>
      <c r="T67" t="n">
        <v>4055.41</v>
      </c>
      <c r="U67" t="n">
        <v>0.71</v>
      </c>
      <c r="V67" t="n">
        <v>0.78</v>
      </c>
      <c r="W67" t="n">
        <v>0.18</v>
      </c>
      <c r="X67" t="n">
        <v>0.23</v>
      </c>
      <c r="Y67" t="n">
        <v>1</v>
      </c>
      <c r="Z67" t="n">
        <v>10</v>
      </c>
      <c r="AA67" t="n">
        <v>233.8101192835687</v>
      </c>
      <c r="AB67" t="n">
        <v>319.9093201780979</v>
      </c>
      <c r="AC67" t="n">
        <v>289.377623655946</v>
      </c>
      <c r="AD67" t="n">
        <v>233810.1192835687</v>
      </c>
      <c r="AE67" t="n">
        <v>319909.3201780979</v>
      </c>
      <c r="AF67" t="n">
        <v>5.14633524505341e-06</v>
      </c>
      <c r="AG67" t="n">
        <v>5.82175925925926</v>
      </c>
      <c r="AH67" t="n">
        <v>289377.6236559461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4.9709</v>
      </c>
      <c r="E68" t="n">
        <v>20.12</v>
      </c>
      <c r="F68" t="n">
        <v>17.5</v>
      </c>
      <c r="G68" t="n">
        <v>116.69</v>
      </c>
      <c r="H68" t="n">
        <v>1.69</v>
      </c>
      <c r="I68" t="n">
        <v>9</v>
      </c>
      <c r="J68" t="n">
        <v>183.2</v>
      </c>
      <c r="K68" t="n">
        <v>50.28</v>
      </c>
      <c r="L68" t="n">
        <v>17.5</v>
      </c>
      <c r="M68" t="n">
        <v>7</v>
      </c>
      <c r="N68" t="n">
        <v>35.42</v>
      </c>
      <c r="O68" t="n">
        <v>22828.53</v>
      </c>
      <c r="P68" t="n">
        <v>182.66</v>
      </c>
      <c r="Q68" t="n">
        <v>444.55</v>
      </c>
      <c r="R68" t="n">
        <v>67.95</v>
      </c>
      <c r="S68" t="n">
        <v>48.21</v>
      </c>
      <c r="T68" t="n">
        <v>3933.23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233.6585556805804</v>
      </c>
      <c r="AB68" t="n">
        <v>319.7019441699751</v>
      </c>
      <c r="AC68" t="n">
        <v>289.1900393229844</v>
      </c>
      <c r="AD68" t="n">
        <v>233658.5556805804</v>
      </c>
      <c r="AE68" t="n">
        <v>319701.9441699751</v>
      </c>
      <c r="AF68" t="n">
        <v>5.147888652480379e-06</v>
      </c>
      <c r="AG68" t="n">
        <v>5.82175925925926</v>
      </c>
      <c r="AH68" t="n">
        <v>289190.0393229844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4.977</v>
      </c>
      <c r="E69" t="n">
        <v>20.09</v>
      </c>
      <c r="F69" t="n">
        <v>17.48</v>
      </c>
      <c r="G69" t="n">
        <v>116.52</v>
      </c>
      <c r="H69" t="n">
        <v>1.72</v>
      </c>
      <c r="I69" t="n">
        <v>9</v>
      </c>
      <c r="J69" t="n">
        <v>183.57</v>
      </c>
      <c r="K69" t="n">
        <v>50.28</v>
      </c>
      <c r="L69" t="n">
        <v>17.75</v>
      </c>
      <c r="M69" t="n">
        <v>7</v>
      </c>
      <c r="N69" t="n">
        <v>35.54</v>
      </c>
      <c r="O69" t="n">
        <v>22874.86</v>
      </c>
      <c r="P69" t="n">
        <v>181.32</v>
      </c>
      <c r="Q69" t="n">
        <v>444.55</v>
      </c>
      <c r="R69" t="n">
        <v>67.15000000000001</v>
      </c>
      <c r="S69" t="n">
        <v>48.21</v>
      </c>
      <c r="T69" t="n">
        <v>3535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232.8110009840283</v>
      </c>
      <c r="AB69" t="n">
        <v>318.5422824426789</v>
      </c>
      <c r="AC69" t="n">
        <v>288.1410540833455</v>
      </c>
      <c r="AD69" t="n">
        <v>232811.0009840283</v>
      </c>
      <c r="AE69" t="n">
        <v>318542.2824426789</v>
      </c>
      <c r="AF69" t="n">
        <v>5.154205842683387e-06</v>
      </c>
      <c r="AG69" t="n">
        <v>5.813078703703703</v>
      </c>
      <c r="AH69" t="n">
        <v>288141.0540833455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4.9775</v>
      </c>
      <c r="E70" t="n">
        <v>20.09</v>
      </c>
      <c r="F70" t="n">
        <v>17.48</v>
      </c>
      <c r="G70" t="n">
        <v>116.51</v>
      </c>
      <c r="H70" t="n">
        <v>1.74</v>
      </c>
      <c r="I70" t="n">
        <v>9</v>
      </c>
      <c r="J70" t="n">
        <v>183.95</v>
      </c>
      <c r="K70" t="n">
        <v>50.28</v>
      </c>
      <c r="L70" t="n">
        <v>18</v>
      </c>
      <c r="M70" t="n">
        <v>7</v>
      </c>
      <c r="N70" t="n">
        <v>35.67</v>
      </c>
      <c r="O70" t="n">
        <v>22921.24</v>
      </c>
      <c r="P70" t="n">
        <v>180.86</v>
      </c>
      <c r="Q70" t="n">
        <v>444.55</v>
      </c>
      <c r="R70" t="n">
        <v>67.16</v>
      </c>
      <c r="S70" t="n">
        <v>48.21</v>
      </c>
      <c r="T70" t="n">
        <v>3541.66</v>
      </c>
      <c r="U70" t="n">
        <v>0.72</v>
      </c>
      <c r="V70" t="n">
        <v>0.78</v>
      </c>
      <c r="W70" t="n">
        <v>0.17</v>
      </c>
      <c r="X70" t="n">
        <v>0.2</v>
      </c>
      <c r="Y70" t="n">
        <v>1</v>
      </c>
      <c r="Z70" t="n">
        <v>10</v>
      </c>
      <c r="AA70" t="n">
        <v>232.5749265697917</v>
      </c>
      <c r="AB70" t="n">
        <v>318.2192750142524</v>
      </c>
      <c r="AC70" t="n">
        <v>287.8488740305441</v>
      </c>
      <c r="AD70" t="n">
        <v>232574.9265697917</v>
      </c>
      <c r="AE70" t="n">
        <v>318219.2750142524</v>
      </c>
      <c r="AF70" t="n">
        <v>5.154723645159042e-06</v>
      </c>
      <c r="AG70" t="n">
        <v>5.813078703703703</v>
      </c>
      <c r="AH70" t="n">
        <v>287848.8740305441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4.957</v>
      </c>
      <c r="E71" t="n">
        <v>20.17</v>
      </c>
      <c r="F71" t="n">
        <v>17.56</v>
      </c>
      <c r="G71" t="n">
        <v>117.06</v>
      </c>
      <c r="H71" t="n">
        <v>1.76</v>
      </c>
      <c r="I71" t="n">
        <v>9</v>
      </c>
      <c r="J71" t="n">
        <v>184.33</v>
      </c>
      <c r="K71" t="n">
        <v>50.28</v>
      </c>
      <c r="L71" t="n">
        <v>18.25</v>
      </c>
      <c r="M71" t="n">
        <v>7</v>
      </c>
      <c r="N71" t="n">
        <v>35.8</v>
      </c>
      <c r="O71" t="n">
        <v>22967.66</v>
      </c>
      <c r="P71" t="n">
        <v>180.92</v>
      </c>
      <c r="Q71" t="n">
        <v>444.55</v>
      </c>
      <c r="R71" t="n">
        <v>70.06</v>
      </c>
      <c r="S71" t="n">
        <v>48.21</v>
      </c>
      <c r="T71" t="n">
        <v>4989.99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233.2893510474899</v>
      </c>
      <c r="AB71" t="n">
        <v>319.1967821028221</v>
      </c>
      <c r="AC71" t="n">
        <v>288.7330892145208</v>
      </c>
      <c r="AD71" t="n">
        <v>233289.3510474899</v>
      </c>
      <c r="AE71" t="n">
        <v>319196.7821028221</v>
      </c>
      <c r="AF71" t="n">
        <v>5.133493743657131e-06</v>
      </c>
      <c r="AG71" t="n">
        <v>5.836226851851852</v>
      </c>
      <c r="AH71" t="n">
        <v>288733.0892145208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4.9886</v>
      </c>
      <c r="E72" t="n">
        <v>20.05</v>
      </c>
      <c r="F72" t="n">
        <v>17.46</v>
      </c>
      <c r="G72" t="n">
        <v>130.97</v>
      </c>
      <c r="H72" t="n">
        <v>1.78</v>
      </c>
      <c r="I72" t="n">
        <v>8</v>
      </c>
      <c r="J72" t="n">
        <v>184.7</v>
      </c>
      <c r="K72" t="n">
        <v>50.28</v>
      </c>
      <c r="L72" t="n">
        <v>18.5</v>
      </c>
      <c r="M72" t="n">
        <v>6</v>
      </c>
      <c r="N72" t="n">
        <v>35.92</v>
      </c>
      <c r="O72" t="n">
        <v>23014.13</v>
      </c>
      <c r="P72" t="n">
        <v>179.57</v>
      </c>
      <c r="Q72" t="n">
        <v>444.55</v>
      </c>
      <c r="R72" t="n">
        <v>66.76000000000001</v>
      </c>
      <c r="S72" t="n">
        <v>48.21</v>
      </c>
      <c r="T72" t="n">
        <v>3342.52</v>
      </c>
      <c r="U72" t="n">
        <v>0.72</v>
      </c>
      <c r="V72" t="n">
        <v>0.78</v>
      </c>
      <c r="W72" t="n">
        <v>0.17</v>
      </c>
      <c r="X72" t="n">
        <v>0.19</v>
      </c>
      <c r="Y72" t="n">
        <v>1</v>
      </c>
      <c r="Z72" t="n">
        <v>10</v>
      </c>
      <c r="AA72" t="n">
        <v>231.6298961380058</v>
      </c>
      <c r="AB72" t="n">
        <v>316.9262426856835</v>
      </c>
      <c r="AC72" t="n">
        <v>286.6792468926311</v>
      </c>
      <c r="AD72" t="n">
        <v>231629.8961380059</v>
      </c>
      <c r="AE72" t="n">
        <v>316926.2426856835</v>
      </c>
      <c r="AF72" t="n">
        <v>5.166218860118613e-06</v>
      </c>
      <c r="AG72" t="n">
        <v>5.80150462962963</v>
      </c>
      <c r="AH72" t="n">
        <v>286679.2468926311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4.9831</v>
      </c>
      <c r="E73" t="n">
        <v>20.07</v>
      </c>
      <c r="F73" t="n">
        <v>17.49</v>
      </c>
      <c r="G73" t="n">
        <v>131.14</v>
      </c>
      <c r="H73" t="n">
        <v>1.8</v>
      </c>
      <c r="I73" t="n">
        <v>8</v>
      </c>
      <c r="J73" t="n">
        <v>185.08</v>
      </c>
      <c r="K73" t="n">
        <v>50.28</v>
      </c>
      <c r="L73" t="n">
        <v>18.75</v>
      </c>
      <c r="M73" t="n">
        <v>6</v>
      </c>
      <c r="N73" t="n">
        <v>36.05</v>
      </c>
      <c r="O73" t="n">
        <v>23060.64</v>
      </c>
      <c r="P73" t="n">
        <v>179.21</v>
      </c>
      <c r="Q73" t="n">
        <v>444.55</v>
      </c>
      <c r="R73" t="n">
        <v>67.52</v>
      </c>
      <c r="S73" t="n">
        <v>48.21</v>
      </c>
      <c r="T73" t="n">
        <v>3724.86</v>
      </c>
      <c r="U73" t="n">
        <v>0.71</v>
      </c>
      <c r="V73" t="n">
        <v>0.78</v>
      </c>
      <c r="W73" t="n">
        <v>0.18</v>
      </c>
      <c r="X73" t="n">
        <v>0.21</v>
      </c>
      <c r="Y73" t="n">
        <v>1</v>
      </c>
      <c r="Z73" t="n">
        <v>10</v>
      </c>
      <c r="AA73" t="n">
        <v>231.6549512163392</v>
      </c>
      <c r="AB73" t="n">
        <v>316.9605241492112</v>
      </c>
      <c r="AC73" t="n">
        <v>286.7102565813941</v>
      </c>
      <c r="AD73" t="n">
        <v>231654.9512163392</v>
      </c>
      <c r="AE73" t="n">
        <v>316960.5241492112</v>
      </c>
      <c r="AF73" t="n">
        <v>5.160523032886394e-06</v>
      </c>
      <c r="AG73" t="n">
        <v>5.807291666666667</v>
      </c>
      <c r="AH73" t="n">
        <v>286710.2565813941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4.9856</v>
      </c>
      <c r="E74" t="n">
        <v>20.06</v>
      </c>
      <c r="F74" t="n">
        <v>17.48</v>
      </c>
      <c r="G74" t="n">
        <v>131.07</v>
      </c>
      <c r="H74" t="n">
        <v>1.82</v>
      </c>
      <c r="I74" t="n">
        <v>8</v>
      </c>
      <c r="J74" t="n">
        <v>185.46</v>
      </c>
      <c r="K74" t="n">
        <v>50.28</v>
      </c>
      <c r="L74" t="n">
        <v>19</v>
      </c>
      <c r="M74" t="n">
        <v>6</v>
      </c>
      <c r="N74" t="n">
        <v>36.18</v>
      </c>
      <c r="O74" t="n">
        <v>23107.19</v>
      </c>
      <c r="P74" t="n">
        <v>178.31</v>
      </c>
      <c r="Q74" t="n">
        <v>444.55</v>
      </c>
      <c r="R74" t="n">
        <v>67.15000000000001</v>
      </c>
      <c r="S74" t="n">
        <v>48.21</v>
      </c>
      <c r="T74" t="n">
        <v>3539</v>
      </c>
      <c r="U74" t="n">
        <v>0.72</v>
      </c>
      <c r="V74" t="n">
        <v>0.78</v>
      </c>
      <c r="W74" t="n">
        <v>0.18</v>
      </c>
      <c r="X74" t="n">
        <v>0.2</v>
      </c>
      <c r="Y74" t="n">
        <v>1</v>
      </c>
      <c r="Z74" t="n">
        <v>10</v>
      </c>
      <c r="AA74" t="n">
        <v>231.1352096861251</v>
      </c>
      <c r="AB74" t="n">
        <v>316.2493908581945</v>
      </c>
      <c r="AC74" t="n">
        <v>286.06699285359</v>
      </c>
      <c r="AD74" t="n">
        <v>231135.2096861251</v>
      </c>
      <c r="AE74" t="n">
        <v>316249.3908581946</v>
      </c>
      <c r="AF74" t="n">
        <v>5.163112045264676e-06</v>
      </c>
      <c r="AG74" t="n">
        <v>5.804398148148148</v>
      </c>
      <c r="AH74" t="n">
        <v>286066.99285359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4.9853</v>
      </c>
      <c r="E75" t="n">
        <v>20.06</v>
      </c>
      <c r="F75" t="n">
        <v>17.48</v>
      </c>
      <c r="G75" t="n">
        <v>131.08</v>
      </c>
      <c r="H75" t="n">
        <v>1.84</v>
      </c>
      <c r="I75" t="n">
        <v>8</v>
      </c>
      <c r="J75" t="n">
        <v>185.84</v>
      </c>
      <c r="K75" t="n">
        <v>50.28</v>
      </c>
      <c r="L75" t="n">
        <v>19.25</v>
      </c>
      <c r="M75" t="n">
        <v>6</v>
      </c>
      <c r="N75" t="n">
        <v>36.31</v>
      </c>
      <c r="O75" t="n">
        <v>23153.78</v>
      </c>
      <c r="P75" t="n">
        <v>177.69</v>
      </c>
      <c r="Q75" t="n">
        <v>444.55</v>
      </c>
      <c r="R75" t="n">
        <v>67.15000000000001</v>
      </c>
      <c r="S75" t="n">
        <v>48.21</v>
      </c>
      <c r="T75" t="n">
        <v>3539.77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230.8418320893812</v>
      </c>
      <c r="AB75" t="n">
        <v>315.8479786874237</v>
      </c>
      <c r="AC75" t="n">
        <v>285.7038908970119</v>
      </c>
      <c r="AD75" t="n">
        <v>230841.8320893812</v>
      </c>
      <c r="AE75" t="n">
        <v>315847.9786874237</v>
      </c>
      <c r="AF75" t="n">
        <v>5.162801363779281e-06</v>
      </c>
      <c r="AG75" t="n">
        <v>5.804398148148148</v>
      </c>
      <c r="AH75" t="n">
        <v>285703.8908970119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4.992</v>
      </c>
      <c r="E76" t="n">
        <v>20.03</v>
      </c>
      <c r="F76" t="n">
        <v>17.45</v>
      </c>
      <c r="G76" t="n">
        <v>130.88</v>
      </c>
      <c r="H76" t="n">
        <v>1.86</v>
      </c>
      <c r="I76" t="n">
        <v>8</v>
      </c>
      <c r="J76" t="n">
        <v>186.21</v>
      </c>
      <c r="K76" t="n">
        <v>50.28</v>
      </c>
      <c r="L76" t="n">
        <v>19.5</v>
      </c>
      <c r="M76" t="n">
        <v>6</v>
      </c>
      <c r="N76" t="n">
        <v>36.43</v>
      </c>
      <c r="O76" t="n">
        <v>23200.42</v>
      </c>
      <c r="P76" t="n">
        <v>176.73</v>
      </c>
      <c r="Q76" t="n">
        <v>444.58</v>
      </c>
      <c r="R76" t="n">
        <v>66.05</v>
      </c>
      <c r="S76" t="n">
        <v>48.21</v>
      </c>
      <c r="T76" t="n">
        <v>2990.45</v>
      </c>
      <c r="U76" t="n">
        <v>0.73</v>
      </c>
      <c r="V76" t="n">
        <v>0.78</v>
      </c>
      <c r="W76" t="n">
        <v>0.18</v>
      </c>
      <c r="X76" t="n">
        <v>0.17</v>
      </c>
      <c r="Y76" t="n">
        <v>1</v>
      </c>
      <c r="Z76" t="n">
        <v>10</v>
      </c>
      <c r="AA76" t="n">
        <v>230.1485773656631</v>
      </c>
      <c r="AB76" t="n">
        <v>314.8994369901932</v>
      </c>
      <c r="AC76" t="n">
        <v>284.8458766880781</v>
      </c>
      <c r="AD76" t="n">
        <v>230148.5773656631</v>
      </c>
      <c r="AE76" t="n">
        <v>314899.4369901932</v>
      </c>
      <c r="AF76" t="n">
        <v>5.169739916953077e-06</v>
      </c>
      <c r="AG76" t="n">
        <v>5.795717592592593</v>
      </c>
      <c r="AH76" t="n">
        <v>284845.8766880782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4.9941</v>
      </c>
      <c r="E77" t="n">
        <v>20.02</v>
      </c>
      <c r="F77" t="n">
        <v>17.44</v>
      </c>
      <c r="G77" t="n">
        <v>130.81</v>
      </c>
      <c r="H77" t="n">
        <v>1.88</v>
      </c>
      <c r="I77" t="n">
        <v>8</v>
      </c>
      <c r="J77" t="n">
        <v>186.59</v>
      </c>
      <c r="K77" t="n">
        <v>50.28</v>
      </c>
      <c r="L77" t="n">
        <v>19.75</v>
      </c>
      <c r="M77" t="n">
        <v>6</v>
      </c>
      <c r="N77" t="n">
        <v>36.56</v>
      </c>
      <c r="O77" t="n">
        <v>23247.1</v>
      </c>
      <c r="P77" t="n">
        <v>175.79</v>
      </c>
      <c r="Q77" t="n">
        <v>444.55</v>
      </c>
      <c r="R77" t="n">
        <v>65.84999999999999</v>
      </c>
      <c r="S77" t="n">
        <v>48.21</v>
      </c>
      <c r="T77" t="n">
        <v>2888.34</v>
      </c>
      <c r="U77" t="n">
        <v>0.73</v>
      </c>
      <c r="V77" t="n">
        <v>0.78</v>
      </c>
      <c r="W77" t="n">
        <v>0.18</v>
      </c>
      <c r="X77" t="n">
        <v>0.16</v>
      </c>
      <c r="Y77" t="n">
        <v>1</v>
      </c>
      <c r="Z77" t="n">
        <v>10</v>
      </c>
      <c r="AA77" t="n">
        <v>229.6208981887996</v>
      </c>
      <c r="AB77" t="n">
        <v>314.1774430608465</v>
      </c>
      <c r="AC77" t="n">
        <v>284.1927888460232</v>
      </c>
      <c r="AD77" t="n">
        <v>229620.8981887996</v>
      </c>
      <c r="AE77" t="n">
        <v>314177.4430608465</v>
      </c>
      <c r="AF77" t="n">
        <v>5.171914687350833e-06</v>
      </c>
      <c r="AG77" t="n">
        <v>5.792824074074074</v>
      </c>
      <c r="AH77" t="n">
        <v>284192.7888460232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4.9897</v>
      </c>
      <c r="E78" t="n">
        <v>20.04</v>
      </c>
      <c r="F78" t="n">
        <v>17.46</v>
      </c>
      <c r="G78" t="n">
        <v>130.94</v>
      </c>
      <c r="H78" t="n">
        <v>1.9</v>
      </c>
      <c r="I78" t="n">
        <v>8</v>
      </c>
      <c r="J78" t="n">
        <v>186.97</v>
      </c>
      <c r="K78" t="n">
        <v>50.28</v>
      </c>
      <c r="L78" t="n">
        <v>20</v>
      </c>
      <c r="M78" t="n">
        <v>6</v>
      </c>
      <c r="N78" t="n">
        <v>36.69</v>
      </c>
      <c r="O78" t="n">
        <v>23293.82</v>
      </c>
      <c r="P78" t="n">
        <v>175.89</v>
      </c>
      <c r="Q78" t="n">
        <v>444.55</v>
      </c>
      <c r="R78" t="n">
        <v>66.67</v>
      </c>
      <c r="S78" t="n">
        <v>48.21</v>
      </c>
      <c r="T78" t="n">
        <v>3297.63</v>
      </c>
      <c r="U78" t="n">
        <v>0.72</v>
      </c>
      <c r="V78" t="n">
        <v>0.78</v>
      </c>
      <c r="W78" t="n">
        <v>0.17</v>
      </c>
      <c r="X78" t="n">
        <v>0.18</v>
      </c>
      <c r="Y78" t="n">
        <v>1</v>
      </c>
      <c r="Z78" t="n">
        <v>10</v>
      </c>
      <c r="AA78" t="n">
        <v>229.8188078573368</v>
      </c>
      <c r="AB78" t="n">
        <v>314.4482318004975</v>
      </c>
      <c r="AC78" t="n">
        <v>284.4377338884164</v>
      </c>
      <c r="AD78" t="n">
        <v>229818.8078573368</v>
      </c>
      <c r="AE78" t="n">
        <v>314448.2318004975</v>
      </c>
      <c r="AF78" t="n">
        <v>5.167358025565058e-06</v>
      </c>
      <c r="AG78" t="n">
        <v>5.798611111111111</v>
      </c>
      <c r="AH78" t="n">
        <v>284437.7338884164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4.9841</v>
      </c>
      <c r="E79" t="n">
        <v>20.06</v>
      </c>
      <c r="F79" t="n">
        <v>17.48</v>
      </c>
      <c r="G79" t="n">
        <v>131.11</v>
      </c>
      <c r="H79" t="n">
        <v>1.92</v>
      </c>
      <c r="I79" t="n">
        <v>8</v>
      </c>
      <c r="J79" t="n">
        <v>187.35</v>
      </c>
      <c r="K79" t="n">
        <v>50.28</v>
      </c>
      <c r="L79" t="n">
        <v>20.25</v>
      </c>
      <c r="M79" t="n">
        <v>6</v>
      </c>
      <c r="N79" t="n">
        <v>36.82</v>
      </c>
      <c r="O79" t="n">
        <v>23340.59</v>
      </c>
      <c r="P79" t="n">
        <v>173.96</v>
      </c>
      <c r="Q79" t="n">
        <v>444.55</v>
      </c>
      <c r="R79" t="n">
        <v>67.33</v>
      </c>
      <c r="S79" t="n">
        <v>48.21</v>
      </c>
      <c r="T79" t="n">
        <v>3630.42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229.0613775037426</v>
      </c>
      <c r="AB79" t="n">
        <v>313.4118821752414</v>
      </c>
      <c r="AC79" t="n">
        <v>283.5002920168686</v>
      </c>
      <c r="AD79" t="n">
        <v>229061.3775037426</v>
      </c>
      <c r="AE79" t="n">
        <v>313411.8821752414</v>
      </c>
      <c r="AF79" t="n">
        <v>5.161558637837706e-06</v>
      </c>
      <c r="AG79" t="n">
        <v>5.804398148148148</v>
      </c>
      <c r="AH79" t="n">
        <v>283500.2920168686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4.9815</v>
      </c>
      <c r="E80" t="n">
        <v>20.07</v>
      </c>
      <c r="F80" t="n">
        <v>17.49</v>
      </c>
      <c r="G80" t="n">
        <v>131.19</v>
      </c>
      <c r="H80" t="n">
        <v>1.94</v>
      </c>
      <c r="I80" t="n">
        <v>8</v>
      </c>
      <c r="J80" t="n">
        <v>187.73</v>
      </c>
      <c r="K80" t="n">
        <v>50.28</v>
      </c>
      <c r="L80" t="n">
        <v>20.5</v>
      </c>
      <c r="M80" t="n">
        <v>6</v>
      </c>
      <c r="N80" t="n">
        <v>36.95</v>
      </c>
      <c r="O80" t="n">
        <v>23387.4</v>
      </c>
      <c r="P80" t="n">
        <v>172.76</v>
      </c>
      <c r="Q80" t="n">
        <v>444.55</v>
      </c>
      <c r="R80" t="n">
        <v>67.67</v>
      </c>
      <c r="S80" t="n">
        <v>48.21</v>
      </c>
      <c r="T80" t="n">
        <v>3798.31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228.5630736971451</v>
      </c>
      <c r="AB80" t="n">
        <v>312.7300809234428</v>
      </c>
      <c r="AC80" t="n">
        <v>282.8835609196273</v>
      </c>
      <c r="AD80" t="n">
        <v>228563.0736971452</v>
      </c>
      <c r="AE80" t="n">
        <v>312730.0809234427</v>
      </c>
      <c r="AF80" t="n">
        <v>5.158866064964292e-06</v>
      </c>
      <c r="AG80" t="n">
        <v>5.807291666666667</v>
      </c>
      <c r="AH80" t="n">
        <v>282883.5609196273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5.0014</v>
      </c>
      <c r="E81" t="n">
        <v>19.99</v>
      </c>
      <c r="F81" t="n">
        <v>17.44</v>
      </c>
      <c r="G81" t="n">
        <v>149.52</v>
      </c>
      <c r="H81" t="n">
        <v>1.96</v>
      </c>
      <c r="I81" t="n">
        <v>7</v>
      </c>
      <c r="J81" t="n">
        <v>188.11</v>
      </c>
      <c r="K81" t="n">
        <v>50.28</v>
      </c>
      <c r="L81" t="n">
        <v>20.75</v>
      </c>
      <c r="M81" t="n">
        <v>5</v>
      </c>
      <c r="N81" t="n">
        <v>37.08</v>
      </c>
      <c r="O81" t="n">
        <v>23434.26</v>
      </c>
      <c r="P81" t="n">
        <v>172.76</v>
      </c>
      <c r="Q81" t="n">
        <v>444.55</v>
      </c>
      <c r="R81" t="n">
        <v>66.09999999999999</v>
      </c>
      <c r="S81" t="n">
        <v>48.21</v>
      </c>
      <c r="T81" t="n">
        <v>3019.23</v>
      </c>
      <c r="U81" t="n">
        <v>0.73</v>
      </c>
      <c r="V81" t="n">
        <v>0.78</v>
      </c>
      <c r="W81" t="n">
        <v>0.17</v>
      </c>
      <c r="X81" t="n">
        <v>0.17</v>
      </c>
      <c r="Y81" t="n">
        <v>1</v>
      </c>
      <c r="Z81" t="n">
        <v>10</v>
      </c>
      <c r="AA81" t="n">
        <v>227.9778669201573</v>
      </c>
      <c r="AB81" t="n">
        <v>311.9293751936675</v>
      </c>
      <c r="AC81" t="n">
        <v>282.159273420904</v>
      </c>
      <c r="AD81" t="n">
        <v>227977.8669201573</v>
      </c>
      <c r="AE81" t="n">
        <v>311929.3751936675</v>
      </c>
      <c r="AF81" t="n">
        <v>5.179474603495416e-06</v>
      </c>
      <c r="AG81" t="n">
        <v>5.784143518518518</v>
      </c>
      <c r="AH81" t="n">
        <v>282159.2734209039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5.0031</v>
      </c>
      <c r="E82" t="n">
        <v>19.99</v>
      </c>
      <c r="F82" t="n">
        <v>17.44</v>
      </c>
      <c r="G82" t="n">
        <v>149.46</v>
      </c>
      <c r="H82" t="n">
        <v>1.98</v>
      </c>
      <c r="I82" t="n">
        <v>7</v>
      </c>
      <c r="J82" t="n">
        <v>188.49</v>
      </c>
      <c r="K82" t="n">
        <v>50.28</v>
      </c>
      <c r="L82" t="n">
        <v>21</v>
      </c>
      <c r="M82" t="n">
        <v>4</v>
      </c>
      <c r="N82" t="n">
        <v>37.21</v>
      </c>
      <c r="O82" t="n">
        <v>23481.16</v>
      </c>
      <c r="P82" t="n">
        <v>172.76</v>
      </c>
      <c r="Q82" t="n">
        <v>444.55</v>
      </c>
      <c r="R82" t="n">
        <v>65.7</v>
      </c>
      <c r="S82" t="n">
        <v>48.21</v>
      </c>
      <c r="T82" t="n">
        <v>2821.97</v>
      </c>
      <c r="U82" t="n">
        <v>0.73</v>
      </c>
      <c r="V82" t="n">
        <v>0.78</v>
      </c>
      <c r="W82" t="n">
        <v>0.18</v>
      </c>
      <c r="X82" t="n">
        <v>0.16</v>
      </c>
      <c r="Y82" t="n">
        <v>1</v>
      </c>
      <c r="Z82" t="n">
        <v>10</v>
      </c>
      <c r="AA82" t="n">
        <v>227.9370475970724</v>
      </c>
      <c r="AB82" t="n">
        <v>311.8735243950014</v>
      </c>
      <c r="AC82" t="n">
        <v>282.1087529440755</v>
      </c>
      <c r="AD82" t="n">
        <v>227937.0475970724</v>
      </c>
      <c r="AE82" t="n">
        <v>311873.5243950014</v>
      </c>
      <c r="AF82" t="n">
        <v>5.181235131912648e-06</v>
      </c>
      <c r="AG82" t="n">
        <v>5.784143518518518</v>
      </c>
      <c r="AH82" t="n">
        <v>282108.7529440755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5.0024</v>
      </c>
      <c r="E83" t="n">
        <v>19.99</v>
      </c>
      <c r="F83" t="n">
        <v>17.44</v>
      </c>
      <c r="G83" t="n">
        <v>149.49</v>
      </c>
      <c r="H83" t="n">
        <v>2</v>
      </c>
      <c r="I83" t="n">
        <v>7</v>
      </c>
      <c r="J83" t="n">
        <v>188.87</v>
      </c>
      <c r="K83" t="n">
        <v>50.28</v>
      </c>
      <c r="L83" t="n">
        <v>21.25</v>
      </c>
      <c r="M83" t="n">
        <v>5</v>
      </c>
      <c r="N83" t="n">
        <v>37.34</v>
      </c>
      <c r="O83" t="n">
        <v>23528.1</v>
      </c>
      <c r="P83" t="n">
        <v>172.73</v>
      </c>
      <c r="Q83" t="n">
        <v>444.55</v>
      </c>
      <c r="R83" t="n">
        <v>65.95999999999999</v>
      </c>
      <c r="S83" t="n">
        <v>48.21</v>
      </c>
      <c r="T83" t="n">
        <v>2949</v>
      </c>
      <c r="U83" t="n">
        <v>0.73</v>
      </c>
      <c r="V83" t="n">
        <v>0.78</v>
      </c>
      <c r="W83" t="n">
        <v>0.18</v>
      </c>
      <c r="X83" t="n">
        <v>0.16</v>
      </c>
      <c r="Y83" t="n">
        <v>1</v>
      </c>
      <c r="Z83" t="n">
        <v>10</v>
      </c>
      <c r="AA83" t="n">
        <v>227.9393472665114</v>
      </c>
      <c r="AB83" t="n">
        <v>311.876670904182</v>
      </c>
      <c r="AC83" t="n">
        <v>282.1115991548361</v>
      </c>
      <c r="AD83" t="n">
        <v>227939.3472665114</v>
      </c>
      <c r="AE83" t="n">
        <v>311876.670904182</v>
      </c>
      <c r="AF83" t="n">
        <v>5.180510208446729e-06</v>
      </c>
      <c r="AG83" t="n">
        <v>5.784143518518518</v>
      </c>
      <c r="AH83" t="n">
        <v>282111.5991548361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5.0009</v>
      </c>
      <c r="E84" t="n">
        <v>20</v>
      </c>
      <c r="F84" t="n">
        <v>17.45</v>
      </c>
      <c r="G84" t="n">
        <v>149.54</v>
      </c>
      <c r="H84" t="n">
        <v>2.02</v>
      </c>
      <c r="I84" t="n">
        <v>7</v>
      </c>
      <c r="J84" t="n">
        <v>189.25</v>
      </c>
      <c r="K84" t="n">
        <v>50.28</v>
      </c>
      <c r="L84" t="n">
        <v>21.5</v>
      </c>
      <c r="M84" t="n">
        <v>4</v>
      </c>
      <c r="N84" t="n">
        <v>37.47</v>
      </c>
      <c r="O84" t="n">
        <v>23575.09</v>
      </c>
      <c r="P84" t="n">
        <v>172.94</v>
      </c>
      <c r="Q84" t="n">
        <v>444.55</v>
      </c>
      <c r="R84" t="n">
        <v>66.09999999999999</v>
      </c>
      <c r="S84" t="n">
        <v>48.21</v>
      </c>
      <c r="T84" t="n">
        <v>3022.22</v>
      </c>
      <c r="U84" t="n">
        <v>0.73</v>
      </c>
      <c r="V84" t="n">
        <v>0.78</v>
      </c>
      <c r="W84" t="n">
        <v>0.18</v>
      </c>
      <c r="X84" t="n">
        <v>0.17</v>
      </c>
      <c r="Y84" t="n">
        <v>1</v>
      </c>
      <c r="Z84" t="n">
        <v>10</v>
      </c>
      <c r="AA84" t="n">
        <v>228.0979135887952</v>
      </c>
      <c r="AB84" t="n">
        <v>312.093628341783</v>
      </c>
      <c r="AC84" t="n">
        <v>282.3078504790942</v>
      </c>
      <c r="AD84" t="n">
        <v>228097.9135887952</v>
      </c>
      <c r="AE84" t="n">
        <v>312093.628341783</v>
      </c>
      <c r="AF84" t="n">
        <v>5.17895680101976e-06</v>
      </c>
      <c r="AG84" t="n">
        <v>5.787037037037037</v>
      </c>
      <c r="AH84" t="n">
        <v>282307.8504790941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5.0064</v>
      </c>
      <c r="E85" t="n">
        <v>19.97</v>
      </c>
      <c r="F85" t="n">
        <v>17.42</v>
      </c>
      <c r="G85" t="n">
        <v>149.35</v>
      </c>
      <c r="H85" t="n">
        <v>2.04</v>
      </c>
      <c r="I85" t="n">
        <v>7</v>
      </c>
      <c r="J85" t="n">
        <v>189.63</v>
      </c>
      <c r="K85" t="n">
        <v>50.28</v>
      </c>
      <c r="L85" t="n">
        <v>21.75</v>
      </c>
      <c r="M85" t="n">
        <v>2</v>
      </c>
      <c r="N85" t="n">
        <v>37.6</v>
      </c>
      <c r="O85" t="n">
        <v>23622.13</v>
      </c>
      <c r="P85" t="n">
        <v>172.18</v>
      </c>
      <c r="Q85" t="n">
        <v>444.55</v>
      </c>
      <c r="R85" t="n">
        <v>65.17</v>
      </c>
      <c r="S85" t="n">
        <v>48.21</v>
      </c>
      <c r="T85" t="n">
        <v>2553</v>
      </c>
      <c r="U85" t="n">
        <v>0.74</v>
      </c>
      <c r="V85" t="n">
        <v>0.78</v>
      </c>
      <c r="W85" t="n">
        <v>0.18</v>
      </c>
      <c r="X85" t="n">
        <v>0.15</v>
      </c>
      <c r="Y85" t="n">
        <v>1</v>
      </c>
      <c r="Z85" t="n">
        <v>10</v>
      </c>
      <c r="AA85" t="n">
        <v>227.5357707118693</v>
      </c>
      <c r="AB85" t="n">
        <v>311.32447965758</v>
      </c>
      <c r="AC85" t="n">
        <v>281.6121082658042</v>
      </c>
      <c r="AD85" t="n">
        <v>227535.7707118693</v>
      </c>
      <c r="AE85" t="n">
        <v>311324.47965758</v>
      </c>
      <c r="AF85" t="n">
        <v>5.18465262825198e-06</v>
      </c>
      <c r="AG85" t="n">
        <v>5.778356481481481</v>
      </c>
      <c r="AH85" t="n">
        <v>281612.1082658042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5.0065</v>
      </c>
      <c r="E86" t="n">
        <v>19.97</v>
      </c>
      <c r="F86" t="n">
        <v>17.42</v>
      </c>
      <c r="G86" t="n">
        <v>149.35</v>
      </c>
      <c r="H86" t="n">
        <v>2.05</v>
      </c>
      <c r="I86" t="n">
        <v>7</v>
      </c>
      <c r="J86" t="n">
        <v>190.01</v>
      </c>
      <c r="K86" t="n">
        <v>50.28</v>
      </c>
      <c r="L86" t="n">
        <v>22</v>
      </c>
      <c r="M86" t="n">
        <v>1</v>
      </c>
      <c r="N86" t="n">
        <v>37.74</v>
      </c>
      <c r="O86" t="n">
        <v>23669.2</v>
      </c>
      <c r="P86" t="n">
        <v>172.29</v>
      </c>
      <c r="Q86" t="n">
        <v>444.55</v>
      </c>
      <c r="R86" t="n">
        <v>65.16</v>
      </c>
      <c r="S86" t="n">
        <v>48.21</v>
      </c>
      <c r="T86" t="n">
        <v>2548.16</v>
      </c>
      <c r="U86" t="n">
        <v>0.74</v>
      </c>
      <c r="V86" t="n">
        <v>0.78</v>
      </c>
      <c r="W86" t="n">
        <v>0.18</v>
      </c>
      <c r="X86" t="n">
        <v>0.15</v>
      </c>
      <c r="Y86" t="n">
        <v>1</v>
      </c>
      <c r="Z86" t="n">
        <v>10</v>
      </c>
      <c r="AA86" t="n">
        <v>227.5865212143271</v>
      </c>
      <c r="AB86" t="n">
        <v>311.3939187339969</v>
      </c>
      <c r="AC86" t="n">
        <v>281.6749201742263</v>
      </c>
      <c r="AD86" t="n">
        <v>227586.5212143271</v>
      </c>
      <c r="AE86" t="n">
        <v>311393.9187339969</v>
      </c>
      <c r="AF86" t="n">
        <v>5.184756188747111e-06</v>
      </c>
      <c r="AG86" t="n">
        <v>5.778356481481481</v>
      </c>
      <c r="AH86" t="n">
        <v>281674.9201742263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5.0058</v>
      </c>
      <c r="E87" t="n">
        <v>19.98</v>
      </c>
      <c r="F87" t="n">
        <v>17.43</v>
      </c>
      <c r="G87" t="n">
        <v>149.37</v>
      </c>
      <c r="H87" t="n">
        <v>2.07</v>
      </c>
      <c r="I87" t="n">
        <v>7</v>
      </c>
      <c r="J87" t="n">
        <v>190.4</v>
      </c>
      <c r="K87" t="n">
        <v>50.28</v>
      </c>
      <c r="L87" t="n">
        <v>22.25</v>
      </c>
      <c r="M87" t="n">
        <v>0</v>
      </c>
      <c r="N87" t="n">
        <v>37.87</v>
      </c>
      <c r="O87" t="n">
        <v>23716.33</v>
      </c>
      <c r="P87" t="n">
        <v>172.62</v>
      </c>
      <c r="Q87" t="n">
        <v>444.55</v>
      </c>
      <c r="R87" t="n">
        <v>65.20999999999999</v>
      </c>
      <c r="S87" t="n">
        <v>48.21</v>
      </c>
      <c r="T87" t="n">
        <v>2573.97</v>
      </c>
      <c r="U87" t="n">
        <v>0.74</v>
      </c>
      <c r="V87" t="n">
        <v>0.78</v>
      </c>
      <c r="W87" t="n">
        <v>0.18</v>
      </c>
      <c r="X87" t="n">
        <v>0.15</v>
      </c>
      <c r="Y87" t="n">
        <v>1</v>
      </c>
      <c r="Z87" t="n">
        <v>10</v>
      </c>
      <c r="AA87" t="n">
        <v>227.783670707827</v>
      </c>
      <c r="AB87" t="n">
        <v>311.6636673686252</v>
      </c>
      <c r="AC87" t="n">
        <v>281.9189243777603</v>
      </c>
      <c r="AD87" t="n">
        <v>227783.670707827</v>
      </c>
      <c r="AE87" t="n">
        <v>311663.6673686252</v>
      </c>
      <c r="AF87" t="n">
        <v>5.184031265281192e-06</v>
      </c>
      <c r="AG87" t="n">
        <v>5.78125</v>
      </c>
      <c r="AH87" t="n">
        <v>281918.9243777603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2.4448</v>
      </c>
      <c r="E2" t="n">
        <v>40.9</v>
      </c>
      <c r="F2" t="n">
        <v>25.78</v>
      </c>
      <c r="G2" t="n">
        <v>5.45</v>
      </c>
      <c r="H2" t="n">
        <v>0.08</v>
      </c>
      <c r="I2" t="n">
        <v>284</v>
      </c>
      <c r="J2" t="n">
        <v>222.93</v>
      </c>
      <c r="K2" t="n">
        <v>56.94</v>
      </c>
      <c r="L2" t="n">
        <v>1</v>
      </c>
      <c r="M2" t="n">
        <v>282</v>
      </c>
      <c r="N2" t="n">
        <v>49.99</v>
      </c>
      <c r="O2" t="n">
        <v>27728.69</v>
      </c>
      <c r="P2" t="n">
        <v>390.6</v>
      </c>
      <c r="Q2" t="n">
        <v>444.84</v>
      </c>
      <c r="R2" t="n">
        <v>338.54</v>
      </c>
      <c r="S2" t="n">
        <v>48.21</v>
      </c>
      <c r="T2" t="n">
        <v>137855.01</v>
      </c>
      <c r="U2" t="n">
        <v>0.14</v>
      </c>
      <c r="V2" t="n">
        <v>0.53</v>
      </c>
      <c r="W2" t="n">
        <v>0.62</v>
      </c>
      <c r="X2" t="n">
        <v>8.49</v>
      </c>
      <c r="Y2" t="n">
        <v>1</v>
      </c>
      <c r="Z2" t="n">
        <v>10</v>
      </c>
      <c r="AA2" t="n">
        <v>741.7406000561803</v>
      </c>
      <c r="AB2" t="n">
        <v>1014.882212282647</v>
      </c>
      <c r="AC2" t="n">
        <v>918.0232783385219</v>
      </c>
      <c r="AD2" t="n">
        <v>741740.6000561803</v>
      </c>
      <c r="AE2" t="n">
        <v>1014882.212282647</v>
      </c>
      <c r="AF2" t="n">
        <v>2.280890970469499e-06</v>
      </c>
      <c r="AG2" t="n">
        <v>11.83449074074074</v>
      </c>
      <c r="AH2" t="n">
        <v>918023.2783385218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2.8604</v>
      </c>
      <c r="E3" t="n">
        <v>34.96</v>
      </c>
      <c r="F3" t="n">
        <v>23.3</v>
      </c>
      <c r="G3" t="n">
        <v>6.82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352.56</v>
      </c>
      <c r="Q3" t="n">
        <v>444.72</v>
      </c>
      <c r="R3" t="n">
        <v>257.42</v>
      </c>
      <c r="S3" t="n">
        <v>48.21</v>
      </c>
      <c r="T3" t="n">
        <v>97691.12</v>
      </c>
      <c r="U3" t="n">
        <v>0.19</v>
      </c>
      <c r="V3" t="n">
        <v>0.59</v>
      </c>
      <c r="W3" t="n">
        <v>0.49</v>
      </c>
      <c r="X3" t="n">
        <v>6.02</v>
      </c>
      <c r="Y3" t="n">
        <v>1</v>
      </c>
      <c r="Z3" t="n">
        <v>10</v>
      </c>
      <c r="AA3" t="n">
        <v>599.1475532251413</v>
      </c>
      <c r="AB3" t="n">
        <v>819.7801148471734</v>
      </c>
      <c r="AC3" t="n">
        <v>741.5414512547759</v>
      </c>
      <c r="AD3" t="n">
        <v>599147.5532251414</v>
      </c>
      <c r="AE3" t="n">
        <v>819780.1148471734</v>
      </c>
      <c r="AF3" t="n">
        <v>2.668627508152386e-06</v>
      </c>
      <c r="AG3" t="n">
        <v>10.11574074074074</v>
      </c>
      <c r="AH3" t="n">
        <v>741541.4512547759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3.1529</v>
      </c>
      <c r="E4" t="n">
        <v>31.72</v>
      </c>
      <c r="F4" t="n">
        <v>21.99</v>
      </c>
      <c r="G4" t="n">
        <v>8.199999999999999</v>
      </c>
      <c r="H4" t="n">
        <v>0.12</v>
      </c>
      <c r="I4" t="n">
        <v>161</v>
      </c>
      <c r="J4" t="n">
        <v>223.76</v>
      </c>
      <c r="K4" t="n">
        <v>56.94</v>
      </c>
      <c r="L4" t="n">
        <v>1.5</v>
      </c>
      <c r="M4" t="n">
        <v>159</v>
      </c>
      <c r="N4" t="n">
        <v>50.32</v>
      </c>
      <c r="O4" t="n">
        <v>27831.42</v>
      </c>
      <c r="P4" t="n">
        <v>332.3</v>
      </c>
      <c r="Q4" t="n">
        <v>444.64</v>
      </c>
      <c r="R4" t="n">
        <v>214.83</v>
      </c>
      <c r="S4" t="n">
        <v>48.21</v>
      </c>
      <c r="T4" t="n">
        <v>76614.11</v>
      </c>
      <c r="U4" t="n">
        <v>0.22</v>
      </c>
      <c r="V4" t="n">
        <v>0.62</v>
      </c>
      <c r="W4" t="n">
        <v>0.42</v>
      </c>
      <c r="X4" t="n">
        <v>4.71</v>
      </c>
      <c r="Y4" t="n">
        <v>1</v>
      </c>
      <c r="Z4" t="n">
        <v>10</v>
      </c>
      <c r="AA4" t="n">
        <v>516.7513742665005</v>
      </c>
      <c r="AB4" t="n">
        <v>707.0420277330957</v>
      </c>
      <c r="AC4" t="n">
        <v>639.5629289459666</v>
      </c>
      <c r="AD4" t="n">
        <v>516751.3742665006</v>
      </c>
      <c r="AE4" t="n">
        <v>707042.0277330957</v>
      </c>
      <c r="AF4" t="n">
        <v>2.941517155101964e-06</v>
      </c>
      <c r="AG4" t="n">
        <v>9.17824074074074</v>
      </c>
      <c r="AH4" t="n">
        <v>639562.9289459666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3.3862</v>
      </c>
      <c r="E5" t="n">
        <v>29.53</v>
      </c>
      <c r="F5" t="n">
        <v>21.08</v>
      </c>
      <c r="G5" t="n">
        <v>9.58</v>
      </c>
      <c r="H5" t="n">
        <v>0.14</v>
      </c>
      <c r="I5" t="n">
        <v>132</v>
      </c>
      <c r="J5" t="n">
        <v>224.18</v>
      </c>
      <c r="K5" t="n">
        <v>56.94</v>
      </c>
      <c r="L5" t="n">
        <v>1.75</v>
      </c>
      <c r="M5" t="n">
        <v>130</v>
      </c>
      <c r="N5" t="n">
        <v>50.49</v>
      </c>
      <c r="O5" t="n">
        <v>27882.87</v>
      </c>
      <c r="P5" t="n">
        <v>318.17</v>
      </c>
      <c r="Q5" t="n">
        <v>444.61</v>
      </c>
      <c r="R5" t="n">
        <v>184.81</v>
      </c>
      <c r="S5" t="n">
        <v>48.21</v>
      </c>
      <c r="T5" t="n">
        <v>61750.33</v>
      </c>
      <c r="U5" t="n">
        <v>0.26</v>
      </c>
      <c r="V5" t="n">
        <v>0.65</v>
      </c>
      <c r="W5" t="n">
        <v>0.37</v>
      </c>
      <c r="X5" t="n">
        <v>3.8</v>
      </c>
      <c r="Y5" t="n">
        <v>1</v>
      </c>
      <c r="Z5" t="n">
        <v>10</v>
      </c>
      <c r="AA5" t="n">
        <v>467.5089848066876</v>
      </c>
      <c r="AB5" t="n">
        <v>639.6664180532781</v>
      </c>
      <c r="AC5" t="n">
        <v>578.6175528917289</v>
      </c>
      <c r="AD5" t="n">
        <v>467508.9848066876</v>
      </c>
      <c r="AE5" t="n">
        <v>639666.4180532781</v>
      </c>
      <c r="AF5" t="n">
        <v>3.159175803421064e-06</v>
      </c>
      <c r="AG5" t="n">
        <v>8.544560185185185</v>
      </c>
      <c r="AH5" t="n">
        <v>578617.5528917289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3.5539</v>
      </c>
      <c r="E6" t="n">
        <v>28.14</v>
      </c>
      <c r="F6" t="n">
        <v>20.52</v>
      </c>
      <c r="G6" t="n">
        <v>10.89</v>
      </c>
      <c r="H6" t="n">
        <v>0.16</v>
      </c>
      <c r="I6" t="n">
        <v>113</v>
      </c>
      <c r="J6" t="n">
        <v>224.6</v>
      </c>
      <c r="K6" t="n">
        <v>56.94</v>
      </c>
      <c r="L6" t="n">
        <v>2</v>
      </c>
      <c r="M6" t="n">
        <v>111</v>
      </c>
      <c r="N6" t="n">
        <v>50.65</v>
      </c>
      <c r="O6" t="n">
        <v>27934.37</v>
      </c>
      <c r="P6" t="n">
        <v>309.37</v>
      </c>
      <c r="Q6" t="n">
        <v>444.68</v>
      </c>
      <c r="R6" t="n">
        <v>166.22</v>
      </c>
      <c r="S6" t="n">
        <v>48.21</v>
      </c>
      <c r="T6" t="n">
        <v>52550.83</v>
      </c>
      <c r="U6" t="n">
        <v>0.29</v>
      </c>
      <c r="V6" t="n">
        <v>0.67</v>
      </c>
      <c r="W6" t="n">
        <v>0.34</v>
      </c>
      <c r="X6" t="n">
        <v>3.24</v>
      </c>
      <c r="Y6" t="n">
        <v>1</v>
      </c>
      <c r="Z6" t="n">
        <v>10</v>
      </c>
      <c r="AA6" t="n">
        <v>445.1439094291732</v>
      </c>
      <c r="AB6" t="n">
        <v>609.0655352442736</v>
      </c>
      <c r="AC6" t="n">
        <v>550.9371753894071</v>
      </c>
      <c r="AD6" t="n">
        <v>445143.9094291732</v>
      </c>
      <c r="AE6" t="n">
        <v>609065.5352442736</v>
      </c>
      <c r="AF6" t="n">
        <v>3.315632534338822e-06</v>
      </c>
      <c r="AG6" t="n">
        <v>8.142361111111112</v>
      </c>
      <c r="AH6" t="n">
        <v>550937.1753894071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3.6963</v>
      </c>
      <c r="E7" t="n">
        <v>27.05</v>
      </c>
      <c r="F7" t="n">
        <v>20.09</v>
      </c>
      <c r="G7" t="n">
        <v>12.3</v>
      </c>
      <c r="H7" t="n">
        <v>0.18</v>
      </c>
      <c r="I7" t="n">
        <v>98</v>
      </c>
      <c r="J7" t="n">
        <v>225.01</v>
      </c>
      <c r="K7" t="n">
        <v>56.94</v>
      </c>
      <c r="L7" t="n">
        <v>2.25</v>
      </c>
      <c r="M7" t="n">
        <v>96</v>
      </c>
      <c r="N7" t="n">
        <v>50.82</v>
      </c>
      <c r="O7" t="n">
        <v>27985.94</v>
      </c>
      <c r="P7" t="n">
        <v>302.64</v>
      </c>
      <c r="Q7" t="n">
        <v>444.6</v>
      </c>
      <c r="R7" t="n">
        <v>152.61</v>
      </c>
      <c r="S7" t="n">
        <v>48.21</v>
      </c>
      <c r="T7" t="n">
        <v>45820.74</v>
      </c>
      <c r="U7" t="n">
        <v>0.32</v>
      </c>
      <c r="V7" t="n">
        <v>0.68</v>
      </c>
      <c r="W7" t="n">
        <v>0.32</v>
      </c>
      <c r="X7" t="n">
        <v>2.81</v>
      </c>
      <c r="Y7" t="n">
        <v>1</v>
      </c>
      <c r="Z7" t="n">
        <v>10</v>
      </c>
      <c r="AA7" t="n">
        <v>416.0277214615522</v>
      </c>
      <c r="AB7" t="n">
        <v>569.227482351418</v>
      </c>
      <c r="AC7" t="n">
        <v>514.901210351587</v>
      </c>
      <c r="AD7" t="n">
        <v>416027.7214615522</v>
      </c>
      <c r="AE7" t="n">
        <v>569227.482351418</v>
      </c>
      <c r="AF7" t="n">
        <v>3.448485476990514e-06</v>
      </c>
      <c r="AG7" t="n">
        <v>7.826967592592593</v>
      </c>
      <c r="AH7" t="n">
        <v>514901.210351587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3.8136</v>
      </c>
      <c r="E8" t="n">
        <v>26.22</v>
      </c>
      <c r="F8" t="n">
        <v>19.74</v>
      </c>
      <c r="G8" t="n">
        <v>13.62</v>
      </c>
      <c r="H8" t="n">
        <v>0.2</v>
      </c>
      <c r="I8" t="n">
        <v>87</v>
      </c>
      <c r="J8" t="n">
        <v>225.43</v>
      </c>
      <c r="K8" t="n">
        <v>56.94</v>
      </c>
      <c r="L8" t="n">
        <v>2.5</v>
      </c>
      <c r="M8" t="n">
        <v>85</v>
      </c>
      <c r="N8" t="n">
        <v>50.99</v>
      </c>
      <c r="O8" t="n">
        <v>28037.57</v>
      </c>
      <c r="P8" t="n">
        <v>297.07</v>
      </c>
      <c r="Q8" t="n">
        <v>444.58</v>
      </c>
      <c r="R8" t="n">
        <v>141.04</v>
      </c>
      <c r="S8" t="n">
        <v>48.21</v>
      </c>
      <c r="T8" t="n">
        <v>40089.13</v>
      </c>
      <c r="U8" t="n">
        <v>0.34</v>
      </c>
      <c r="V8" t="n">
        <v>0.6899999999999999</v>
      </c>
      <c r="W8" t="n">
        <v>0.3</v>
      </c>
      <c r="X8" t="n">
        <v>2.46</v>
      </c>
      <c r="Y8" t="n">
        <v>1</v>
      </c>
      <c r="Z8" t="n">
        <v>10</v>
      </c>
      <c r="AA8" t="n">
        <v>403.2588366233368</v>
      </c>
      <c r="AB8" t="n">
        <v>551.75653079233</v>
      </c>
      <c r="AC8" t="n">
        <v>499.0976618886638</v>
      </c>
      <c r="AD8" t="n">
        <v>403258.8366233368</v>
      </c>
      <c r="AE8" t="n">
        <v>551756.5307923299</v>
      </c>
      <c r="AF8" t="n">
        <v>3.557921222587729e-06</v>
      </c>
      <c r="AG8" t="n">
        <v>7.586805555555556</v>
      </c>
      <c r="AH8" t="n">
        <v>499097.6618886638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3.9138</v>
      </c>
      <c r="E9" t="n">
        <v>25.55</v>
      </c>
      <c r="F9" t="n">
        <v>19.47</v>
      </c>
      <c r="G9" t="n">
        <v>14.97</v>
      </c>
      <c r="H9" t="n">
        <v>0.22</v>
      </c>
      <c r="I9" t="n">
        <v>78</v>
      </c>
      <c r="J9" t="n">
        <v>225.85</v>
      </c>
      <c r="K9" t="n">
        <v>56.94</v>
      </c>
      <c r="L9" t="n">
        <v>2.75</v>
      </c>
      <c r="M9" t="n">
        <v>76</v>
      </c>
      <c r="N9" t="n">
        <v>51.16</v>
      </c>
      <c r="O9" t="n">
        <v>28089.25</v>
      </c>
      <c r="P9" t="n">
        <v>292.6</v>
      </c>
      <c r="Q9" t="n">
        <v>444.65</v>
      </c>
      <c r="R9" t="n">
        <v>131.88</v>
      </c>
      <c r="S9" t="n">
        <v>48.21</v>
      </c>
      <c r="T9" t="n">
        <v>35554.67</v>
      </c>
      <c r="U9" t="n">
        <v>0.37</v>
      </c>
      <c r="V9" t="n">
        <v>0.7</v>
      </c>
      <c r="W9" t="n">
        <v>0.29</v>
      </c>
      <c r="X9" t="n">
        <v>2.19</v>
      </c>
      <c r="Y9" t="n">
        <v>1</v>
      </c>
      <c r="Z9" t="n">
        <v>10</v>
      </c>
      <c r="AA9" t="n">
        <v>393.0548695114254</v>
      </c>
      <c r="AB9" t="n">
        <v>537.7950128225551</v>
      </c>
      <c r="AC9" t="n">
        <v>486.4686115988108</v>
      </c>
      <c r="AD9" t="n">
        <v>393054.8695114254</v>
      </c>
      <c r="AE9" t="n">
        <v>537795.0128225551</v>
      </c>
      <c r="AF9" t="n">
        <v>3.651403419594046e-06</v>
      </c>
      <c r="AG9" t="n">
        <v>7.392939814814816</v>
      </c>
      <c r="AH9" t="n">
        <v>486468.6115988108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3.9925</v>
      </c>
      <c r="E10" t="n">
        <v>25.05</v>
      </c>
      <c r="F10" t="n">
        <v>19.27</v>
      </c>
      <c r="G10" t="n">
        <v>16.28</v>
      </c>
      <c r="H10" t="n">
        <v>0.24</v>
      </c>
      <c r="I10" t="n">
        <v>71</v>
      </c>
      <c r="J10" t="n">
        <v>226.27</v>
      </c>
      <c r="K10" t="n">
        <v>56.94</v>
      </c>
      <c r="L10" t="n">
        <v>3</v>
      </c>
      <c r="M10" t="n">
        <v>69</v>
      </c>
      <c r="N10" t="n">
        <v>51.33</v>
      </c>
      <c r="O10" t="n">
        <v>28140.99</v>
      </c>
      <c r="P10" t="n">
        <v>289.41</v>
      </c>
      <c r="Q10" t="n">
        <v>444.62</v>
      </c>
      <c r="R10" t="n">
        <v>125.54</v>
      </c>
      <c r="S10" t="n">
        <v>48.21</v>
      </c>
      <c r="T10" t="n">
        <v>32419.38</v>
      </c>
      <c r="U10" t="n">
        <v>0.38</v>
      </c>
      <c r="V10" t="n">
        <v>0.71</v>
      </c>
      <c r="W10" t="n">
        <v>0.28</v>
      </c>
      <c r="X10" t="n">
        <v>1.99</v>
      </c>
      <c r="Y10" t="n">
        <v>1</v>
      </c>
      <c r="Z10" t="n">
        <v>10</v>
      </c>
      <c r="AA10" t="n">
        <v>373.4426636486256</v>
      </c>
      <c r="AB10" t="n">
        <v>510.9607275316146</v>
      </c>
      <c r="AC10" t="n">
        <v>462.1953528338816</v>
      </c>
      <c r="AD10" t="n">
        <v>373442.6636486256</v>
      </c>
      <c r="AE10" t="n">
        <v>510960.7275316145</v>
      </c>
      <c r="AF10" t="n">
        <v>3.724827061354497e-06</v>
      </c>
      <c r="AG10" t="n">
        <v>7.248263888888889</v>
      </c>
      <c r="AH10" t="n">
        <v>462195.3528338816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4.0669</v>
      </c>
      <c r="E11" t="n">
        <v>24.59</v>
      </c>
      <c r="F11" t="n">
        <v>19.08</v>
      </c>
      <c r="G11" t="n">
        <v>17.61</v>
      </c>
      <c r="H11" t="n">
        <v>0.25</v>
      </c>
      <c r="I11" t="n">
        <v>65</v>
      </c>
      <c r="J11" t="n">
        <v>226.69</v>
      </c>
      <c r="K11" t="n">
        <v>56.94</v>
      </c>
      <c r="L11" t="n">
        <v>3.25</v>
      </c>
      <c r="M11" t="n">
        <v>63</v>
      </c>
      <c r="N11" t="n">
        <v>51.5</v>
      </c>
      <c r="O11" t="n">
        <v>28192.8</v>
      </c>
      <c r="P11" t="n">
        <v>286.19</v>
      </c>
      <c r="Q11" t="n">
        <v>444.59</v>
      </c>
      <c r="R11" t="n">
        <v>119.11</v>
      </c>
      <c r="S11" t="n">
        <v>48.21</v>
      </c>
      <c r="T11" t="n">
        <v>29233.96</v>
      </c>
      <c r="U11" t="n">
        <v>0.4</v>
      </c>
      <c r="V11" t="n">
        <v>0.72</v>
      </c>
      <c r="W11" t="n">
        <v>0.27</v>
      </c>
      <c r="X11" t="n">
        <v>1.8</v>
      </c>
      <c r="Y11" t="n">
        <v>1</v>
      </c>
      <c r="Z11" t="n">
        <v>10</v>
      </c>
      <c r="AA11" t="n">
        <v>366.6804152828375</v>
      </c>
      <c r="AB11" t="n">
        <v>501.7083209882004</v>
      </c>
      <c r="AC11" t="n">
        <v>453.8259829851368</v>
      </c>
      <c r="AD11" t="n">
        <v>366680.4152828375</v>
      </c>
      <c r="AE11" t="n">
        <v>501708.3209882004</v>
      </c>
      <c r="AF11" t="n">
        <v>3.794238992065775e-06</v>
      </c>
      <c r="AG11" t="n">
        <v>7.115162037037037</v>
      </c>
      <c r="AH11" t="n">
        <v>453825.9829851367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18.88</v>
      </c>
      <c r="G12" t="n">
        <v>19.2</v>
      </c>
      <c r="H12" t="n">
        <v>0.27</v>
      </c>
      <c r="I12" t="n">
        <v>59</v>
      </c>
      <c r="J12" t="n">
        <v>227.11</v>
      </c>
      <c r="K12" t="n">
        <v>56.94</v>
      </c>
      <c r="L12" t="n">
        <v>3.5</v>
      </c>
      <c r="M12" t="n">
        <v>57</v>
      </c>
      <c r="N12" t="n">
        <v>51.67</v>
      </c>
      <c r="O12" t="n">
        <v>28244.66</v>
      </c>
      <c r="P12" t="n">
        <v>282.91</v>
      </c>
      <c r="Q12" t="n">
        <v>444.6</v>
      </c>
      <c r="R12" t="n">
        <v>112.56</v>
      </c>
      <c r="S12" t="n">
        <v>48.21</v>
      </c>
      <c r="T12" t="n">
        <v>25988.57</v>
      </c>
      <c r="U12" t="n">
        <v>0.43</v>
      </c>
      <c r="V12" t="n">
        <v>0.72</v>
      </c>
      <c r="W12" t="n">
        <v>0.26</v>
      </c>
      <c r="X12" t="n">
        <v>1.6</v>
      </c>
      <c r="Y12" t="n">
        <v>1</v>
      </c>
      <c r="Z12" t="n">
        <v>10</v>
      </c>
      <c r="AA12" t="n">
        <v>359.7345769322362</v>
      </c>
      <c r="AB12" t="n">
        <v>492.2047185281463</v>
      </c>
      <c r="AC12" t="n">
        <v>445.2293910054804</v>
      </c>
      <c r="AD12" t="n">
        <v>359734.5769322361</v>
      </c>
      <c r="AE12" t="n">
        <v>492204.7185281463</v>
      </c>
      <c r="AF12" t="n">
        <v>3.867009564585661e-06</v>
      </c>
      <c r="AG12" t="n">
        <v>6.982060185185184</v>
      </c>
      <c r="AH12" t="n">
        <v>445229.3910054804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4.2243</v>
      </c>
      <c r="E13" t="n">
        <v>23.67</v>
      </c>
      <c r="F13" t="n">
        <v>18.6</v>
      </c>
      <c r="G13" t="n">
        <v>20.29</v>
      </c>
      <c r="H13" t="n">
        <v>0.29</v>
      </c>
      <c r="I13" t="n">
        <v>55</v>
      </c>
      <c r="J13" t="n">
        <v>227.53</v>
      </c>
      <c r="K13" t="n">
        <v>56.94</v>
      </c>
      <c r="L13" t="n">
        <v>3.75</v>
      </c>
      <c r="M13" t="n">
        <v>53</v>
      </c>
      <c r="N13" t="n">
        <v>51.84</v>
      </c>
      <c r="O13" t="n">
        <v>28296.58</v>
      </c>
      <c r="P13" t="n">
        <v>278.34</v>
      </c>
      <c r="Q13" t="n">
        <v>444.57</v>
      </c>
      <c r="R13" t="n">
        <v>102.99</v>
      </c>
      <c r="S13" t="n">
        <v>48.21</v>
      </c>
      <c r="T13" t="n">
        <v>21224.44</v>
      </c>
      <c r="U13" t="n">
        <v>0.47</v>
      </c>
      <c r="V13" t="n">
        <v>0.73</v>
      </c>
      <c r="W13" t="n">
        <v>0.25</v>
      </c>
      <c r="X13" t="n">
        <v>1.32</v>
      </c>
      <c r="Y13" t="n">
        <v>1</v>
      </c>
      <c r="Z13" t="n">
        <v>10</v>
      </c>
      <c r="AA13" t="n">
        <v>352.170117353534</v>
      </c>
      <c r="AB13" t="n">
        <v>481.8546912121622</v>
      </c>
      <c r="AC13" t="n">
        <v>435.8671557701792</v>
      </c>
      <c r="AD13" t="n">
        <v>352170.117353534</v>
      </c>
      <c r="AE13" t="n">
        <v>481854.6912121621</v>
      </c>
      <c r="AF13" t="n">
        <v>3.941086275586675e-06</v>
      </c>
      <c r="AG13" t="n">
        <v>6.848958333333335</v>
      </c>
      <c r="AH13" t="n">
        <v>435867.1557701792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4.231</v>
      </c>
      <c r="E14" t="n">
        <v>23.64</v>
      </c>
      <c r="F14" t="n">
        <v>18.69</v>
      </c>
      <c r="G14" t="n">
        <v>21.57</v>
      </c>
      <c r="H14" t="n">
        <v>0.31</v>
      </c>
      <c r="I14" t="n">
        <v>52</v>
      </c>
      <c r="J14" t="n">
        <v>227.95</v>
      </c>
      <c r="K14" t="n">
        <v>56.94</v>
      </c>
      <c r="L14" t="n">
        <v>4</v>
      </c>
      <c r="M14" t="n">
        <v>50</v>
      </c>
      <c r="N14" t="n">
        <v>52.01</v>
      </c>
      <c r="O14" t="n">
        <v>28348.56</v>
      </c>
      <c r="P14" t="n">
        <v>279.55</v>
      </c>
      <c r="Q14" t="n">
        <v>444.57</v>
      </c>
      <c r="R14" t="n">
        <v>107.49</v>
      </c>
      <c r="S14" t="n">
        <v>48.21</v>
      </c>
      <c r="T14" t="n">
        <v>23489.63</v>
      </c>
      <c r="U14" t="n">
        <v>0.45</v>
      </c>
      <c r="V14" t="n">
        <v>0.73</v>
      </c>
      <c r="W14" t="n">
        <v>0.22</v>
      </c>
      <c r="X14" t="n">
        <v>1.41</v>
      </c>
      <c r="Y14" t="n">
        <v>1</v>
      </c>
      <c r="Z14" t="n">
        <v>10</v>
      </c>
      <c r="AA14" t="n">
        <v>352.7831244400823</v>
      </c>
      <c r="AB14" t="n">
        <v>482.6934345519416</v>
      </c>
      <c r="AC14" t="n">
        <v>436.6258506227937</v>
      </c>
      <c r="AD14" t="n">
        <v>352783.1244400823</v>
      </c>
      <c r="AE14" t="n">
        <v>482693.4345519416</v>
      </c>
      <c r="AF14" t="n">
        <v>3.947337081174921e-06</v>
      </c>
      <c r="AG14" t="n">
        <v>6.840277777777779</v>
      </c>
      <c r="AH14" t="n">
        <v>436625.8506227937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4.2296</v>
      </c>
      <c r="E15" t="n">
        <v>23.64</v>
      </c>
      <c r="F15" t="n">
        <v>18.83</v>
      </c>
      <c r="G15" t="n">
        <v>23.06</v>
      </c>
      <c r="H15" t="n">
        <v>0.33</v>
      </c>
      <c r="I15" t="n">
        <v>49</v>
      </c>
      <c r="J15" t="n">
        <v>228.38</v>
      </c>
      <c r="K15" t="n">
        <v>56.94</v>
      </c>
      <c r="L15" t="n">
        <v>4.25</v>
      </c>
      <c r="M15" t="n">
        <v>47</v>
      </c>
      <c r="N15" t="n">
        <v>52.18</v>
      </c>
      <c r="O15" t="n">
        <v>28400.61</v>
      </c>
      <c r="P15" t="n">
        <v>281.65</v>
      </c>
      <c r="Q15" t="n">
        <v>444.62</v>
      </c>
      <c r="R15" t="n">
        <v>112.13</v>
      </c>
      <c r="S15" t="n">
        <v>48.21</v>
      </c>
      <c r="T15" t="n">
        <v>25823.35</v>
      </c>
      <c r="U15" t="n">
        <v>0.43</v>
      </c>
      <c r="V15" t="n">
        <v>0.72</v>
      </c>
      <c r="W15" t="n">
        <v>0.24</v>
      </c>
      <c r="X15" t="n">
        <v>1.55</v>
      </c>
      <c r="Y15" t="n">
        <v>1</v>
      </c>
      <c r="Z15" t="n">
        <v>10</v>
      </c>
      <c r="AA15" t="n">
        <v>354.45666871552</v>
      </c>
      <c r="AB15" t="n">
        <v>484.9832516611581</v>
      </c>
      <c r="AC15" t="n">
        <v>438.6971308008852</v>
      </c>
      <c r="AD15" t="n">
        <v>354456.6687155201</v>
      </c>
      <c r="AE15" t="n">
        <v>484983.2516611581</v>
      </c>
      <c r="AF15" t="n">
        <v>3.946030942693795e-06</v>
      </c>
      <c r="AG15" t="n">
        <v>6.840277777777779</v>
      </c>
      <c r="AH15" t="n">
        <v>438697.1308008853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4.2902</v>
      </c>
      <c r="E16" t="n">
        <v>23.31</v>
      </c>
      <c r="F16" t="n">
        <v>18.63</v>
      </c>
      <c r="G16" t="n">
        <v>24.3</v>
      </c>
      <c r="H16" t="n">
        <v>0.35</v>
      </c>
      <c r="I16" t="n">
        <v>46</v>
      </c>
      <c r="J16" t="n">
        <v>228.8</v>
      </c>
      <c r="K16" t="n">
        <v>56.94</v>
      </c>
      <c r="L16" t="n">
        <v>4.5</v>
      </c>
      <c r="M16" t="n">
        <v>44</v>
      </c>
      <c r="N16" t="n">
        <v>52.36</v>
      </c>
      <c r="O16" t="n">
        <v>28452.71</v>
      </c>
      <c r="P16" t="n">
        <v>278.19</v>
      </c>
      <c r="Q16" t="n">
        <v>444.57</v>
      </c>
      <c r="R16" t="n">
        <v>104.87</v>
      </c>
      <c r="S16" t="n">
        <v>48.21</v>
      </c>
      <c r="T16" t="n">
        <v>22208.06</v>
      </c>
      <c r="U16" t="n">
        <v>0.46</v>
      </c>
      <c r="V16" t="n">
        <v>0.73</v>
      </c>
      <c r="W16" t="n">
        <v>0.24</v>
      </c>
      <c r="X16" t="n">
        <v>1.35</v>
      </c>
      <c r="Y16" t="n">
        <v>1</v>
      </c>
      <c r="Z16" t="n">
        <v>10</v>
      </c>
      <c r="AA16" t="n">
        <v>348.901066249108</v>
      </c>
      <c r="AB16" t="n">
        <v>477.3818312707303</v>
      </c>
      <c r="AC16" t="n">
        <v>431.8211793038593</v>
      </c>
      <c r="AD16" t="n">
        <v>348901.066249108</v>
      </c>
      <c r="AE16" t="n">
        <v>477381.8312707304</v>
      </c>
      <c r="AF16" t="n">
        <v>4.0025680798054e-06</v>
      </c>
      <c r="AG16" t="n">
        <v>6.744791666666667</v>
      </c>
      <c r="AH16" t="n">
        <v>431821.1793038592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4.3388</v>
      </c>
      <c r="E17" t="n">
        <v>23.05</v>
      </c>
      <c r="F17" t="n">
        <v>18.5</v>
      </c>
      <c r="G17" t="n">
        <v>25.81</v>
      </c>
      <c r="H17" t="n">
        <v>0.37</v>
      </c>
      <c r="I17" t="n">
        <v>43</v>
      </c>
      <c r="J17" t="n">
        <v>229.22</v>
      </c>
      <c r="K17" t="n">
        <v>56.94</v>
      </c>
      <c r="L17" t="n">
        <v>4.75</v>
      </c>
      <c r="M17" t="n">
        <v>41</v>
      </c>
      <c r="N17" t="n">
        <v>52.53</v>
      </c>
      <c r="O17" t="n">
        <v>28504.87</v>
      </c>
      <c r="P17" t="n">
        <v>276.06</v>
      </c>
      <c r="Q17" t="n">
        <v>444.56</v>
      </c>
      <c r="R17" t="n">
        <v>100.58</v>
      </c>
      <c r="S17" t="n">
        <v>48.21</v>
      </c>
      <c r="T17" t="n">
        <v>20078.08</v>
      </c>
      <c r="U17" t="n">
        <v>0.48</v>
      </c>
      <c r="V17" t="n">
        <v>0.74</v>
      </c>
      <c r="W17" t="n">
        <v>0.23</v>
      </c>
      <c r="X17" t="n">
        <v>1.22</v>
      </c>
      <c r="Y17" t="n">
        <v>1</v>
      </c>
      <c r="Z17" t="n">
        <v>10</v>
      </c>
      <c r="AA17" t="n">
        <v>345.0022793618691</v>
      </c>
      <c r="AB17" t="n">
        <v>472.047339049272</v>
      </c>
      <c r="AC17" t="n">
        <v>426.99580353301</v>
      </c>
      <c r="AD17" t="n">
        <v>345002.2793618691</v>
      </c>
      <c r="AE17" t="n">
        <v>472047.339049272</v>
      </c>
      <c r="AF17" t="n">
        <v>4.047909744221638e-06</v>
      </c>
      <c r="AG17" t="n">
        <v>6.669560185185186</v>
      </c>
      <c r="AH17" t="n">
        <v>426995.80353301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4.3662</v>
      </c>
      <c r="E18" t="n">
        <v>22.9</v>
      </c>
      <c r="F18" t="n">
        <v>18.44</v>
      </c>
      <c r="G18" t="n">
        <v>26.99</v>
      </c>
      <c r="H18" t="n">
        <v>0.39</v>
      </c>
      <c r="I18" t="n">
        <v>41</v>
      </c>
      <c r="J18" t="n">
        <v>229.65</v>
      </c>
      <c r="K18" t="n">
        <v>56.94</v>
      </c>
      <c r="L18" t="n">
        <v>5</v>
      </c>
      <c r="M18" t="n">
        <v>39</v>
      </c>
      <c r="N18" t="n">
        <v>52.7</v>
      </c>
      <c r="O18" t="n">
        <v>28557.1</v>
      </c>
      <c r="P18" t="n">
        <v>274.83</v>
      </c>
      <c r="Q18" t="n">
        <v>444.57</v>
      </c>
      <c r="R18" t="n">
        <v>98.65000000000001</v>
      </c>
      <c r="S18" t="n">
        <v>48.21</v>
      </c>
      <c r="T18" t="n">
        <v>19125.56</v>
      </c>
      <c r="U18" t="n">
        <v>0.49</v>
      </c>
      <c r="V18" t="n">
        <v>0.74</v>
      </c>
      <c r="W18" t="n">
        <v>0.23</v>
      </c>
      <c r="X18" t="n">
        <v>1.17</v>
      </c>
      <c r="Y18" t="n">
        <v>1</v>
      </c>
      <c r="Z18" t="n">
        <v>10</v>
      </c>
      <c r="AA18" t="n">
        <v>342.8632950091807</v>
      </c>
      <c r="AB18" t="n">
        <v>469.120686292594</v>
      </c>
      <c r="AC18" t="n">
        <v>424.3484664078464</v>
      </c>
      <c r="AD18" t="n">
        <v>342863.2950091807</v>
      </c>
      <c r="AE18" t="n">
        <v>469120.6862925939</v>
      </c>
      <c r="AF18" t="n">
        <v>4.073472740209393e-06</v>
      </c>
      <c r="AG18" t="n">
        <v>6.626157407407407</v>
      </c>
      <c r="AH18" t="n">
        <v>424348.4664078464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4.3941</v>
      </c>
      <c r="E19" t="n">
        <v>22.76</v>
      </c>
      <c r="F19" t="n">
        <v>18.39</v>
      </c>
      <c r="G19" t="n">
        <v>28.29</v>
      </c>
      <c r="H19" t="n">
        <v>0.41</v>
      </c>
      <c r="I19" t="n">
        <v>39</v>
      </c>
      <c r="J19" t="n">
        <v>230.07</v>
      </c>
      <c r="K19" t="n">
        <v>56.94</v>
      </c>
      <c r="L19" t="n">
        <v>5.25</v>
      </c>
      <c r="M19" t="n">
        <v>37</v>
      </c>
      <c r="N19" t="n">
        <v>52.88</v>
      </c>
      <c r="O19" t="n">
        <v>28609.38</v>
      </c>
      <c r="P19" t="n">
        <v>273.85</v>
      </c>
      <c r="Q19" t="n">
        <v>444.56</v>
      </c>
      <c r="R19" t="n">
        <v>96.93000000000001</v>
      </c>
      <c r="S19" t="n">
        <v>48.21</v>
      </c>
      <c r="T19" t="n">
        <v>18273.03</v>
      </c>
      <c r="U19" t="n">
        <v>0.5</v>
      </c>
      <c r="V19" t="n">
        <v>0.74</v>
      </c>
      <c r="W19" t="n">
        <v>0.22</v>
      </c>
      <c r="X19" t="n">
        <v>1.11</v>
      </c>
      <c r="Y19" t="n">
        <v>1</v>
      </c>
      <c r="Z19" t="n">
        <v>10</v>
      </c>
      <c r="AA19" t="n">
        <v>328.577412304908</v>
      </c>
      <c r="AB19" t="n">
        <v>449.574111327944</v>
      </c>
      <c r="AC19" t="n">
        <v>406.6673891240324</v>
      </c>
      <c r="AD19" t="n">
        <v>328577.412304908</v>
      </c>
      <c r="AE19" t="n">
        <v>449574.111327944</v>
      </c>
      <c r="AF19" t="n">
        <v>4.099502214226122e-06</v>
      </c>
      <c r="AG19" t="n">
        <v>6.585648148148149</v>
      </c>
      <c r="AH19" t="n">
        <v>406667.3891240323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18.32</v>
      </c>
      <c r="G20" t="n">
        <v>29.7</v>
      </c>
      <c r="H20" t="n">
        <v>0.42</v>
      </c>
      <c r="I20" t="n">
        <v>37</v>
      </c>
      <c r="J20" t="n">
        <v>230.49</v>
      </c>
      <c r="K20" t="n">
        <v>56.94</v>
      </c>
      <c r="L20" t="n">
        <v>5.5</v>
      </c>
      <c r="M20" t="n">
        <v>35</v>
      </c>
      <c r="N20" t="n">
        <v>53.05</v>
      </c>
      <c r="O20" t="n">
        <v>28661.73</v>
      </c>
      <c r="P20" t="n">
        <v>272.49</v>
      </c>
      <c r="Q20" t="n">
        <v>444.56</v>
      </c>
      <c r="R20" t="n">
        <v>94.59999999999999</v>
      </c>
      <c r="S20" t="n">
        <v>48.21</v>
      </c>
      <c r="T20" t="n">
        <v>17117.53</v>
      </c>
      <c r="U20" t="n">
        <v>0.51</v>
      </c>
      <c r="V20" t="n">
        <v>0.74</v>
      </c>
      <c r="W20" t="n">
        <v>0.22</v>
      </c>
      <c r="X20" t="n">
        <v>1.04</v>
      </c>
      <c r="Y20" t="n">
        <v>1</v>
      </c>
      <c r="Z20" t="n">
        <v>10</v>
      </c>
      <c r="AA20" t="n">
        <v>326.2658780936839</v>
      </c>
      <c r="AB20" t="n">
        <v>446.411368242455</v>
      </c>
      <c r="AC20" t="n">
        <v>403.8064937996847</v>
      </c>
      <c r="AD20" t="n">
        <v>326265.8780936839</v>
      </c>
      <c r="AE20" t="n">
        <v>446411.3682424549</v>
      </c>
      <c r="AF20" t="n">
        <v>4.12767748717613e-06</v>
      </c>
      <c r="AG20" t="n">
        <v>6.539351851851852</v>
      </c>
      <c r="AH20" t="n">
        <v>403806.4937996847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4.4519</v>
      </c>
      <c r="E21" t="n">
        <v>22.46</v>
      </c>
      <c r="F21" t="n">
        <v>18.27</v>
      </c>
      <c r="G21" t="n">
        <v>31.31</v>
      </c>
      <c r="H21" t="n">
        <v>0.44</v>
      </c>
      <c r="I21" t="n">
        <v>35</v>
      </c>
      <c r="J21" t="n">
        <v>230.92</v>
      </c>
      <c r="K21" t="n">
        <v>56.94</v>
      </c>
      <c r="L21" t="n">
        <v>5.75</v>
      </c>
      <c r="M21" t="n">
        <v>33</v>
      </c>
      <c r="N21" t="n">
        <v>53.23</v>
      </c>
      <c r="O21" t="n">
        <v>28714.14</v>
      </c>
      <c r="P21" t="n">
        <v>271.58</v>
      </c>
      <c r="Q21" t="n">
        <v>444.56</v>
      </c>
      <c r="R21" t="n">
        <v>92.84</v>
      </c>
      <c r="S21" t="n">
        <v>48.21</v>
      </c>
      <c r="T21" t="n">
        <v>16251.29</v>
      </c>
      <c r="U21" t="n">
        <v>0.52</v>
      </c>
      <c r="V21" t="n">
        <v>0.75</v>
      </c>
      <c r="W21" t="n">
        <v>0.22</v>
      </c>
      <c r="X21" t="n">
        <v>0.99</v>
      </c>
      <c r="Y21" t="n">
        <v>1</v>
      </c>
      <c r="Z21" t="n">
        <v>10</v>
      </c>
      <c r="AA21" t="n">
        <v>324.2291754443278</v>
      </c>
      <c r="AB21" t="n">
        <v>443.6246618246266</v>
      </c>
      <c r="AC21" t="n">
        <v>401.2857467312068</v>
      </c>
      <c r="AD21" t="n">
        <v>324229.1754443278</v>
      </c>
      <c r="AE21" t="n">
        <v>443624.6618246266</v>
      </c>
      <c r="AF21" t="n">
        <v>4.153427074375475e-06</v>
      </c>
      <c r="AG21" t="n">
        <v>6.498842592592593</v>
      </c>
      <c r="AH21" t="n">
        <v>401285.7467312068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4.4667</v>
      </c>
      <c r="E22" t="n">
        <v>22.39</v>
      </c>
      <c r="F22" t="n">
        <v>18.23</v>
      </c>
      <c r="G22" t="n">
        <v>32.18</v>
      </c>
      <c r="H22" t="n">
        <v>0.46</v>
      </c>
      <c r="I22" t="n">
        <v>34</v>
      </c>
      <c r="J22" t="n">
        <v>231.34</v>
      </c>
      <c r="K22" t="n">
        <v>56.94</v>
      </c>
      <c r="L22" t="n">
        <v>6</v>
      </c>
      <c r="M22" t="n">
        <v>32</v>
      </c>
      <c r="N22" t="n">
        <v>53.4</v>
      </c>
      <c r="O22" t="n">
        <v>28766.61</v>
      </c>
      <c r="P22" t="n">
        <v>270.9</v>
      </c>
      <c r="Q22" t="n">
        <v>444.58</v>
      </c>
      <c r="R22" t="n">
        <v>91.89</v>
      </c>
      <c r="S22" t="n">
        <v>48.21</v>
      </c>
      <c r="T22" t="n">
        <v>15782.48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323.098163684448</v>
      </c>
      <c r="AB22" t="n">
        <v>442.0771616380416</v>
      </c>
      <c r="AC22" t="n">
        <v>399.8859377904994</v>
      </c>
      <c r="AD22" t="n">
        <v>323098.163684448</v>
      </c>
      <c r="AE22" t="n">
        <v>442077.1616380416</v>
      </c>
      <c r="AF22" t="n">
        <v>4.167234824033095e-06</v>
      </c>
      <c r="AG22" t="n">
        <v>6.478587962962963</v>
      </c>
      <c r="AH22" t="n">
        <v>399885.9377904994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</v>
      </c>
      <c r="E23" t="n">
        <v>22.22</v>
      </c>
      <c r="F23" t="n">
        <v>18.16</v>
      </c>
      <c r="G23" t="n">
        <v>34.04</v>
      </c>
      <c r="H23" t="n">
        <v>0.48</v>
      </c>
      <c r="I23" t="n">
        <v>32</v>
      </c>
      <c r="J23" t="n">
        <v>231.77</v>
      </c>
      <c r="K23" t="n">
        <v>56.94</v>
      </c>
      <c r="L23" t="n">
        <v>6.25</v>
      </c>
      <c r="M23" t="n">
        <v>30</v>
      </c>
      <c r="N23" t="n">
        <v>53.58</v>
      </c>
      <c r="O23" t="n">
        <v>28819.14</v>
      </c>
      <c r="P23" t="n">
        <v>269.47</v>
      </c>
      <c r="Q23" t="n">
        <v>444.55</v>
      </c>
      <c r="R23" t="n">
        <v>89.23999999999999</v>
      </c>
      <c r="S23" t="n">
        <v>48.21</v>
      </c>
      <c r="T23" t="n">
        <v>14466.34</v>
      </c>
      <c r="U23" t="n">
        <v>0.54</v>
      </c>
      <c r="V23" t="n">
        <v>0.75</v>
      </c>
      <c r="W23" t="n">
        <v>0.22</v>
      </c>
      <c r="X23" t="n">
        <v>0.88</v>
      </c>
      <c r="Y23" t="n">
        <v>1</v>
      </c>
      <c r="Z23" t="n">
        <v>10</v>
      </c>
      <c r="AA23" t="n">
        <v>320.6883174102494</v>
      </c>
      <c r="AB23" t="n">
        <v>438.7799036507688</v>
      </c>
      <c r="AC23" t="n">
        <v>396.9033654778013</v>
      </c>
      <c r="AD23" t="n">
        <v>320688.3174102494</v>
      </c>
      <c r="AE23" t="n">
        <v>438779.9036507688</v>
      </c>
      <c r="AF23" t="n">
        <v>4.198302260762739e-06</v>
      </c>
      <c r="AG23" t="n">
        <v>6.429398148148148</v>
      </c>
      <c r="AH23" t="n">
        <v>396903.3654778013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4.5163</v>
      </c>
      <c r="E24" t="n">
        <v>22.14</v>
      </c>
      <c r="F24" t="n">
        <v>18.12</v>
      </c>
      <c r="G24" t="n">
        <v>35.07</v>
      </c>
      <c r="H24" t="n">
        <v>0.5</v>
      </c>
      <c r="I24" t="n">
        <v>31</v>
      </c>
      <c r="J24" t="n">
        <v>232.2</v>
      </c>
      <c r="K24" t="n">
        <v>56.94</v>
      </c>
      <c r="L24" t="n">
        <v>6.5</v>
      </c>
      <c r="M24" t="n">
        <v>29</v>
      </c>
      <c r="N24" t="n">
        <v>53.75</v>
      </c>
      <c r="O24" t="n">
        <v>28871.74</v>
      </c>
      <c r="P24" t="n">
        <v>268.61</v>
      </c>
      <c r="Q24" t="n">
        <v>444.59</v>
      </c>
      <c r="R24" t="n">
        <v>88.09</v>
      </c>
      <c r="S24" t="n">
        <v>48.21</v>
      </c>
      <c r="T24" t="n">
        <v>13896.14</v>
      </c>
      <c r="U24" t="n">
        <v>0.55</v>
      </c>
      <c r="V24" t="n">
        <v>0.75</v>
      </c>
      <c r="W24" t="n">
        <v>0.21</v>
      </c>
      <c r="X24" t="n">
        <v>0.84</v>
      </c>
      <c r="Y24" t="n">
        <v>1</v>
      </c>
      <c r="Z24" t="n">
        <v>10</v>
      </c>
      <c r="AA24" t="n">
        <v>319.4205503840508</v>
      </c>
      <c r="AB24" t="n">
        <v>437.0452888755901</v>
      </c>
      <c r="AC24" t="n">
        <v>395.3342999022184</v>
      </c>
      <c r="AD24" t="n">
        <v>319420.5503840508</v>
      </c>
      <c r="AE24" t="n">
        <v>437045.2888755901</v>
      </c>
      <c r="AF24" t="n">
        <v>4.21350944450728e-06</v>
      </c>
      <c r="AG24" t="n">
        <v>6.40625</v>
      </c>
      <c r="AH24" t="n">
        <v>395334.2999022184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4.5304</v>
      </c>
      <c r="E25" t="n">
        <v>22.07</v>
      </c>
      <c r="F25" t="n">
        <v>18.1</v>
      </c>
      <c r="G25" t="n">
        <v>36.19</v>
      </c>
      <c r="H25" t="n">
        <v>0.52</v>
      </c>
      <c r="I25" t="n">
        <v>30</v>
      </c>
      <c r="J25" t="n">
        <v>232.62</v>
      </c>
      <c r="K25" t="n">
        <v>56.94</v>
      </c>
      <c r="L25" t="n">
        <v>6.75</v>
      </c>
      <c r="M25" t="n">
        <v>28</v>
      </c>
      <c r="N25" t="n">
        <v>53.93</v>
      </c>
      <c r="O25" t="n">
        <v>28924.39</v>
      </c>
      <c r="P25" t="n">
        <v>268.13</v>
      </c>
      <c r="Q25" t="n">
        <v>444.56</v>
      </c>
      <c r="R25" t="n">
        <v>87.20999999999999</v>
      </c>
      <c r="S25" t="n">
        <v>48.21</v>
      </c>
      <c r="T25" t="n">
        <v>13459.53</v>
      </c>
      <c r="U25" t="n">
        <v>0.55</v>
      </c>
      <c r="V25" t="n">
        <v>0.75</v>
      </c>
      <c r="W25" t="n">
        <v>0.21</v>
      </c>
      <c r="X25" t="n">
        <v>0.82</v>
      </c>
      <c r="Y25" t="n">
        <v>1</v>
      </c>
      <c r="Z25" t="n">
        <v>10</v>
      </c>
      <c r="AA25" t="n">
        <v>318.511299861951</v>
      </c>
      <c r="AB25" t="n">
        <v>435.8012121979511</v>
      </c>
      <c r="AC25" t="n">
        <v>394.2089561566207</v>
      </c>
      <c r="AD25" t="n">
        <v>318511.299861951</v>
      </c>
      <c r="AE25" t="n">
        <v>435801.2121979512</v>
      </c>
      <c r="AF25" t="n">
        <v>4.226664124924336e-06</v>
      </c>
      <c r="AG25" t="n">
        <v>6.38599537037037</v>
      </c>
      <c r="AH25" t="n">
        <v>394208.9561566208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4.5457</v>
      </c>
      <c r="E26" t="n">
        <v>22</v>
      </c>
      <c r="F26" t="n">
        <v>18.07</v>
      </c>
      <c r="G26" t="n">
        <v>37.38</v>
      </c>
      <c r="H26" t="n">
        <v>0.53</v>
      </c>
      <c r="I26" t="n">
        <v>29</v>
      </c>
      <c r="J26" t="n">
        <v>233.05</v>
      </c>
      <c r="K26" t="n">
        <v>56.94</v>
      </c>
      <c r="L26" t="n">
        <v>7</v>
      </c>
      <c r="M26" t="n">
        <v>27</v>
      </c>
      <c r="N26" t="n">
        <v>54.11</v>
      </c>
      <c r="O26" t="n">
        <v>28977.11</v>
      </c>
      <c r="P26" t="n">
        <v>267.26</v>
      </c>
      <c r="Q26" t="n">
        <v>444.55</v>
      </c>
      <c r="R26" t="n">
        <v>86.22</v>
      </c>
      <c r="S26" t="n">
        <v>48.21</v>
      </c>
      <c r="T26" t="n">
        <v>12968.55</v>
      </c>
      <c r="U26" t="n">
        <v>0.5600000000000001</v>
      </c>
      <c r="V26" t="n">
        <v>0.76</v>
      </c>
      <c r="W26" t="n">
        <v>0.21</v>
      </c>
      <c r="X26" t="n">
        <v>0.79</v>
      </c>
      <c r="Y26" t="n">
        <v>1</v>
      </c>
      <c r="Z26" t="n">
        <v>10</v>
      </c>
      <c r="AA26" t="n">
        <v>317.3231030240485</v>
      </c>
      <c r="AB26" t="n">
        <v>434.1754688647881</v>
      </c>
      <c r="AC26" t="n">
        <v>392.7383714854297</v>
      </c>
      <c r="AD26" t="n">
        <v>317323.1030240485</v>
      </c>
      <c r="AE26" t="n">
        <v>434175.4688647881</v>
      </c>
      <c r="AF26" t="n">
        <v>4.24093835261093e-06</v>
      </c>
      <c r="AG26" t="n">
        <v>6.36574074074074</v>
      </c>
      <c r="AH26" t="n">
        <v>392738.3714854297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4.57</v>
      </c>
      <c r="E27" t="n">
        <v>21.88</v>
      </c>
      <c r="F27" t="n">
        <v>17.99</v>
      </c>
      <c r="G27" t="n">
        <v>38.55</v>
      </c>
      <c r="H27" t="n">
        <v>0.55</v>
      </c>
      <c r="I27" t="n">
        <v>28</v>
      </c>
      <c r="J27" t="n">
        <v>233.48</v>
      </c>
      <c r="K27" t="n">
        <v>56.94</v>
      </c>
      <c r="L27" t="n">
        <v>7.25</v>
      </c>
      <c r="M27" t="n">
        <v>26</v>
      </c>
      <c r="N27" t="n">
        <v>54.29</v>
      </c>
      <c r="O27" t="n">
        <v>29029.89</v>
      </c>
      <c r="P27" t="n">
        <v>265.98</v>
      </c>
      <c r="Q27" t="n">
        <v>444.6</v>
      </c>
      <c r="R27" t="n">
        <v>83.59999999999999</v>
      </c>
      <c r="S27" t="n">
        <v>48.21</v>
      </c>
      <c r="T27" t="n">
        <v>11666.6</v>
      </c>
      <c r="U27" t="n">
        <v>0.58</v>
      </c>
      <c r="V27" t="n">
        <v>0.76</v>
      </c>
      <c r="W27" t="n">
        <v>0.21</v>
      </c>
      <c r="X27" t="n">
        <v>0.71</v>
      </c>
      <c r="Y27" t="n">
        <v>1</v>
      </c>
      <c r="Z27" t="n">
        <v>10</v>
      </c>
      <c r="AA27" t="n">
        <v>315.4201920831526</v>
      </c>
      <c r="AB27" t="n">
        <v>431.5718221649486</v>
      </c>
      <c r="AC27" t="n">
        <v>390.3832131723817</v>
      </c>
      <c r="AD27" t="n">
        <v>315420.1920831527</v>
      </c>
      <c r="AE27" t="n">
        <v>431571.8221649486</v>
      </c>
      <c r="AF27" t="n">
        <v>4.263609184819048e-06</v>
      </c>
      <c r="AG27" t="n">
        <v>6.331018518518518</v>
      </c>
      <c r="AH27" t="n">
        <v>390383.2131723817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4.6049</v>
      </c>
      <c r="E28" t="n">
        <v>21.72</v>
      </c>
      <c r="F28" t="n">
        <v>17.87</v>
      </c>
      <c r="G28" t="n">
        <v>39.71</v>
      </c>
      <c r="H28" t="n">
        <v>0.57</v>
      </c>
      <c r="I28" t="n">
        <v>27</v>
      </c>
      <c r="J28" t="n">
        <v>233.91</v>
      </c>
      <c r="K28" t="n">
        <v>56.94</v>
      </c>
      <c r="L28" t="n">
        <v>7.5</v>
      </c>
      <c r="M28" t="n">
        <v>25</v>
      </c>
      <c r="N28" t="n">
        <v>54.46</v>
      </c>
      <c r="O28" t="n">
        <v>29082.74</v>
      </c>
      <c r="P28" t="n">
        <v>263.77</v>
      </c>
      <c r="Q28" t="n">
        <v>444.58</v>
      </c>
      <c r="R28" t="n">
        <v>79.70999999999999</v>
      </c>
      <c r="S28" t="n">
        <v>48.21</v>
      </c>
      <c r="T28" t="n">
        <v>9724.48</v>
      </c>
      <c r="U28" t="n">
        <v>0.6</v>
      </c>
      <c r="V28" t="n">
        <v>0.76</v>
      </c>
      <c r="W28" t="n">
        <v>0.2</v>
      </c>
      <c r="X28" t="n">
        <v>0.59</v>
      </c>
      <c r="Y28" t="n">
        <v>1</v>
      </c>
      <c r="Z28" t="n">
        <v>10</v>
      </c>
      <c r="AA28" t="n">
        <v>312.5136793444626</v>
      </c>
      <c r="AB28" t="n">
        <v>427.5950032095807</v>
      </c>
      <c r="AC28" t="n">
        <v>386.7859362366137</v>
      </c>
      <c r="AD28" t="n">
        <v>312513.6793444626</v>
      </c>
      <c r="AE28" t="n">
        <v>427595.0032095807</v>
      </c>
      <c r="AF28" t="n">
        <v>4.296169351241408e-06</v>
      </c>
      <c r="AG28" t="n">
        <v>6.284722222222222</v>
      </c>
      <c r="AH28" t="n">
        <v>386785.9362366137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4.551</v>
      </c>
      <c r="E29" t="n">
        <v>21.97</v>
      </c>
      <c r="F29" t="n">
        <v>18.17</v>
      </c>
      <c r="G29" t="n">
        <v>41.93</v>
      </c>
      <c r="H29" t="n">
        <v>0.59</v>
      </c>
      <c r="I29" t="n">
        <v>26</v>
      </c>
      <c r="J29" t="n">
        <v>234.34</v>
      </c>
      <c r="K29" t="n">
        <v>56.94</v>
      </c>
      <c r="L29" t="n">
        <v>7.75</v>
      </c>
      <c r="M29" t="n">
        <v>24</v>
      </c>
      <c r="N29" t="n">
        <v>54.64</v>
      </c>
      <c r="O29" t="n">
        <v>29135.65</v>
      </c>
      <c r="P29" t="n">
        <v>268.26</v>
      </c>
      <c r="Q29" t="n">
        <v>444.58</v>
      </c>
      <c r="R29" t="n">
        <v>90.84999999999999</v>
      </c>
      <c r="S29" t="n">
        <v>48.21</v>
      </c>
      <c r="T29" t="n">
        <v>15299.78</v>
      </c>
      <c r="U29" t="n">
        <v>0.53</v>
      </c>
      <c r="V29" t="n">
        <v>0.75</v>
      </c>
      <c r="W29" t="n">
        <v>0.19</v>
      </c>
      <c r="X29" t="n">
        <v>0.89</v>
      </c>
      <c r="Y29" t="n">
        <v>1</v>
      </c>
      <c r="Z29" t="n">
        <v>10</v>
      </c>
      <c r="AA29" t="n">
        <v>317.8996068056037</v>
      </c>
      <c r="AB29" t="n">
        <v>434.9642667722637</v>
      </c>
      <c r="AC29" t="n">
        <v>393.4518876277007</v>
      </c>
      <c r="AD29" t="n">
        <v>317899.6068056037</v>
      </c>
      <c r="AE29" t="n">
        <v>434964.2667722637</v>
      </c>
      <c r="AF29" t="n">
        <v>4.24588301971805e-06</v>
      </c>
      <c r="AG29" t="n">
        <v>6.357060185185184</v>
      </c>
      <c r="AH29" t="n">
        <v>393451.8876277007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4.5973</v>
      </c>
      <c r="E30" t="n">
        <v>21.75</v>
      </c>
      <c r="F30" t="n">
        <v>17.99</v>
      </c>
      <c r="G30" t="n">
        <v>43.18</v>
      </c>
      <c r="H30" t="n">
        <v>0.61</v>
      </c>
      <c r="I30" t="n">
        <v>25</v>
      </c>
      <c r="J30" t="n">
        <v>234.77</v>
      </c>
      <c r="K30" t="n">
        <v>56.94</v>
      </c>
      <c r="L30" t="n">
        <v>8</v>
      </c>
      <c r="M30" t="n">
        <v>23</v>
      </c>
      <c r="N30" t="n">
        <v>54.82</v>
      </c>
      <c r="O30" t="n">
        <v>29188.62</v>
      </c>
      <c r="P30" t="n">
        <v>265.45</v>
      </c>
      <c r="Q30" t="n">
        <v>444.55</v>
      </c>
      <c r="R30" t="n">
        <v>84.17</v>
      </c>
      <c r="S30" t="n">
        <v>48.21</v>
      </c>
      <c r="T30" t="n">
        <v>11965.76</v>
      </c>
      <c r="U30" t="n">
        <v>0.57</v>
      </c>
      <c r="V30" t="n">
        <v>0.76</v>
      </c>
      <c r="W30" t="n">
        <v>0.2</v>
      </c>
      <c r="X30" t="n">
        <v>0.72</v>
      </c>
      <c r="Y30" t="n">
        <v>1</v>
      </c>
      <c r="Z30" t="n">
        <v>10</v>
      </c>
      <c r="AA30" t="n">
        <v>314.0215122790562</v>
      </c>
      <c r="AB30" t="n">
        <v>429.6580867515857</v>
      </c>
      <c r="AC30" t="n">
        <v>388.6521219809258</v>
      </c>
      <c r="AD30" t="n">
        <v>314021.5122790562</v>
      </c>
      <c r="AE30" t="n">
        <v>429658.0867515857</v>
      </c>
      <c r="AF30" t="n">
        <v>4.289078885201009e-06</v>
      </c>
      <c r="AG30" t="n">
        <v>6.293402777777778</v>
      </c>
      <c r="AH30" t="n">
        <v>388652.1219809257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4.6185</v>
      </c>
      <c r="E31" t="n">
        <v>21.65</v>
      </c>
      <c r="F31" t="n">
        <v>17.94</v>
      </c>
      <c r="G31" t="n">
        <v>44.84</v>
      </c>
      <c r="H31" t="n">
        <v>0.62</v>
      </c>
      <c r="I31" t="n">
        <v>24</v>
      </c>
      <c r="J31" t="n">
        <v>235.2</v>
      </c>
      <c r="K31" t="n">
        <v>56.94</v>
      </c>
      <c r="L31" t="n">
        <v>8.25</v>
      </c>
      <c r="M31" t="n">
        <v>22</v>
      </c>
      <c r="N31" t="n">
        <v>55</v>
      </c>
      <c r="O31" t="n">
        <v>29241.66</v>
      </c>
      <c r="P31" t="n">
        <v>264.17</v>
      </c>
      <c r="Q31" t="n">
        <v>444.55</v>
      </c>
      <c r="R31" t="n">
        <v>82.19</v>
      </c>
      <c r="S31" t="n">
        <v>48.21</v>
      </c>
      <c r="T31" t="n">
        <v>10978.33</v>
      </c>
      <c r="U31" t="n">
        <v>0.59</v>
      </c>
      <c r="V31" t="n">
        <v>0.76</v>
      </c>
      <c r="W31" t="n">
        <v>0.2</v>
      </c>
      <c r="X31" t="n">
        <v>0.66</v>
      </c>
      <c r="Y31" t="n">
        <v>1</v>
      </c>
      <c r="Z31" t="n">
        <v>10</v>
      </c>
      <c r="AA31" t="n">
        <v>312.3604897388889</v>
      </c>
      <c r="AB31" t="n">
        <v>427.3854024329862</v>
      </c>
      <c r="AC31" t="n">
        <v>386.5963394639609</v>
      </c>
      <c r="AD31" t="n">
        <v>312360.4897388889</v>
      </c>
      <c r="AE31" t="n">
        <v>427385.4024329862</v>
      </c>
      <c r="AF31" t="n">
        <v>4.308857553629491e-06</v>
      </c>
      <c r="AG31" t="n">
        <v>6.264467592592593</v>
      </c>
      <c r="AH31" t="n">
        <v>386596.3394639609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4.6149</v>
      </c>
      <c r="E32" t="n">
        <v>21.67</v>
      </c>
      <c r="F32" t="n">
        <v>17.95</v>
      </c>
      <c r="G32" t="n">
        <v>44.89</v>
      </c>
      <c r="H32" t="n">
        <v>0.64</v>
      </c>
      <c r="I32" t="n">
        <v>24</v>
      </c>
      <c r="J32" t="n">
        <v>235.63</v>
      </c>
      <c r="K32" t="n">
        <v>56.94</v>
      </c>
      <c r="L32" t="n">
        <v>8.5</v>
      </c>
      <c r="M32" t="n">
        <v>22</v>
      </c>
      <c r="N32" t="n">
        <v>55.18</v>
      </c>
      <c r="O32" t="n">
        <v>29294.76</v>
      </c>
      <c r="P32" t="n">
        <v>264.37</v>
      </c>
      <c r="Q32" t="n">
        <v>444.59</v>
      </c>
      <c r="R32" t="n">
        <v>82.75</v>
      </c>
      <c r="S32" t="n">
        <v>48.21</v>
      </c>
      <c r="T32" t="n">
        <v>11259.02</v>
      </c>
      <c r="U32" t="n">
        <v>0.58</v>
      </c>
      <c r="V32" t="n">
        <v>0.76</v>
      </c>
      <c r="W32" t="n">
        <v>0.2</v>
      </c>
      <c r="X32" t="n">
        <v>0.68</v>
      </c>
      <c r="Y32" t="n">
        <v>1</v>
      </c>
      <c r="Z32" t="n">
        <v>10</v>
      </c>
      <c r="AA32" t="n">
        <v>312.6363496094039</v>
      </c>
      <c r="AB32" t="n">
        <v>427.7628460779034</v>
      </c>
      <c r="AC32" t="n">
        <v>386.9377604171526</v>
      </c>
      <c r="AD32" t="n">
        <v>312636.3496094039</v>
      </c>
      <c r="AE32" t="n">
        <v>427762.8460779034</v>
      </c>
      <c r="AF32" t="n">
        <v>4.30549891182088e-06</v>
      </c>
      <c r="AG32" t="n">
        <v>6.27025462962963</v>
      </c>
      <c r="AH32" t="n">
        <v>386937.7604171526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4.6339</v>
      </c>
      <c r="E33" t="n">
        <v>21.58</v>
      </c>
      <c r="F33" t="n">
        <v>17.91</v>
      </c>
      <c r="G33" t="n">
        <v>46.72</v>
      </c>
      <c r="H33" t="n">
        <v>0.66</v>
      </c>
      <c r="I33" t="n">
        <v>23</v>
      </c>
      <c r="J33" t="n">
        <v>236.06</v>
      </c>
      <c r="K33" t="n">
        <v>56.94</v>
      </c>
      <c r="L33" t="n">
        <v>8.75</v>
      </c>
      <c r="M33" t="n">
        <v>21</v>
      </c>
      <c r="N33" t="n">
        <v>55.36</v>
      </c>
      <c r="O33" t="n">
        <v>29347.92</v>
      </c>
      <c r="P33" t="n">
        <v>263.47</v>
      </c>
      <c r="Q33" t="n">
        <v>444.55</v>
      </c>
      <c r="R33" t="n">
        <v>81.36</v>
      </c>
      <c r="S33" t="n">
        <v>48.21</v>
      </c>
      <c r="T33" t="n">
        <v>10569.54</v>
      </c>
      <c r="U33" t="n">
        <v>0.59</v>
      </c>
      <c r="V33" t="n">
        <v>0.76</v>
      </c>
      <c r="W33" t="n">
        <v>0.2</v>
      </c>
      <c r="X33" t="n">
        <v>0.63</v>
      </c>
      <c r="Y33" t="n">
        <v>1</v>
      </c>
      <c r="Z33" t="n">
        <v>10</v>
      </c>
      <c r="AA33" t="n">
        <v>311.2999444273139</v>
      </c>
      <c r="AB33" t="n">
        <v>425.9343175497323</v>
      </c>
      <c r="AC33" t="n">
        <v>385.2837440853543</v>
      </c>
      <c r="AD33" t="n">
        <v>311299.9444273139</v>
      </c>
      <c r="AE33" t="n">
        <v>425934.3175497323</v>
      </c>
      <c r="AF33" t="n">
        <v>4.323225076921879e-06</v>
      </c>
      <c r="AG33" t="n">
        <v>6.244212962962963</v>
      </c>
      <c r="AH33" t="n">
        <v>385283.7440853543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4.6499</v>
      </c>
      <c r="E34" t="n">
        <v>21.51</v>
      </c>
      <c r="F34" t="n">
        <v>17.88</v>
      </c>
      <c r="G34" t="n">
        <v>48.76</v>
      </c>
      <c r="H34" t="n">
        <v>0.68</v>
      </c>
      <c r="I34" t="n">
        <v>22</v>
      </c>
      <c r="J34" t="n">
        <v>236.49</v>
      </c>
      <c r="K34" t="n">
        <v>56.94</v>
      </c>
      <c r="L34" t="n">
        <v>9</v>
      </c>
      <c r="M34" t="n">
        <v>20</v>
      </c>
      <c r="N34" t="n">
        <v>55.55</v>
      </c>
      <c r="O34" t="n">
        <v>29401.15</v>
      </c>
      <c r="P34" t="n">
        <v>262.66</v>
      </c>
      <c r="Q34" t="n">
        <v>444.55</v>
      </c>
      <c r="R34" t="n">
        <v>80.16</v>
      </c>
      <c r="S34" t="n">
        <v>48.21</v>
      </c>
      <c r="T34" t="n">
        <v>9974.4</v>
      </c>
      <c r="U34" t="n">
        <v>0.6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310.1655423094442</v>
      </c>
      <c r="AB34" t="n">
        <v>424.3821785257736</v>
      </c>
      <c r="AC34" t="n">
        <v>383.8797390314014</v>
      </c>
      <c r="AD34" t="n">
        <v>310165.5423094442</v>
      </c>
      <c r="AE34" t="n">
        <v>424382.1785257736</v>
      </c>
      <c r="AF34" t="n">
        <v>4.338152373849035e-06</v>
      </c>
      <c r="AG34" t="n">
        <v>6.223958333333335</v>
      </c>
      <c r="AH34" t="n">
        <v>383879.7390314014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4.6486</v>
      </c>
      <c r="E35" t="n">
        <v>21.51</v>
      </c>
      <c r="F35" t="n">
        <v>17.89</v>
      </c>
      <c r="G35" t="n">
        <v>48.78</v>
      </c>
      <c r="H35" t="n">
        <v>0.6899999999999999</v>
      </c>
      <c r="I35" t="n">
        <v>22</v>
      </c>
      <c r="J35" t="n">
        <v>236.92</v>
      </c>
      <c r="K35" t="n">
        <v>56.94</v>
      </c>
      <c r="L35" t="n">
        <v>9.25</v>
      </c>
      <c r="M35" t="n">
        <v>20</v>
      </c>
      <c r="N35" t="n">
        <v>55.73</v>
      </c>
      <c r="O35" t="n">
        <v>29454.44</v>
      </c>
      <c r="P35" t="n">
        <v>262.7</v>
      </c>
      <c r="Q35" t="n">
        <v>444.55</v>
      </c>
      <c r="R35" t="n">
        <v>80.47</v>
      </c>
      <c r="S35" t="n">
        <v>48.21</v>
      </c>
      <c r="T35" t="n">
        <v>10131.73</v>
      </c>
      <c r="U35" t="n">
        <v>0.6</v>
      </c>
      <c r="V35" t="n">
        <v>0.76</v>
      </c>
      <c r="W35" t="n">
        <v>0.2</v>
      </c>
      <c r="X35" t="n">
        <v>0.61</v>
      </c>
      <c r="Y35" t="n">
        <v>1</v>
      </c>
      <c r="Z35" t="n">
        <v>10</v>
      </c>
      <c r="AA35" t="n">
        <v>310.2637501767738</v>
      </c>
      <c r="AB35" t="n">
        <v>424.5165508624793</v>
      </c>
      <c r="AC35" t="n">
        <v>384.0012870608846</v>
      </c>
      <c r="AD35" t="n">
        <v>310263.7501767738</v>
      </c>
      <c r="AE35" t="n">
        <v>424516.5508624793</v>
      </c>
      <c r="AF35" t="n">
        <v>4.336939530973704e-06</v>
      </c>
      <c r="AG35" t="n">
        <v>6.223958333333335</v>
      </c>
      <c r="AH35" t="n">
        <v>384001.2870608846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4.6682</v>
      </c>
      <c r="E36" t="n">
        <v>21.42</v>
      </c>
      <c r="F36" t="n">
        <v>17.84</v>
      </c>
      <c r="G36" t="n">
        <v>50.97</v>
      </c>
      <c r="H36" t="n">
        <v>0.71</v>
      </c>
      <c r="I36" t="n">
        <v>21</v>
      </c>
      <c r="J36" t="n">
        <v>237.35</v>
      </c>
      <c r="K36" t="n">
        <v>56.94</v>
      </c>
      <c r="L36" t="n">
        <v>9.5</v>
      </c>
      <c r="M36" t="n">
        <v>19</v>
      </c>
      <c r="N36" t="n">
        <v>55.91</v>
      </c>
      <c r="O36" t="n">
        <v>29507.8</v>
      </c>
      <c r="P36" t="n">
        <v>261.4</v>
      </c>
      <c r="Q36" t="n">
        <v>444.55</v>
      </c>
      <c r="R36" t="n">
        <v>78.97</v>
      </c>
      <c r="S36" t="n">
        <v>48.21</v>
      </c>
      <c r="T36" t="n">
        <v>9385.059999999999</v>
      </c>
      <c r="U36" t="n">
        <v>0.61</v>
      </c>
      <c r="V36" t="n">
        <v>0.76</v>
      </c>
      <c r="W36" t="n">
        <v>0.2</v>
      </c>
      <c r="X36" t="n">
        <v>0.5600000000000001</v>
      </c>
      <c r="Y36" t="n">
        <v>1</v>
      </c>
      <c r="Z36" t="n">
        <v>10</v>
      </c>
      <c r="AA36" t="n">
        <v>308.6899826908148</v>
      </c>
      <c r="AB36" t="n">
        <v>422.3632527584687</v>
      </c>
      <c r="AC36" t="n">
        <v>382.053496705748</v>
      </c>
      <c r="AD36" t="n">
        <v>308689.9826908148</v>
      </c>
      <c r="AE36" t="n">
        <v>422363.2527584687</v>
      </c>
      <c r="AF36" t="n">
        <v>4.35522546970947e-06</v>
      </c>
      <c r="AG36" t="n">
        <v>6.197916666666668</v>
      </c>
      <c r="AH36" t="n">
        <v>382053.496705748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4.6656</v>
      </c>
      <c r="E37" t="n">
        <v>21.43</v>
      </c>
      <c r="F37" t="n">
        <v>17.85</v>
      </c>
      <c r="G37" t="n">
        <v>51</v>
      </c>
      <c r="H37" t="n">
        <v>0.73</v>
      </c>
      <c r="I37" t="n">
        <v>21</v>
      </c>
      <c r="J37" t="n">
        <v>237.79</v>
      </c>
      <c r="K37" t="n">
        <v>56.94</v>
      </c>
      <c r="L37" t="n">
        <v>9.75</v>
      </c>
      <c r="M37" t="n">
        <v>19</v>
      </c>
      <c r="N37" t="n">
        <v>56.09</v>
      </c>
      <c r="O37" t="n">
        <v>29561.22</v>
      </c>
      <c r="P37" t="n">
        <v>261.77</v>
      </c>
      <c r="Q37" t="n">
        <v>444.56</v>
      </c>
      <c r="R37" t="n">
        <v>79.41</v>
      </c>
      <c r="S37" t="n">
        <v>48.21</v>
      </c>
      <c r="T37" t="n">
        <v>9606.73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309.0091637374571</v>
      </c>
      <c r="AB37" t="n">
        <v>422.7999703477587</v>
      </c>
      <c r="AC37" t="n">
        <v>382.4485345812532</v>
      </c>
      <c r="AD37" t="n">
        <v>309009.1637374571</v>
      </c>
      <c r="AE37" t="n">
        <v>422799.9703477587</v>
      </c>
      <c r="AF37" t="n">
        <v>4.352799783958808e-06</v>
      </c>
      <c r="AG37" t="n">
        <v>6.200810185185186</v>
      </c>
      <c r="AH37" t="n">
        <v>382448.5345812532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4.6835</v>
      </c>
      <c r="E38" t="n">
        <v>21.35</v>
      </c>
      <c r="F38" t="n">
        <v>17.81</v>
      </c>
      <c r="G38" t="n">
        <v>53.44</v>
      </c>
      <c r="H38" t="n">
        <v>0.75</v>
      </c>
      <c r="I38" t="n">
        <v>20</v>
      </c>
      <c r="J38" t="n">
        <v>238.22</v>
      </c>
      <c r="K38" t="n">
        <v>56.94</v>
      </c>
      <c r="L38" t="n">
        <v>10</v>
      </c>
      <c r="M38" t="n">
        <v>18</v>
      </c>
      <c r="N38" t="n">
        <v>56.28</v>
      </c>
      <c r="O38" t="n">
        <v>29614.71</v>
      </c>
      <c r="P38" t="n">
        <v>261</v>
      </c>
      <c r="Q38" t="n">
        <v>444.57</v>
      </c>
      <c r="R38" t="n">
        <v>77.98</v>
      </c>
      <c r="S38" t="n">
        <v>48.21</v>
      </c>
      <c r="T38" t="n">
        <v>8895.559999999999</v>
      </c>
      <c r="U38" t="n">
        <v>0.62</v>
      </c>
      <c r="V38" t="n">
        <v>0.77</v>
      </c>
      <c r="W38" t="n">
        <v>0.2</v>
      </c>
      <c r="X38" t="n">
        <v>0.54</v>
      </c>
      <c r="Y38" t="n">
        <v>1</v>
      </c>
      <c r="Z38" t="n">
        <v>10</v>
      </c>
      <c r="AA38" t="n">
        <v>307.8115465778856</v>
      </c>
      <c r="AB38" t="n">
        <v>421.1613377148928</v>
      </c>
      <c r="AC38" t="n">
        <v>380.9662907470328</v>
      </c>
      <c r="AD38" t="n">
        <v>307811.5465778856</v>
      </c>
      <c r="AE38" t="n">
        <v>421161.3377148928</v>
      </c>
      <c r="AF38" t="n">
        <v>4.369499697396064e-06</v>
      </c>
      <c r="AG38" t="n">
        <v>6.177662037037038</v>
      </c>
      <c r="AH38" t="n">
        <v>380966.2907470327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4.682</v>
      </c>
      <c r="E39" t="n">
        <v>21.36</v>
      </c>
      <c r="F39" t="n">
        <v>17.82</v>
      </c>
      <c r="G39" t="n">
        <v>53.46</v>
      </c>
      <c r="H39" t="n">
        <v>0.76</v>
      </c>
      <c r="I39" t="n">
        <v>20</v>
      </c>
      <c r="J39" t="n">
        <v>238.66</v>
      </c>
      <c r="K39" t="n">
        <v>56.94</v>
      </c>
      <c r="L39" t="n">
        <v>10.25</v>
      </c>
      <c r="M39" t="n">
        <v>18</v>
      </c>
      <c r="N39" t="n">
        <v>56.46</v>
      </c>
      <c r="O39" t="n">
        <v>29668.27</v>
      </c>
      <c r="P39" t="n">
        <v>260.79</v>
      </c>
      <c r="Q39" t="n">
        <v>444.55</v>
      </c>
      <c r="R39" t="n">
        <v>78.25</v>
      </c>
      <c r="S39" t="n">
        <v>48.21</v>
      </c>
      <c r="T39" t="n">
        <v>9028.280000000001</v>
      </c>
      <c r="U39" t="n">
        <v>0.62</v>
      </c>
      <c r="V39" t="n">
        <v>0.77</v>
      </c>
      <c r="W39" t="n">
        <v>0.2</v>
      </c>
      <c r="X39" t="n">
        <v>0.54</v>
      </c>
      <c r="Y39" t="n">
        <v>1</v>
      </c>
      <c r="Z39" t="n">
        <v>10</v>
      </c>
      <c r="AA39" t="n">
        <v>307.7869847128573</v>
      </c>
      <c r="AB39" t="n">
        <v>421.1277310875682</v>
      </c>
      <c r="AC39" t="n">
        <v>380.9358914890527</v>
      </c>
      <c r="AD39" t="n">
        <v>307786.9847128573</v>
      </c>
      <c r="AE39" t="n">
        <v>421127.7310875682</v>
      </c>
      <c r="AF39" t="n">
        <v>4.368100263309144e-06</v>
      </c>
      <c r="AG39" t="n">
        <v>6.180555555555556</v>
      </c>
      <c r="AH39" t="n">
        <v>380935.8914890527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4.7017</v>
      </c>
      <c r="E40" t="n">
        <v>21.27</v>
      </c>
      <c r="F40" t="n">
        <v>17.77</v>
      </c>
      <c r="G40" t="n">
        <v>56.13</v>
      </c>
      <c r="H40" t="n">
        <v>0.78</v>
      </c>
      <c r="I40" t="n">
        <v>19</v>
      </c>
      <c r="J40" t="n">
        <v>239.09</v>
      </c>
      <c r="K40" t="n">
        <v>56.94</v>
      </c>
      <c r="L40" t="n">
        <v>10.5</v>
      </c>
      <c r="M40" t="n">
        <v>17</v>
      </c>
      <c r="N40" t="n">
        <v>56.65</v>
      </c>
      <c r="O40" t="n">
        <v>29721.89</v>
      </c>
      <c r="P40" t="n">
        <v>259.92</v>
      </c>
      <c r="Q40" t="n">
        <v>444.55</v>
      </c>
      <c r="R40" t="n">
        <v>76.79000000000001</v>
      </c>
      <c r="S40" t="n">
        <v>48.21</v>
      </c>
      <c r="T40" t="n">
        <v>8306.83</v>
      </c>
      <c r="U40" t="n">
        <v>0.63</v>
      </c>
      <c r="V40" t="n">
        <v>0.77</v>
      </c>
      <c r="W40" t="n">
        <v>0.19</v>
      </c>
      <c r="X40" t="n">
        <v>0.5</v>
      </c>
      <c r="Y40" t="n">
        <v>1</v>
      </c>
      <c r="Z40" t="n">
        <v>10</v>
      </c>
      <c r="AA40" t="n">
        <v>306.452107364881</v>
      </c>
      <c r="AB40" t="n">
        <v>419.3012930094347</v>
      </c>
      <c r="AC40" t="n">
        <v>379.2837660976743</v>
      </c>
      <c r="AD40" t="n">
        <v>306452.107364881</v>
      </c>
      <c r="AE40" t="n">
        <v>419301.2930094347</v>
      </c>
      <c r="AF40" t="n">
        <v>4.386479497650704e-06</v>
      </c>
      <c r="AG40" t="n">
        <v>6.154513888888889</v>
      </c>
      <c r="AH40" t="n">
        <v>379283.7660976743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17.75</v>
      </c>
      <c r="G41" t="n">
        <v>56.06</v>
      </c>
      <c r="H41" t="n">
        <v>0.8</v>
      </c>
      <c r="I41" t="n">
        <v>19</v>
      </c>
      <c r="J41" t="n">
        <v>239.53</v>
      </c>
      <c r="K41" t="n">
        <v>56.94</v>
      </c>
      <c r="L41" t="n">
        <v>10.75</v>
      </c>
      <c r="M41" t="n">
        <v>17</v>
      </c>
      <c r="N41" t="n">
        <v>56.83</v>
      </c>
      <c r="O41" t="n">
        <v>29775.57</v>
      </c>
      <c r="P41" t="n">
        <v>259.09</v>
      </c>
      <c r="Q41" t="n">
        <v>444.56</v>
      </c>
      <c r="R41" t="n">
        <v>75.79000000000001</v>
      </c>
      <c r="S41" t="n">
        <v>48.21</v>
      </c>
      <c r="T41" t="n">
        <v>7806.64</v>
      </c>
      <c r="U41" t="n">
        <v>0.64</v>
      </c>
      <c r="V41" t="n">
        <v>0.77</v>
      </c>
      <c r="W41" t="n">
        <v>0.2</v>
      </c>
      <c r="X41" t="n">
        <v>0.48</v>
      </c>
      <c r="Y41" t="n">
        <v>1</v>
      </c>
      <c r="Z41" t="n">
        <v>10</v>
      </c>
      <c r="AA41" t="n">
        <v>305.7945820780948</v>
      </c>
      <c r="AB41" t="n">
        <v>418.4016379040855</v>
      </c>
      <c r="AC41" t="n">
        <v>378.4699728129057</v>
      </c>
      <c r="AD41" t="n">
        <v>305794.5820780948</v>
      </c>
      <c r="AE41" t="n">
        <v>418401.6379040855</v>
      </c>
      <c r="AF41" t="n">
        <v>4.390864391123057e-06</v>
      </c>
      <c r="AG41" t="n">
        <v>6.148726851851852</v>
      </c>
      <c r="AH41" t="n">
        <v>378469.9728129057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4.7399</v>
      </c>
      <c r="E42" t="n">
        <v>21.1</v>
      </c>
      <c r="F42" t="n">
        <v>17.65</v>
      </c>
      <c r="G42" t="n">
        <v>58.82</v>
      </c>
      <c r="H42" t="n">
        <v>0.82</v>
      </c>
      <c r="I42" t="n">
        <v>18</v>
      </c>
      <c r="J42" t="n">
        <v>239.96</v>
      </c>
      <c r="K42" t="n">
        <v>56.94</v>
      </c>
      <c r="L42" t="n">
        <v>11</v>
      </c>
      <c r="M42" t="n">
        <v>16</v>
      </c>
      <c r="N42" t="n">
        <v>57.02</v>
      </c>
      <c r="O42" t="n">
        <v>29829.32</v>
      </c>
      <c r="P42" t="n">
        <v>257.25</v>
      </c>
      <c r="Q42" t="n">
        <v>444.55</v>
      </c>
      <c r="R42" t="n">
        <v>72.55</v>
      </c>
      <c r="S42" t="n">
        <v>48.21</v>
      </c>
      <c r="T42" t="n">
        <v>6188.14</v>
      </c>
      <c r="U42" t="n">
        <v>0.66</v>
      </c>
      <c r="V42" t="n">
        <v>0.77</v>
      </c>
      <c r="W42" t="n">
        <v>0.19</v>
      </c>
      <c r="X42" t="n">
        <v>0.37</v>
      </c>
      <c r="Y42" t="n">
        <v>1</v>
      </c>
      <c r="Z42" t="n">
        <v>10</v>
      </c>
      <c r="AA42" t="n">
        <v>303.3346331840046</v>
      </c>
      <c r="AB42" t="n">
        <v>415.0358273019054</v>
      </c>
      <c r="AC42" t="n">
        <v>375.4253904506529</v>
      </c>
      <c r="AD42" t="n">
        <v>303334.6331840046</v>
      </c>
      <c r="AE42" t="n">
        <v>415035.8273019054</v>
      </c>
      <c r="AF42" t="n">
        <v>4.422118419064289e-06</v>
      </c>
      <c r="AG42" t="n">
        <v>6.105324074074075</v>
      </c>
      <c r="AH42" t="n">
        <v>375425.3904506529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4.6931</v>
      </c>
      <c r="E43" t="n">
        <v>21.31</v>
      </c>
      <c r="F43" t="n">
        <v>17.86</v>
      </c>
      <c r="G43" t="n">
        <v>59.52</v>
      </c>
      <c r="H43" t="n">
        <v>0.83</v>
      </c>
      <c r="I43" t="n">
        <v>18</v>
      </c>
      <c r="J43" t="n">
        <v>240.4</v>
      </c>
      <c r="K43" t="n">
        <v>56.94</v>
      </c>
      <c r="L43" t="n">
        <v>11.25</v>
      </c>
      <c r="M43" t="n">
        <v>16</v>
      </c>
      <c r="N43" t="n">
        <v>57.21</v>
      </c>
      <c r="O43" t="n">
        <v>29883.27</v>
      </c>
      <c r="P43" t="n">
        <v>260.12</v>
      </c>
      <c r="Q43" t="n">
        <v>444.55</v>
      </c>
      <c r="R43" t="n">
        <v>80.28</v>
      </c>
      <c r="S43" t="n">
        <v>48.21</v>
      </c>
      <c r="T43" t="n">
        <v>10053.92</v>
      </c>
      <c r="U43" t="n">
        <v>0.6</v>
      </c>
      <c r="V43" t="n">
        <v>0.76</v>
      </c>
      <c r="W43" t="n">
        <v>0.18</v>
      </c>
      <c r="X43" t="n">
        <v>0.58</v>
      </c>
      <c r="Y43" t="n">
        <v>1</v>
      </c>
      <c r="Z43" t="n">
        <v>10</v>
      </c>
      <c r="AA43" t="n">
        <v>307.1172392019661</v>
      </c>
      <c r="AB43" t="n">
        <v>420.2113557324803</v>
      </c>
      <c r="AC43" t="n">
        <v>380.1069737117135</v>
      </c>
      <c r="AD43" t="n">
        <v>307117.2392019661</v>
      </c>
      <c r="AE43" t="n">
        <v>420211.3557324803</v>
      </c>
      <c r="AF43" t="n">
        <v>4.378456075552358e-06</v>
      </c>
      <c r="AG43" t="n">
        <v>6.166087962962963</v>
      </c>
      <c r="AH43" t="n">
        <v>380106.9737117135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4.7061</v>
      </c>
      <c r="E44" t="n">
        <v>21.25</v>
      </c>
      <c r="F44" t="n">
        <v>17.8</v>
      </c>
      <c r="G44" t="n">
        <v>59.33</v>
      </c>
      <c r="H44" t="n">
        <v>0.85</v>
      </c>
      <c r="I44" t="n">
        <v>18</v>
      </c>
      <c r="J44" t="n">
        <v>240.84</v>
      </c>
      <c r="K44" t="n">
        <v>56.94</v>
      </c>
      <c r="L44" t="n">
        <v>11.5</v>
      </c>
      <c r="M44" t="n">
        <v>16</v>
      </c>
      <c r="N44" t="n">
        <v>57.39</v>
      </c>
      <c r="O44" t="n">
        <v>29937.16</v>
      </c>
      <c r="P44" t="n">
        <v>259.04</v>
      </c>
      <c r="Q44" t="n">
        <v>444.55</v>
      </c>
      <c r="R44" t="n">
        <v>77.73999999999999</v>
      </c>
      <c r="S44" t="n">
        <v>48.21</v>
      </c>
      <c r="T44" t="n">
        <v>8782.870000000001</v>
      </c>
      <c r="U44" t="n">
        <v>0.62</v>
      </c>
      <c r="V44" t="n">
        <v>0.77</v>
      </c>
      <c r="W44" t="n">
        <v>0.19</v>
      </c>
      <c r="X44" t="n">
        <v>0.52</v>
      </c>
      <c r="Y44" t="n">
        <v>1</v>
      </c>
      <c r="Z44" t="n">
        <v>10</v>
      </c>
      <c r="AA44" t="n">
        <v>305.9093368480681</v>
      </c>
      <c r="AB44" t="n">
        <v>418.558650442986</v>
      </c>
      <c r="AC44" t="n">
        <v>378.6120002954621</v>
      </c>
      <c r="AD44" t="n">
        <v>305909.3368480681</v>
      </c>
      <c r="AE44" t="n">
        <v>418558.6504429861</v>
      </c>
      <c r="AF44" t="n">
        <v>4.390584504305673e-06</v>
      </c>
      <c r="AG44" t="n">
        <v>6.148726851851852</v>
      </c>
      <c r="AH44" t="n">
        <v>378612.0002954621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4.7264</v>
      </c>
      <c r="E45" t="n">
        <v>21.16</v>
      </c>
      <c r="F45" t="n">
        <v>17.75</v>
      </c>
      <c r="G45" t="n">
        <v>62.65</v>
      </c>
      <c r="H45" t="n">
        <v>0.87</v>
      </c>
      <c r="I45" t="n">
        <v>17</v>
      </c>
      <c r="J45" t="n">
        <v>241.27</v>
      </c>
      <c r="K45" t="n">
        <v>56.94</v>
      </c>
      <c r="L45" t="n">
        <v>11.75</v>
      </c>
      <c r="M45" t="n">
        <v>15</v>
      </c>
      <c r="N45" t="n">
        <v>57.58</v>
      </c>
      <c r="O45" t="n">
        <v>29991.11</v>
      </c>
      <c r="P45" t="n">
        <v>258.26</v>
      </c>
      <c r="Q45" t="n">
        <v>444.56</v>
      </c>
      <c r="R45" t="n">
        <v>76.09</v>
      </c>
      <c r="S45" t="n">
        <v>48.21</v>
      </c>
      <c r="T45" t="n">
        <v>7963.47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304.6125851902581</v>
      </c>
      <c r="AB45" t="n">
        <v>416.7843776161248</v>
      </c>
      <c r="AC45" t="n">
        <v>377.007061576989</v>
      </c>
      <c r="AD45" t="n">
        <v>304612.5851902581</v>
      </c>
      <c r="AE45" t="n">
        <v>416784.3776161248</v>
      </c>
      <c r="AF45" t="n">
        <v>4.409523512282002e-06</v>
      </c>
      <c r="AG45" t="n">
        <v>6.122685185185186</v>
      </c>
      <c r="AH45" t="n">
        <v>377007.061576989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4.7276</v>
      </c>
      <c r="E46" t="n">
        <v>21.15</v>
      </c>
      <c r="F46" t="n">
        <v>17.75</v>
      </c>
      <c r="G46" t="n">
        <v>62.63</v>
      </c>
      <c r="H46" t="n">
        <v>0.88</v>
      </c>
      <c r="I46" t="n">
        <v>17</v>
      </c>
      <c r="J46" t="n">
        <v>241.71</v>
      </c>
      <c r="K46" t="n">
        <v>56.94</v>
      </c>
      <c r="L46" t="n">
        <v>12</v>
      </c>
      <c r="M46" t="n">
        <v>15</v>
      </c>
      <c r="N46" t="n">
        <v>57.77</v>
      </c>
      <c r="O46" t="n">
        <v>30045.13</v>
      </c>
      <c r="P46" t="n">
        <v>258.05</v>
      </c>
      <c r="Q46" t="n">
        <v>444.6</v>
      </c>
      <c r="R46" t="n">
        <v>75.86</v>
      </c>
      <c r="S46" t="n">
        <v>48.21</v>
      </c>
      <c r="T46" t="n">
        <v>7848.7</v>
      </c>
      <c r="U46" t="n">
        <v>0.64</v>
      </c>
      <c r="V46" t="n">
        <v>0.77</v>
      </c>
      <c r="W46" t="n">
        <v>0.19</v>
      </c>
      <c r="X46" t="n">
        <v>0.47</v>
      </c>
      <c r="Y46" t="n">
        <v>1</v>
      </c>
      <c r="Z46" t="n">
        <v>10</v>
      </c>
      <c r="AA46" t="n">
        <v>304.4600248088505</v>
      </c>
      <c r="AB46" t="n">
        <v>416.575637771794</v>
      </c>
      <c r="AC46" t="n">
        <v>376.8182435704329</v>
      </c>
      <c r="AD46" t="n">
        <v>304460.0248088505</v>
      </c>
      <c r="AE46" t="n">
        <v>416575.637771794</v>
      </c>
      <c r="AF46" t="n">
        <v>4.410643059551539e-06</v>
      </c>
      <c r="AG46" t="n">
        <v>6.119791666666667</v>
      </c>
      <c r="AH46" t="n">
        <v>376818.2435704329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4.727</v>
      </c>
      <c r="E47" t="n">
        <v>21.16</v>
      </c>
      <c r="F47" t="n">
        <v>17.75</v>
      </c>
      <c r="G47" t="n">
        <v>62.64</v>
      </c>
      <c r="H47" t="n">
        <v>0.9</v>
      </c>
      <c r="I47" t="n">
        <v>17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257.73</v>
      </c>
      <c r="Q47" t="n">
        <v>444.55</v>
      </c>
      <c r="R47" t="n">
        <v>76.04000000000001</v>
      </c>
      <c r="S47" t="n">
        <v>48.21</v>
      </c>
      <c r="T47" t="n">
        <v>7937.95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304.3188369912601</v>
      </c>
      <c r="AB47" t="n">
        <v>416.3824583709999</v>
      </c>
      <c r="AC47" t="n">
        <v>376.6435009405215</v>
      </c>
      <c r="AD47" t="n">
        <v>304318.8369912601</v>
      </c>
      <c r="AE47" t="n">
        <v>416382.4583709999</v>
      </c>
      <c r="AF47" t="n">
        <v>4.410083285916771e-06</v>
      </c>
      <c r="AG47" t="n">
        <v>6.122685185185186</v>
      </c>
      <c r="AH47" t="n">
        <v>376643.5009405215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4.7467</v>
      </c>
      <c r="E48" t="n">
        <v>21.07</v>
      </c>
      <c r="F48" t="n">
        <v>17.7</v>
      </c>
      <c r="G48" t="n">
        <v>66.39</v>
      </c>
      <c r="H48" t="n">
        <v>0.92</v>
      </c>
      <c r="I48" t="n">
        <v>16</v>
      </c>
      <c r="J48" t="n">
        <v>242.59</v>
      </c>
      <c r="K48" t="n">
        <v>56.94</v>
      </c>
      <c r="L48" t="n">
        <v>12.5</v>
      </c>
      <c r="M48" t="n">
        <v>14</v>
      </c>
      <c r="N48" t="n">
        <v>58.15</v>
      </c>
      <c r="O48" t="n">
        <v>30153.38</v>
      </c>
      <c r="P48" t="n">
        <v>256.76</v>
      </c>
      <c r="Q48" t="n">
        <v>444.56</v>
      </c>
      <c r="R48" t="n">
        <v>74.54000000000001</v>
      </c>
      <c r="S48" t="n">
        <v>48.21</v>
      </c>
      <c r="T48" t="n">
        <v>7194.14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302.9600540173914</v>
      </c>
      <c r="AB48" t="n">
        <v>414.5233115608786</v>
      </c>
      <c r="AC48" t="n">
        <v>374.9617884926293</v>
      </c>
      <c r="AD48" t="n">
        <v>302960.0540173913</v>
      </c>
      <c r="AE48" t="n">
        <v>414523.3115608786</v>
      </c>
      <c r="AF48" t="n">
        <v>4.428462520258331e-06</v>
      </c>
      <c r="AG48" t="n">
        <v>6.096643518518519</v>
      </c>
      <c r="AH48" t="n">
        <v>374961.7884926293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4.7434</v>
      </c>
      <c r="E49" t="n">
        <v>21.08</v>
      </c>
      <c r="F49" t="n">
        <v>17.72</v>
      </c>
      <c r="G49" t="n">
        <v>66.45</v>
      </c>
      <c r="H49" t="n">
        <v>0.93</v>
      </c>
      <c r="I49" t="n">
        <v>16</v>
      </c>
      <c r="J49" t="n">
        <v>243.03</v>
      </c>
      <c r="K49" t="n">
        <v>56.94</v>
      </c>
      <c r="L49" t="n">
        <v>12.75</v>
      </c>
      <c r="M49" t="n">
        <v>14</v>
      </c>
      <c r="N49" t="n">
        <v>58.34</v>
      </c>
      <c r="O49" t="n">
        <v>30207.61</v>
      </c>
      <c r="P49" t="n">
        <v>257.09</v>
      </c>
      <c r="Q49" t="n">
        <v>444.56</v>
      </c>
      <c r="R49" t="n">
        <v>75.05</v>
      </c>
      <c r="S49" t="n">
        <v>48.21</v>
      </c>
      <c r="T49" t="n">
        <v>7452.39</v>
      </c>
      <c r="U49" t="n">
        <v>0.64</v>
      </c>
      <c r="V49" t="n">
        <v>0.77</v>
      </c>
      <c r="W49" t="n">
        <v>0.19</v>
      </c>
      <c r="X49" t="n">
        <v>0.44</v>
      </c>
      <c r="Y49" t="n">
        <v>1</v>
      </c>
      <c r="Z49" t="n">
        <v>10</v>
      </c>
      <c r="AA49" t="n">
        <v>303.3020599054431</v>
      </c>
      <c r="AB49" t="n">
        <v>414.9912591051458</v>
      </c>
      <c r="AC49" t="n">
        <v>375.3850757800402</v>
      </c>
      <c r="AD49" t="n">
        <v>303302.059905443</v>
      </c>
      <c r="AE49" t="n">
        <v>414991.2591051458</v>
      </c>
      <c r="AF49" t="n">
        <v>4.425383765267106e-06</v>
      </c>
      <c r="AG49" t="n">
        <v>6.099537037037037</v>
      </c>
      <c r="AH49" t="n">
        <v>375385.0757800402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4.746</v>
      </c>
      <c r="E50" t="n">
        <v>21.07</v>
      </c>
      <c r="F50" t="n">
        <v>17.71</v>
      </c>
      <c r="G50" t="n">
        <v>66.40000000000001</v>
      </c>
      <c r="H50" t="n">
        <v>0.95</v>
      </c>
      <c r="I50" t="n">
        <v>16</v>
      </c>
      <c r="J50" t="n">
        <v>243.47</v>
      </c>
      <c r="K50" t="n">
        <v>56.94</v>
      </c>
      <c r="L50" t="n">
        <v>13</v>
      </c>
      <c r="M50" t="n">
        <v>14</v>
      </c>
      <c r="N50" t="n">
        <v>58.53</v>
      </c>
      <c r="O50" t="n">
        <v>30261.91</v>
      </c>
      <c r="P50" t="n">
        <v>256.26</v>
      </c>
      <c r="Q50" t="n">
        <v>444.55</v>
      </c>
      <c r="R50" t="n">
        <v>74.69</v>
      </c>
      <c r="S50" t="n">
        <v>48.21</v>
      </c>
      <c r="T50" t="n">
        <v>7270.87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302.7568132371153</v>
      </c>
      <c r="AB50" t="n">
        <v>414.2452285589544</v>
      </c>
      <c r="AC50" t="n">
        <v>374.7102453421168</v>
      </c>
      <c r="AD50" t="n">
        <v>302756.8132371153</v>
      </c>
      <c r="AE50" t="n">
        <v>414245.2285589544</v>
      </c>
      <c r="AF50" t="n">
        <v>4.427809451017769e-06</v>
      </c>
      <c r="AG50" t="n">
        <v>6.096643518518519</v>
      </c>
      <c r="AH50" t="n">
        <v>374710.2453421168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4.7644</v>
      </c>
      <c r="E51" t="n">
        <v>20.99</v>
      </c>
      <c r="F51" t="n">
        <v>17.67</v>
      </c>
      <c r="G51" t="n">
        <v>70.68000000000001</v>
      </c>
      <c r="H51" t="n">
        <v>0.97</v>
      </c>
      <c r="I51" t="n">
        <v>15</v>
      </c>
      <c r="J51" t="n">
        <v>243.91</v>
      </c>
      <c r="K51" t="n">
        <v>56.94</v>
      </c>
      <c r="L51" t="n">
        <v>13.25</v>
      </c>
      <c r="M51" t="n">
        <v>13</v>
      </c>
      <c r="N51" t="n">
        <v>58.72</v>
      </c>
      <c r="O51" t="n">
        <v>30316.27</v>
      </c>
      <c r="P51" t="n">
        <v>255.96</v>
      </c>
      <c r="Q51" t="n">
        <v>444.57</v>
      </c>
      <c r="R51" t="n">
        <v>73.33</v>
      </c>
      <c r="S51" t="n">
        <v>48.21</v>
      </c>
      <c r="T51" t="n">
        <v>6593.74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301.823155876045</v>
      </c>
      <c r="AB51" t="n">
        <v>412.9677573674823</v>
      </c>
      <c r="AC51" t="n">
        <v>373.5546942082168</v>
      </c>
      <c r="AD51" t="n">
        <v>301823.155876045</v>
      </c>
      <c r="AE51" t="n">
        <v>412967.7573674823</v>
      </c>
      <c r="AF51" t="n">
        <v>4.444975842483999e-06</v>
      </c>
      <c r="AG51" t="n">
        <v>6.07349537037037</v>
      </c>
      <c r="AH51" t="n">
        <v>373554.6942082168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4.7633</v>
      </c>
      <c r="E52" t="n">
        <v>20.99</v>
      </c>
      <c r="F52" t="n">
        <v>17.67</v>
      </c>
      <c r="G52" t="n">
        <v>70.7</v>
      </c>
      <c r="H52" t="n">
        <v>0.98</v>
      </c>
      <c r="I52" t="n">
        <v>15</v>
      </c>
      <c r="J52" t="n">
        <v>244.35</v>
      </c>
      <c r="K52" t="n">
        <v>56.94</v>
      </c>
      <c r="L52" t="n">
        <v>13.5</v>
      </c>
      <c r="M52" t="n">
        <v>13</v>
      </c>
      <c r="N52" t="n">
        <v>58.91</v>
      </c>
      <c r="O52" t="n">
        <v>30370.7</v>
      </c>
      <c r="P52" t="n">
        <v>255.69</v>
      </c>
      <c r="Q52" t="n">
        <v>444.55</v>
      </c>
      <c r="R52" t="n">
        <v>73.61</v>
      </c>
      <c r="S52" t="n">
        <v>48.21</v>
      </c>
      <c r="T52" t="n">
        <v>6734.47</v>
      </c>
      <c r="U52" t="n">
        <v>0.65</v>
      </c>
      <c r="V52" t="n">
        <v>0.77</v>
      </c>
      <c r="W52" t="n">
        <v>0.19</v>
      </c>
      <c r="X52" t="n">
        <v>0.4</v>
      </c>
      <c r="Y52" t="n">
        <v>1</v>
      </c>
      <c r="Z52" t="n">
        <v>10</v>
      </c>
      <c r="AA52" t="n">
        <v>301.7264681942754</v>
      </c>
      <c r="AB52" t="n">
        <v>412.8354650157257</v>
      </c>
      <c r="AC52" t="n">
        <v>373.4350276528383</v>
      </c>
      <c r="AD52" t="n">
        <v>301726.4681942753</v>
      </c>
      <c r="AE52" t="n">
        <v>412835.4650157257</v>
      </c>
      <c r="AF52" t="n">
        <v>4.443949590820256e-06</v>
      </c>
      <c r="AG52" t="n">
        <v>6.07349537037037</v>
      </c>
      <c r="AH52" t="n">
        <v>373435.0276528383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4.763</v>
      </c>
      <c r="E53" t="n">
        <v>21</v>
      </c>
      <c r="F53" t="n">
        <v>17.68</v>
      </c>
      <c r="G53" t="n">
        <v>70.7</v>
      </c>
      <c r="H53" t="n">
        <v>1</v>
      </c>
      <c r="I53" t="n">
        <v>15</v>
      </c>
      <c r="J53" t="n">
        <v>244.79</v>
      </c>
      <c r="K53" t="n">
        <v>56.94</v>
      </c>
      <c r="L53" t="n">
        <v>13.75</v>
      </c>
      <c r="M53" t="n">
        <v>13</v>
      </c>
      <c r="N53" t="n">
        <v>59.1</v>
      </c>
      <c r="O53" t="n">
        <v>30425.2</v>
      </c>
      <c r="P53" t="n">
        <v>255.57</v>
      </c>
      <c r="Q53" t="n">
        <v>444.55</v>
      </c>
      <c r="R53" t="n">
        <v>73.63</v>
      </c>
      <c r="S53" t="n">
        <v>48.21</v>
      </c>
      <c r="T53" t="n">
        <v>6743.48</v>
      </c>
      <c r="U53" t="n">
        <v>0.65</v>
      </c>
      <c r="V53" t="n">
        <v>0.77</v>
      </c>
      <c r="W53" t="n">
        <v>0.19</v>
      </c>
      <c r="X53" t="n">
        <v>0.4</v>
      </c>
      <c r="Y53" t="n">
        <v>1</v>
      </c>
      <c r="Z53" t="n">
        <v>10</v>
      </c>
      <c r="AA53" t="n">
        <v>301.7020480992112</v>
      </c>
      <c r="AB53" t="n">
        <v>412.8020523643203</v>
      </c>
      <c r="AC53" t="n">
        <v>373.4048038579881</v>
      </c>
      <c r="AD53" t="n">
        <v>301702.0480992112</v>
      </c>
      <c r="AE53" t="n">
        <v>412802.0523643203</v>
      </c>
      <c r="AF53" t="n">
        <v>4.443669704002872e-06</v>
      </c>
      <c r="AG53" t="n">
        <v>6.076388888888889</v>
      </c>
      <c r="AH53" t="n">
        <v>373404.8038579881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4.7828</v>
      </c>
      <c r="E54" t="n">
        <v>20.91</v>
      </c>
      <c r="F54" t="n">
        <v>17.63</v>
      </c>
      <c r="G54" t="n">
        <v>75.56999999999999</v>
      </c>
      <c r="H54" t="n">
        <v>1.02</v>
      </c>
      <c r="I54" t="n">
        <v>14</v>
      </c>
      <c r="J54" t="n">
        <v>245.23</v>
      </c>
      <c r="K54" t="n">
        <v>56.94</v>
      </c>
      <c r="L54" t="n">
        <v>14</v>
      </c>
      <c r="M54" t="n">
        <v>12</v>
      </c>
      <c r="N54" t="n">
        <v>59.29</v>
      </c>
      <c r="O54" t="n">
        <v>30479.78</v>
      </c>
      <c r="P54" t="n">
        <v>254.15</v>
      </c>
      <c r="Q54" t="n">
        <v>444.58</v>
      </c>
      <c r="R54" t="n">
        <v>72.09999999999999</v>
      </c>
      <c r="S54" t="n">
        <v>48.21</v>
      </c>
      <c r="T54" t="n">
        <v>5985.82</v>
      </c>
      <c r="U54" t="n">
        <v>0.67</v>
      </c>
      <c r="V54" t="n">
        <v>0.77</v>
      </c>
      <c r="W54" t="n">
        <v>0.19</v>
      </c>
      <c r="X54" t="n">
        <v>0.36</v>
      </c>
      <c r="Y54" t="n">
        <v>1</v>
      </c>
      <c r="Z54" t="n">
        <v>10</v>
      </c>
      <c r="AA54" t="n">
        <v>300.1330796244494</v>
      </c>
      <c r="AB54" t="n">
        <v>410.6553204791472</v>
      </c>
      <c r="AC54" t="n">
        <v>371.4629530509789</v>
      </c>
      <c r="AD54" t="n">
        <v>300133.0796244494</v>
      </c>
      <c r="AE54" t="n">
        <v>410655.3204791473</v>
      </c>
      <c r="AF54" t="n">
        <v>4.462142233950229e-06</v>
      </c>
      <c r="AG54" t="n">
        <v>6.050347222222222</v>
      </c>
      <c r="AH54" t="n">
        <v>371462.9530509788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4.7924</v>
      </c>
      <c r="E55" t="n">
        <v>20.87</v>
      </c>
      <c r="F55" t="n">
        <v>17.59</v>
      </c>
      <c r="G55" t="n">
        <v>75.39</v>
      </c>
      <c r="H55" t="n">
        <v>1.03</v>
      </c>
      <c r="I55" t="n">
        <v>14</v>
      </c>
      <c r="J55" t="n">
        <v>245.68</v>
      </c>
      <c r="K55" t="n">
        <v>56.94</v>
      </c>
      <c r="L55" t="n">
        <v>14.25</v>
      </c>
      <c r="M55" t="n">
        <v>12</v>
      </c>
      <c r="N55" t="n">
        <v>59.48</v>
      </c>
      <c r="O55" t="n">
        <v>30534.42</v>
      </c>
      <c r="P55" t="n">
        <v>254.23</v>
      </c>
      <c r="Q55" t="n">
        <v>444.55</v>
      </c>
      <c r="R55" t="n">
        <v>70.64</v>
      </c>
      <c r="S55" t="n">
        <v>48.21</v>
      </c>
      <c r="T55" t="n">
        <v>5255.6</v>
      </c>
      <c r="U55" t="n">
        <v>0.68</v>
      </c>
      <c r="V55" t="n">
        <v>0.78</v>
      </c>
      <c r="W55" t="n">
        <v>0.19</v>
      </c>
      <c r="X55" t="n">
        <v>0.31</v>
      </c>
      <c r="Y55" t="n">
        <v>1</v>
      </c>
      <c r="Z55" t="n">
        <v>10</v>
      </c>
      <c r="AA55" t="n">
        <v>299.7249404832722</v>
      </c>
      <c r="AB55" t="n">
        <v>410.0968865003605</v>
      </c>
      <c r="AC55" t="n">
        <v>370.9578152273606</v>
      </c>
      <c r="AD55" t="n">
        <v>299724.9404832723</v>
      </c>
      <c r="AE55" t="n">
        <v>410096.8865003606</v>
      </c>
      <c r="AF55" t="n">
        <v>4.471098612106522e-06</v>
      </c>
      <c r="AG55" t="n">
        <v>6.038773148148149</v>
      </c>
      <c r="AH55" t="n">
        <v>370957.8152273606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4.7943</v>
      </c>
      <c r="E56" t="n">
        <v>20.86</v>
      </c>
      <c r="F56" t="n">
        <v>17.58</v>
      </c>
      <c r="G56" t="n">
        <v>75.34999999999999</v>
      </c>
      <c r="H56" t="n">
        <v>1.05</v>
      </c>
      <c r="I56" t="n">
        <v>14</v>
      </c>
      <c r="J56" t="n">
        <v>246.12</v>
      </c>
      <c r="K56" t="n">
        <v>56.94</v>
      </c>
      <c r="L56" t="n">
        <v>14.5</v>
      </c>
      <c r="M56" t="n">
        <v>12</v>
      </c>
      <c r="N56" t="n">
        <v>59.68</v>
      </c>
      <c r="O56" t="n">
        <v>30589.13</v>
      </c>
      <c r="P56" t="n">
        <v>253.73</v>
      </c>
      <c r="Q56" t="n">
        <v>444.56</v>
      </c>
      <c r="R56" t="n">
        <v>70.59999999999999</v>
      </c>
      <c r="S56" t="n">
        <v>48.21</v>
      </c>
      <c r="T56" t="n">
        <v>5232.73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299.378849065986</v>
      </c>
      <c r="AB56" t="n">
        <v>409.6233489547539</v>
      </c>
      <c r="AC56" t="n">
        <v>370.5294714404924</v>
      </c>
      <c r="AD56" t="n">
        <v>299378.849065986</v>
      </c>
      <c r="AE56" t="n">
        <v>409623.3489547538</v>
      </c>
      <c r="AF56" t="n">
        <v>4.472871228616622e-06</v>
      </c>
      <c r="AG56" t="n">
        <v>6.03587962962963</v>
      </c>
      <c r="AH56" t="n">
        <v>370529.4714404924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4.7621</v>
      </c>
      <c r="E57" t="n">
        <v>21</v>
      </c>
      <c r="F57" t="n">
        <v>17.72</v>
      </c>
      <c r="G57" t="n">
        <v>75.95999999999999</v>
      </c>
      <c r="H57" t="n">
        <v>1.06</v>
      </c>
      <c r="I57" t="n">
        <v>14</v>
      </c>
      <c r="J57" t="n">
        <v>246.57</v>
      </c>
      <c r="K57" t="n">
        <v>56.94</v>
      </c>
      <c r="L57" t="n">
        <v>14.75</v>
      </c>
      <c r="M57" t="n">
        <v>12</v>
      </c>
      <c r="N57" t="n">
        <v>59.87</v>
      </c>
      <c r="O57" t="n">
        <v>30643.91</v>
      </c>
      <c r="P57" t="n">
        <v>255.53</v>
      </c>
      <c r="Q57" t="n">
        <v>444.55</v>
      </c>
      <c r="R57" t="n">
        <v>75.52</v>
      </c>
      <c r="S57" t="n">
        <v>48.21</v>
      </c>
      <c r="T57" t="n">
        <v>7697.37</v>
      </c>
      <c r="U57" t="n">
        <v>0.64</v>
      </c>
      <c r="V57" t="n">
        <v>0.77</v>
      </c>
      <c r="W57" t="n">
        <v>0.18</v>
      </c>
      <c r="X57" t="n">
        <v>0.45</v>
      </c>
      <c r="Y57" t="n">
        <v>1</v>
      </c>
      <c r="Z57" t="n">
        <v>10</v>
      </c>
      <c r="AA57" t="n">
        <v>301.8168011189223</v>
      </c>
      <c r="AB57" t="n">
        <v>412.9590625084351</v>
      </c>
      <c r="AC57" t="n">
        <v>373.5468291743137</v>
      </c>
      <c r="AD57" t="n">
        <v>301816.8011189224</v>
      </c>
      <c r="AE57" t="n">
        <v>412959.0625084351</v>
      </c>
      <c r="AF57" t="n">
        <v>4.44283004355072e-06</v>
      </c>
      <c r="AG57" t="n">
        <v>6.076388888888889</v>
      </c>
      <c r="AH57" t="n">
        <v>373546.8291743137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4.7745</v>
      </c>
      <c r="E58" t="n">
        <v>20.94</v>
      </c>
      <c r="F58" t="n">
        <v>17.67</v>
      </c>
      <c r="G58" t="n">
        <v>75.72</v>
      </c>
      <c r="H58" t="n">
        <v>1.08</v>
      </c>
      <c r="I58" t="n">
        <v>14</v>
      </c>
      <c r="J58" t="n">
        <v>247.01</v>
      </c>
      <c r="K58" t="n">
        <v>56.94</v>
      </c>
      <c r="L58" t="n">
        <v>15</v>
      </c>
      <c r="M58" t="n">
        <v>12</v>
      </c>
      <c r="N58" t="n">
        <v>60.07</v>
      </c>
      <c r="O58" t="n">
        <v>30698.76</v>
      </c>
      <c r="P58" t="n">
        <v>253.57</v>
      </c>
      <c r="Q58" t="n">
        <v>444.55</v>
      </c>
      <c r="R58" t="n">
        <v>73.5</v>
      </c>
      <c r="S58" t="n">
        <v>48.21</v>
      </c>
      <c r="T58" t="n">
        <v>6682.59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300.242276307804</v>
      </c>
      <c r="AB58" t="n">
        <v>410.8047281987309</v>
      </c>
      <c r="AC58" t="n">
        <v>371.5981015075004</v>
      </c>
      <c r="AD58" t="n">
        <v>300242.276307804</v>
      </c>
      <c r="AE58" t="n">
        <v>410804.7281987309</v>
      </c>
      <c r="AF58" t="n">
        <v>4.454398698669266e-06</v>
      </c>
      <c r="AG58" t="n">
        <v>6.059027777777779</v>
      </c>
      <c r="AH58" t="n">
        <v>371598.1015075004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4.7951</v>
      </c>
      <c r="E59" t="n">
        <v>20.85</v>
      </c>
      <c r="F59" t="n">
        <v>17.62</v>
      </c>
      <c r="G59" t="n">
        <v>81.34</v>
      </c>
      <c r="H59" t="n">
        <v>1.1</v>
      </c>
      <c r="I59" t="n">
        <v>13</v>
      </c>
      <c r="J59" t="n">
        <v>247.46</v>
      </c>
      <c r="K59" t="n">
        <v>56.94</v>
      </c>
      <c r="L59" t="n">
        <v>15.25</v>
      </c>
      <c r="M59" t="n">
        <v>11</v>
      </c>
      <c r="N59" t="n">
        <v>60.26</v>
      </c>
      <c r="O59" t="n">
        <v>30753.68</v>
      </c>
      <c r="P59" t="n">
        <v>253.05</v>
      </c>
      <c r="Q59" t="n">
        <v>444.56</v>
      </c>
      <c r="R59" t="n">
        <v>71.95999999999999</v>
      </c>
      <c r="S59" t="n">
        <v>48.21</v>
      </c>
      <c r="T59" t="n">
        <v>5921.59</v>
      </c>
      <c r="U59" t="n">
        <v>0.67</v>
      </c>
      <c r="V59" t="n">
        <v>0.77</v>
      </c>
      <c r="W59" t="n">
        <v>0.18</v>
      </c>
      <c r="X59" t="n">
        <v>0.35</v>
      </c>
      <c r="Y59" t="n">
        <v>1</v>
      </c>
      <c r="Z59" t="n">
        <v>10</v>
      </c>
      <c r="AA59" t="n">
        <v>299.1083900176574</v>
      </c>
      <c r="AB59" t="n">
        <v>409.2532949530195</v>
      </c>
      <c r="AC59" t="n">
        <v>370.1947348733095</v>
      </c>
      <c r="AD59" t="n">
        <v>299108.3900176574</v>
      </c>
      <c r="AE59" t="n">
        <v>409253.2949530195</v>
      </c>
      <c r="AF59" t="n">
        <v>4.473617593462979e-06</v>
      </c>
      <c r="AG59" t="n">
        <v>6.032986111111112</v>
      </c>
      <c r="AH59" t="n">
        <v>370194.7348733095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4.7958</v>
      </c>
      <c r="E60" t="n">
        <v>20.85</v>
      </c>
      <c r="F60" t="n">
        <v>17.62</v>
      </c>
      <c r="G60" t="n">
        <v>81.31999999999999</v>
      </c>
      <c r="H60" t="n">
        <v>1.11</v>
      </c>
      <c r="I60" t="n">
        <v>13</v>
      </c>
      <c r="J60" t="n">
        <v>247.9</v>
      </c>
      <c r="K60" t="n">
        <v>56.94</v>
      </c>
      <c r="L60" t="n">
        <v>15.5</v>
      </c>
      <c r="M60" t="n">
        <v>11</v>
      </c>
      <c r="N60" t="n">
        <v>60.46</v>
      </c>
      <c r="O60" t="n">
        <v>30808.68</v>
      </c>
      <c r="P60" t="n">
        <v>253.14</v>
      </c>
      <c r="Q60" t="n">
        <v>444.6</v>
      </c>
      <c r="R60" t="n">
        <v>71.77</v>
      </c>
      <c r="S60" t="n">
        <v>48.21</v>
      </c>
      <c r="T60" t="n">
        <v>5824.9</v>
      </c>
      <c r="U60" t="n">
        <v>0.67</v>
      </c>
      <c r="V60" t="n">
        <v>0.77</v>
      </c>
      <c r="W60" t="n">
        <v>0.18</v>
      </c>
      <c r="X60" t="n">
        <v>0.34</v>
      </c>
      <c r="Y60" t="n">
        <v>1</v>
      </c>
      <c r="Z60" t="n">
        <v>10</v>
      </c>
      <c r="AA60" t="n">
        <v>299.1286347642413</v>
      </c>
      <c r="AB60" t="n">
        <v>409.2809947084307</v>
      </c>
      <c r="AC60" t="n">
        <v>370.2197910029412</v>
      </c>
      <c r="AD60" t="n">
        <v>299128.6347642413</v>
      </c>
      <c r="AE60" t="n">
        <v>409280.9947084307</v>
      </c>
      <c r="AF60" t="n">
        <v>4.474270662703542e-06</v>
      </c>
      <c r="AG60" t="n">
        <v>6.032986111111112</v>
      </c>
      <c r="AH60" t="n">
        <v>370219.7910029412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4.7978</v>
      </c>
      <c r="E61" t="n">
        <v>20.84</v>
      </c>
      <c r="F61" t="n">
        <v>17.61</v>
      </c>
      <c r="G61" t="n">
        <v>81.28</v>
      </c>
      <c r="H61" t="n">
        <v>1.13</v>
      </c>
      <c r="I61" t="n">
        <v>13</v>
      </c>
      <c r="J61" t="n">
        <v>248.35</v>
      </c>
      <c r="K61" t="n">
        <v>56.94</v>
      </c>
      <c r="L61" t="n">
        <v>15.75</v>
      </c>
      <c r="M61" t="n">
        <v>11</v>
      </c>
      <c r="N61" t="n">
        <v>60.66</v>
      </c>
      <c r="O61" t="n">
        <v>30863.74</v>
      </c>
      <c r="P61" t="n">
        <v>252.86</v>
      </c>
      <c r="Q61" t="n">
        <v>444.55</v>
      </c>
      <c r="R61" t="n">
        <v>71.58</v>
      </c>
      <c r="S61" t="n">
        <v>48.21</v>
      </c>
      <c r="T61" t="n">
        <v>5728.55</v>
      </c>
      <c r="U61" t="n">
        <v>0.67</v>
      </c>
      <c r="V61" t="n">
        <v>0.77</v>
      </c>
      <c r="W61" t="n">
        <v>0.18</v>
      </c>
      <c r="X61" t="n">
        <v>0.33</v>
      </c>
      <c r="Y61" t="n">
        <v>1</v>
      </c>
      <c r="Z61" t="n">
        <v>10</v>
      </c>
      <c r="AA61" t="n">
        <v>298.8903464964791</v>
      </c>
      <c r="AB61" t="n">
        <v>408.9549581879422</v>
      </c>
      <c r="AC61" t="n">
        <v>369.9248709503729</v>
      </c>
      <c r="AD61" t="n">
        <v>298890.3464964791</v>
      </c>
      <c r="AE61" t="n">
        <v>408954.9581879422</v>
      </c>
      <c r="AF61" t="n">
        <v>4.476136574819438e-06</v>
      </c>
      <c r="AG61" t="n">
        <v>6.030092592592593</v>
      </c>
      <c r="AH61" t="n">
        <v>369924.8709503729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4.7934</v>
      </c>
      <c r="E62" t="n">
        <v>20.86</v>
      </c>
      <c r="F62" t="n">
        <v>17.63</v>
      </c>
      <c r="G62" t="n">
        <v>81.37</v>
      </c>
      <c r="H62" t="n">
        <v>1.14</v>
      </c>
      <c r="I62" t="n">
        <v>13</v>
      </c>
      <c r="J62" t="n">
        <v>248.79</v>
      </c>
      <c r="K62" t="n">
        <v>56.94</v>
      </c>
      <c r="L62" t="n">
        <v>16</v>
      </c>
      <c r="M62" t="n">
        <v>11</v>
      </c>
      <c r="N62" t="n">
        <v>60.85</v>
      </c>
      <c r="O62" t="n">
        <v>30918.88</v>
      </c>
      <c r="P62" t="n">
        <v>252.99</v>
      </c>
      <c r="Q62" t="n">
        <v>444.55</v>
      </c>
      <c r="R62" t="n">
        <v>72.2</v>
      </c>
      <c r="S62" t="n">
        <v>48.21</v>
      </c>
      <c r="T62" t="n">
        <v>6040.6</v>
      </c>
      <c r="U62" t="n">
        <v>0.67</v>
      </c>
      <c r="V62" t="n">
        <v>0.77</v>
      </c>
      <c r="W62" t="n">
        <v>0.19</v>
      </c>
      <c r="X62" t="n">
        <v>0.35</v>
      </c>
      <c r="Y62" t="n">
        <v>1</v>
      </c>
      <c r="Z62" t="n">
        <v>10</v>
      </c>
      <c r="AA62" t="n">
        <v>299.1645500987892</v>
      </c>
      <c r="AB62" t="n">
        <v>409.330135653632</v>
      </c>
      <c r="AC62" t="n">
        <v>370.2642420053021</v>
      </c>
      <c r="AD62" t="n">
        <v>299164.5500987892</v>
      </c>
      <c r="AE62" t="n">
        <v>409330.135653632</v>
      </c>
      <c r="AF62" t="n">
        <v>4.47203156816447e-06</v>
      </c>
      <c r="AG62" t="n">
        <v>6.03587962962963</v>
      </c>
      <c r="AH62" t="n">
        <v>370264.2420053021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4.7971</v>
      </c>
      <c r="E63" t="n">
        <v>20.85</v>
      </c>
      <c r="F63" t="n">
        <v>17.61</v>
      </c>
      <c r="G63" t="n">
        <v>81.3</v>
      </c>
      <c r="H63" t="n">
        <v>1.16</v>
      </c>
      <c r="I63" t="n">
        <v>13</v>
      </c>
      <c r="J63" t="n">
        <v>249.24</v>
      </c>
      <c r="K63" t="n">
        <v>56.94</v>
      </c>
      <c r="L63" t="n">
        <v>16.25</v>
      </c>
      <c r="M63" t="n">
        <v>11</v>
      </c>
      <c r="N63" t="n">
        <v>61.05</v>
      </c>
      <c r="O63" t="n">
        <v>30974.09</v>
      </c>
      <c r="P63" t="n">
        <v>251.73</v>
      </c>
      <c r="Q63" t="n">
        <v>444.55</v>
      </c>
      <c r="R63" t="n">
        <v>71.59999999999999</v>
      </c>
      <c r="S63" t="n">
        <v>48.21</v>
      </c>
      <c r="T63" t="n">
        <v>5740.35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298.3457181651553</v>
      </c>
      <c r="AB63" t="n">
        <v>408.2097736777187</v>
      </c>
      <c r="AC63" t="n">
        <v>369.2508058039322</v>
      </c>
      <c r="AD63" t="n">
        <v>298345.7181651553</v>
      </c>
      <c r="AE63" t="n">
        <v>408209.7736777187</v>
      </c>
      <c r="AF63" t="n">
        <v>4.475483505578875e-06</v>
      </c>
      <c r="AG63" t="n">
        <v>6.032986111111112</v>
      </c>
      <c r="AH63" t="n">
        <v>369250.8058039322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4.8144</v>
      </c>
      <c r="E64" t="n">
        <v>20.77</v>
      </c>
      <c r="F64" t="n">
        <v>17.58</v>
      </c>
      <c r="G64" t="n">
        <v>87.92</v>
      </c>
      <c r="H64" t="n">
        <v>1.18</v>
      </c>
      <c r="I64" t="n">
        <v>12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251.06</v>
      </c>
      <c r="Q64" t="n">
        <v>444.56</v>
      </c>
      <c r="R64" t="n">
        <v>70.62</v>
      </c>
      <c r="S64" t="n">
        <v>48.21</v>
      </c>
      <c r="T64" t="n">
        <v>5254.84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297.3171503702021</v>
      </c>
      <c r="AB64" t="n">
        <v>406.8024418434552</v>
      </c>
      <c r="AC64" t="n">
        <v>367.9777877447281</v>
      </c>
      <c r="AD64" t="n">
        <v>297317.1503702021</v>
      </c>
      <c r="AE64" t="n">
        <v>406802.4418434552</v>
      </c>
      <c r="AF64" t="n">
        <v>4.491623645381362e-06</v>
      </c>
      <c r="AG64" t="n">
        <v>6.009837962962963</v>
      </c>
      <c r="AH64" t="n">
        <v>367977.787744728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4.8138</v>
      </c>
      <c r="E65" t="n">
        <v>20.77</v>
      </c>
      <c r="F65" t="n">
        <v>17.59</v>
      </c>
      <c r="G65" t="n">
        <v>87.93000000000001</v>
      </c>
      <c r="H65" t="n">
        <v>1.19</v>
      </c>
      <c r="I65" t="n">
        <v>12</v>
      </c>
      <c r="J65" t="n">
        <v>250.14</v>
      </c>
      <c r="K65" t="n">
        <v>56.94</v>
      </c>
      <c r="L65" t="n">
        <v>16.75</v>
      </c>
      <c r="M65" t="n">
        <v>10</v>
      </c>
      <c r="N65" t="n">
        <v>61.45</v>
      </c>
      <c r="O65" t="n">
        <v>31084.72</v>
      </c>
      <c r="P65" t="n">
        <v>251.38</v>
      </c>
      <c r="Q65" t="n">
        <v>444.55</v>
      </c>
      <c r="R65" t="n">
        <v>70.68000000000001</v>
      </c>
      <c r="S65" t="n">
        <v>48.21</v>
      </c>
      <c r="T65" t="n">
        <v>5287.4</v>
      </c>
      <c r="U65" t="n">
        <v>0.68</v>
      </c>
      <c r="V65" t="n">
        <v>0.78</v>
      </c>
      <c r="W65" t="n">
        <v>0.18</v>
      </c>
      <c r="X65" t="n">
        <v>0.31</v>
      </c>
      <c r="Y65" t="n">
        <v>1</v>
      </c>
      <c r="Z65" t="n">
        <v>10</v>
      </c>
      <c r="AA65" t="n">
        <v>297.5244113643948</v>
      </c>
      <c r="AB65" t="n">
        <v>407.0860254794193</v>
      </c>
      <c r="AC65" t="n">
        <v>368.2343065564879</v>
      </c>
      <c r="AD65" t="n">
        <v>297524.4113643948</v>
      </c>
      <c r="AE65" t="n">
        <v>407086.0254794193</v>
      </c>
      <c r="AF65" t="n">
        <v>4.491063871746593e-06</v>
      </c>
      <c r="AG65" t="n">
        <v>6.009837962962963</v>
      </c>
      <c r="AH65" t="n">
        <v>368234.3065564879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4.8129</v>
      </c>
      <c r="E66" t="n">
        <v>20.78</v>
      </c>
      <c r="F66" t="n">
        <v>17.59</v>
      </c>
      <c r="G66" t="n">
        <v>87.95</v>
      </c>
      <c r="H66" t="n">
        <v>1.21</v>
      </c>
      <c r="I66" t="n">
        <v>12</v>
      </c>
      <c r="J66" t="n">
        <v>250.59</v>
      </c>
      <c r="K66" t="n">
        <v>56.94</v>
      </c>
      <c r="L66" t="n">
        <v>17</v>
      </c>
      <c r="M66" t="n">
        <v>10</v>
      </c>
      <c r="N66" t="n">
        <v>61.65</v>
      </c>
      <c r="O66" t="n">
        <v>31140.15</v>
      </c>
      <c r="P66" t="n">
        <v>251.43</v>
      </c>
      <c r="Q66" t="n">
        <v>444.55</v>
      </c>
      <c r="R66" t="n">
        <v>70.86</v>
      </c>
      <c r="S66" t="n">
        <v>48.21</v>
      </c>
      <c r="T66" t="n">
        <v>5373.4</v>
      </c>
      <c r="U66" t="n">
        <v>0.68</v>
      </c>
      <c r="V66" t="n">
        <v>0.78</v>
      </c>
      <c r="W66" t="n">
        <v>0.18</v>
      </c>
      <c r="X66" t="n">
        <v>0.31</v>
      </c>
      <c r="Y66" t="n">
        <v>1</v>
      </c>
      <c r="Z66" t="n">
        <v>10</v>
      </c>
      <c r="AA66" t="n">
        <v>297.5814558284031</v>
      </c>
      <c r="AB66" t="n">
        <v>407.1640762316995</v>
      </c>
      <c r="AC66" t="n">
        <v>368.3049082545155</v>
      </c>
      <c r="AD66" t="n">
        <v>297581.4558284031</v>
      </c>
      <c r="AE66" t="n">
        <v>407164.0762316996</v>
      </c>
      <c r="AF66" t="n">
        <v>4.490224211294441e-06</v>
      </c>
      <c r="AG66" t="n">
        <v>6.012731481481482</v>
      </c>
      <c r="AH66" t="n">
        <v>368304.9082545155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4.8136</v>
      </c>
      <c r="E67" t="n">
        <v>20.77</v>
      </c>
      <c r="F67" t="n">
        <v>17.59</v>
      </c>
      <c r="G67" t="n">
        <v>87.93000000000001</v>
      </c>
      <c r="H67" t="n">
        <v>1.22</v>
      </c>
      <c r="I67" t="n">
        <v>12</v>
      </c>
      <c r="J67" t="n">
        <v>251.04</v>
      </c>
      <c r="K67" t="n">
        <v>56.94</v>
      </c>
      <c r="L67" t="n">
        <v>17.25</v>
      </c>
      <c r="M67" t="n">
        <v>10</v>
      </c>
      <c r="N67" t="n">
        <v>61.85</v>
      </c>
      <c r="O67" t="n">
        <v>31195.65</v>
      </c>
      <c r="P67" t="n">
        <v>251.62</v>
      </c>
      <c r="Q67" t="n">
        <v>444.56</v>
      </c>
      <c r="R67" t="n">
        <v>70.70999999999999</v>
      </c>
      <c r="S67" t="n">
        <v>48.21</v>
      </c>
      <c r="T67" t="n">
        <v>5302.2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297.6520939027753</v>
      </c>
      <c r="AB67" t="n">
        <v>407.2607263613875</v>
      </c>
      <c r="AC67" t="n">
        <v>368.3923342314753</v>
      </c>
      <c r="AD67" t="n">
        <v>297652.0939027753</v>
      </c>
      <c r="AE67" t="n">
        <v>407260.7263613875</v>
      </c>
      <c r="AF67" t="n">
        <v>4.490877280535005e-06</v>
      </c>
      <c r="AG67" t="n">
        <v>6.009837962962963</v>
      </c>
      <c r="AH67" t="n">
        <v>368392.3342314753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4.8214</v>
      </c>
      <c r="E68" t="n">
        <v>20.74</v>
      </c>
      <c r="F68" t="n">
        <v>17.55</v>
      </c>
      <c r="G68" t="n">
        <v>87.77</v>
      </c>
      <c r="H68" t="n">
        <v>1.24</v>
      </c>
      <c r="I68" t="n">
        <v>12</v>
      </c>
      <c r="J68" t="n">
        <v>251.49</v>
      </c>
      <c r="K68" t="n">
        <v>56.94</v>
      </c>
      <c r="L68" t="n">
        <v>17.5</v>
      </c>
      <c r="M68" t="n">
        <v>10</v>
      </c>
      <c r="N68" t="n">
        <v>62.05</v>
      </c>
      <c r="O68" t="n">
        <v>31251.22</v>
      </c>
      <c r="P68" t="n">
        <v>250.81</v>
      </c>
      <c r="Q68" t="n">
        <v>444.56</v>
      </c>
      <c r="R68" t="n">
        <v>69.39</v>
      </c>
      <c r="S68" t="n">
        <v>48.21</v>
      </c>
      <c r="T68" t="n">
        <v>4642.26</v>
      </c>
      <c r="U68" t="n">
        <v>0.6899999999999999</v>
      </c>
      <c r="V68" t="n">
        <v>0.78</v>
      </c>
      <c r="W68" t="n">
        <v>0.19</v>
      </c>
      <c r="X68" t="n">
        <v>0.28</v>
      </c>
      <c r="Y68" t="n">
        <v>1</v>
      </c>
      <c r="Z68" t="n">
        <v>10</v>
      </c>
      <c r="AA68" t="n">
        <v>296.8686530149645</v>
      </c>
      <c r="AB68" t="n">
        <v>406.1887879757122</v>
      </c>
      <c r="AC68" t="n">
        <v>367.4227001408539</v>
      </c>
      <c r="AD68" t="n">
        <v>296868.6530149645</v>
      </c>
      <c r="AE68" t="n">
        <v>406188.7879757122</v>
      </c>
      <c r="AF68" t="n">
        <v>4.498154337786993e-06</v>
      </c>
      <c r="AG68" t="n">
        <v>6.001157407407407</v>
      </c>
      <c r="AH68" t="n">
        <v>367422.7001408539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4.8292</v>
      </c>
      <c r="E69" t="n">
        <v>20.71</v>
      </c>
      <c r="F69" t="n">
        <v>17.52</v>
      </c>
      <c r="G69" t="n">
        <v>87.59999999999999</v>
      </c>
      <c r="H69" t="n">
        <v>1.25</v>
      </c>
      <c r="I69" t="n">
        <v>12</v>
      </c>
      <c r="J69" t="n">
        <v>251.94</v>
      </c>
      <c r="K69" t="n">
        <v>56.94</v>
      </c>
      <c r="L69" t="n">
        <v>17.75</v>
      </c>
      <c r="M69" t="n">
        <v>10</v>
      </c>
      <c r="N69" t="n">
        <v>62.25</v>
      </c>
      <c r="O69" t="n">
        <v>31306.86</v>
      </c>
      <c r="P69" t="n">
        <v>248.98</v>
      </c>
      <c r="Q69" t="n">
        <v>444.55</v>
      </c>
      <c r="R69" t="n">
        <v>68.51000000000001</v>
      </c>
      <c r="S69" t="n">
        <v>48.21</v>
      </c>
      <c r="T69" t="n">
        <v>4200.54</v>
      </c>
      <c r="U69" t="n">
        <v>0.7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295.4314465421123</v>
      </c>
      <c r="AB69" t="n">
        <v>404.2223386744811</v>
      </c>
      <c r="AC69" t="n">
        <v>365.6439260010034</v>
      </c>
      <c r="AD69" t="n">
        <v>295431.4465421123</v>
      </c>
      <c r="AE69" t="n">
        <v>404222.3386744811</v>
      </c>
      <c r="AF69" t="n">
        <v>4.505431395038982e-06</v>
      </c>
      <c r="AG69" t="n">
        <v>5.992476851851852</v>
      </c>
      <c r="AH69" t="n">
        <v>365643.9260010034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4.8254</v>
      </c>
      <c r="E70" t="n">
        <v>20.72</v>
      </c>
      <c r="F70" t="n">
        <v>17.58</v>
      </c>
      <c r="G70" t="n">
        <v>95.89</v>
      </c>
      <c r="H70" t="n">
        <v>1.27</v>
      </c>
      <c r="I70" t="n">
        <v>11</v>
      </c>
      <c r="J70" t="n">
        <v>252.39</v>
      </c>
      <c r="K70" t="n">
        <v>56.94</v>
      </c>
      <c r="L70" t="n">
        <v>18</v>
      </c>
      <c r="M70" t="n">
        <v>9</v>
      </c>
      <c r="N70" t="n">
        <v>62.45</v>
      </c>
      <c r="O70" t="n">
        <v>31362.58</v>
      </c>
      <c r="P70" t="n">
        <v>249.75</v>
      </c>
      <c r="Q70" t="n">
        <v>444.55</v>
      </c>
      <c r="R70" t="n">
        <v>70.8</v>
      </c>
      <c r="S70" t="n">
        <v>48.21</v>
      </c>
      <c r="T70" t="n">
        <v>5349.6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296.1013206589064</v>
      </c>
      <c r="AB70" t="n">
        <v>405.1388899938391</v>
      </c>
      <c r="AC70" t="n">
        <v>366.4730029488297</v>
      </c>
      <c r="AD70" t="n">
        <v>296101.3206589064</v>
      </c>
      <c r="AE70" t="n">
        <v>405138.8899938391</v>
      </c>
      <c r="AF70" t="n">
        <v>4.501886162018783e-06</v>
      </c>
      <c r="AG70" t="n">
        <v>5.99537037037037</v>
      </c>
      <c r="AH70" t="n">
        <v>366473.0029488297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4.8305</v>
      </c>
      <c r="E71" t="n">
        <v>20.7</v>
      </c>
      <c r="F71" t="n">
        <v>17.56</v>
      </c>
      <c r="G71" t="n">
        <v>95.77</v>
      </c>
      <c r="H71" t="n">
        <v>1.28</v>
      </c>
      <c r="I71" t="n">
        <v>11</v>
      </c>
      <c r="J71" t="n">
        <v>252.84</v>
      </c>
      <c r="K71" t="n">
        <v>56.94</v>
      </c>
      <c r="L71" t="n">
        <v>18.25</v>
      </c>
      <c r="M71" t="n">
        <v>9</v>
      </c>
      <c r="N71" t="n">
        <v>62.65</v>
      </c>
      <c r="O71" t="n">
        <v>31418.38</v>
      </c>
      <c r="P71" t="n">
        <v>249.3</v>
      </c>
      <c r="Q71" t="n">
        <v>444.56</v>
      </c>
      <c r="R71" t="n">
        <v>69.84999999999999</v>
      </c>
      <c r="S71" t="n">
        <v>48.21</v>
      </c>
      <c r="T71" t="n">
        <v>4873.33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295.6468300403482</v>
      </c>
      <c r="AB71" t="n">
        <v>404.5170358788168</v>
      </c>
      <c r="AC71" t="n">
        <v>365.9104977177674</v>
      </c>
      <c r="AD71" t="n">
        <v>295646.8300403482</v>
      </c>
      <c r="AE71" t="n">
        <v>404517.0358788169</v>
      </c>
      <c r="AF71" t="n">
        <v>4.506644237914313e-06</v>
      </c>
      <c r="AG71" t="n">
        <v>5.989583333333333</v>
      </c>
      <c r="AH71" t="n">
        <v>365910.4977177674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4.8275</v>
      </c>
      <c r="E72" t="n">
        <v>20.71</v>
      </c>
      <c r="F72" t="n">
        <v>17.57</v>
      </c>
      <c r="G72" t="n">
        <v>95.84</v>
      </c>
      <c r="H72" t="n">
        <v>1.3</v>
      </c>
      <c r="I72" t="n">
        <v>11</v>
      </c>
      <c r="J72" t="n">
        <v>253.3</v>
      </c>
      <c r="K72" t="n">
        <v>56.94</v>
      </c>
      <c r="L72" t="n">
        <v>18.5</v>
      </c>
      <c r="M72" t="n">
        <v>9</v>
      </c>
      <c r="N72" t="n">
        <v>62.86</v>
      </c>
      <c r="O72" t="n">
        <v>31474.25</v>
      </c>
      <c r="P72" t="n">
        <v>249.44</v>
      </c>
      <c r="Q72" t="n">
        <v>444.55</v>
      </c>
      <c r="R72" t="n">
        <v>70.26000000000001</v>
      </c>
      <c r="S72" t="n">
        <v>48.21</v>
      </c>
      <c r="T72" t="n">
        <v>5081.13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295.847141736461</v>
      </c>
      <c r="AB72" t="n">
        <v>404.7911111785667</v>
      </c>
      <c r="AC72" t="n">
        <v>366.1584156555763</v>
      </c>
      <c r="AD72" t="n">
        <v>295847.141736461</v>
      </c>
      <c r="AE72" t="n">
        <v>404791.1111785667</v>
      </c>
      <c r="AF72" t="n">
        <v>4.503845369740471e-06</v>
      </c>
      <c r="AG72" t="n">
        <v>5.992476851851852</v>
      </c>
      <c r="AH72" t="n">
        <v>366158.4156555763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4.8278</v>
      </c>
      <c r="E73" t="n">
        <v>20.71</v>
      </c>
      <c r="F73" t="n">
        <v>17.57</v>
      </c>
      <c r="G73" t="n">
        <v>95.83</v>
      </c>
      <c r="H73" t="n">
        <v>1.31</v>
      </c>
      <c r="I73" t="n">
        <v>11</v>
      </c>
      <c r="J73" t="n">
        <v>253.75</v>
      </c>
      <c r="K73" t="n">
        <v>56.94</v>
      </c>
      <c r="L73" t="n">
        <v>18.75</v>
      </c>
      <c r="M73" t="n">
        <v>9</v>
      </c>
      <c r="N73" t="n">
        <v>63.06</v>
      </c>
      <c r="O73" t="n">
        <v>31530.19</v>
      </c>
      <c r="P73" t="n">
        <v>249.74</v>
      </c>
      <c r="Q73" t="n">
        <v>444.55</v>
      </c>
      <c r="R73" t="n">
        <v>70.19</v>
      </c>
      <c r="S73" t="n">
        <v>48.21</v>
      </c>
      <c r="T73" t="n">
        <v>5043.19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295.9869240077675</v>
      </c>
      <c r="AB73" t="n">
        <v>404.9823674489269</v>
      </c>
      <c r="AC73" t="n">
        <v>366.331418695923</v>
      </c>
      <c r="AD73" t="n">
        <v>295986.9240077675</v>
      </c>
      <c r="AE73" t="n">
        <v>404982.3674489269</v>
      </c>
      <c r="AF73" t="n">
        <v>4.504125256557856e-06</v>
      </c>
      <c r="AG73" t="n">
        <v>5.992476851851852</v>
      </c>
      <c r="AH73" t="n">
        <v>366331.4186959231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4.8282</v>
      </c>
      <c r="E74" t="n">
        <v>20.71</v>
      </c>
      <c r="F74" t="n">
        <v>17.57</v>
      </c>
      <c r="G74" t="n">
        <v>95.83</v>
      </c>
      <c r="H74" t="n">
        <v>1.33</v>
      </c>
      <c r="I74" t="n">
        <v>11</v>
      </c>
      <c r="J74" t="n">
        <v>254.21</v>
      </c>
      <c r="K74" t="n">
        <v>56.94</v>
      </c>
      <c r="L74" t="n">
        <v>19</v>
      </c>
      <c r="M74" t="n">
        <v>9</v>
      </c>
      <c r="N74" t="n">
        <v>63.26</v>
      </c>
      <c r="O74" t="n">
        <v>31586.21</v>
      </c>
      <c r="P74" t="n">
        <v>249.42</v>
      </c>
      <c r="Q74" t="n">
        <v>444.58</v>
      </c>
      <c r="R74" t="n">
        <v>70.14</v>
      </c>
      <c r="S74" t="n">
        <v>48.21</v>
      </c>
      <c r="T74" t="n">
        <v>5021.42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295.8125950953122</v>
      </c>
      <c r="AB74" t="n">
        <v>404.7438429400568</v>
      </c>
      <c r="AC74" t="n">
        <v>366.1156586314082</v>
      </c>
      <c r="AD74" t="n">
        <v>295812.5950953122</v>
      </c>
      <c r="AE74" t="n">
        <v>404743.8429400568</v>
      </c>
      <c r="AF74" t="n">
        <v>4.504498438981035e-06</v>
      </c>
      <c r="AG74" t="n">
        <v>5.992476851851852</v>
      </c>
      <c r="AH74" t="n">
        <v>366115.6586314082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4.8283</v>
      </c>
      <c r="E75" t="n">
        <v>20.71</v>
      </c>
      <c r="F75" t="n">
        <v>17.57</v>
      </c>
      <c r="G75" t="n">
        <v>95.81999999999999</v>
      </c>
      <c r="H75" t="n">
        <v>1.34</v>
      </c>
      <c r="I75" t="n">
        <v>11</v>
      </c>
      <c r="J75" t="n">
        <v>254.66</v>
      </c>
      <c r="K75" t="n">
        <v>56.94</v>
      </c>
      <c r="L75" t="n">
        <v>19.25</v>
      </c>
      <c r="M75" t="n">
        <v>9</v>
      </c>
      <c r="N75" t="n">
        <v>63.47</v>
      </c>
      <c r="O75" t="n">
        <v>31642.3</v>
      </c>
      <c r="P75" t="n">
        <v>249.23</v>
      </c>
      <c r="Q75" t="n">
        <v>444.55</v>
      </c>
      <c r="R75" t="n">
        <v>70.08</v>
      </c>
      <c r="S75" t="n">
        <v>48.21</v>
      </c>
      <c r="T75" t="n">
        <v>4989.95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295.7139148996728</v>
      </c>
      <c r="AB75" t="n">
        <v>404.6088243429199</v>
      </c>
      <c r="AC75" t="n">
        <v>365.9935260196824</v>
      </c>
      <c r="AD75" t="n">
        <v>295713.9148996728</v>
      </c>
      <c r="AE75" t="n">
        <v>404608.8243429199</v>
      </c>
      <c r="AF75" t="n">
        <v>4.504591734586829e-06</v>
      </c>
      <c r="AG75" t="n">
        <v>5.992476851851852</v>
      </c>
      <c r="AH75" t="n">
        <v>365993.5260196824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4.8243</v>
      </c>
      <c r="E76" t="n">
        <v>20.73</v>
      </c>
      <c r="F76" t="n">
        <v>17.58</v>
      </c>
      <c r="G76" t="n">
        <v>95.92</v>
      </c>
      <c r="H76" t="n">
        <v>1.36</v>
      </c>
      <c r="I76" t="n">
        <v>11</v>
      </c>
      <c r="J76" t="n">
        <v>255.12</v>
      </c>
      <c r="K76" t="n">
        <v>56.94</v>
      </c>
      <c r="L76" t="n">
        <v>19.5</v>
      </c>
      <c r="M76" t="n">
        <v>9</v>
      </c>
      <c r="N76" t="n">
        <v>63.67</v>
      </c>
      <c r="O76" t="n">
        <v>31698.47</v>
      </c>
      <c r="P76" t="n">
        <v>248.69</v>
      </c>
      <c r="Q76" t="n">
        <v>444.55</v>
      </c>
      <c r="R76" t="n">
        <v>70.75</v>
      </c>
      <c r="S76" t="n">
        <v>48.21</v>
      </c>
      <c r="T76" t="n">
        <v>5324.28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295.6085256583971</v>
      </c>
      <c r="AB76" t="n">
        <v>404.4646261335612</v>
      </c>
      <c r="AC76" t="n">
        <v>365.8630898850415</v>
      </c>
      <c r="AD76" t="n">
        <v>295608.5256583971</v>
      </c>
      <c r="AE76" t="n">
        <v>404464.6261335613</v>
      </c>
      <c r="AF76" t="n">
        <v>4.500859910355041e-06</v>
      </c>
      <c r="AG76" t="n">
        <v>5.998263888888889</v>
      </c>
      <c r="AH76" t="n">
        <v>365863.0898850415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4.8467</v>
      </c>
      <c r="E77" t="n">
        <v>20.63</v>
      </c>
      <c r="F77" t="n">
        <v>17.53</v>
      </c>
      <c r="G77" t="n">
        <v>105.2</v>
      </c>
      <c r="H77" t="n">
        <v>1.37</v>
      </c>
      <c r="I77" t="n">
        <v>10</v>
      </c>
      <c r="J77" t="n">
        <v>255.57</v>
      </c>
      <c r="K77" t="n">
        <v>56.94</v>
      </c>
      <c r="L77" t="n">
        <v>19.75</v>
      </c>
      <c r="M77" t="n">
        <v>8</v>
      </c>
      <c r="N77" t="n">
        <v>63.88</v>
      </c>
      <c r="O77" t="n">
        <v>31754.72</v>
      </c>
      <c r="P77" t="n">
        <v>247.73</v>
      </c>
      <c r="Q77" t="n">
        <v>444.55</v>
      </c>
      <c r="R77" t="n">
        <v>68.88</v>
      </c>
      <c r="S77" t="n">
        <v>48.21</v>
      </c>
      <c r="T77" t="n">
        <v>4394.17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294.2233657424023</v>
      </c>
      <c r="AB77" t="n">
        <v>402.5693892275546</v>
      </c>
      <c r="AC77" t="n">
        <v>364.1487317293624</v>
      </c>
      <c r="AD77" t="n">
        <v>294223.3657424023</v>
      </c>
      <c r="AE77" t="n">
        <v>402569.3892275546</v>
      </c>
      <c r="AF77" t="n">
        <v>4.521758126053059e-06</v>
      </c>
      <c r="AG77" t="n">
        <v>5.969328703703703</v>
      </c>
      <c r="AH77" t="n">
        <v>364148.7317293624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4.8487</v>
      </c>
      <c r="E78" t="n">
        <v>20.62</v>
      </c>
      <c r="F78" t="n">
        <v>17.52</v>
      </c>
      <c r="G78" t="n">
        <v>105.15</v>
      </c>
      <c r="H78" t="n">
        <v>1.39</v>
      </c>
      <c r="I78" t="n">
        <v>10</v>
      </c>
      <c r="J78" t="n">
        <v>256.03</v>
      </c>
      <c r="K78" t="n">
        <v>56.94</v>
      </c>
      <c r="L78" t="n">
        <v>20</v>
      </c>
      <c r="M78" t="n">
        <v>8</v>
      </c>
      <c r="N78" t="n">
        <v>64.09</v>
      </c>
      <c r="O78" t="n">
        <v>31811.04</v>
      </c>
      <c r="P78" t="n">
        <v>247.94</v>
      </c>
      <c r="Q78" t="n">
        <v>444.55</v>
      </c>
      <c r="R78" t="n">
        <v>68.72</v>
      </c>
      <c r="S78" t="n">
        <v>48.21</v>
      </c>
      <c r="T78" t="n">
        <v>4313.86</v>
      </c>
      <c r="U78" t="n">
        <v>0.7</v>
      </c>
      <c r="V78" t="n">
        <v>0.78</v>
      </c>
      <c r="W78" t="n">
        <v>0.18</v>
      </c>
      <c r="X78" t="n">
        <v>0.25</v>
      </c>
      <c r="Y78" t="n">
        <v>1</v>
      </c>
      <c r="Z78" t="n">
        <v>10</v>
      </c>
      <c r="AA78" t="n">
        <v>294.2339557038445</v>
      </c>
      <c r="AB78" t="n">
        <v>402.5838788799957</v>
      </c>
      <c r="AC78" t="n">
        <v>364.1618385097109</v>
      </c>
      <c r="AD78" t="n">
        <v>294233.9557038444</v>
      </c>
      <c r="AE78" t="n">
        <v>402583.8788799957</v>
      </c>
      <c r="AF78" t="n">
        <v>4.523624038168954e-06</v>
      </c>
      <c r="AG78" t="n">
        <v>5.966435185185186</v>
      </c>
      <c r="AH78" t="n">
        <v>364161.8385097109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4.849</v>
      </c>
      <c r="E79" t="n">
        <v>20.62</v>
      </c>
      <c r="F79" t="n">
        <v>17.52</v>
      </c>
      <c r="G79" t="n">
        <v>105.14</v>
      </c>
      <c r="H79" t="n">
        <v>1.4</v>
      </c>
      <c r="I79" t="n">
        <v>10</v>
      </c>
      <c r="J79" t="n">
        <v>256.49</v>
      </c>
      <c r="K79" t="n">
        <v>56.94</v>
      </c>
      <c r="L79" t="n">
        <v>20.25</v>
      </c>
      <c r="M79" t="n">
        <v>8</v>
      </c>
      <c r="N79" t="n">
        <v>64.29000000000001</v>
      </c>
      <c r="O79" t="n">
        <v>31867.44</v>
      </c>
      <c r="P79" t="n">
        <v>248.24</v>
      </c>
      <c r="Q79" t="n">
        <v>444.56</v>
      </c>
      <c r="R79" t="n">
        <v>68.59</v>
      </c>
      <c r="S79" t="n">
        <v>48.21</v>
      </c>
      <c r="T79" t="n">
        <v>4248.47</v>
      </c>
      <c r="U79" t="n">
        <v>0.7</v>
      </c>
      <c r="V79" t="n">
        <v>0.78</v>
      </c>
      <c r="W79" t="n">
        <v>0.18</v>
      </c>
      <c r="X79" t="n">
        <v>0.25</v>
      </c>
      <c r="Y79" t="n">
        <v>1</v>
      </c>
      <c r="Z79" t="n">
        <v>10</v>
      </c>
      <c r="AA79" t="n">
        <v>294.373226647384</v>
      </c>
      <c r="AB79" t="n">
        <v>402.7744355291471</v>
      </c>
      <c r="AC79" t="n">
        <v>364.3342086997151</v>
      </c>
      <c r="AD79" t="n">
        <v>294373.226647384</v>
      </c>
      <c r="AE79" t="n">
        <v>402774.435529147</v>
      </c>
      <c r="AF79" t="n">
        <v>4.523903924986338e-06</v>
      </c>
      <c r="AG79" t="n">
        <v>5.966435185185186</v>
      </c>
      <c r="AH79" t="n">
        <v>364334.2086997151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4.8471</v>
      </c>
      <c r="E80" t="n">
        <v>20.63</v>
      </c>
      <c r="F80" t="n">
        <v>17.53</v>
      </c>
      <c r="G80" t="n">
        <v>105.19</v>
      </c>
      <c r="H80" t="n">
        <v>1.42</v>
      </c>
      <c r="I80" t="n">
        <v>10</v>
      </c>
      <c r="J80" t="n">
        <v>256.94</v>
      </c>
      <c r="K80" t="n">
        <v>56.94</v>
      </c>
      <c r="L80" t="n">
        <v>20.5</v>
      </c>
      <c r="M80" t="n">
        <v>8</v>
      </c>
      <c r="N80" t="n">
        <v>64.5</v>
      </c>
      <c r="O80" t="n">
        <v>31924.04</v>
      </c>
      <c r="P80" t="n">
        <v>248.3</v>
      </c>
      <c r="Q80" t="n">
        <v>444.56</v>
      </c>
      <c r="R80" t="n">
        <v>68.91</v>
      </c>
      <c r="S80" t="n">
        <v>48.21</v>
      </c>
      <c r="T80" t="n">
        <v>4409.1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294.493962080925</v>
      </c>
      <c r="AB80" t="n">
        <v>402.9396310757892</v>
      </c>
      <c r="AC80" t="n">
        <v>364.4836382152392</v>
      </c>
      <c r="AD80" t="n">
        <v>294493.9620809249</v>
      </c>
      <c r="AE80" t="n">
        <v>402939.6310757892</v>
      </c>
      <c r="AF80" t="n">
        <v>4.522131308476238e-06</v>
      </c>
      <c r="AG80" t="n">
        <v>5.969328703703703</v>
      </c>
      <c r="AH80" t="n">
        <v>364483.6382152392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4.854</v>
      </c>
      <c r="E81" t="n">
        <v>20.6</v>
      </c>
      <c r="F81" t="n">
        <v>17.5</v>
      </c>
      <c r="G81" t="n">
        <v>105.01</v>
      </c>
      <c r="H81" t="n">
        <v>1.43</v>
      </c>
      <c r="I81" t="n">
        <v>10</v>
      </c>
      <c r="J81" t="n">
        <v>257.4</v>
      </c>
      <c r="K81" t="n">
        <v>56.94</v>
      </c>
      <c r="L81" t="n">
        <v>20.75</v>
      </c>
      <c r="M81" t="n">
        <v>8</v>
      </c>
      <c r="N81" t="n">
        <v>64.70999999999999</v>
      </c>
      <c r="O81" t="n">
        <v>31980.59</v>
      </c>
      <c r="P81" t="n">
        <v>247.11</v>
      </c>
      <c r="Q81" t="n">
        <v>444.55</v>
      </c>
      <c r="R81" t="n">
        <v>67.77</v>
      </c>
      <c r="S81" t="n">
        <v>48.21</v>
      </c>
      <c r="T81" t="n">
        <v>3838.41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293.5873770427385</v>
      </c>
      <c r="AB81" t="n">
        <v>401.6992014308335</v>
      </c>
      <c r="AC81" t="n">
        <v>363.361593434644</v>
      </c>
      <c r="AD81" t="n">
        <v>293587.3770427385</v>
      </c>
      <c r="AE81" t="n">
        <v>401699.2014308334</v>
      </c>
      <c r="AF81" t="n">
        <v>4.528568705276074e-06</v>
      </c>
      <c r="AG81" t="n">
        <v>5.960648148148149</v>
      </c>
      <c r="AH81" t="n">
        <v>363361.593434644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4.8609</v>
      </c>
      <c r="E82" t="n">
        <v>20.57</v>
      </c>
      <c r="F82" t="n">
        <v>17.47</v>
      </c>
      <c r="G82" t="n">
        <v>104.84</v>
      </c>
      <c r="H82" t="n">
        <v>1.45</v>
      </c>
      <c r="I82" t="n">
        <v>10</v>
      </c>
      <c r="J82" t="n">
        <v>257.86</v>
      </c>
      <c r="K82" t="n">
        <v>56.94</v>
      </c>
      <c r="L82" t="n">
        <v>21</v>
      </c>
      <c r="M82" t="n">
        <v>8</v>
      </c>
      <c r="N82" t="n">
        <v>64.92</v>
      </c>
      <c r="O82" t="n">
        <v>32037.22</v>
      </c>
      <c r="P82" t="n">
        <v>246.39</v>
      </c>
      <c r="Q82" t="n">
        <v>444.55</v>
      </c>
      <c r="R82" t="n">
        <v>66.95999999999999</v>
      </c>
      <c r="S82" t="n">
        <v>48.21</v>
      </c>
      <c r="T82" t="n">
        <v>3436.81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292.9172246717451</v>
      </c>
      <c r="AB82" t="n">
        <v>400.7822693918041</v>
      </c>
      <c r="AC82" t="n">
        <v>362.5321721024975</v>
      </c>
      <c r="AD82" t="n">
        <v>292917.2246717451</v>
      </c>
      <c r="AE82" t="n">
        <v>400782.2693918041</v>
      </c>
      <c r="AF82" t="n">
        <v>4.535006102075911e-06</v>
      </c>
      <c r="AG82" t="n">
        <v>5.951967592592593</v>
      </c>
      <c r="AH82" t="n">
        <v>362532.1721024975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4.8442</v>
      </c>
      <c r="E83" t="n">
        <v>20.64</v>
      </c>
      <c r="F83" t="n">
        <v>17.54</v>
      </c>
      <c r="G83" t="n">
        <v>105.26</v>
      </c>
      <c r="H83" t="n">
        <v>1.46</v>
      </c>
      <c r="I83" t="n">
        <v>10</v>
      </c>
      <c r="J83" t="n">
        <v>258.32</v>
      </c>
      <c r="K83" t="n">
        <v>56.94</v>
      </c>
      <c r="L83" t="n">
        <v>21.25</v>
      </c>
      <c r="M83" t="n">
        <v>8</v>
      </c>
      <c r="N83" t="n">
        <v>65.13</v>
      </c>
      <c r="O83" t="n">
        <v>32093.94</v>
      </c>
      <c r="P83" t="n">
        <v>247.07</v>
      </c>
      <c r="Q83" t="n">
        <v>444.58</v>
      </c>
      <c r="R83" t="n">
        <v>69.5</v>
      </c>
      <c r="S83" t="n">
        <v>48.21</v>
      </c>
      <c r="T83" t="n">
        <v>4704.97</v>
      </c>
      <c r="U83" t="n">
        <v>0.6899999999999999</v>
      </c>
      <c r="V83" t="n">
        <v>0.78</v>
      </c>
      <c r="W83" t="n">
        <v>0.18</v>
      </c>
      <c r="X83" t="n">
        <v>0.27</v>
      </c>
      <c r="Y83" t="n">
        <v>1</v>
      </c>
      <c r="Z83" t="n">
        <v>10</v>
      </c>
      <c r="AA83" t="n">
        <v>294.0053809832129</v>
      </c>
      <c r="AB83" t="n">
        <v>402.2711328632228</v>
      </c>
      <c r="AC83" t="n">
        <v>363.8789405338369</v>
      </c>
      <c r="AD83" t="n">
        <v>294005.3809832129</v>
      </c>
      <c r="AE83" t="n">
        <v>402271.1328632227</v>
      </c>
      <c r="AF83" t="n">
        <v>4.519425735908191e-06</v>
      </c>
      <c r="AG83" t="n">
        <v>5.972222222222222</v>
      </c>
      <c r="AH83" t="n">
        <v>363878.9405338369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4.8439</v>
      </c>
      <c r="E84" t="n">
        <v>20.64</v>
      </c>
      <c r="F84" t="n">
        <v>17.55</v>
      </c>
      <c r="G84" t="n">
        <v>105.27</v>
      </c>
      <c r="H84" t="n">
        <v>1.48</v>
      </c>
      <c r="I84" t="n">
        <v>10</v>
      </c>
      <c r="J84" t="n">
        <v>258.78</v>
      </c>
      <c r="K84" t="n">
        <v>56.94</v>
      </c>
      <c r="L84" t="n">
        <v>21.5</v>
      </c>
      <c r="M84" t="n">
        <v>8</v>
      </c>
      <c r="N84" t="n">
        <v>65.34</v>
      </c>
      <c r="O84" t="n">
        <v>32150.72</v>
      </c>
      <c r="P84" t="n">
        <v>246.37</v>
      </c>
      <c r="Q84" t="n">
        <v>444.55</v>
      </c>
      <c r="R84" t="n">
        <v>69.41</v>
      </c>
      <c r="S84" t="n">
        <v>48.21</v>
      </c>
      <c r="T84" t="n">
        <v>4662.31</v>
      </c>
      <c r="U84" t="n">
        <v>0.6899999999999999</v>
      </c>
      <c r="V84" t="n">
        <v>0.78</v>
      </c>
      <c r="W84" t="n">
        <v>0.18</v>
      </c>
      <c r="X84" t="n">
        <v>0.27</v>
      </c>
      <c r="Y84" t="n">
        <v>1</v>
      </c>
      <c r="Z84" t="n">
        <v>10</v>
      </c>
      <c r="AA84" t="n">
        <v>293.6912964547456</v>
      </c>
      <c r="AB84" t="n">
        <v>401.8413885549423</v>
      </c>
      <c r="AC84" t="n">
        <v>363.4902104191888</v>
      </c>
      <c r="AD84" t="n">
        <v>293691.2964547456</v>
      </c>
      <c r="AE84" t="n">
        <v>401841.3885549423</v>
      </c>
      <c r="AF84" t="n">
        <v>4.519145849090806e-06</v>
      </c>
      <c r="AG84" t="n">
        <v>5.972222222222222</v>
      </c>
      <c r="AH84" t="n">
        <v>363490.2104191888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4.8424</v>
      </c>
      <c r="E85" t="n">
        <v>20.65</v>
      </c>
      <c r="F85" t="n">
        <v>17.55</v>
      </c>
      <c r="G85" t="n">
        <v>105.31</v>
      </c>
      <c r="H85" t="n">
        <v>1.49</v>
      </c>
      <c r="I85" t="n">
        <v>10</v>
      </c>
      <c r="J85" t="n">
        <v>259.24</v>
      </c>
      <c r="K85" t="n">
        <v>56.94</v>
      </c>
      <c r="L85" t="n">
        <v>21.75</v>
      </c>
      <c r="M85" t="n">
        <v>8</v>
      </c>
      <c r="N85" t="n">
        <v>65.55</v>
      </c>
      <c r="O85" t="n">
        <v>32207.59</v>
      </c>
      <c r="P85" t="n">
        <v>245.76</v>
      </c>
      <c r="Q85" t="n">
        <v>444.55</v>
      </c>
      <c r="R85" t="n">
        <v>69.56999999999999</v>
      </c>
      <c r="S85" t="n">
        <v>48.21</v>
      </c>
      <c r="T85" t="n">
        <v>4738.71</v>
      </c>
      <c r="U85" t="n">
        <v>0.6899999999999999</v>
      </c>
      <c r="V85" t="n">
        <v>0.78</v>
      </c>
      <c r="W85" t="n">
        <v>0.18</v>
      </c>
      <c r="X85" t="n">
        <v>0.27</v>
      </c>
      <c r="Y85" t="n">
        <v>1</v>
      </c>
      <c r="Z85" t="n">
        <v>10</v>
      </c>
      <c r="AA85" t="n">
        <v>293.4383555430637</v>
      </c>
      <c r="AB85" t="n">
        <v>401.4953036406137</v>
      </c>
      <c r="AC85" t="n">
        <v>363.1771553633506</v>
      </c>
      <c r="AD85" t="n">
        <v>293438.3555430637</v>
      </c>
      <c r="AE85" t="n">
        <v>401495.3036406137</v>
      </c>
      <c r="AF85" t="n">
        <v>4.517746415003886e-06</v>
      </c>
      <c r="AG85" t="n">
        <v>5.97511574074074</v>
      </c>
      <c r="AH85" t="n">
        <v>363177.1553633505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4.8658</v>
      </c>
      <c r="E86" t="n">
        <v>20.55</v>
      </c>
      <c r="F86" t="n">
        <v>17.5</v>
      </c>
      <c r="G86" t="n">
        <v>116.64</v>
      </c>
      <c r="H86" t="n">
        <v>1.51</v>
      </c>
      <c r="I86" t="n">
        <v>9</v>
      </c>
      <c r="J86" t="n">
        <v>259.71</v>
      </c>
      <c r="K86" t="n">
        <v>56.94</v>
      </c>
      <c r="L86" t="n">
        <v>22</v>
      </c>
      <c r="M86" t="n">
        <v>7</v>
      </c>
      <c r="N86" t="n">
        <v>65.76000000000001</v>
      </c>
      <c r="O86" t="n">
        <v>32264.54</v>
      </c>
      <c r="P86" t="n">
        <v>244.57</v>
      </c>
      <c r="Q86" t="n">
        <v>444.55</v>
      </c>
      <c r="R86" t="n">
        <v>67.73</v>
      </c>
      <c r="S86" t="n">
        <v>48.21</v>
      </c>
      <c r="T86" t="n">
        <v>3825.13</v>
      </c>
      <c r="U86" t="n">
        <v>0.71</v>
      </c>
      <c r="V86" t="n">
        <v>0.78</v>
      </c>
      <c r="W86" t="n">
        <v>0.18</v>
      </c>
      <c r="X86" t="n">
        <v>0.22</v>
      </c>
      <c r="Y86" t="n">
        <v>1</v>
      </c>
      <c r="Z86" t="n">
        <v>10</v>
      </c>
      <c r="AA86" t="n">
        <v>291.9200231372998</v>
      </c>
      <c r="AB86" t="n">
        <v>399.4178542589493</v>
      </c>
      <c r="AC86" t="n">
        <v>361.2979748349535</v>
      </c>
      <c r="AD86" t="n">
        <v>291920.0231372998</v>
      </c>
      <c r="AE86" t="n">
        <v>399417.8542589493</v>
      </c>
      <c r="AF86" t="n">
        <v>4.539577586759852e-06</v>
      </c>
      <c r="AG86" t="n">
        <v>5.946180555555556</v>
      </c>
      <c r="AH86" t="n">
        <v>361297.9748349536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4.8641</v>
      </c>
      <c r="E87" t="n">
        <v>20.56</v>
      </c>
      <c r="F87" t="n">
        <v>17.5</v>
      </c>
      <c r="G87" t="n">
        <v>116.69</v>
      </c>
      <c r="H87" t="n">
        <v>1.52</v>
      </c>
      <c r="I87" t="n">
        <v>9</v>
      </c>
      <c r="J87" t="n">
        <v>260.17</v>
      </c>
      <c r="K87" t="n">
        <v>56.94</v>
      </c>
      <c r="L87" t="n">
        <v>22.25</v>
      </c>
      <c r="M87" t="n">
        <v>7</v>
      </c>
      <c r="N87" t="n">
        <v>65.98</v>
      </c>
      <c r="O87" t="n">
        <v>32321.56</v>
      </c>
      <c r="P87" t="n">
        <v>244.86</v>
      </c>
      <c r="Q87" t="n">
        <v>444.55</v>
      </c>
      <c r="R87" t="n">
        <v>67.95</v>
      </c>
      <c r="S87" t="n">
        <v>48.21</v>
      </c>
      <c r="T87" t="n">
        <v>3932.55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292.1219794649135</v>
      </c>
      <c r="AB87" t="n">
        <v>399.6941798160748</v>
      </c>
      <c r="AC87" t="n">
        <v>361.5479282687324</v>
      </c>
      <c r="AD87" t="n">
        <v>292121.9794649135</v>
      </c>
      <c r="AE87" t="n">
        <v>399694.1798160748</v>
      </c>
      <c r="AF87" t="n">
        <v>4.537991561461341e-06</v>
      </c>
      <c r="AG87" t="n">
        <v>5.949074074074074</v>
      </c>
      <c r="AH87" t="n">
        <v>361547.9282687324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4.8628</v>
      </c>
      <c r="E88" t="n">
        <v>20.56</v>
      </c>
      <c r="F88" t="n">
        <v>17.51</v>
      </c>
      <c r="G88" t="n">
        <v>116.72</v>
      </c>
      <c r="H88" t="n">
        <v>1.54</v>
      </c>
      <c r="I88" t="n">
        <v>9</v>
      </c>
      <c r="J88" t="n">
        <v>260.63</v>
      </c>
      <c r="K88" t="n">
        <v>56.94</v>
      </c>
      <c r="L88" t="n">
        <v>22.5</v>
      </c>
      <c r="M88" t="n">
        <v>7</v>
      </c>
      <c r="N88" t="n">
        <v>66.19</v>
      </c>
      <c r="O88" t="n">
        <v>32378.67</v>
      </c>
      <c r="P88" t="n">
        <v>244.99</v>
      </c>
      <c r="Q88" t="n">
        <v>444.55</v>
      </c>
      <c r="R88" t="n">
        <v>68.19</v>
      </c>
      <c r="S88" t="n">
        <v>48.21</v>
      </c>
      <c r="T88" t="n">
        <v>4056.24</v>
      </c>
      <c r="U88" t="n">
        <v>0.71</v>
      </c>
      <c r="V88" t="n">
        <v>0.78</v>
      </c>
      <c r="W88" t="n">
        <v>0.18</v>
      </c>
      <c r="X88" t="n">
        <v>0.23</v>
      </c>
      <c r="Y88" t="n">
        <v>1</v>
      </c>
      <c r="Z88" t="n">
        <v>10</v>
      </c>
      <c r="AA88" t="n">
        <v>292.2558473132539</v>
      </c>
      <c r="AB88" t="n">
        <v>399.8773437120067</v>
      </c>
      <c r="AC88" t="n">
        <v>361.7136112595088</v>
      </c>
      <c r="AD88" t="n">
        <v>292255.8473132539</v>
      </c>
      <c r="AE88" t="n">
        <v>399877.3437120068</v>
      </c>
      <c r="AF88" t="n">
        <v>4.53677871858601e-06</v>
      </c>
      <c r="AG88" t="n">
        <v>5.949074074074074</v>
      </c>
      <c r="AH88" t="n">
        <v>361713.6112595088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4.8665</v>
      </c>
      <c r="E89" t="n">
        <v>20.55</v>
      </c>
      <c r="F89" t="n">
        <v>17.49</v>
      </c>
      <c r="G89" t="n">
        <v>116.62</v>
      </c>
      <c r="H89" t="n">
        <v>1.55</v>
      </c>
      <c r="I89" t="n">
        <v>9</v>
      </c>
      <c r="J89" t="n">
        <v>261.09</v>
      </c>
      <c r="K89" t="n">
        <v>56.94</v>
      </c>
      <c r="L89" t="n">
        <v>22.75</v>
      </c>
      <c r="M89" t="n">
        <v>7</v>
      </c>
      <c r="N89" t="n">
        <v>66.40000000000001</v>
      </c>
      <c r="O89" t="n">
        <v>32435.86</v>
      </c>
      <c r="P89" t="n">
        <v>244.95</v>
      </c>
      <c r="Q89" t="n">
        <v>444.55</v>
      </c>
      <c r="R89" t="n">
        <v>67.61</v>
      </c>
      <c r="S89" t="n">
        <v>48.21</v>
      </c>
      <c r="T89" t="n">
        <v>3766.33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292.0601549692176</v>
      </c>
      <c r="AB89" t="n">
        <v>399.6095888135593</v>
      </c>
      <c r="AC89" t="n">
        <v>361.4714105127729</v>
      </c>
      <c r="AD89" t="n">
        <v>292060.1549692176</v>
      </c>
      <c r="AE89" t="n">
        <v>399609.5888135593</v>
      </c>
      <c r="AF89" t="n">
        <v>4.540230656000415e-06</v>
      </c>
      <c r="AG89" t="n">
        <v>5.946180555555556</v>
      </c>
      <c r="AH89" t="n">
        <v>361471.4105127729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4.8637</v>
      </c>
      <c r="E90" t="n">
        <v>20.56</v>
      </c>
      <c r="F90" t="n">
        <v>17.5</v>
      </c>
      <c r="G90" t="n">
        <v>116.7</v>
      </c>
      <c r="H90" t="n">
        <v>1.56</v>
      </c>
      <c r="I90" t="n">
        <v>9</v>
      </c>
      <c r="J90" t="n">
        <v>261.56</v>
      </c>
      <c r="K90" t="n">
        <v>56.94</v>
      </c>
      <c r="L90" t="n">
        <v>23</v>
      </c>
      <c r="M90" t="n">
        <v>7</v>
      </c>
      <c r="N90" t="n">
        <v>66.62</v>
      </c>
      <c r="O90" t="n">
        <v>32493.12</v>
      </c>
      <c r="P90" t="n">
        <v>245.06</v>
      </c>
      <c r="Q90" t="n">
        <v>444.55</v>
      </c>
      <c r="R90" t="n">
        <v>68.09999999999999</v>
      </c>
      <c r="S90" t="n">
        <v>48.21</v>
      </c>
      <c r="T90" t="n">
        <v>4009.04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292.2350438165516</v>
      </c>
      <c r="AB90" t="n">
        <v>399.8488794500331</v>
      </c>
      <c r="AC90" t="n">
        <v>361.687863586748</v>
      </c>
      <c r="AD90" t="n">
        <v>292235.0438165516</v>
      </c>
      <c r="AE90" t="n">
        <v>399848.8794500331</v>
      </c>
      <c r="AF90" t="n">
        <v>4.537618379038162e-06</v>
      </c>
      <c r="AG90" t="n">
        <v>5.949074074074074</v>
      </c>
      <c r="AH90" t="n">
        <v>361687.863586748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4.8636</v>
      </c>
      <c r="E91" t="n">
        <v>20.56</v>
      </c>
      <c r="F91" t="n">
        <v>17.51</v>
      </c>
      <c r="G91" t="n">
        <v>116.7</v>
      </c>
      <c r="H91" t="n">
        <v>1.58</v>
      </c>
      <c r="I91" t="n">
        <v>9</v>
      </c>
      <c r="J91" t="n">
        <v>262.02</v>
      </c>
      <c r="K91" t="n">
        <v>56.94</v>
      </c>
      <c r="L91" t="n">
        <v>23.25</v>
      </c>
      <c r="M91" t="n">
        <v>7</v>
      </c>
      <c r="N91" t="n">
        <v>66.83</v>
      </c>
      <c r="O91" t="n">
        <v>32550.47</v>
      </c>
      <c r="P91" t="n">
        <v>245.48</v>
      </c>
      <c r="Q91" t="n">
        <v>444.55</v>
      </c>
      <c r="R91" t="n">
        <v>68.05</v>
      </c>
      <c r="S91" t="n">
        <v>48.21</v>
      </c>
      <c r="T91" t="n">
        <v>3984.55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292.4722852760513</v>
      </c>
      <c r="AB91" t="n">
        <v>400.1734836812752</v>
      </c>
      <c r="AC91" t="n">
        <v>361.9814880457453</v>
      </c>
      <c r="AD91" t="n">
        <v>292472.2852760513</v>
      </c>
      <c r="AE91" t="n">
        <v>400173.4836812752</v>
      </c>
      <c r="AF91" t="n">
        <v>4.537525083432369e-06</v>
      </c>
      <c r="AG91" t="n">
        <v>5.949074074074074</v>
      </c>
      <c r="AH91" t="n">
        <v>361981.4880457453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4.8646</v>
      </c>
      <c r="E92" t="n">
        <v>20.56</v>
      </c>
      <c r="F92" t="n">
        <v>17.5</v>
      </c>
      <c r="G92" t="n">
        <v>116.67</v>
      </c>
      <c r="H92" t="n">
        <v>1.59</v>
      </c>
      <c r="I92" t="n">
        <v>9</v>
      </c>
      <c r="J92" t="n">
        <v>262.49</v>
      </c>
      <c r="K92" t="n">
        <v>56.94</v>
      </c>
      <c r="L92" t="n">
        <v>23.5</v>
      </c>
      <c r="M92" t="n">
        <v>7</v>
      </c>
      <c r="N92" t="n">
        <v>67.05</v>
      </c>
      <c r="O92" t="n">
        <v>32607.89</v>
      </c>
      <c r="P92" t="n">
        <v>245.21</v>
      </c>
      <c r="Q92" t="n">
        <v>444.55</v>
      </c>
      <c r="R92" t="n">
        <v>67.95999999999999</v>
      </c>
      <c r="S92" t="n">
        <v>48.21</v>
      </c>
      <c r="T92" t="n">
        <v>3941.82</v>
      </c>
      <c r="U92" t="n">
        <v>0.71</v>
      </c>
      <c r="V92" t="n">
        <v>0.78</v>
      </c>
      <c r="W92" t="n">
        <v>0.18</v>
      </c>
      <c r="X92" t="n">
        <v>0.22</v>
      </c>
      <c r="Y92" t="n">
        <v>1</v>
      </c>
      <c r="Z92" t="n">
        <v>10</v>
      </c>
      <c r="AA92" t="n">
        <v>292.278991365658</v>
      </c>
      <c r="AB92" t="n">
        <v>399.9090104255496</v>
      </c>
      <c r="AC92" t="n">
        <v>361.7422557463556</v>
      </c>
      <c r="AD92" t="n">
        <v>292278.991365658</v>
      </c>
      <c r="AE92" t="n">
        <v>399909.0104255496</v>
      </c>
      <c r="AF92" t="n">
        <v>4.538458039490316e-06</v>
      </c>
      <c r="AG92" t="n">
        <v>5.949074074074074</v>
      </c>
      <c r="AH92" t="n">
        <v>361742.2557463556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4.8683</v>
      </c>
      <c r="E93" t="n">
        <v>20.54</v>
      </c>
      <c r="F93" t="n">
        <v>17.49</v>
      </c>
      <c r="G93" t="n">
        <v>116.57</v>
      </c>
      <c r="H93" t="n">
        <v>1.61</v>
      </c>
      <c r="I93" t="n">
        <v>9</v>
      </c>
      <c r="J93" t="n">
        <v>262.96</v>
      </c>
      <c r="K93" t="n">
        <v>56.94</v>
      </c>
      <c r="L93" t="n">
        <v>23.75</v>
      </c>
      <c r="M93" t="n">
        <v>7</v>
      </c>
      <c r="N93" t="n">
        <v>67.26000000000001</v>
      </c>
      <c r="O93" t="n">
        <v>32665.4</v>
      </c>
      <c r="P93" t="n">
        <v>244.31</v>
      </c>
      <c r="Q93" t="n">
        <v>444.55</v>
      </c>
      <c r="R93" t="n">
        <v>67.3</v>
      </c>
      <c r="S93" t="n">
        <v>48.21</v>
      </c>
      <c r="T93" t="n">
        <v>3612.09</v>
      </c>
      <c r="U93" t="n">
        <v>0.72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291.6810410973998</v>
      </c>
      <c r="AB93" t="n">
        <v>399.0908684888146</v>
      </c>
      <c r="AC93" t="n">
        <v>361.0021961277932</v>
      </c>
      <c r="AD93" t="n">
        <v>291681.0410973998</v>
      </c>
      <c r="AE93" t="n">
        <v>399090.8684888146</v>
      </c>
      <c r="AF93" t="n">
        <v>4.54190997690472e-06</v>
      </c>
      <c r="AG93" t="n">
        <v>5.943287037037037</v>
      </c>
      <c r="AH93" t="n">
        <v>361002.1961277932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4.8702</v>
      </c>
      <c r="E94" t="n">
        <v>20.53</v>
      </c>
      <c r="F94" t="n">
        <v>17.48</v>
      </c>
      <c r="G94" t="n">
        <v>116.51</v>
      </c>
      <c r="H94" t="n">
        <v>1.62</v>
      </c>
      <c r="I94" t="n">
        <v>9</v>
      </c>
      <c r="J94" t="n">
        <v>263.42</v>
      </c>
      <c r="K94" t="n">
        <v>56.94</v>
      </c>
      <c r="L94" t="n">
        <v>24</v>
      </c>
      <c r="M94" t="n">
        <v>7</v>
      </c>
      <c r="N94" t="n">
        <v>67.48</v>
      </c>
      <c r="O94" t="n">
        <v>32722.99</v>
      </c>
      <c r="P94" t="n">
        <v>243.88</v>
      </c>
      <c r="Q94" t="n">
        <v>444.55</v>
      </c>
      <c r="R94" t="n">
        <v>67.04000000000001</v>
      </c>
      <c r="S94" t="n">
        <v>48.21</v>
      </c>
      <c r="T94" t="n">
        <v>3479.7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291.3781785002571</v>
      </c>
      <c r="AB94" t="n">
        <v>398.6764785220491</v>
      </c>
      <c r="AC94" t="n">
        <v>360.6273549578559</v>
      </c>
      <c r="AD94" t="n">
        <v>291378.1785002571</v>
      </c>
      <c r="AE94" t="n">
        <v>398676.4785220491</v>
      </c>
      <c r="AF94" t="n">
        <v>4.543682593414819e-06</v>
      </c>
      <c r="AG94" t="n">
        <v>5.940393518518519</v>
      </c>
      <c r="AH94" t="n">
        <v>360627.3549578559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4.8736</v>
      </c>
      <c r="E95" t="n">
        <v>20.52</v>
      </c>
      <c r="F95" t="n">
        <v>17.46</v>
      </c>
      <c r="G95" t="n">
        <v>116.42</v>
      </c>
      <c r="H95" t="n">
        <v>1.64</v>
      </c>
      <c r="I95" t="n">
        <v>9</v>
      </c>
      <c r="J95" t="n">
        <v>263.89</v>
      </c>
      <c r="K95" t="n">
        <v>56.94</v>
      </c>
      <c r="L95" t="n">
        <v>24.25</v>
      </c>
      <c r="M95" t="n">
        <v>7</v>
      </c>
      <c r="N95" t="n">
        <v>67.7</v>
      </c>
      <c r="O95" t="n">
        <v>32780.66</v>
      </c>
      <c r="P95" t="n">
        <v>243.46</v>
      </c>
      <c r="Q95" t="n">
        <v>444.55</v>
      </c>
      <c r="R95" t="n">
        <v>66.7</v>
      </c>
      <c r="S95" t="n">
        <v>48.21</v>
      </c>
      <c r="T95" t="n">
        <v>3309.19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278.6890855234643</v>
      </c>
      <c r="AB95" t="n">
        <v>381.314701707928</v>
      </c>
      <c r="AC95" t="n">
        <v>344.9225617554677</v>
      </c>
      <c r="AD95" t="n">
        <v>278689.0855234643</v>
      </c>
      <c r="AE95" t="n">
        <v>381314.701707928</v>
      </c>
      <c r="AF95" t="n">
        <v>4.546854644011841e-06</v>
      </c>
      <c r="AG95" t="n">
        <v>5.9375</v>
      </c>
      <c r="AH95" t="n">
        <v>344922.5617554677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4.859</v>
      </c>
      <c r="E96" t="n">
        <v>20.58</v>
      </c>
      <c r="F96" t="n">
        <v>17.52</v>
      </c>
      <c r="G96" t="n">
        <v>116.83</v>
      </c>
      <c r="H96" t="n">
        <v>1.65</v>
      </c>
      <c r="I96" t="n">
        <v>9</v>
      </c>
      <c r="J96" t="n">
        <v>264.36</v>
      </c>
      <c r="K96" t="n">
        <v>56.94</v>
      </c>
      <c r="L96" t="n">
        <v>24.5</v>
      </c>
      <c r="M96" t="n">
        <v>7</v>
      </c>
      <c r="N96" t="n">
        <v>67.92</v>
      </c>
      <c r="O96" t="n">
        <v>32838.42</v>
      </c>
      <c r="P96" t="n">
        <v>243.81</v>
      </c>
      <c r="Q96" t="n">
        <v>444.55</v>
      </c>
      <c r="R96" t="n">
        <v>68.91</v>
      </c>
      <c r="S96" t="n">
        <v>48.21</v>
      </c>
      <c r="T96" t="n">
        <v>4415.76</v>
      </c>
      <c r="U96" t="n">
        <v>0.7</v>
      </c>
      <c r="V96" t="n">
        <v>0.78</v>
      </c>
      <c r="W96" t="n">
        <v>0.17</v>
      </c>
      <c r="X96" t="n">
        <v>0.25</v>
      </c>
      <c r="Y96" t="n">
        <v>1</v>
      </c>
      <c r="Z96" t="n">
        <v>10</v>
      </c>
      <c r="AA96" t="n">
        <v>291.8229775951633</v>
      </c>
      <c r="AB96" t="n">
        <v>399.2850722668509</v>
      </c>
      <c r="AC96" t="n">
        <v>361.1778653698204</v>
      </c>
      <c r="AD96" t="n">
        <v>291822.9775951633</v>
      </c>
      <c r="AE96" t="n">
        <v>399285.0722668509</v>
      </c>
      <c r="AF96" t="n">
        <v>4.533233485565811e-06</v>
      </c>
      <c r="AG96" t="n">
        <v>5.954861111111111</v>
      </c>
      <c r="AH96" t="n">
        <v>361177.8653698204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4.8583</v>
      </c>
      <c r="E97" t="n">
        <v>20.58</v>
      </c>
      <c r="F97" t="n">
        <v>17.53</v>
      </c>
      <c r="G97" t="n">
        <v>116.85</v>
      </c>
      <c r="H97" t="n">
        <v>1.66</v>
      </c>
      <c r="I97" t="n">
        <v>9</v>
      </c>
      <c r="J97" t="n">
        <v>264.83</v>
      </c>
      <c r="K97" t="n">
        <v>56.94</v>
      </c>
      <c r="L97" t="n">
        <v>24.75</v>
      </c>
      <c r="M97" t="n">
        <v>7</v>
      </c>
      <c r="N97" t="n">
        <v>68.13</v>
      </c>
      <c r="O97" t="n">
        <v>32896.26</v>
      </c>
      <c r="P97" t="n">
        <v>243.38</v>
      </c>
      <c r="Q97" t="n">
        <v>444.55</v>
      </c>
      <c r="R97" t="n">
        <v>68.84</v>
      </c>
      <c r="S97" t="n">
        <v>48.21</v>
      </c>
      <c r="T97" t="n">
        <v>4377.78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291.6577033419251</v>
      </c>
      <c r="AB97" t="n">
        <v>399.058936742185</v>
      </c>
      <c r="AC97" t="n">
        <v>360.9733119022454</v>
      </c>
      <c r="AD97" t="n">
        <v>291657.7033419251</v>
      </c>
      <c r="AE97" t="n">
        <v>399058.936742185</v>
      </c>
      <c r="AF97" t="n">
        <v>4.532580416325248e-06</v>
      </c>
      <c r="AG97" t="n">
        <v>5.954861111111111</v>
      </c>
      <c r="AH97" t="n">
        <v>360973.3119022454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4.8837</v>
      </c>
      <c r="E98" t="n">
        <v>20.48</v>
      </c>
      <c r="F98" t="n">
        <v>17.46</v>
      </c>
      <c r="G98" t="n">
        <v>130.98</v>
      </c>
      <c r="H98" t="n">
        <v>1.68</v>
      </c>
      <c r="I98" t="n">
        <v>8</v>
      </c>
      <c r="J98" t="n">
        <v>265.3</v>
      </c>
      <c r="K98" t="n">
        <v>56.94</v>
      </c>
      <c r="L98" t="n">
        <v>25</v>
      </c>
      <c r="M98" t="n">
        <v>6</v>
      </c>
      <c r="N98" t="n">
        <v>68.34999999999999</v>
      </c>
      <c r="O98" t="n">
        <v>32954.18</v>
      </c>
      <c r="P98" t="n">
        <v>242.57</v>
      </c>
      <c r="Q98" t="n">
        <v>444.55</v>
      </c>
      <c r="R98" t="n">
        <v>66.76000000000001</v>
      </c>
      <c r="S98" t="n">
        <v>48.21</v>
      </c>
      <c r="T98" t="n">
        <v>3347.47</v>
      </c>
      <c r="U98" t="n">
        <v>0.72</v>
      </c>
      <c r="V98" t="n">
        <v>0.78</v>
      </c>
      <c r="W98" t="n">
        <v>0.18</v>
      </c>
      <c r="X98" t="n">
        <v>0.19</v>
      </c>
      <c r="Y98" t="n">
        <v>1</v>
      </c>
      <c r="Z98" t="n">
        <v>10</v>
      </c>
      <c r="AA98" t="n">
        <v>277.9084485792587</v>
      </c>
      <c r="AB98" t="n">
        <v>380.2465998015947</v>
      </c>
      <c r="AC98" t="n">
        <v>343.9563979959844</v>
      </c>
      <c r="AD98" t="n">
        <v>277908.4485792588</v>
      </c>
      <c r="AE98" t="n">
        <v>380246.5998015947</v>
      </c>
      <c r="AF98" t="n">
        <v>4.556277500197109e-06</v>
      </c>
      <c r="AG98" t="n">
        <v>5.925925925925926</v>
      </c>
      <c r="AH98" t="n">
        <v>343956.3979959844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4.8816</v>
      </c>
      <c r="E99" t="n">
        <v>20.48</v>
      </c>
      <c r="F99" t="n">
        <v>17.47</v>
      </c>
      <c r="G99" t="n">
        <v>131.05</v>
      </c>
      <c r="H99" t="n">
        <v>1.69</v>
      </c>
      <c r="I99" t="n">
        <v>8</v>
      </c>
      <c r="J99" t="n">
        <v>265.77</v>
      </c>
      <c r="K99" t="n">
        <v>56.94</v>
      </c>
      <c r="L99" t="n">
        <v>25.25</v>
      </c>
      <c r="M99" t="n">
        <v>6</v>
      </c>
      <c r="N99" t="n">
        <v>68.56999999999999</v>
      </c>
      <c r="O99" t="n">
        <v>33012.18</v>
      </c>
      <c r="P99" t="n">
        <v>242.59</v>
      </c>
      <c r="Q99" t="n">
        <v>444.55</v>
      </c>
      <c r="R99" t="n">
        <v>67.05</v>
      </c>
      <c r="S99" t="n">
        <v>48.21</v>
      </c>
      <c r="T99" t="n">
        <v>3490.68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278.0135983512177</v>
      </c>
      <c r="AB99" t="n">
        <v>380.3904703584695</v>
      </c>
      <c r="AC99" t="n">
        <v>344.0865377488346</v>
      </c>
      <c r="AD99" t="n">
        <v>278013.5983512177</v>
      </c>
      <c r="AE99" t="n">
        <v>380390.4703584695</v>
      </c>
      <c r="AF99" t="n">
        <v>4.554318292475419e-06</v>
      </c>
      <c r="AG99" t="n">
        <v>5.925925925925926</v>
      </c>
      <c r="AH99" t="n">
        <v>344086.5377488346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4.8794</v>
      </c>
      <c r="E100" t="n">
        <v>20.49</v>
      </c>
      <c r="F100" t="n">
        <v>17.48</v>
      </c>
      <c r="G100" t="n">
        <v>131.12</v>
      </c>
      <c r="H100" t="n">
        <v>1.7</v>
      </c>
      <c r="I100" t="n">
        <v>8</v>
      </c>
      <c r="J100" t="n">
        <v>266.24</v>
      </c>
      <c r="K100" t="n">
        <v>56.94</v>
      </c>
      <c r="L100" t="n">
        <v>25.5</v>
      </c>
      <c r="M100" t="n">
        <v>6</v>
      </c>
      <c r="N100" t="n">
        <v>68.8</v>
      </c>
      <c r="O100" t="n">
        <v>33070.26</v>
      </c>
      <c r="P100" t="n">
        <v>242.79</v>
      </c>
      <c r="Q100" t="n">
        <v>444.55</v>
      </c>
      <c r="R100" t="n">
        <v>67.31</v>
      </c>
      <c r="S100" t="n">
        <v>48.21</v>
      </c>
      <c r="T100" t="n">
        <v>3621.11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278.2114183164497</v>
      </c>
      <c r="AB100" t="n">
        <v>380.6611363621008</v>
      </c>
      <c r="AC100" t="n">
        <v>344.3313717689616</v>
      </c>
      <c r="AD100" t="n">
        <v>278211.4183164497</v>
      </c>
      <c r="AE100" t="n">
        <v>380661.1363621008</v>
      </c>
      <c r="AF100" t="n">
        <v>4.552265789147936e-06</v>
      </c>
      <c r="AG100" t="n">
        <v>5.928819444444444</v>
      </c>
      <c r="AH100" t="n">
        <v>344331.3717689615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4.8808</v>
      </c>
      <c r="E101" t="n">
        <v>20.49</v>
      </c>
      <c r="F101" t="n">
        <v>17.48</v>
      </c>
      <c r="G101" t="n">
        <v>131.07</v>
      </c>
      <c r="H101" t="n">
        <v>1.72</v>
      </c>
      <c r="I101" t="n">
        <v>8</v>
      </c>
      <c r="J101" t="n">
        <v>266.71</v>
      </c>
      <c r="K101" t="n">
        <v>56.94</v>
      </c>
      <c r="L101" t="n">
        <v>25.75</v>
      </c>
      <c r="M101" t="n">
        <v>6</v>
      </c>
      <c r="N101" t="n">
        <v>69.02</v>
      </c>
      <c r="O101" t="n">
        <v>33128.44</v>
      </c>
      <c r="P101" t="n">
        <v>242.38</v>
      </c>
      <c r="Q101" t="n">
        <v>444.55</v>
      </c>
      <c r="R101" t="n">
        <v>67.06999999999999</v>
      </c>
      <c r="S101" t="n">
        <v>48.21</v>
      </c>
      <c r="T101" t="n">
        <v>3500.93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277.9612445140427</v>
      </c>
      <c r="AB101" t="n">
        <v>380.3188375287583</v>
      </c>
      <c r="AC101" t="n">
        <v>344.0217414558538</v>
      </c>
      <c r="AD101" t="n">
        <v>277961.2445140427</v>
      </c>
      <c r="AE101" t="n">
        <v>380318.8375287583</v>
      </c>
      <c r="AF101" t="n">
        <v>4.553571927629061e-06</v>
      </c>
      <c r="AG101" t="n">
        <v>5.928819444444444</v>
      </c>
      <c r="AH101" t="n">
        <v>344021.7414558538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4.8804</v>
      </c>
      <c r="E102" t="n">
        <v>20.49</v>
      </c>
      <c r="F102" t="n">
        <v>17.48</v>
      </c>
      <c r="G102" t="n">
        <v>131.09</v>
      </c>
      <c r="H102" t="n">
        <v>1.73</v>
      </c>
      <c r="I102" t="n">
        <v>8</v>
      </c>
      <c r="J102" t="n">
        <v>267.18</v>
      </c>
      <c r="K102" t="n">
        <v>56.94</v>
      </c>
      <c r="L102" t="n">
        <v>26</v>
      </c>
      <c r="M102" t="n">
        <v>6</v>
      </c>
      <c r="N102" t="n">
        <v>69.23999999999999</v>
      </c>
      <c r="O102" t="n">
        <v>33186.69</v>
      </c>
      <c r="P102" t="n">
        <v>242.29</v>
      </c>
      <c r="Q102" t="n">
        <v>444.55</v>
      </c>
      <c r="R102" t="n">
        <v>67.18000000000001</v>
      </c>
      <c r="S102" t="n">
        <v>48.21</v>
      </c>
      <c r="T102" t="n">
        <v>3554.03</v>
      </c>
      <c r="U102" t="n">
        <v>0.72</v>
      </c>
      <c r="V102" t="n">
        <v>0.78</v>
      </c>
      <c r="W102" t="n">
        <v>0.18</v>
      </c>
      <c r="X102" t="n">
        <v>0.2</v>
      </c>
      <c r="Y102" t="n">
        <v>1</v>
      </c>
      <c r="Z102" t="n">
        <v>10</v>
      </c>
      <c r="AA102" t="n">
        <v>277.9300514074342</v>
      </c>
      <c r="AB102" t="n">
        <v>380.2761577441539</v>
      </c>
      <c r="AC102" t="n">
        <v>343.9831349699906</v>
      </c>
      <c r="AD102" t="n">
        <v>277930.0514074342</v>
      </c>
      <c r="AE102" t="n">
        <v>380276.1577441539</v>
      </c>
      <c r="AF102" t="n">
        <v>4.553198745205882e-06</v>
      </c>
      <c r="AG102" t="n">
        <v>5.928819444444444</v>
      </c>
      <c r="AH102" t="n">
        <v>343983.1349699906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4.8814</v>
      </c>
      <c r="E103" t="n">
        <v>20.49</v>
      </c>
      <c r="F103" t="n">
        <v>17.47</v>
      </c>
      <c r="G103" t="n">
        <v>131.06</v>
      </c>
      <c r="H103" t="n">
        <v>1.75</v>
      </c>
      <c r="I103" t="n">
        <v>8</v>
      </c>
      <c r="J103" t="n">
        <v>267.66</v>
      </c>
      <c r="K103" t="n">
        <v>56.94</v>
      </c>
      <c r="L103" t="n">
        <v>26.25</v>
      </c>
      <c r="M103" t="n">
        <v>6</v>
      </c>
      <c r="N103" t="n">
        <v>69.45999999999999</v>
      </c>
      <c r="O103" t="n">
        <v>33245.03</v>
      </c>
      <c r="P103" t="n">
        <v>241.95</v>
      </c>
      <c r="Q103" t="n">
        <v>444.55</v>
      </c>
      <c r="R103" t="n">
        <v>67.06</v>
      </c>
      <c r="S103" t="n">
        <v>48.21</v>
      </c>
      <c r="T103" t="n">
        <v>3495.8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277.7031950534123</v>
      </c>
      <c r="AB103" t="n">
        <v>379.9657628723851</v>
      </c>
      <c r="AC103" t="n">
        <v>343.7023637491414</v>
      </c>
      <c r="AD103" t="n">
        <v>277703.1950534123</v>
      </c>
      <c r="AE103" t="n">
        <v>379965.7628723851</v>
      </c>
      <c r="AF103" t="n">
        <v>4.554131701263829e-06</v>
      </c>
      <c r="AG103" t="n">
        <v>5.928819444444444</v>
      </c>
      <c r="AH103" t="n">
        <v>343702.3637491414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4.8791</v>
      </c>
      <c r="E104" t="n">
        <v>20.5</v>
      </c>
      <c r="F104" t="n">
        <v>17.48</v>
      </c>
      <c r="G104" t="n">
        <v>131.13</v>
      </c>
      <c r="H104" t="n">
        <v>1.76</v>
      </c>
      <c r="I104" t="n">
        <v>8</v>
      </c>
      <c r="J104" t="n">
        <v>268.13</v>
      </c>
      <c r="K104" t="n">
        <v>56.94</v>
      </c>
      <c r="L104" t="n">
        <v>26.5</v>
      </c>
      <c r="M104" t="n">
        <v>6</v>
      </c>
      <c r="N104" t="n">
        <v>69.69</v>
      </c>
      <c r="O104" t="n">
        <v>33303.46</v>
      </c>
      <c r="P104" t="n">
        <v>241.82</v>
      </c>
      <c r="Q104" t="n">
        <v>444.55</v>
      </c>
      <c r="R104" t="n">
        <v>67.42</v>
      </c>
      <c r="S104" t="n">
        <v>48.21</v>
      </c>
      <c r="T104" t="n">
        <v>3673.46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277.7406488869665</v>
      </c>
      <c r="AB104" t="n">
        <v>380.0170088598005</v>
      </c>
      <c r="AC104" t="n">
        <v>343.7487188914421</v>
      </c>
      <c r="AD104" t="n">
        <v>277740.6488869665</v>
      </c>
      <c r="AE104" t="n">
        <v>380017.0088598005</v>
      </c>
      <c r="AF104" t="n">
        <v>4.551985902330551e-06</v>
      </c>
      <c r="AG104" t="n">
        <v>5.931712962962963</v>
      </c>
      <c r="AH104" t="n">
        <v>343748.7188914421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4.8862</v>
      </c>
      <c r="E105" t="n">
        <v>20.47</v>
      </c>
      <c r="F105" t="n">
        <v>17.45</v>
      </c>
      <c r="G105" t="n">
        <v>130.9</v>
      </c>
      <c r="H105" t="n">
        <v>1.77</v>
      </c>
      <c r="I105" t="n">
        <v>8</v>
      </c>
      <c r="J105" t="n">
        <v>268.6</v>
      </c>
      <c r="K105" t="n">
        <v>56.94</v>
      </c>
      <c r="L105" t="n">
        <v>26.75</v>
      </c>
      <c r="M105" t="n">
        <v>6</v>
      </c>
      <c r="N105" t="n">
        <v>69.91</v>
      </c>
      <c r="O105" t="n">
        <v>33361.97</v>
      </c>
      <c r="P105" t="n">
        <v>241.21</v>
      </c>
      <c r="Q105" t="n">
        <v>444.55</v>
      </c>
      <c r="R105" t="n">
        <v>66.3</v>
      </c>
      <c r="S105" t="n">
        <v>48.21</v>
      </c>
      <c r="T105" t="n">
        <v>3112.92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277.1267142721771</v>
      </c>
      <c r="AB105" t="n">
        <v>379.176996434962</v>
      </c>
      <c r="AC105" t="n">
        <v>342.9888760734653</v>
      </c>
      <c r="AD105" t="n">
        <v>277126.7142721771</v>
      </c>
      <c r="AE105" t="n">
        <v>379176.996434962</v>
      </c>
      <c r="AF105" t="n">
        <v>4.558609890341976e-06</v>
      </c>
      <c r="AG105" t="n">
        <v>5.923032407407407</v>
      </c>
      <c r="AH105" t="n">
        <v>342988.8760734653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4.8847</v>
      </c>
      <c r="E106" t="n">
        <v>20.47</v>
      </c>
      <c r="F106" t="n">
        <v>17.46</v>
      </c>
      <c r="G106" t="n">
        <v>130.95</v>
      </c>
      <c r="H106" t="n">
        <v>1.79</v>
      </c>
      <c r="I106" t="n">
        <v>8</v>
      </c>
      <c r="J106" t="n">
        <v>269.08</v>
      </c>
      <c r="K106" t="n">
        <v>56.94</v>
      </c>
      <c r="L106" t="n">
        <v>27</v>
      </c>
      <c r="M106" t="n">
        <v>6</v>
      </c>
      <c r="N106" t="n">
        <v>70.14</v>
      </c>
      <c r="O106" t="n">
        <v>33420.56</v>
      </c>
      <c r="P106" t="n">
        <v>240.9</v>
      </c>
      <c r="Q106" t="n">
        <v>444.55</v>
      </c>
      <c r="R106" t="n">
        <v>66.40000000000001</v>
      </c>
      <c r="S106" t="n">
        <v>48.21</v>
      </c>
      <c r="T106" t="n">
        <v>3164.27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277.0480685051825</v>
      </c>
      <c r="AB106" t="n">
        <v>379.0693898269535</v>
      </c>
      <c r="AC106" t="n">
        <v>342.8915392890985</v>
      </c>
      <c r="AD106" t="n">
        <v>277048.0685051825</v>
      </c>
      <c r="AE106" t="n">
        <v>379069.3898269535</v>
      </c>
      <c r="AF106" t="n">
        <v>4.557210456255055e-06</v>
      </c>
      <c r="AG106" t="n">
        <v>5.923032407407407</v>
      </c>
      <c r="AH106" t="n">
        <v>342891.5392890985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4.8912</v>
      </c>
      <c r="E107" t="n">
        <v>20.44</v>
      </c>
      <c r="F107" t="n">
        <v>17.43</v>
      </c>
      <c r="G107" t="n">
        <v>130.75</v>
      </c>
      <c r="H107" t="n">
        <v>1.8</v>
      </c>
      <c r="I107" t="n">
        <v>8</v>
      </c>
      <c r="J107" t="n">
        <v>269.55</v>
      </c>
      <c r="K107" t="n">
        <v>56.94</v>
      </c>
      <c r="L107" t="n">
        <v>27.25</v>
      </c>
      <c r="M107" t="n">
        <v>6</v>
      </c>
      <c r="N107" t="n">
        <v>70.36</v>
      </c>
      <c r="O107" t="n">
        <v>33479.25</v>
      </c>
      <c r="P107" t="n">
        <v>239.89</v>
      </c>
      <c r="Q107" t="n">
        <v>444.55</v>
      </c>
      <c r="R107" t="n">
        <v>65.68000000000001</v>
      </c>
      <c r="S107" t="n">
        <v>48.21</v>
      </c>
      <c r="T107" t="n">
        <v>2803.27</v>
      </c>
      <c r="U107" t="n">
        <v>0.73</v>
      </c>
      <c r="V107" t="n">
        <v>0.78</v>
      </c>
      <c r="W107" t="n">
        <v>0.17</v>
      </c>
      <c r="X107" t="n">
        <v>0.16</v>
      </c>
      <c r="Y107" t="n">
        <v>1</v>
      </c>
      <c r="Z107" t="n">
        <v>10</v>
      </c>
      <c r="AA107" t="n">
        <v>276.2579286739158</v>
      </c>
      <c r="AB107" t="n">
        <v>377.9882856513052</v>
      </c>
      <c r="AC107" t="n">
        <v>341.9136141786348</v>
      </c>
      <c r="AD107" t="n">
        <v>276257.9286739158</v>
      </c>
      <c r="AE107" t="n">
        <v>377988.2856513052</v>
      </c>
      <c r="AF107" t="n">
        <v>4.563274670631714e-06</v>
      </c>
      <c r="AG107" t="n">
        <v>5.914351851851852</v>
      </c>
      <c r="AH107" t="n">
        <v>341913.6141786348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4.8828</v>
      </c>
      <c r="E108" t="n">
        <v>20.48</v>
      </c>
      <c r="F108" t="n">
        <v>17.47</v>
      </c>
      <c r="G108" t="n">
        <v>131.01</v>
      </c>
      <c r="H108" t="n">
        <v>1.81</v>
      </c>
      <c r="I108" t="n">
        <v>8</v>
      </c>
      <c r="J108" t="n">
        <v>270.03</v>
      </c>
      <c r="K108" t="n">
        <v>56.94</v>
      </c>
      <c r="L108" t="n">
        <v>27.5</v>
      </c>
      <c r="M108" t="n">
        <v>6</v>
      </c>
      <c r="N108" t="n">
        <v>70.59</v>
      </c>
      <c r="O108" t="n">
        <v>33538.02</v>
      </c>
      <c r="P108" t="n">
        <v>240.72</v>
      </c>
      <c r="Q108" t="n">
        <v>444.58</v>
      </c>
      <c r="R108" t="n">
        <v>66.94</v>
      </c>
      <c r="S108" t="n">
        <v>48.21</v>
      </c>
      <c r="T108" t="n">
        <v>3433.65</v>
      </c>
      <c r="U108" t="n">
        <v>0.72</v>
      </c>
      <c r="V108" t="n">
        <v>0.78</v>
      </c>
      <c r="W108" t="n">
        <v>0.17</v>
      </c>
      <c r="X108" t="n">
        <v>0.19</v>
      </c>
      <c r="Y108" t="n">
        <v>1</v>
      </c>
      <c r="Z108" t="n">
        <v>10</v>
      </c>
      <c r="AA108" t="n">
        <v>277.0470902879407</v>
      </c>
      <c r="AB108" t="n">
        <v>379.0680513869673</v>
      </c>
      <c r="AC108" t="n">
        <v>342.890328587946</v>
      </c>
      <c r="AD108" t="n">
        <v>277047.0902879407</v>
      </c>
      <c r="AE108" t="n">
        <v>379068.0513869674</v>
      </c>
      <c r="AF108" t="n">
        <v>4.555437839744956e-06</v>
      </c>
      <c r="AG108" t="n">
        <v>5.925925925925926</v>
      </c>
      <c r="AH108" t="n">
        <v>342890.328587946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4.8749</v>
      </c>
      <c r="E109" t="n">
        <v>20.51</v>
      </c>
      <c r="F109" t="n">
        <v>17.5</v>
      </c>
      <c r="G109" t="n">
        <v>131.26</v>
      </c>
      <c r="H109" t="n">
        <v>1.83</v>
      </c>
      <c r="I109" t="n">
        <v>8</v>
      </c>
      <c r="J109" t="n">
        <v>270.51</v>
      </c>
      <c r="K109" t="n">
        <v>56.94</v>
      </c>
      <c r="L109" t="n">
        <v>27.75</v>
      </c>
      <c r="M109" t="n">
        <v>6</v>
      </c>
      <c r="N109" t="n">
        <v>70.81999999999999</v>
      </c>
      <c r="O109" t="n">
        <v>33596.87</v>
      </c>
      <c r="P109" t="n">
        <v>240.41</v>
      </c>
      <c r="Q109" t="n">
        <v>444.55</v>
      </c>
      <c r="R109" t="n">
        <v>68</v>
      </c>
      <c r="S109" t="n">
        <v>48.21</v>
      </c>
      <c r="T109" t="n">
        <v>3967.33</v>
      </c>
      <c r="U109" t="n">
        <v>0.71</v>
      </c>
      <c r="V109" t="n">
        <v>0.78</v>
      </c>
      <c r="W109" t="n">
        <v>0.18</v>
      </c>
      <c r="X109" t="n">
        <v>0.22</v>
      </c>
      <c r="Y109" t="n">
        <v>1</v>
      </c>
      <c r="Z109" t="n">
        <v>10</v>
      </c>
      <c r="AA109" t="n">
        <v>277.2316853245362</v>
      </c>
      <c r="AB109" t="n">
        <v>379.3206224597957</v>
      </c>
      <c r="AC109" t="n">
        <v>343.1187946320694</v>
      </c>
      <c r="AD109" t="n">
        <v>277231.6853245362</v>
      </c>
      <c r="AE109" t="n">
        <v>379320.6224597957</v>
      </c>
      <c r="AF109" t="n">
        <v>4.548067486887173e-06</v>
      </c>
      <c r="AG109" t="n">
        <v>5.934606481481482</v>
      </c>
      <c r="AH109" t="n">
        <v>343118.7946320694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4.8787</v>
      </c>
      <c r="E110" t="n">
        <v>20.5</v>
      </c>
      <c r="F110" t="n">
        <v>17.49</v>
      </c>
      <c r="G110" t="n">
        <v>131.14</v>
      </c>
      <c r="H110" t="n">
        <v>1.84</v>
      </c>
      <c r="I110" t="n">
        <v>8</v>
      </c>
      <c r="J110" t="n">
        <v>270.99</v>
      </c>
      <c r="K110" t="n">
        <v>56.94</v>
      </c>
      <c r="L110" t="n">
        <v>28</v>
      </c>
      <c r="M110" t="n">
        <v>6</v>
      </c>
      <c r="N110" t="n">
        <v>71.04000000000001</v>
      </c>
      <c r="O110" t="n">
        <v>33655.82</v>
      </c>
      <c r="P110" t="n">
        <v>238.91</v>
      </c>
      <c r="Q110" t="n">
        <v>444.56</v>
      </c>
      <c r="R110" t="n">
        <v>67.43000000000001</v>
      </c>
      <c r="S110" t="n">
        <v>48.21</v>
      </c>
      <c r="T110" t="n">
        <v>3681.91</v>
      </c>
      <c r="U110" t="n">
        <v>0.71</v>
      </c>
      <c r="V110" t="n">
        <v>0.78</v>
      </c>
      <c r="W110" t="n">
        <v>0.18</v>
      </c>
      <c r="X110" t="n">
        <v>0.21</v>
      </c>
      <c r="Y110" t="n">
        <v>1</v>
      </c>
      <c r="Z110" t="n">
        <v>10</v>
      </c>
      <c r="AA110" t="n">
        <v>276.3362886034194</v>
      </c>
      <c r="AB110" t="n">
        <v>378.0955011638482</v>
      </c>
      <c r="AC110" t="n">
        <v>342.0105971931386</v>
      </c>
      <c r="AD110" t="n">
        <v>276336.2886034194</v>
      </c>
      <c r="AE110" t="n">
        <v>378095.5011638482</v>
      </c>
      <c r="AF110" t="n">
        <v>4.551612719907372e-06</v>
      </c>
      <c r="AG110" t="n">
        <v>5.931712962962963</v>
      </c>
      <c r="AH110" t="n">
        <v>342010.5971931386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4.8781</v>
      </c>
      <c r="E111" t="n">
        <v>20.5</v>
      </c>
      <c r="F111" t="n">
        <v>17.49</v>
      </c>
      <c r="G111" t="n">
        <v>131.16</v>
      </c>
      <c r="H111" t="n">
        <v>1.85</v>
      </c>
      <c r="I111" t="n">
        <v>8</v>
      </c>
      <c r="J111" t="n">
        <v>271.46</v>
      </c>
      <c r="K111" t="n">
        <v>56.94</v>
      </c>
      <c r="L111" t="n">
        <v>28.25</v>
      </c>
      <c r="M111" t="n">
        <v>6</v>
      </c>
      <c r="N111" t="n">
        <v>71.27</v>
      </c>
      <c r="O111" t="n">
        <v>33714.85</v>
      </c>
      <c r="P111" t="n">
        <v>238.37</v>
      </c>
      <c r="Q111" t="n">
        <v>444.55</v>
      </c>
      <c r="R111" t="n">
        <v>67.55</v>
      </c>
      <c r="S111" t="n">
        <v>48.21</v>
      </c>
      <c r="T111" t="n">
        <v>3741.08</v>
      </c>
      <c r="U111" t="n">
        <v>0.71</v>
      </c>
      <c r="V111" t="n">
        <v>0.78</v>
      </c>
      <c r="W111" t="n">
        <v>0.18</v>
      </c>
      <c r="X111" t="n">
        <v>0.21</v>
      </c>
      <c r="Y111" t="n">
        <v>1</v>
      </c>
      <c r="Z111" t="n">
        <v>10</v>
      </c>
      <c r="AA111" t="n">
        <v>276.0884708522792</v>
      </c>
      <c r="AB111" t="n">
        <v>377.7564259837907</v>
      </c>
      <c r="AC111" t="n">
        <v>341.7038828723706</v>
      </c>
      <c r="AD111" t="n">
        <v>276088.4708522792</v>
      </c>
      <c r="AE111" t="n">
        <v>377756.4259837907</v>
      </c>
      <c r="AF111" t="n">
        <v>4.551052946272603e-06</v>
      </c>
      <c r="AG111" t="n">
        <v>5.931712962962963</v>
      </c>
      <c r="AH111" t="n">
        <v>341703.8828723707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4.9002</v>
      </c>
      <c r="E112" t="n">
        <v>20.41</v>
      </c>
      <c r="F112" t="n">
        <v>17.44</v>
      </c>
      <c r="G112" t="n">
        <v>149.48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237.85</v>
      </c>
      <c r="Q112" t="n">
        <v>444.55</v>
      </c>
      <c r="R112" t="n">
        <v>65.84</v>
      </c>
      <c r="S112" t="n">
        <v>48.21</v>
      </c>
      <c r="T112" t="n">
        <v>2888.68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274.9784435861262</v>
      </c>
      <c r="AB112" t="n">
        <v>376.2376377072934</v>
      </c>
      <c r="AC112" t="n">
        <v>340.3300456173496</v>
      </c>
      <c r="AD112" t="n">
        <v>274978.4435861262</v>
      </c>
      <c r="AE112" t="n">
        <v>376237.6377072934</v>
      </c>
      <c r="AF112" t="n">
        <v>4.571671275153238e-06</v>
      </c>
      <c r="AG112" t="n">
        <v>5.905671296296297</v>
      </c>
      <c r="AH112" t="n">
        <v>340330.0456173496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4.8978</v>
      </c>
      <c r="E113" t="n">
        <v>20.42</v>
      </c>
      <c r="F113" t="n">
        <v>17.45</v>
      </c>
      <c r="G113" t="n">
        <v>149.56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238.4</v>
      </c>
      <c r="Q113" t="n">
        <v>444.57</v>
      </c>
      <c r="R113" t="n">
        <v>66.25</v>
      </c>
      <c r="S113" t="n">
        <v>48.21</v>
      </c>
      <c r="T113" t="n">
        <v>3096.34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275.3535543457471</v>
      </c>
      <c r="AB113" t="n">
        <v>376.7508807973254</v>
      </c>
      <c r="AC113" t="n">
        <v>340.7943055072101</v>
      </c>
      <c r="AD113" t="n">
        <v>275353.554345747</v>
      </c>
      <c r="AE113" t="n">
        <v>376750.8807973253</v>
      </c>
      <c r="AF113" t="n">
        <v>4.569432180614165e-06</v>
      </c>
      <c r="AG113" t="n">
        <v>5.908564814814816</v>
      </c>
      <c r="AH113" t="n">
        <v>340794.3055072101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4.8989</v>
      </c>
      <c r="E114" t="n">
        <v>20.41</v>
      </c>
      <c r="F114" t="n">
        <v>17.44</v>
      </c>
      <c r="G114" t="n">
        <v>149.53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238.53</v>
      </c>
      <c r="Q114" t="n">
        <v>444.56</v>
      </c>
      <c r="R114" t="n">
        <v>66.06</v>
      </c>
      <c r="S114" t="n">
        <v>48.21</v>
      </c>
      <c r="T114" t="n">
        <v>2999.64</v>
      </c>
      <c r="U114" t="n">
        <v>0.73</v>
      </c>
      <c r="V114" t="n">
        <v>0.78</v>
      </c>
      <c r="W114" t="n">
        <v>0.18</v>
      </c>
      <c r="X114" t="n">
        <v>0.17</v>
      </c>
      <c r="Y114" t="n">
        <v>1</v>
      </c>
      <c r="Z114" t="n">
        <v>10</v>
      </c>
      <c r="AA114" t="n">
        <v>275.3567927179716</v>
      </c>
      <c r="AB114" t="n">
        <v>376.7553116810698</v>
      </c>
      <c r="AC114" t="n">
        <v>340.7983135136288</v>
      </c>
      <c r="AD114" t="n">
        <v>275356.7927179716</v>
      </c>
      <c r="AE114" t="n">
        <v>376755.3116810698</v>
      </c>
      <c r="AF114" t="n">
        <v>4.570458432277907e-06</v>
      </c>
      <c r="AG114" t="n">
        <v>5.905671296296297</v>
      </c>
      <c r="AH114" t="n">
        <v>340798.3135136288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4.9011</v>
      </c>
      <c r="E115" t="n">
        <v>20.4</v>
      </c>
      <c r="F115" t="n">
        <v>17.44</v>
      </c>
      <c r="G115" t="n">
        <v>149.45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238.84</v>
      </c>
      <c r="Q115" t="n">
        <v>444.55</v>
      </c>
      <c r="R115" t="n">
        <v>65.78</v>
      </c>
      <c r="S115" t="n">
        <v>48.21</v>
      </c>
      <c r="T115" t="n">
        <v>2858.65</v>
      </c>
      <c r="U115" t="n">
        <v>0.73</v>
      </c>
      <c r="V115" t="n">
        <v>0.78</v>
      </c>
      <c r="W115" t="n">
        <v>0.17</v>
      </c>
      <c r="X115" t="n">
        <v>0.16</v>
      </c>
      <c r="Y115" t="n">
        <v>1</v>
      </c>
      <c r="Z115" t="n">
        <v>10</v>
      </c>
      <c r="AA115" t="n">
        <v>275.4375034713821</v>
      </c>
      <c r="AB115" t="n">
        <v>376.8657436945933</v>
      </c>
      <c r="AC115" t="n">
        <v>340.8982060507739</v>
      </c>
      <c r="AD115" t="n">
        <v>275437.5034713821</v>
      </c>
      <c r="AE115" t="n">
        <v>376865.7436945933</v>
      </c>
      <c r="AF115" t="n">
        <v>4.572510935605391e-06</v>
      </c>
      <c r="AG115" t="n">
        <v>5.902777777777778</v>
      </c>
      <c r="AH115" t="n">
        <v>340898.2060507738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4.899</v>
      </c>
      <c r="E116" t="n">
        <v>20.41</v>
      </c>
      <c r="F116" t="n">
        <v>17.44</v>
      </c>
      <c r="G116" t="n">
        <v>149.52</v>
      </c>
      <c r="H116" t="n">
        <v>1.92</v>
      </c>
      <c r="I116" t="n">
        <v>7</v>
      </c>
      <c r="J116" t="n">
        <v>273.87</v>
      </c>
      <c r="K116" t="n">
        <v>56.94</v>
      </c>
      <c r="L116" t="n">
        <v>29.5</v>
      </c>
      <c r="M116" t="n">
        <v>5</v>
      </c>
      <c r="N116" t="n">
        <v>72.43000000000001</v>
      </c>
      <c r="O116" t="n">
        <v>34011.48</v>
      </c>
      <c r="P116" t="n">
        <v>238.93</v>
      </c>
      <c r="Q116" t="n">
        <v>444.55</v>
      </c>
      <c r="R116" t="n">
        <v>66.05</v>
      </c>
      <c r="S116" t="n">
        <v>48.21</v>
      </c>
      <c r="T116" t="n">
        <v>2993.1</v>
      </c>
      <c r="U116" t="n">
        <v>0.73</v>
      </c>
      <c r="V116" t="n">
        <v>0.78</v>
      </c>
      <c r="W116" t="n">
        <v>0.18</v>
      </c>
      <c r="X116" t="n">
        <v>0.17</v>
      </c>
      <c r="Y116" t="n">
        <v>1</v>
      </c>
      <c r="Z116" t="n">
        <v>10</v>
      </c>
      <c r="AA116" t="n">
        <v>275.5509872208651</v>
      </c>
      <c r="AB116" t="n">
        <v>377.0210171671856</v>
      </c>
      <c r="AC116" t="n">
        <v>341.0386604410696</v>
      </c>
      <c r="AD116" t="n">
        <v>275550.9872208651</v>
      </c>
      <c r="AE116" t="n">
        <v>377021.0171671855</v>
      </c>
      <c r="AF116" t="n">
        <v>4.570551727883702e-06</v>
      </c>
      <c r="AG116" t="n">
        <v>5.905671296296297</v>
      </c>
      <c r="AH116" t="n">
        <v>341038.6604410696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4.9004</v>
      </c>
      <c r="E117" t="n">
        <v>20.41</v>
      </c>
      <c r="F117" t="n">
        <v>17.44</v>
      </c>
      <c r="G117" t="n">
        <v>149.47</v>
      </c>
      <c r="H117" t="n">
        <v>1.93</v>
      </c>
      <c r="I117" t="n">
        <v>7</v>
      </c>
      <c r="J117" t="n">
        <v>274.35</v>
      </c>
      <c r="K117" t="n">
        <v>56.94</v>
      </c>
      <c r="L117" t="n">
        <v>29.75</v>
      </c>
      <c r="M117" t="n">
        <v>5</v>
      </c>
      <c r="N117" t="n">
        <v>72.66</v>
      </c>
      <c r="O117" t="n">
        <v>34071.05</v>
      </c>
      <c r="P117" t="n">
        <v>238.71</v>
      </c>
      <c r="Q117" t="n">
        <v>444.55</v>
      </c>
      <c r="R117" t="n">
        <v>65.84999999999999</v>
      </c>
      <c r="S117" t="n">
        <v>48.21</v>
      </c>
      <c r="T117" t="n">
        <v>2892.99</v>
      </c>
      <c r="U117" t="n">
        <v>0.73</v>
      </c>
      <c r="V117" t="n">
        <v>0.78</v>
      </c>
      <c r="W117" t="n">
        <v>0.18</v>
      </c>
      <c r="X117" t="n">
        <v>0.16</v>
      </c>
      <c r="Y117" t="n">
        <v>1</v>
      </c>
      <c r="Z117" t="n">
        <v>10</v>
      </c>
      <c r="AA117" t="n">
        <v>275.3963507578462</v>
      </c>
      <c r="AB117" t="n">
        <v>376.8094367364038</v>
      </c>
      <c r="AC117" t="n">
        <v>340.8472729496467</v>
      </c>
      <c r="AD117" t="n">
        <v>275396.3507578462</v>
      </c>
      <c r="AE117" t="n">
        <v>376809.4367364038</v>
      </c>
      <c r="AF117" t="n">
        <v>4.571857866364829e-06</v>
      </c>
      <c r="AG117" t="n">
        <v>5.905671296296297</v>
      </c>
      <c r="AH117" t="n">
        <v>340847.2729496467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4.9052</v>
      </c>
      <c r="E118" t="n">
        <v>20.39</v>
      </c>
      <c r="F118" t="n">
        <v>17.42</v>
      </c>
      <c r="G118" t="n">
        <v>149.3</v>
      </c>
      <c r="H118" t="n">
        <v>1.94</v>
      </c>
      <c r="I118" t="n">
        <v>7</v>
      </c>
      <c r="J118" t="n">
        <v>274.84</v>
      </c>
      <c r="K118" t="n">
        <v>56.94</v>
      </c>
      <c r="L118" t="n">
        <v>30</v>
      </c>
      <c r="M118" t="n">
        <v>5</v>
      </c>
      <c r="N118" t="n">
        <v>72.89</v>
      </c>
      <c r="O118" t="n">
        <v>34130.71</v>
      </c>
      <c r="P118" t="n">
        <v>238.49</v>
      </c>
      <c r="Q118" t="n">
        <v>444.58</v>
      </c>
      <c r="R118" t="n">
        <v>65.03</v>
      </c>
      <c r="S118" t="n">
        <v>48.21</v>
      </c>
      <c r="T118" t="n">
        <v>2485.64</v>
      </c>
      <c r="U118" t="n">
        <v>0.74</v>
      </c>
      <c r="V118" t="n">
        <v>0.78</v>
      </c>
      <c r="W118" t="n">
        <v>0.18</v>
      </c>
      <c r="X118" t="n">
        <v>0.14</v>
      </c>
      <c r="Y118" t="n">
        <v>1</v>
      </c>
      <c r="Z118" t="n">
        <v>10</v>
      </c>
      <c r="AA118" t="n">
        <v>275.0807610877773</v>
      </c>
      <c r="AB118" t="n">
        <v>376.3776330269819</v>
      </c>
      <c r="AC118" t="n">
        <v>340.4566799802117</v>
      </c>
      <c r="AD118" t="n">
        <v>275080.7610877773</v>
      </c>
      <c r="AE118" t="n">
        <v>376377.6330269818</v>
      </c>
      <c r="AF118" t="n">
        <v>4.576336055442975e-06</v>
      </c>
      <c r="AG118" t="n">
        <v>5.89988425925926</v>
      </c>
      <c r="AH118" t="n">
        <v>340456.6799802117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4.9082</v>
      </c>
      <c r="E119" t="n">
        <v>20.37</v>
      </c>
      <c r="F119" t="n">
        <v>17.41</v>
      </c>
      <c r="G119" t="n">
        <v>149.19</v>
      </c>
      <c r="H119" t="n">
        <v>1.96</v>
      </c>
      <c r="I119" t="n">
        <v>7</v>
      </c>
      <c r="J119" t="n">
        <v>275.32</v>
      </c>
      <c r="K119" t="n">
        <v>56.94</v>
      </c>
      <c r="L119" t="n">
        <v>30.25</v>
      </c>
      <c r="M119" t="n">
        <v>5</v>
      </c>
      <c r="N119" t="n">
        <v>73.13</v>
      </c>
      <c r="O119" t="n">
        <v>34190.46</v>
      </c>
      <c r="P119" t="n">
        <v>237.74</v>
      </c>
      <c r="Q119" t="n">
        <v>444.57</v>
      </c>
      <c r="R119" t="n">
        <v>64.8</v>
      </c>
      <c r="S119" t="n">
        <v>48.21</v>
      </c>
      <c r="T119" t="n">
        <v>2370.1</v>
      </c>
      <c r="U119" t="n">
        <v>0.74</v>
      </c>
      <c r="V119" t="n">
        <v>0.78</v>
      </c>
      <c r="W119" t="n">
        <v>0.17</v>
      </c>
      <c r="X119" t="n">
        <v>0.13</v>
      </c>
      <c r="Y119" t="n">
        <v>1</v>
      </c>
      <c r="Z119" t="n">
        <v>10</v>
      </c>
      <c r="AA119" t="n">
        <v>274.5881915798935</v>
      </c>
      <c r="AB119" t="n">
        <v>375.7036776956623</v>
      </c>
      <c r="AC119" t="n">
        <v>339.847045999811</v>
      </c>
      <c r="AD119" t="n">
        <v>274588.1915798935</v>
      </c>
      <c r="AE119" t="n">
        <v>375703.6776956624</v>
      </c>
      <c r="AF119" t="n">
        <v>4.579134923616817e-06</v>
      </c>
      <c r="AG119" t="n">
        <v>5.894097222222222</v>
      </c>
      <c r="AH119" t="n">
        <v>339847.045999811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4.8972</v>
      </c>
      <c r="E120" t="n">
        <v>20.42</v>
      </c>
      <c r="F120" t="n">
        <v>17.45</v>
      </c>
      <c r="G120" t="n">
        <v>149.59</v>
      </c>
      <c r="H120" t="n">
        <v>1.97</v>
      </c>
      <c r="I120" t="n">
        <v>7</v>
      </c>
      <c r="J120" t="n">
        <v>275.81</v>
      </c>
      <c r="K120" t="n">
        <v>56.94</v>
      </c>
      <c r="L120" t="n">
        <v>30.5</v>
      </c>
      <c r="M120" t="n">
        <v>5</v>
      </c>
      <c r="N120" t="n">
        <v>73.36</v>
      </c>
      <c r="O120" t="n">
        <v>34250.31</v>
      </c>
      <c r="P120" t="n">
        <v>237.93</v>
      </c>
      <c r="Q120" t="n">
        <v>444.55</v>
      </c>
      <c r="R120" t="n">
        <v>66.43000000000001</v>
      </c>
      <c r="S120" t="n">
        <v>48.21</v>
      </c>
      <c r="T120" t="n">
        <v>3182.72</v>
      </c>
      <c r="U120" t="n">
        <v>0.73</v>
      </c>
      <c r="V120" t="n">
        <v>0.78</v>
      </c>
      <c r="W120" t="n">
        <v>0.17</v>
      </c>
      <c r="X120" t="n">
        <v>0.17</v>
      </c>
      <c r="Y120" t="n">
        <v>1</v>
      </c>
      <c r="Z120" t="n">
        <v>10</v>
      </c>
      <c r="AA120" t="n">
        <v>275.1411546000244</v>
      </c>
      <c r="AB120" t="n">
        <v>376.4602660948123</v>
      </c>
      <c r="AC120" t="n">
        <v>340.5314266640245</v>
      </c>
      <c r="AD120" t="n">
        <v>275141.1546000245</v>
      </c>
      <c r="AE120" t="n">
        <v>376460.2660948123</v>
      </c>
      <c r="AF120" t="n">
        <v>4.568872406979397e-06</v>
      </c>
      <c r="AG120" t="n">
        <v>5.908564814814816</v>
      </c>
      <c r="AH120" t="n">
        <v>340531.4266640245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4.8952</v>
      </c>
      <c r="E121" t="n">
        <v>20.43</v>
      </c>
      <c r="F121" t="n">
        <v>17.46</v>
      </c>
      <c r="G121" t="n">
        <v>149.66</v>
      </c>
      <c r="H121" t="n">
        <v>1.98</v>
      </c>
      <c r="I121" t="n">
        <v>7</v>
      </c>
      <c r="J121" t="n">
        <v>276.29</v>
      </c>
      <c r="K121" t="n">
        <v>56.94</v>
      </c>
      <c r="L121" t="n">
        <v>30.75</v>
      </c>
      <c r="M121" t="n">
        <v>5</v>
      </c>
      <c r="N121" t="n">
        <v>73.59999999999999</v>
      </c>
      <c r="O121" t="n">
        <v>34310.24</v>
      </c>
      <c r="P121" t="n">
        <v>237.56</v>
      </c>
      <c r="Q121" t="n">
        <v>444.55</v>
      </c>
      <c r="R121" t="n">
        <v>66.65000000000001</v>
      </c>
      <c r="S121" t="n">
        <v>48.21</v>
      </c>
      <c r="T121" t="n">
        <v>3297.27</v>
      </c>
      <c r="U121" t="n">
        <v>0.72</v>
      </c>
      <c r="V121" t="n">
        <v>0.78</v>
      </c>
      <c r="W121" t="n">
        <v>0.18</v>
      </c>
      <c r="X121" t="n">
        <v>0.18</v>
      </c>
      <c r="Y121" t="n">
        <v>1</v>
      </c>
      <c r="Z121" t="n">
        <v>10</v>
      </c>
      <c r="AA121" t="n">
        <v>275.048847058731</v>
      </c>
      <c r="AB121" t="n">
        <v>376.3339668444933</v>
      </c>
      <c r="AC121" t="n">
        <v>340.4171812368939</v>
      </c>
      <c r="AD121" t="n">
        <v>275048.847058731</v>
      </c>
      <c r="AE121" t="n">
        <v>376333.9668444933</v>
      </c>
      <c r="AF121" t="n">
        <v>4.567006494863502e-06</v>
      </c>
      <c r="AG121" t="n">
        <v>5.911458333333333</v>
      </c>
      <c r="AH121" t="n">
        <v>340417.1812368939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4.8984</v>
      </c>
      <c r="E122" t="n">
        <v>20.41</v>
      </c>
      <c r="F122" t="n">
        <v>17.45</v>
      </c>
      <c r="G122" t="n">
        <v>149.54</v>
      </c>
      <c r="H122" t="n">
        <v>1.99</v>
      </c>
      <c r="I122" t="n">
        <v>7</v>
      </c>
      <c r="J122" t="n">
        <v>276.78</v>
      </c>
      <c r="K122" t="n">
        <v>56.94</v>
      </c>
      <c r="L122" t="n">
        <v>31</v>
      </c>
      <c r="M122" t="n">
        <v>5</v>
      </c>
      <c r="N122" t="n">
        <v>73.84</v>
      </c>
      <c r="O122" t="n">
        <v>34370.27</v>
      </c>
      <c r="P122" t="n">
        <v>237.09</v>
      </c>
      <c r="Q122" t="n">
        <v>444.55</v>
      </c>
      <c r="R122" t="n">
        <v>66.2</v>
      </c>
      <c r="S122" t="n">
        <v>48.21</v>
      </c>
      <c r="T122" t="n">
        <v>3071.2</v>
      </c>
      <c r="U122" t="n">
        <v>0.73</v>
      </c>
      <c r="V122" t="n">
        <v>0.78</v>
      </c>
      <c r="W122" t="n">
        <v>0.17</v>
      </c>
      <c r="X122" t="n">
        <v>0.17</v>
      </c>
      <c r="Y122" t="n">
        <v>1</v>
      </c>
      <c r="Z122" t="n">
        <v>10</v>
      </c>
      <c r="AA122" t="n">
        <v>274.6870040734593</v>
      </c>
      <c r="AB122" t="n">
        <v>375.8388773086585</v>
      </c>
      <c r="AC122" t="n">
        <v>339.9693423514967</v>
      </c>
      <c r="AD122" t="n">
        <v>274687.0040734592</v>
      </c>
      <c r="AE122" t="n">
        <v>375838.8773086586</v>
      </c>
      <c r="AF122" t="n">
        <v>4.569991954248933e-06</v>
      </c>
      <c r="AG122" t="n">
        <v>5.905671296296297</v>
      </c>
      <c r="AH122" t="n">
        <v>339969.3423514967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4.9</v>
      </c>
      <c r="E123" t="n">
        <v>20.41</v>
      </c>
      <c r="F123" t="n">
        <v>17.44</v>
      </c>
      <c r="G123" t="n">
        <v>149.49</v>
      </c>
      <c r="H123" t="n">
        <v>2.01</v>
      </c>
      <c r="I123" t="n">
        <v>7</v>
      </c>
      <c r="J123" t="n">
        <v>277.27</v>
      </c>
      <c r="K123" t="n">
        <v>56.94</v>
      </c>
      <c r="L123" t="n">
        <v>31.25</v>
      </c>
      <c r="M123" t="n">
        <v>5</v>
      </c>
      <c r="N123" t="n">
        <v>74.06999999999999</v>
      </c>
      <c r="O123" t="n">
        <v>34430.39</v>
      </c>
      <c r="P123" t="n">
        <v>236.72</v>
      </c>
      <c r="Q123" t="n">
        <v>444.55</v>
      </c>
      <c r="R123" t="n">
        <v>65.94</v>
      </c>
      <c r="S123" t="n">
        <v>48.21</v>
      </c>
      <c r="T123" t="n">
        <v>2940.29</v>
      </c>
      <c r="U123" t="n">
        <v>0.73</v>
      </c>
      <c r="V123" t="n">
        <v>0.78</v>
      </c>
      <c r="W123" t="n">
        <v>0.17</v>
      </c>
      <c r="X123" t="n">
        <v>0.16</v>
      </c>
      <c r="Y123" t="n">
        <v>1</v>
      </c>
      <c r="Z123" t="n">
        <v>10</v>
      </c>
      <c r="AA123" t="n">
        <v>274.427229844834</v>
      </c>
      <c r="AB123" t="n">
        <v>375.4834427486234</v>
      </c>
      <c r="AC123" t="n">
        <v>339.6478299670158</v>
      </c>
      <c r="AD123" t="n">
        <v>274427.229844834</v>
      </c>
      <c r="AE123" t="n">
        <v>375483.4427486234</v>
      </c>
      <c r="AF123" t="n">
        <v>4.571484683941649e-06</v>
      </c>
      <c r="AG123" t="n">
        <v>5.905671296296297</v>
      </c>
      <c r="AH123" t="n">
        <v>339647.8299670158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17.45</v>
      </c>
      <c r="G124" t="n">
        <v>149.56</v>
      </c>
      <c r="H124" t="n">
        <v>2.02</v>
      </c>
      <c r="I124" t="n">
        <v>7</v>
      </c>
      <c r="J124" t="n">
        <v>277.75</v>
      </c>
      <c r="K124" t="n">
        <v>56.94</v>
      </c>
      <c r="L124" t="n">
        <v>31.5</v>
      </c>
      <c r="M124" t="n">
        <v>5</v>
      </c>
      <c r="N124" t="n">
        <v>74.31</v>
      </c>
      <c r="O124" t="n">
        <v>34490.61</v>
      </c>
      <c r="P124" t="n">
        <v>236.52</v>
      </c>
      <c r="Q124" t="n">
        <v>444.55</v>
      </c>
      <c r="R124" t="n">
        <v>66.23999999999999</v>
      </c>
      <c r="S124" t="n">
        <v>48.21</v>
      </c>
      <c r="T124" t="n">
        <v>3088.11</v>
      </c>
      <c r="U124" t="n">
        <v>0.73</v>
      </c>
      <c r="V124" t="n">
        <v>0.78</v>
      </c>
      <c r="W124" t="n">
        <v>0.17</v>
      </c>
      <c r="X124" t="n">
        <v>0.17</v>
      </c>
      <c r="Y124" t="n">
        <v>1</v>
      </c>
      <c r="Z124" t="n">
        <v>10</v>
      </c>
      <c r="AA124" t="n">
        <v>274.4186301055909</v>
      </c>
      <c r="AB124" t="n">
        <v>375.4716762059973</v>
      </c>
      <c r="AC124" t="n">
        <v>339.6371864067034</v>
      </c>
      <c r="AD124" t="n">
        <v>274418.6301055909</v>
      </c>
      <c r="AE124" t="n">
        <v>375471.6762059972</v>
      </c>
      <c r="AF124" t="n">
        <v>4.569618771825754e-06</v>
      </c>
      <c r="AG124" t="n">
        <v>5.908564814814816</v>
      </c>
      <c r="AH124" t="n">
        <v>339637.1864067034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4.8937</v>
      </c>
      <c r="E125" t="n">
        <v>20.43</v>
      </c>
      <c r="F125" t="n">
        <v>17.47</v>
      </c>
      <c r="G125" t="n">
        <v>149.71</v>
      </c>
      <c r="H125" t="n">
        <v>2.03</v>
      </c>
      <c r="I125" t="n">
        <v>7</v>
      </c>
      <c r="J125" t="n">
        <v>278.24</v>
      </c>
      <c r="K125" t="n">
        <v>56.94</v>
      </c>
      <c r="L125" t="n">
        <v>31.75</v>
      </c>
      <c r="M125" t="n">
        <v>5</v>
      </c>
      <c r="N125" t="n">
        <v>74.55</v>
      </c>
      <c r="O125" t="n">
        <v>34550.91</v>
      </c>
      <c r="P125" t="n">
        <v>236.86</v>
      </c>
      <c r="Q125" t="n">
        <v>444.57</v>
      </c>
      <c r="R125" t="n">
        <v>66.87</v>
      </c>
      <c r="S125" t="n">
        <v>48.21</v>
      </c>
      <c r="T125" t="n">
        <v>3406.01</v>
      </c>
      <c r="U125" t="n">
        <v>0.72</v>
      </c>
      <c r="V125" t="n">
        <v>0.78</v>
      </c>
      <c r="W125" t="n">
        <v>0.17</v>
      </c>
      <c r="X125" t="n">
        <v>0.19</v>
      </c>
      <c r="Y125" t="n">
        <v>1</v>
      </c>
      <c r="Z125" t="n">
        <v>10</v>
      </c>
      <c r="AA125" t="n">
        <v>274.7769565470259</v>
      </c>
      <c r="AB125" t="n">
        <v>375.9619542514154</v>
      </c>
      <c r="AC125" t="n">
        <v>340.0806730035765</v>
      </c>
      <c r="AD125" t="n">
        <v>274776.9565470259</v>
      </c>
      <c r="AE125" t="n">
        <v>375961.9542514154</v>
      </c>
      <c r="AF125" t="n">
        <v>4.565607060776581e-06</v>
      </c>
      <c r="AG125" t="n">
        <v>5.911458333333333</v>
      </c>
      <c r="AH125" t="n">
        <v>340080.6730035765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4.898</v>
      </c>
      <c r="E126" t="n">
        <v>20.42</v>
      </c>
      <c r="F126" t="n">
        <v>17.45</v>
      </c>
      <c r="G126" t="n">
        <v>149.56</v>
      </c>
      <c r="H126" t="n">
        <v>2.04</v>
      </c>
      <c r="I126" t="n">
        <v>7</v>
      </c>
      <c r="J126" t="n">
        <v>278.73</v>
      </c>
      <c r="K126" t="n">
        <v>56.94</v>
      </c>
      <c r="L126" t="n">
        <v>32</v>
      </c>
      <c r="M126" t="n">
        <v>5</v>
      </c>
      <c r="N126" t="n">
        <v>74.79000000000001</v>
      </c>
      <c r="O126" t="n">
        <v>34611.32</v>
      </c>
      <c r="P126" t="n">
        <v>236.8</v>
      </c>
      <c r="Q126" t="n">
        <v>444.56</v>
      </c>
      <c r="R126" t="n">
        <v>66.20999999999999</v>
      </c>
      <c r="S126" t="n">
        <v>48.21</v>
      </c>
      <c r="T126" t="n">
        <v>3074.77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274.5568950117883</v>
      </c>
      <c r="AB126" t="n">
        <v>375.6608563504736</v>
      </c>
      <c r="AC126" t="n">
        <v>339.808311463707</v>
      </c>
      <c r="AD126" t="n">
        <v>274556.8950117883</v>
      </c>
      <c r="AE126" t="n">
        <v>375660.8563504736</v>
      </c>
      <c r="AF126" t="n">
        <v>4.569618771825754e-06</v>
      </c>
      <c r="AG126" t="n">
        <v>5.908564814814816</v>
      </c>
      <c r="AH126" t="n">
        <v>339808.311463707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4.8964</v>
      </c>
      <c r="E127" t="n">
        <v>20.42</v>
      </c>
      <c r="F127" t="n">
        <v>17.45</v>
      </c>
      <c r="G127" t="n">
        <v>149.61</v>
      </c>
      <c r="H127" t="n">
        <v>2.06</v>
      </c>
      <c r="I127" t="n">
        <v>7</v>
      </c>
      <c r="J127" t="n">
        <v>279.22</v>
      </c>
      <c r="K127" t="n">
        <v>56.94</v>
      </c>
      <c r="L127" t="n">
        <v>32.25</v>
      </c>
      <c r="M127" t="n">
        <v>5</v>
      </c>
      <c r="N127" t="n">
        <v>75.03</v>
      </c>
      <c r="O127" t="n">
        <v>34671.81</v>
      </c>
      <c r="P127" t="n">
        <v>236.52</v>
      </c>
      <c r="Q127" t="n">
        <v>444.55</v>
      </c>
      <c r="R127" t="n">
        <v>66.48</v>
      </c>
      <c r="S127" t="n">
        <v>48.21</v>
      </c>
      <c r="T127" t="n">
        <v>3210.03</v>
      </c>
      <c r="U127" t="n">
        <v>0.73</v>
      </c>
      <c r="V127" t="n">
        <v>0.78</v>
      </c>
      <c r="W127" t="n">
        <v>0.17</v>
      </c>
      <c r="X127" t="n">
        <v>0.18</v>
      </c>
      <c r="Y127" t="n">
        <v>1</v>
      </c>
      <c r="Z127" t="n">
        <v>10</v>
      </c>
      <c r="AA127" t="n">
        <v>274.4709350311877</v>
      </c>
      <c r="AB127" t="n">
        <v>375.5432421127292</v>
      </c>
      <c r="AC127" t="n">
        <v>339.7019221637403</v>
      </c>
      <c r="AD127" t="n">
        <v>274470.9350311877</v>
      </c>
      <c r="AE127" t="n">
        <v>375543.2421127292</v>
      </c>
      <c r="AF127" t="n">
        <v>4.568126042133038e-06</v>
      </c>
      <c r="AG127" t="n">
        <v>5.908564814814816</v>
      </c>
      <c r="AH127" t="n">
        <v>339701.9221637403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4.8972</v>
      </c>
      <c r="E128" t="n">
        <v>20.42</v>
      </c>
      <c r="F128" t="n">
        <v>17.45</v>
      </c>
      <c r="G128" t="n">
        <v>149.59</v>
      </c>
      <c r="H128" t="n">
        <v>2.07</v>
      </c>
      <c r="I128" t="n">
        <v>7</v>
      </c>
      <c r="J128" t="n">
        <v>279.72</v>
      </c>
      <c r="K128" t="n">
        <v>56.94</v>
      </c>
      <c r="L128" t="n">
        <v>32.5</v>
      </c>
      <c r="M128" t="n">
        <v>5</v>
      </c>
      <c r="N128" t="n">
        <v>75.27</v>
      </c>
      <c r="O128" t="n">
        <v>34732.41</v>
      </c>
      <c r="P128" t="n">
        <v>236.37</v>
      </c>
      <c r="Q128" t="n">
        <v>444.55</v>
      </c>
      <c r="R128" t="n">
        <v>66.27</v>
      </c>
      <c r="S128" t="n">
        <v>48.21</v>
      </c>
      <c r="T128" t="n">
        <v>3105.11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274.3706957106405</v>
      </c>
      <c r="AB128" t="n">
        <v>375.4060902521097</v>
      </c>
      <c r="AC128" t="n">
        <v>339.5778598842045</v>
      </c>
      <c r="AD128" t="n">
        <v>274370.6957106405</v>
      </c>
      <c r="AE128" t="n">
        <v>375406.0902521097</v>
      </c>
      <c r="AF128" t="n">
        <v>4.568872406979397e-06</v>
      </c>
      <c r="AG128" t="n">
        <v>5.908564814814816</v>
      </c>
      <c r="AH128" t="n">
        <v>339577.8598842045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4.902</v>
      </c>
      <c r="E129" t="n">
        <v>20.4</v>
      </c>
      <c r="F129" t="n">
        <v>17.43</v>
      </c>
      <c r="G129" t="n">
        <v>149.41</v>
      </c>
      <c r="H129" t="n">
        <v>2.08</v>
      </c>
      <c r="I129" t="n">
        <v>7</v>
      </c>
      <c r="J129" t="n">
        <v>280.21</v>
      </c>
      <c r="K129" t="n">
        <v>56.94</v>
      </c>
      <c r="L129" t="n">
        <v>32.75</v>
      </c>
      <c r="M129" t="n">
        <v>5</v>
      </c>
      <c r="N129" t="n">
        <v>75.51000000000001</v>
      </c>
      <c r="O129" t="n">
        <v>34793.09</v>
      </c>
      <c r="P129" t="n">
        <v>235.14</v>
      </c>
      <c r="Q129" t="n">
        <v>444.55</v>
      </c>
      <c r="R129" t="n">
        <v>65.62</v>
      </c>
      <c r="S129" t="n">
        <v>48.21</v>
      </c>
      <c r="T129" t="n">
        <v>2782.24</v>
      </c>
      <c r="U129" t="n">
        <v>0.73</v>
      </c>
      <c r="V129" t="n">
        <v>0.78</v>
      </c>
      <c r="W129" t="n">
        <v>0.17</v>
      </c>
      <c r="X129" t="n">
        <v>0.15</v>
      </c>
      <c r="Y129" t="n">
        <v>1</v>
      </c>
      <c r="Z129" t="n">
        <v>10</v>
      </c>
      <c r="AA129" t="n">
        <v>273.5575700395068</v>
      </c>
      <c r="AB129" t="n">
        <v>374.2935358362918</v>
      </c>
      <c r="AC129" t="n">
        <v>338.5714861003523</v>
      </c>
      <c r="AD129" t="n">
        <v>273557.5700395068</v>
      </c>
      <c r="AE129" t="n">
        <v>374293.5358362918</v>
      </c>
      <c r="AF129" t="n">
        <v>4.573350596057544e-06</v>
      </c>
      <c r="AG129" t="n">
        <v>5.902777777777778</v>
      </c>
      <c r="AH129" t="n">
        <v>338571.4861003523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4.9002</v>
      </c>
      <c r="E130" t="n">
        <v>20.41</v>
      </c>
      <c r="F130" t="n">
        <v>17.44</v>
      </c>
      <c r="G130" t="n">
        <v>149.48</v>
      </c>
      <c r="H130" t="n">
        <v>2.09</v>
      </c>
      <c r="I130" t="n">
        <v>7</v>
      </c>
      <c r="J130" t="n">
        <v>280.7</v>
      </c>
      <c r="K130" t="n">
        <v>56.94</v>
      </c>
      <c r="L130" t="n">
        <v>33</v>
      </c>
      <c r="M130" t="n">
        <v>5</v>
      </c>
      <c r="N130" t="n">
        <v>75.76000000000001</v>
      </c>
      <c r="O130" t="n">
        <v>34853.88</v>
      </c>
      <c r="P130" t="n">
        <v>234.03</v>
      </c>
      <c r="Q130" t="n">
        <v>444.55</v>
      </c>
      <c r="R130" t="n">
        <v>65.89</v>
      </c>
      <c r="S130" t="n">
        <v>48.21</v>
      </c>
      <c r="T130" t="n">
        <v>2912.62</v>
      </c>
      <c r="U130" t="n">
        <v>0.73</v>
      </c>
      <c r="V130" t="n">
        <v>0.78</v>
      </c>
      <c r="W130" t="n">
        <v>0.18</v>
      </c>
      <c r="X130" t="n">
        <v>0.16</v>
      </c>
      <c r="Y130" t="n">
        <v>1</v>
      </c>
      <c r="Z130" t="n">
        <v>10</v>
      </c>
      <c r="AA130" t="n">
        <v>273.0929621113763</v>
      </c>
      <c r="AB130" t="n">
        <v>373.6578387719685</v>
      </c>
      <c r="AC130" t="n">
        <v>337.9964590716415</v>
      </c>
      <c r="AD130" t="n">
        <v>273092.9621113763</v>
      </c>
      <c r="AE130" t="n">
        <v>373657.8387719685</v>
      </c>
      <c r="AF130" t="n">
        <v>4.571671275153238e-06</v>
      </c>
      <c r="AG130" t="n">
        <v>5.905671296296297</v>
      </c>
      <c r="AH130" t="n">
        <v>337996.4590716416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4.9248</v>
      </c>
      <c r="E131" t="n">
        <v>20.31</v>
      </c>
      <c r="F131" t="n">
        <v>17.38</v>
      </c>
      <c r="G131" t="n">
        <v>173.81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4</v>
      </c>
      <c r="N131" t="n">
        <v>76</v>
      </c>
      <c r="O131" t="n">
        <v>34914.76</v>
      </c>
      <c r="P131" t="n">
        <v>232.35</v>
      </c>
      <c r="Q131" t="n">
        <v>444.55</v>
      </c>
      <c r="R131" t="n">
        <v>63.93</v>
      </c>
      <c r="S131" t="n">
        <v>48.21</v>
      </c>
      <c r="T131" t="n">
        <v>1941.84</v>
      </c>
      <c r="U131" t="n">
        <v>0.75</v>
      </c>
      <c r="V131" t="n">
        <v>0.78</v>
      </c>
      <c r="W131" t="n">
        <v>0.17</v>
      </c>
      <c r="X131" t="n">
        <v>0.1</v>
      </c>
      <c r="Y131" t="n">
        <v>1</v>
      </c>
      <c r="Z131" t="n">
        <v>10</v>
      </c>
      <c r="AA131" t="n">
        <v>271.3269824429379</v>
      </c>
      <c r="AB131" t="n">
        <v>371.2415474800867</v>
      </c>
      <c r="AC131" t="n">
        <v>335.8107752293708</v>
      </c>
      <c r="AD131" t="n">
        <v>271326.9824429379</v>
      </c>
      <c r="AE131" t="n">
        <v>371241.5474800867</v>
      </c>
      <c r="AF131" t="n">
        <v>4.594621994178742e-06</v>
      </c>
      <c r="AG131" t="n">
        <v>5.876736111111111</v>
      </c>
      <c r="AH131" t="n">
        <v>335810.7752293708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4.9202</v>
      </c>
      <c r="E132" t="n">
        <v>20.32</v>
      </c>
      <c r="F132" t="n">
        <v>17.4</v>
      </c>
      <c r="G132" t="n">
        <v>174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4</v>
      </c>
      <c r="N132" t="n">
        <v>76.25</v>
      </c>
      <c r="O132" t="n">
        <v>34975.73</v>
      </c>
      <c r="P132" t="n">
        <v>233.23</v>
      </c>
      <c r="Q132" t="n">
        <v>444.55</v>
      </c>
      <c r="R132" t="n">
        <v>64.68000000000001</v>
      </c>
      <c r="S132" t="n">
        <v>48.21</v>
      </c>
      <c r="T132" t="n">
        <v>2313.06</v>
      </c>
      <c r="U132" t="n">
        <v>0.75</v>
      </c>
      <c r="V132" t="n">
        <v>0.78</v>
      </c>
      <c r="W132" t="n">
        <v>0.17</v>
      </c>
      <c r="X132" t="n">
        <v>0.12</v>
      </c>
      <c r="Y132" t="n">
        <v>1</v>
      </c>
      <c r="Z132" t="n">
        <v>10</v>
      </c>
      <c r="AA132" t="n">
        <v>271.9556988422386</v>
      </c>
      <c r="AB132" t="n">
        <v>372.1017849946199</v>
      </c>
      <c r="AC132" t="n">
        <v>336.5889128828679</v>
      </c>
      <c r="AD132" t="n">
        <v>271955.6988422386</v>
      </c>
      <c r="AE132" t="n">
        <v>372101.7849946199</v>
      </c>
      <c r="AF132" t="n">
        <v>4.590330396312184e-06</v>
      </c>
      <c r="AG132" t="n">
        <v>5.87962962962963</v>
      </c>
      <c r="AH132" t="n">
        <v>336588.9128828679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4.9133</v>
      </c>
      <c r="E133" t="n">
        <v>20.35</v>
      </c>
      <c r="F133" t="n">
        <v>17.43</v>
      </c>
      <c r="G133" t="n">
        <v>174.29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4</v>
      </c>
      <c r="N133" t="n">
        <v>76.48999999999999</v>
      </c>
      <c r="O133" t="n">
        <v>35036.81</v>
      </c>
      <c r="P133" t="n">
        <v>233.82</v>
      </c>
      <c r="Q133" t="n">
        <v>444.55</v>
      </c>
      <c r="R133" t="n">
        <v>65.73</v>
      </c>
      <c r="S133" t="n">
        <v>48.21</v>
      </c>
      <c r="T133" t="n">
        <v>2839.8</v>
      </c>
      <c r="U133" t="n">
        <v>0.73</v>
      </c>
      <c r="V133" t="n">
        <v>0.78</v>
      </c>
      <c r="W133" t="n">
        <v>0.17</v>
      </c>
      <c r="X133" t="n">
        <v>0.15</v>
      </c>
      <c r="Y133" t="n">
        <v>1</v>
      </c>
      <c r="Z133" t="n">
        <v>10</v>
      </c>
      <c r="AA133" t="n">
        <v>272.5416269477823</v>
      </c>
      <c r="AB133" t="n">
        <v>372.9034776779484</v>
      </c>
      <c r="AC133" t="n">
        <v>337.3140931416823</v>
      </c>
      <c r="AD133" t="n">
        <v>272541.6269477824</v>
      </c>
      <c r="AE133" t="n">
        <v>372903.4776779484</v>
      </c>
      <c r="AF133" t="n">
        <v>4.583892999512347e-06</v>
      </c>
      <c r="AG133" t="n">
        <v>5.888310185185186</v>
      </c>
      <c r="AH133" t="n">
        <v>337314.0931416823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4.9159</v>
      </c>
      <c r="E134" t="n">
        <v>20.34</v>
      </c>
      <c r="F134" t="n">
        <v>17.42</v>
      </c>
      <c r="G134" t="n">
        <v>174.18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4</v>
      </c>
      <c r="N134" t="n">
        <v>76.73999999999999</v>
      </c>
      <c r="O134" t="n">
        <v>35097.98</v>
      </c>
      <c r="P134" t="n">
        <v>233.81</v>
      </c>
      <c r="Q134" t="n">
        <v>444.58</v>
      </c>
      <c r="R134" t="n">
        <v>65.19</v>
      </c>
      <c r="S134" t="n">
        <v>48.21</v>
      </c>
      <c r="T134" t="n">
        <v>2570.39</v>
      </c>
      <c r="U134" t="n">
        <v>0.74</v>
      </c>
      <c r="V134" t="n">
        <v>0.78</v>
      </c>
      <c r="W134" t="n">
        <v>0.17</v>
      </c>
      <c r="X134" t="n">
        <v>0.14</v>
      </c>
      <c r="Y134" t="n">
        <v>1</v>
      </c>
      <c r="Z134" t="n">
        <v>10</v>
      </c>
      <c r="AA134" t="n">
        <v>272.4283339817845</v>
      </c>
      <c r="AB134" t="n">
        <v>372.7484652437373</v>
      </c>
      <c r="AC134" t="n">
        <v>337.173874876631</v>
      </c>
      <c r="AD134" t="n">
        <v>272428.3339817845</v>
      </c>
      <c r="AE134" t="n">
        <v>372748.4652437373</v>
      </c>
      <c r="AF134" t="n">
        <v>4.586318685263011e-06</v>
      </c>
      <c r="AG134" t="n">
        <v>5.885416666666667</v>
      </c>
      <c r="AH134" t="n">
        <v>337173.874876631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4.9192</v>
      </c>
      <c r="E135" t="n">
        <v>20.33</v>
      </c>
      <c r="F135" t="n">
        <v>17.4</v>
      </c>
      <c r="G135" t="n">
        <v>174.04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4</v>
      </c>
      <c r="N135" t="n">
        <v>76.98</v>
      </c>
      <c r="O135" t="n">
        <v>35159.25</v>
      </c>
      <c r="P135" t="n">
        <v>234.07</v>
      </c>
      <c r="Q135" t="n">
        <v>444.55</v>
      </c>
      <c r="R135" t="n">
        <v>64.76000000000001</v>
      </c>
      <c r="S135" t="n">
        <v>48.21</v>
      </c>
      <c r="T135" t="n">
        <v>2353.94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272.4007443270651</v>
      </c>
      <c r="AB135" t="n">
        <v>372.7107158609806</v>
      </c>
      <c r="AC135" t="n">
        <v>337.139728241983</v>
      </c>
      <c r="AD135" t="n">
        <v>272400.7443270651</v>
      </c>
      <c r="AE135" t="n">
        <v>372710.7158609806</v>
      </c>
      <c r="AF135" t="n">
        <v>4.589397440254237e-06</v>
      </c>
      <c r="AG135" t="n">
        <v>5.882523148148148</v>
      </c>
      <c r="AH135" t="n">
        <v>337139.728241983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4.9161</v>
      </c>
      <c r="E136" t="n">
        <v>20.34</v>
      </c>
      <c r="F136" t="n">
        <v>17.42</v>
      </c>
      <c r="G136" t="n">
        <v>174.17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4</v>
      </c>
      <c r="N136" t="n">
        <v>77.23</v>
      </c>
      <c r="O136" t="n">
        <v>35220.61</v>
      </c>
      <c r="P136" t="n">
        <v>234.7</v>
      </c>
      <c r="Q136" t="n">
        <v>444.55</v>
      </c>
      <c r="R136" t="n">
        <v>65.27</v>
      </c>
      <c r="S136" t="n">
        <v>48.21</v>
      </c>
      <c r="T136" t="n">
        <v>2607.53</v>
      </c>
      <c r="U136" t="n">
        <v>0.74</v>
      </c>
      <c r="V136" t="n">
        <v>0.78</v>
      </c>
      <c r="W136" t="n">
        <v>0.17</v>
      </c>
      <c r="X136" t="n">
        <v>0.14</v>
      </c>
      <c r="Y136" t="n">
        <v>1</v>
      </c>
      <c r="Z136" t="n">
        <v>10</v>
      </c>
      <c r="AA136" t="n">
        <v>272.8597698300741</v>
      </c>
      <c r="AB136" t="n">
        <v>373.3387748049735</v>
      </c>
      <c r="AC136" t="n">
        <v>337.7078461218475</v>
      </c>
      <c r="AD136" t="n">
        <v>272859.7698300741</v>
      </c>
      <c r="AE136" t="n">
        <v>373338.7748049735</v>
      </c>
      <c r="AF136" t="n">
        <v>4.5865052764746e-06</v>
      </c>
      <c r="AG136" t="n">
        <v>5.885416666666667</v>
      </c>
      <c r="AH136" t="n">
        <v>337707.8461218475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17.42</v>
      </c>
      <c r="G137" t="n">
        <v>174.19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4</v>
      </c>
      <c r="N137" t="n">
        <v>77.48</v>
      </c>
      <c r="O137" t="n">
        <v>35282.08</v>
      </c>
      <c r="P137" t="n">
        <v>235.28</v>
      </c>
      <c r="Q137" t="n">
        <v>444.55</v>
      </c>
      <c r="R137" t="n">
        <v>65.23999999999999</v>
      </c>
      <c r="S137" t="n">
        <v>48.21</v>
      </c>
      <c r="T137" t="n">
        <v>2595.29</v>
      </c>
      <c r="U137" t="n">
        <v>0.74</v>
      </c>
      <c r="V137" t="n">
        <v>0.78</v>
      </c>
      <c r="W137" t="n">
        <v>0.17</v>
      </c>
      <c r="X137" t="n">
        <v>0.14</v>
      </c>
      <c r="Y137" t="n">
        <v>1</v>
      </c>
      <c r="Z137" t="n">
        <v>10</v>
      </c>
      <c r="AA137" t="n">
        <v>273.1580424873686</v>
      </c>
      <c r="AB137" t="n">
        <v>373.7468846135447</v>
      </c>
      <c r="AC137" t="n">
        <v>338.0770065030743</v>
      </c>
      <c r="AD137" t="n">
        <v>273158.0424873686</v>
      </c>
      <c r="AE137" t="n">
        <v>373746.8846135447</v>
      </c>
      <c r="AF137" t="n">
        <v>4.586132094051421e-06</v>
      </c>
      <c r="AG137" t="n">
        <v>5.885416666666667</v>
      </c>
      <c r="AH137" t="n">
        <v>338077.0065030743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4.9163</v>
      </c>
      <c r="E138" t="n">
        <v>20.34</v>
      </c>
      <c r="F138" t="n">
        <v>17.42</v>
      </c>
      <c r="G138" t="n">
        <v>174.16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4</v>
      </c>
      <c r="N138" t="n">
        <v>77.73</v>
      </c>
      <c r="O138" t="n">
        <v>35343.65</v>
      </c>
      <c r="P138" t="n">
        <v>235.78</v>
      </c>
      <c r="Q138" t="n">
        <v>444.56</v>
      </c>
      <c r="R138" t="n">
        <v>65.09999999999999</v>
      </c>
      <c r="S138" t="n">
        <v>48.21</v>
      </c>
      <c r="T138" t="n">
        <v>2524.88</v>
      </c>
      <c r="U138" t="n">
        <v>0.74</v>
      </c>
      <c r="V138" t="n">
        <v>0.78</v>
      </c>
      <c r="W138" t="n">
        <v>0.18</v>
      </c>
      <c r="X138" t="n">
        <v>0.14</v>
      </c>
      <c r="Y138" t="n">
        <v>1</v>
      </c>
      <c r="Z138" t="n">
        <v>10</v>
      </c>
      <c r="AA138" t="n">
        <v>273.3846439538021</v>
      </c>
      <c r="AB138" t="n">
        <v>374.0569307368702</v>
      </c>
      <c r="AC138" t="n">
        <v>338.3574622595422</v>
      </c>
      <c r="AD138" t="n">
        <v>273384.6439538021</v>
      </c>
      <c r="AE138" t="n">
        <v>374056.9307368702</v>
      </c>
      <c r="AF138" t="n">
        <v>4.586691867686189e-06</v>
      </c>
      <c r="AG138" t="n">
        <v>5.885416666666667</v>
      </c>
      <c r="AH138" t="n">
        <v>338357.4622595422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4.9164</v>
      </c>
      <c r="E139" t="n">
        <v>20.34</v>
      </c>
      <c r="F139" t="n">
        <v>17.42</v>
      </c>
      <c r="G139" t="n">
        <v>174.16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4</v>
      </c>
      <c r="N139" t="n">
        <v>77.98</v>
      </c>
      <c r="O139" t="n">
        <v>35405.32</v>
      </c>
      <c r="P139" t="n">
        <v>235.75</v>
      </c>
      <c r="Q139" t="n">
        <v>444.55</v>
      </c>
      <c r="R139" t="n">
        <v>65.15000000000001</v>
      </c>
      <c r="S139" t="n">
        <v>48.21</v>
      </c>
      <c r="T139" t="n">
        <v>2552.16</v>
      </c>
      <c r="U139" t="n">
        <v>0.74</v>
      </c>
      <c r="V139" t="n">
        <v>0.78</v>
      </c>
      <c r="W139" t="n">
        <v>0.17</v>
      </c>
      <c r="X139" t="n">
        <v>0.14</v>
      </c>
      <c r="Y139" t="n">
        <v>1</v>
      </c>
      <c r="Z139" t="n">
        <v>10</v>
      </c>
      <c r="AA139" t="n">
        <v>273.3666505716932</v>
      </c>
      <c r="AB139" t="n">
        <v>374.0323113976569</v>
      </c>
      <c r="AC139" t="n">
        <v>338.3351925555099</v>
      </c>
      <c r="AD139" t="n">
        <v>273366.6505716933</v>
      </c>
      <c r="AE139" t="n">
        <v>374032.3113976569</v>
      </c>
      <c r="AF139" t="n">
        <v>4.586785163291984e-06</v>
      </c>
      <c r="AG139" t="n">
        <v>5.885416666666667</v>
      </c>
      <c r="AH139" t="n">
        <v>338335.1925555099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4.919</v>
      </c>
      <c r="E140" t="n">
        <v>20.33</v>
      </c>
      <c r="F140" t="n">
        <v>17.41</v>
      </c>
      <c r="G140" t="n">
        <v>174.05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4</v>
      </c>
      <c r="N140" t="n">
        <v>78.23</v>
      </c>
      <c r="O140" t="n">
        <v>35467.08</v>
      </c>
      <c r="P140" t="n">
        <v>235.5</v>
      </c>
      <c r="Q140" t="n">
        <v>444.55</v>
      </c>
      <c r="R140" t="n">
        <v>64.72</v>
      </c>
      <c r="S140" t="n">
        <v>48.21</v>
      </c>
      <c r="T140" t="n">
        <v>2335.52</v>
      </c>
      <c r="U140" t="n">
        <v>0.74</v>
      </c>
      <c r="V140" t="n">
        <v>0.78</v>
      </c>
      <c r="W140" t="n">
        <v>0.17</v>
      </c>
      <c r="X140" t="n">
        <v>0.13</v>
      </c>
      <c r="Y140" t="n">
        <v>1</v>
      </c>
      <c r="Z140" t="n">
        <v>10</v>
      </c>
      <c r="AA140" t="n">
        <v>273.1349861005718</v>
      </c>
      <c r="AB140" t="n">
        <v>373.7153378479533</v>
      </c>
      <c r="AC140" t="n">
        <v>338.0484705165148</v>
      </c>
      <c r="AD140" t="n">
        <v>273134.9861005718</v>
      </c>
      <c r="AE140" t="n">
        <v>373715.3378479533</v>
      </c>
      <c r="AF140" t="n">
        <v>4.589210849042646e-06</v>
      </c>
      <c r="AG140" t="n">
        <v>5.882523148148148</v>
      </c>
      <c r="AH140" t="n">
        <v>338048.4705165148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4.9194</v>
      </c>
      <c r="E141" t="n">
        <v>20.33</v>
      </c>
      <c r="F141" t="n">
        <v>17.4</v>
      </c>
      <c r="G141" t="n">
        <v>174.03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4</v>
      </c>
      <c r="N141" t="n">
        <v>78.48</v>
      </c>
      <c r="O141" t="n">
        <v>35528.95</v>
      </c>
      <c r="P141" t="n">
        <v>235.59</v>
      </c>
      <c r="Q141" t="n">
        <v>444.55</v>
      </c>
      <c r="R141" t="n">
        <v>64.70999999999999</v>
      </c>
      <c r="S141" t="n">
        <v>48.21</v>
      </c>
      <c r="T141" t="n">
        <v>2329.97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273.1416346166241</v>
      </c>
      <c r="AB141" t="n">
        <v>373.7244346409279</v>
      </c>
      <c r="AC141" t="n">
        <v>338.0566991243354</v>
      </c>
      <c r="AD141" t="n">
        <v>273141.6346166241</v>
      </c>
      <c r="AE141" t="n">
        <v>373724.4346409279</v>
      </c>
      <c r="AF141" t="n">
        <v>4.589584031465827e-06</v>
      </c>
      <c r="AG141" t="n">
        <v>5.882523148148148</v>
      </c>
      <c r="AH141" t="n">
        <v>338056.6991243354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4.9198</v>
      </c>
      <c r="E142" t="n">
        <v>20.33</v>
      </c>
      <c r="F142" t="n">
        <v>17.4</v>
      </c>
      <c r="G142" t="n">
        <v>174.02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4</v>
      </c>
      <c r="N142" t="n">
        <v>78.73</v>
      </c>
      <c r="O142" t="n">
        <v>35591.05</v>
      </c>
      <c r="P142" t="n">
        <v>235.96</v>
      </c>
      <c r="Q142" t="n">
        <v>444.55</v>
      </c>
      <c r="R142" t="n">
        <v>64.7</v>
      </c>
      <c r="S142" t="n">
        <v>48.21</v>
      </c>
      <c r="T142" t="n">
        <v>2322.62</v>
      </c>
      <c r="U142" t="n">
        <v>0.75</v>
      </c>
      <c r="V142" t="n">
        <v>0.78</v>
      </c>
      <c r="W142" t="n">
        <v>0.17</v>
      </c>
      <c r="X142" t="n">
        <v>0.13</v>
      </c>
      <c r="Y142" t="n">
        <v>1</v>
      </c>
      <c r="Z142" t="n">
        <v>10</v>
      </c>
      <c r="AA142" t="n">
        <v>273.3106220128609</v>
      </c>
      <c r="AB142" t="n">
        <v>373.9556506516569</v>
      </c>
      <c r="AC142" t="n">
        <v>338.265848203514</v>
      </c>
      <c r="AD142" t="n">
        <v>273310.6220128609</v>
      </c>
      <c r="AE142" t="n">
        <v>373955.6506516568</v>
      </c>
      <c r="AF142" t="n">
        <v>4.589957213889005e-06</v>
      </c>
      <c r="AG142" t="n">
        <v>5.882523148148148</v>
      </c>
      <c r="AH142" t="n">
        <v>338265.848203514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4.923</v>
      </c>
      <c r="E143" t="n">
        <v>20.31</v>
      </c>
      <c r="F143" t="n">
        <v>17.39</v>
      </c>
      <c r="G143" t="n">
        <v>173.89</v>
      </c>
      <c r="H143" t="n">
        <v>2.25</v>
      </c>
      <c r="I143" t="n">
        <v>6</v>
      </c>
      <c r="J143" t="n">
        <v>287.18</v>
      </c>
      <c r="K143" t="n">
        <v>56.94</v>
      </c>
      <c r="L143" t="n">
        <v>36.25</v>
      </c>
      <c r="M143" t="n">
        <v>4</v>
      </c>
      <c r="N143" t="n">
        <v>78.98999999999999</v>
      </c>
      <c r="O143" t="n">
        <v>35653.12</v>
      </c>
      <c r="P143" t="n">
        <v>235.31</v>
      </c>
      <c r="Q143" t="n">
        <v>444.55</v>
      </c>
      <c r="R143" t="n">
        <v>64.16</v>
      </c>
      <c r="S143" t="n">
        <v>48.21</v>
      </c>
      <c r="T143" t="n">
        <v>2053.43</v>
      </c>
      <c r="U143" t="n">
        <v>0.75</v>
      </c>
      <c r="V143" t="n">
        <v>0.78</v>
      </c>
      <c r="W143" t="n">
        <v>0.17</v>
      </c>
      <c r="X143" t="n">
        <v>0.11</v>
      </c>
      <c r="Y143" t="n">
        <v>1</v>
      </c>
      <c r="Z143" t="n">
        <v>10</v>
      </c>
      <c r="AA143" t="n">
        <v>272.8632837954599</v>
      </c>
      <c r="AB143" t="n">
        <v>373.3435827674396</v>
      </c>
      <c r="AC143" t="n">
        <v>337.7121952191237</v>
      </c>
      <c r="AD143" t="n">
        <v>272863.2837954599</v>
      </c>
      <c r="AE143" t="n">
        <v>373343.5827674395</v>
      </c>
      <c r="AF143" t="n">
        <v>4.592942673274436e-06</v>
      </c>
      <c r="AG143" t="n">
        <v>5.876736111111111</v>
      </c>
      <c r="AH143" t="n">
        <v>337712.1952191237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4.9189</v>
      </c>
      <c r="E144" t="n">
        <v>20.33</v>
      </c>
      <c r="F144" t="n">
        <v>17.41</v>
      </c>
      <c r="G144" t="n">
        <v>174.06</v>
      </c>
      <c r="H144" t="n">
        <v>2.26</v>
      </c>
      <c r="I144" t="n">
        <v>6</v>
      </c>
      <c r="J144" t="n">
        <v>287.68</v>
      </c>
      <c r="K144" t="n">
        <v>56.94</v>
      </c>
      <c r="L144" t="n">
        <v>36.5</v>
      </c>
      <c r="M144" t="n">
        <v>4</v>
      </c>
      <c r="N144" t="n">
        <v>79.23999999999999</v>
      </c>
      <c r="O144" t="n">
        <v>35715.3</v>
      </c>
      <c r="P144" t="n">
        <v>235.41</v>
      </c>
      <c r="Q144" t="n">
        <v>444.55</v>
      </c>
      <c r="R144" t="n">
        <v>64.89</v>
      </c>
      <c r="S144" t="n">
        <v>48.21</v>
      </c>
      <c r="T144" t="n">
        <v>2419.19</v>
      </c>
      <c r="U144" t="n">
        <v>0.74</v>
      </c>
      <c r="V144" t="n">
        <v>0.78</v>
      </c>
      <c r="W144" t="n">
        <v>0.17</v>
      </c>
      <c r="X144" t="n">
        <v>0.13</v>
      </c>
      <c r="Y144" t="n">
        <v>1</v>
      </c>
      <c r="Z144" t="n">
        <v>10</v>
      </c>
      <c r="AA144" t="n">
        <v>273.0939606493076</v>
      </c>
      <c r="AB144" t="n">
        <v>373.6592050156185</v>
      </c>
      <c r="AC144" t="n">
        <v>337.9976949229152</v>
      </c>
      <c r="AD144" t="n">
        <v>273093.9606493076</v>
      </c>
      <c r="AE144" t="n">
        <v>373659.2050156185</v>
      </c>
      <c r="AF144" t="n">
        <v>4.589117553436852e-06</v>
      </c>
      <c r="AG144" t="n">
        <v>5.882523148148148</v>
      </c>
      <c r="AH144" t="n">
        <v>337997.6949229152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4.9115</v>
      </c>
      <c r="E145" t="n">
        <v>20.36</v>
      </c>
      <c r="F145" t="n">
        <v>17.44</v>
      </c>
      <c r="G145" t="n">
        <v>174.36</v>
      </c>
      <c r="H145" t="n">
        <v>2.27</v>
      </c>
      <c r="I145" t="n">
        <v>6</v>
      </c>
      <c r="J145" t="n">
        <v>288.19</v>
      </c>
      <c r="K145" t="n">
        <v>56.94</v>
      </c>
      <c r="L145" t="n">
        <v>36.75</v>
      </c>
      <c r="M145" t="n">
        <v>4</v>
      </c>
      <c r="N145" t="n">
        <v>79.5</v>
      </c>
      <c r="O145" t="n">
        <v>35777.58</v>
      </c>
      <c r="P145" t="n">
        <v>236</v>
      </c>
      <c r="Q145" t="n">
        <v>444.55</v>
      </c>
      <c r="R145" t="n">
        <v>65.97</v>
      </c>
      <c r="S145" t="n">
        <v>48.21</v>
      </c>
      <c r="T145" t="n">
        <v>2959.15</v>
      </c>
      <c r="U145" t="n">
        <v>0.73</v>
      </c>
      <c r="V145" t="n">
        <v>0.78</v>
      </c>
      <c r="W145" t="n">
        <v>0.17</v>
      </c>
      <c r="X145" t="n">
        <v>0.16</v>
      </c>
      <c r="Y145" t="n">
        <v>1</v>
      </c>
      <c r="Z145" t="n">
        <v>10</v>
      </c>
      <c r="AA145" t="n">
        <v>273.6978627783899</v>
      </c>
      <c r="AB145" t="n">
        <v>374.4854905509105</v>
      </c>
      <c r="AC145" t="n">
        <v>338.7451209264179</v>
      </c>
      <c r="AD145" t="n">
        <v>273697.8627783899</v>
      </c>
      <c r="AE145" t="n">
        <v>374485.4905509105</v>
      </c>
      <c r="AF145" t="n">
        <v>4.582213678608043e-06</v>
      </c>
      <c r="AG145" t="n">
        <v>5.891203703703703</v>
      </c>
      <c r="AH145" t="n">
        <v>338745.1209264179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4.913</v>
      </c>
      <c r="E146" t="n">
        <v>20.35</v>
      </c>
      <c r="F146" t="n">
        <v>17.43</v>
      </c>
      <c r="G146" t="n">
        <v>174.3</v>
      </c>
      <c r="H146" t="n">
        <v>2.28</v>
      </c>
      <c r="I146" t="n">
        <v>6</v>
      </c>
      <c r="J146" t="n">
        <v>288.7</v>
      </c>
      <c r="K146" t="n">
        <v>56.94</v>
      </c>
      <c r="L146" t="n">
        <v>37</v>
      </c>
      <c r="M146" t="n">
        <v>4</v>
      </c>
      <c r="N146" t="n">
        <v>79.75</v>
      </c>
      <c r="O146" t="n">
        <v>35839.97</v>
      </c>
      <c r="P146" t="n">
        <v>235.85</v>
      </c>
      <c r="Q146" t="n">
        <v>444.55</v>
      </c>
      <c r="R146" t="n">
        <v>65.62</v>
      </c>
      <c r="S146" t="n">
        <v>48.21</v>
      </c>
      <c r="T146" t="n">
        <v>2783.36</v>
      </c>
      <c r="U146" t="n">
        <v>0.73</v>
      </c>
      <c r="V146" t="n">
        <v>0.78</v>
      </c>
      <c r="W146" t="n">
        <v>0.17</v>
      </c>
      <c r="X146" t="n">
        <v>0.15</v>
      </c>
      <c r="Y146" t="n">
        <v>1</v>
      </c>
      <c r="Z146" t="n">
        <v>10</v>
      </c>
      <c r="AA146" t="n">
        <v>273.550646425727</v>
      </c>
      <c r="AB146" t="n">
        <v>374.2840626424701</v>
      </c>
      <c r="AC146" t="n">
        <v>338.5629170148532</v>
      </c>
      <c r="AD146" t="n">
        <v>273550.646425727</v>
      </c>
      <c r="AE146" t="n">
        <v>374284.0626424701</v>
      </c>
      <c r="AF146" t="n">
        <v>4.583613112694964e-06</v>
      </c>
      <c r="AG146" t="n">
        <v>5.888310185185186</v>
      </c>
      <c r="AH146" t="n">
        <v>338562.9170148532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4.9168</v>
      </c>
      <c r="E147" t="n">
        <v>20.34</v>
      </c>
      <c r="F147" t="n">
        <v>17.41</v>
      </c>
      <c r="G147" t="n">
        <v>174.14</v>
      </c>
      <c r="H147" t="n">
        <v>2.29</v>
      </c>
      <c r="I147" t="n">
        <v>6</v>
      </c>
      <c r="J147" t="n">
        <v>289.2</v>
      </c>
      <c r="K147" t="n">
        <v>56.94</v>
      </c>
      <c r="L147" t="n">
        <v>37.25</v>
      </c>
      <c r="M147" t="n">
        <v>4</v>
      </c>
      <c r="N147" t="n">
        <v>80.01000000000001</v>
      </c>
      <c r="O147" t="n">
        <v>35902.46</v>
      </c>
      <c r="P147" t="n">
        <v>235.51</v>
      </c>
      <c r="Q147" t="n">
        <v>444.56</v>
      </c>
      <c r="R147" t="n">
        <v>65.06999999999999</v>
      </c>
      <c r="S147" t="n">
        <v>48.21</v>
      </c>
      <c r="T147" t="n">
        <v>2511.19</v>
      </c>
      <c r="U147" t="n">
        <v>0.74</v>
      </c>
      <c r="V147" t="n">
        <v>0.78</v>
      </c>
      <c r="W147" t="n">
        <v>0.17</v>
      </c>
      <c r="X147" t="n">
        <v>0.14</v>
      </c>
      <c r="Y147" t="n">
        <v>1</v>
      </c>
      <c r="Z147" t="n">
        <v>10</v>
      </c>
      <c r="AA147" t="n">
        <v>273.2109517677812</v>
      </c>
      <c r="AB147" t="n">
        <v>373.819277425198</v>
      </c>
      <c r="AC147" t="n">
        <v>338.1424902463874</v>
      </c>
      <c r="AD147" t="n">
        <v>273210.9517677812</v>
      </c>
      <c r="AE147" t="n">
        <v>373819.277425198</v>
      </c>
      <c r="AF147" t="n">
        <v>4.587158345715163e-06</v>
      </c>
      <c r="AG147" t="n">
        <v>5.885416666666667</v>
      </c>
      <c r="AH147" t="n">
        <v>338142.4902463874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4.914</v>
      </c>
      <c r="E148" t="n">
        <v>20.35</v>
      </c>
      <c r="F148" t="n">
        <v>17.43</v>
      </c>
      <c r="G148" t="n">
        <v>174.26</v>
      </c>
      <c r="H148" t="n">
        <v>2.31</v>
      </c>
      <c r="I148" t="n">
        <v>6</v>
      </c>
      <c r="J148" t="n">
        <v>289.71</v>
      </c>
      <c r="K148" t="n">
        <v>56.94</v>
      </c>
      <c r="L148" t="n">
        <v>37.5</v>
      </c>
      <c r="M148" t="n">
        <v>4</v>
      </c>
      <c r="N148" t="n">
        <v>80.27</v>
      </c>
      <c r="O148" t="n">
        <v>35965.05</v>
      </c>
      <c r="P148" t="n">
        <v>234.91</v>
      </c>
      <c r="Q148" t="n">
        <v>444.55</v>
      </c>
      <c r="R148" t="n">
        <v>65.51000000000001</v>
      </c>
      <c r="S148" t="n">
        <v>48.21</v>
      </c>
      <c r="T148" t="n">
        <v>2730.72</v>
      </c>
      <c r="U148" t="n">
        <v>0.74</v>
      </c>
      <c r="V148" t="n">
        <v>0.78</v>
      </c>
      <c r="W148" t="n">
        <v>0.17</v>
      </c>
      <c r="X148" t="n">
        <v>0.15</v>
      </c>
      <c r="Y148" t="n">
        <v>1</v>
      </c>
      <c r="Z148" t="n">
        <v>10</v>
      </c>
      <c r="AA148" t="n">
        <v>273.0555858799923</v>
      </c>
      <c r="AB148" t="n">
        <v>373.606698963266</v>
      </c>
      <c r="AC148" t="n">
        <v>337.9501999745065</v>
      </c>
      <c r="AD148" t="n">
        <v>273055.5858799923</v>
      </c>
      <c r="AE148" t="n">
        <v>373606.698963266</v>
      </c>
      <c r="AF148" t="n">
        <v>4.58454606875291e-06</v>
      </c>
      <c r="AG148" t="n">
        <v>5.888310185185186</v>
      </c>
      <c r="AH148" t="n">
        <v>337950.1999745065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4.9147</v>
      </c>
      <c r="E149" t="n">
        <v>20.35</v>
      </c>
      <c r="F149" t="n">
        <v>17.42</v>
      </c>
      <c r="G149" t="n">
        <v>174.23</v>
      </c>
      <c r="H149" t="n">
        <v>2.32</v>
      </c>
      <c r="I149" t="n">
        <v>6</v>
      </c>
      <c r="J149" t="n">
        <v>290.22</v>
      </c>
      <c r="K149" t="n">
        <v>56.94</v>
      </c>
      <c r="L149" t="n">
        <v>37.75</v>
      </c>
      <c r="M149" t="n">
        <v>4</v>
      </c>
      <c r="N149" t="n">
        <v>80.52</v>
      </c>
      <c r="O149" t="n">
        <v>36027.75</v>
      </c>
      <c r="P149" t="n">
        <v>235.03</v>
      </c>
      <c r="Q149" t="n">
        <v>444.55</v>
      </c>
      <c r="R149" t="n">
        <v>65.40000000000001</v>
      </c>
      <c r="S149" t="n">
        <v>48.21</v>
      </c>
      <c r="T149" t="n">
        <v>2674.02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273.067323521398</v>
      </c>
      <c r="AB149" t="n">
        <v>373.6227589220654</v>
      </c>
      <c r="AC149" t="n">
        <v>337.9647271933783</v>
      </c>
      <c r="AD149" t="n">
        <v>273067.3235213979</v>
      </c>
      <c r="AE149" t="n">
        <v>373622.7589220654</v>
      </c>
      <c r="AF149" t="n">
        <v>4.585199137993473e-06</v>
      </c>
      <c r="AG149" t="n">
        <v>5.888310185185186</v>
      </c>
      <c r="AH149" t="n">
        <v>337964.7271933783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4.916</v>
      </c>
      <c r="E150" t="n">
        <v>20.34</v>
      </c>
      <c r="F150" t="n">
        <v>17.42</v>
      </c>
      <c r="G150" t="n">
        <v>174.18</v>
      </c>
      <c r="H150" t="n">
        <v>2.33</v>
      </c>
      <c r="I150" t="n">
        <v>6</v>
      </c>
      <c r="J150" t="n">
        <v>290.73</v>
      </c>
      <c r="K150" t="n">
        <v>56.94</v>
      </c>
      <c r="L150" t="n">
        <v>38</v>
      </c>
      <c r="M150" t="n">
        <v>4</v>
      </c>
      <c r="N150" t="n">
        <v>80.78</v>
      </c>
      <c r="O150" t="n">
        <v>36090.56</v>
      </c>
      <c r="P150" t="n">
        <v>234.11</v>
      </c>
      <c r="Q150" t="n">
        <v>444.55</v>
      </c>
      <c r="R150" t="n">
        <v>65.20999999999999</v>
      </c>
      <c r="S150" t="n">
        <v>48.21</v>
      </c>
      <c r="T150" t="n">
        <v>2580.96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272.5727169944678</v>
      </c>
      <c r="AB150" t="n">
        <v>372.9460164514196</v>
      </c>
      <c r="AC150" t="n">
        <v>337.3525720743169</v>
      </c>
      <c r="AD150" t="n">
        <v>272572.7169944678</v>
      </c>
      <c r="AE150" t="n">
        <v>372946.0164514196</v>
      </c>
      <c r="AF150" t="n">
        <v>4.586411980868806e-06</v>
      </c>
      <c r="AG150" t="n">
        <v>5.885416666666667</v>
      </c>
      <c r="AH150" t="n">
        <v>337352.5720743169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4.915</v>
      </c>
      <c r="E151" t="n">
        <v>20.35</v>
      </c>
      <c r="F151" t="n">
        <v>17.42</v>
      </c>
      <c r="G151" t="n">
        <v>174.22</v>
      </c>
      <c r="H151" t="n">
        <v>2.34</v>
      </c>
      <c r="I151" t="n">
        <v>6</v>
      </c>
      <c r="J151" t="n">
        <v>291.24</v>
      </c>
      <c r="K151" t="n">
        <v>56.94</v>
      </c>
      <c r="L151" t="n">
        <v>38.25</v>
      </c>
      <c r="M151" t="n">
        <v>4</v>
      </c>
      <c r="N151" t="n">
        <v>81.04000000000001</v>
      </c>
      <c r="O151" t="n">
        <v>36153.47</v>
      </c>
      <c r="P151" t="n">
        <v>233.92</v>
      </c>
      <c r="Q151" t="n">
        <v>444.55</v>
      </c>
      <c r="R151" t="n">
        <v>65.31</v>
      </c>
      <c r="S151" t="n">
        <v>48.21</v>
      </c>
      <c r="T151" t="n">
        <v>2630.84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272.5114101923457</v>
      </c>
      <c r="AB151" t="n">
        <v>372.862133780091</v>
      </c>
      <c r="AC151" t="n">
        <v>337.2766950474099</v>
      </c>
      <c r="AD151" t="n">
        <v>272511.4101923457</v>
      </c>
      <c r="AE151" t="n">
        <v>372862.133780091</v>
      </c>
      <c r="AF151" t="n">
        <v>4.585479024810858e-06</v>
      </c>
      <c r="AG151" t="n">
        <v>5.888310185185186</v>
      </c>
      <c r="AH151" t="n">
        <v>337276.6950474099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4.919</v>
      </c>
      <c r="E152" t="n">
        <v>20.33</v>
      </c>
      <c r="F152" t="n">
        <v>17.41</v>
      </c>
      <c r="G152" t="n">
        <v>174.05</v>
      </c>
      <c r="H152" t="n">
        <v>2.35</v>
      </c>
      <c r="I152" t="n">
        <v>6</v>
      </c>
      <c r="J152" t="n">
        <v>291.75</v>
      </c>
      <c r="K152" t="n">
        <v>56.94</v>
      </c>
      <c r="L152" t="n">
        <v>38.5</v>
      </c>
      <c r="M152" t="n">
        <v>4</v>
      </c>
      <c r="N152" t="n">
        <v>81.31</v>
      </c>
      <c r="O152" t="n">
        <v>36216.49</v>
      </c>
      <c r="P152" t="n">
        <v>232.81</v>
      </c>
      <c r="Q152" t="n">
        <v>444.55</v>
      </c>
      <c r="R152" t="n">
        <v>64.76000000000001</v>
      </c>
      <c r="S152" t="n">
        <v>48.21</v>
      </c>
      <c r="T152" t="n">
        <v>2356.47</v>
      </c>
      <c r="U152" t="n">
        <v>0.74</v>
      </c>
      <c r="V152" t="n">
        <v>0.78</v>
      </c>
      <c r="W152" t="n">
        <v>0.17</v>
      </c>
      <c r="X152" t="n">
        <v>0.13</v>
      </c>
      <c r="Y152" t="n">
        <v>1</v>
      </c>
      <c r="Z152" t="n">
        <v>10</v>
      </c>
      <c r="AA152" t="n">
        <v>271.8123262514499</v>
      </c>
      <c r="AB152" t="n">
        <v>371.9056162907505</v>
      </c>
      <c r="AC152" t="n">
        <v>336.4114662447712</v>
      </c>
      <c r="AD152" t="n">
        <v>271812.3262514499</v>
      </c>
      <c r="AE152" t="n">
        <v>371905.6162907504</v>
      </c>
      <c r="AF152" t="n">
        <v>4.589210849042646e-06</v>
      </c>
      <c r="AG152" t="n">
        <v>5.882523148148148</v>
      </c>
      <c r="AH152" t="n">
        <v>336411.4662447713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4.9186</v>
      </c>
      <c r="E153" t="n">
        <v>20.33</v>
      </c>
      <c r="F153" t="n">
        <v>17.41</v>
      </c>
      <c r="G153" t="n">
        <v>174.07</v>
      </c>
      <c r="H153" t="n">
        <v>2.36</v>
      </c>
      <c r="I153" t="n">
        <v>6</v>
      </c>
      <c r="J153" t="n">
        <v>292.26</v>
      </c>
      <c r="K153" t="n">
        <v>56.94</v>
      </c>
      <c r="L153" t="n">
        <v>38.75</v>
      </c>
      <c r="M153" t="n">
        <v>4</v>
      </c>
      <c r="N153" t="n">
        <v>81.56999999999999</v>
      </c>
      <c r="O153" t="n">
        <v>36279.61</v>
      </c>
      <c r="P153" t="n">
        <v>231.69</v>
      </c>
      <c r="Q153" t="n">
        <v>444.55</v>
      </c>
      <c r="R153" t="n">
        <v>64.77</v>
      </c>
      <c r="S153" t="n">
        <v>48.21</v>
      </c>
      <c r="T153" t="n">
        <v>2361.93</v>
      </c>
      <c r="U153" t="n">
        <v>0.74</v>
      </c>
      <c r="V153" t="n">
        <v>0.78</v>
      </c>
      <c r="W153" t="n">
        <v>0.17</v>
      </c>
      <c r="X153" t="n">
        <v>0.13</v>
      </c>
      <c r="Y153" t="n">
        <v>1</v>
      </c>
      <c r="Z153" t="n">
        <v>10</v>
      </c>
      <c r="AA153" t="n">
        <v>271.2743881990899</v>
      </c>
      <c r="AB153" t="n">
        <v>371.1695857153595</v>
      </c>
      <c r="AC153" t="n">
        <v>335.7456813944703</v>
      </c>
      <c r="AD153" t="n">
        <v>271274.3881990899</v>
      </c>
      <c r="AE153" t="n">
        <v>371169.5857153595</v>
      </c>
      <c r="AF153" t="n">
        <v>4.588837666619468e-06</v>
      </c>
      <c r="AG153" t="n">
        <v>5.882523148148148</v>
      </c>
      <c r="AH153" t="n">
        <v>335745.6813944703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4.9221</v>
      </c>
      <c r="E154" t="n">
        <v>20.32</v>
      </c>
      <c r="F154" t="n">
        <v>17.39</v>
      </c>
      <c r="G154" t="n">
        <v>173.92</v>
      </c>
      <c r="H154" t="n">
        <v>2.37</v>
      </c>
      <c r="I154" t="n">
        <v>6</v>
      </c>
      <c r="J154" t="n">
        <v>292.77</v>
      </c>
      <c r="K154" t="n">
        <v>56.94</v>
      </c>
      <c r="L154" t="n">
        <v>39</v>
      </c>
      <c r="M154" t="n">
        <v>4</v>
      </c>
      <c r="N154" t="n">
        <v>81.83</v>
      </c>
      <c r="O154" t="n">
        <v>36342.85</v>
      </c>
      <c r="P154" t="n">
        <v>230.28</v>
      </c>
      <c r="Q154" t="n">
        <v>444.55</v>
      </c>
      <c r="R154" t="n">
        <v>64.34</v>
      </c>
      <c r="S154" t="n">
        <v>48.21</v>
      </c>
      <c r="T154" t="n">
        <v>2147.11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270.4205985624405</v>
      </c>
      <c r="AB154" t="n">
        <v>370.0013930679555</v>
      </c>
      <c r="AC154" t="n">
        <v>334.6889794137658</v>
      </c>
      <c r="AD154" t="n">
        <v>270420.5985624405</v>
      </c>
      <c r="AE154" t="n">
        <v>370001.3930679554</v>
      </c>
      <c r="AF154" t="n">
        <v>4.592103012822284e-06</v>
      </c>
      <c r="AG154" t="n">
        <v>5.87962962962963</v>
      </c>
      <c r="AH154" t="n">
        <v>334688.9794137658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4.9162</v>
      </c>
      <c r="E155" t="n">
        <v>20.34</v>
      </c>
      <c r="F155" t="n">
        <v>17.42</v>
      </c>
      <c r="G155" t="n">
        <v>174.17</v>
      </c>
      <c r="H155" t="n">
        <v>2.38</v>
      </c>
      <c r="I155" t="n">
        <v>6</v>
      </c>
      <c r="J155" t="n">
        <v>293.29</v>
      </c>
      <c r="K155" t="n">
        <v>56.94</v>
      </c>
      <c r="L155" t="n">
        <v>39.25</v>
      </c>
      <c r="M155" t="n">
        <v>4</v>
      </c>
      <c r="N155" t="n">
        <v>82.09</v>
      </c>
      <c r="O155" t="n">
        <v>36406.19</v>
      </c>
      <c r="P155" t="n">
        <v>229.84</v>
      </c>
      <c r="Q155" t="n">
        <v>444.55</v>
      </c>
      <c r="R155" t="n">
        <v>65.28</v>
      </c>
      <c r="S155" t="n">
        <v>48.21</v>
      </c>
      <c r="T155" t="n">
        <v>2615.06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270.4655463986721</v>
      </c>
      <c r="AB155" t="n">
        <v>370.0628926804463</v>
      </c>
      <c r="AC155" t="n">
        <v>334.7446095895556</v>
      </c>
      <c r="AD155" t="n">
        <v>270465.5463986722</v>
      </c>
      <c r="AE155" t="n">
        <v>370062.8926804463</v>
      </c>
      <c r="AF155" t="n">
        <v>4.586598572080395e-06</v>
      </c>
      <c r="AG155" t="n">
        <v>5.885416666666667</v>
      </c>
      <c r="AH155" t="n">
        <v>334744.6095895557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4.9113</v>
      </c>
      <c r="E156" t="n">
        <v>20.36</v>
      </c>
      <c r="F156" t="n">
        <v>17.44</v>
      </c>
      <c r="G156" t="n">
        <v>174.37</v>
      </c>
      <c r="H156" t="n">
        <v>2.39</v>
      </c>
      <c r="I156" t="n">
        <v>6</v>
      </c>
      <c r="J156" t="n">
        <v>293.8</v>
      </c>
      <c r="K156" t="n">
        <v>56.94</v>
      </c>
      <c r="L156" t="n">
        <v>39.5</v>
      </c>
      <c r="M156" t="n">
        <v>4</v>
      </c>
      <c r="N156" t="n">
        <v>82.36</v>
      </c>
      <c r="O156" t="n">
        <v>36469.64</v>
      </c>
      <c r="P156" t="n">
        <v>228.85</v>
      </c>
      <c r="Q156" t="n">
        <v>444.55</v>
      </c>
      <c r="R156" t="n">
        <v>65.98</v>
      </c>
      <c r="S156" t="n">
        <v>48.21</v>
      </c>
      <c r="T156" t="n">
        <v>2962.58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270.1832198273541</v>
      </c>
      <c r="AB156" t="n">
        <v>369.6766010101995</v>
      </c>
      <c r="AC156" t="n">
        <v>334.3951850541536</v>
      </c>
      <c r="AD156" t="n">
        <v>270183.2198273541</v>
      </c>
      <c r="AE156" t="n">
        <v>369676.6010101995</v>
      </c>
      <c r="AF156" t="n">
        <v>4.582027087396453e-06</v>
      </c>
      <c r="AG156" t="n">
        <v>5.891203703703703</v>
      </c>
      <c r="AH156" t="n">
        <v>334395.1850541536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4.9129</v>
      </c>
      <c r="E157" t="n">
        <v>20.35</v>
      </c>
      <c r="F157" t="n">
        <v>17.43</v>
      </c>
      <c r="G157" t="n">
        <v>174.31</v>
      </c>
      <c r="H157" t="n">
        <v>2.41</v>
      </c>
      <c r="I157" t="n">
        <v>6</v>
      </c>
      <c r="J157" t="n">
        <v>294.32</v>
      </c>
      <c r="K157" t="n">
        <v>56.94</v>
      </c>
      <c r="L157" t="n">
        <v>39.75</v>
      </c>
      <c r="M157" t="n">
        <v>4</v>
      </c>
      <c r="N157" t="n">
        <v>82.62</v>
      </c>
      <c r="O157" t="n">
        <v>36533.2</v>
      </c>
      <c r="P157" t="n">
        <v>227.72</v>
      </c>
      <c r="Q157" t="n">
        <v>444.55</v>
      </c>
      <c r="R157" t="n">
        <v>65.68000000000001</v>
      </c>
      <c r="S157" t="n">
        <v>48.21</v>
      </c>
      <c r="T157" t="n">
        <v>2815.79</v>
      </c>
      <c r="U157" t="n">
        <v>0.73</v>
      </c>
      <c r="V157" t="n">
        <v>0.78</v>
      </c>
      <c r="W157" t="n">
        <v>0.17</v>
      </c>
      <c r="X157" t="n">
        <v>0.15</v>
      </c>
      <c r="Y157" t="n">
        <v>1</v>
      </c>
      <c r="Z157" t="n">
        <v>10</v>
      </c>
      <c r="AA157" t="n">
        <v>269.5514421935786</v>
      </c>
      <c r="AB157" t="n">
        <v>368.8121749796057</v>
      </c>
      <c r="AC157" t="n">
        <v>333.6132586306901</v>
      </c>
      <c r="AD157" t="n">
        <v>269551.4421935786</v>
      </c>
      <c r="AE157" t="n">
        <v>368812.1749796058</v>
      </c>
      <c r="AF157" t="n">
        <v>4.583519817089168e-06</v>
      </c>
      <c r="AG157" t="n">
        <v>5.888310185185186</v>
      </c>
      <c r="AH157" t="n">
        <v>333613.2586306901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4.9121</v>
      </c>
      <c r="E158" t="n">
        <v>20.36</v>
      </c>
      <c r="F158" t="n">
        <v>17.43</v>
      </c>
      <c r="G158" t="n">
        <v>174.34</v>
      </c>
      <c r="H158" t="n">
        <v>2.42</v>
      </c>
      <c r="I158" t="n">
        <v>6</v>
      </c>
      <c r="J158" t="n">
        <v>294.83</v>
      </c>
      <c r="K158" t="n">
        <v>56.94</v>
      </c>
      <c r="L158" t="n">
        <v>40</v>
      </c>
      <c r="M158" t="n">
        <v>3</v>
      </c>
      <c r="N158" t="n">
        <v>82.89</v>
      </c>
      <c r="O158" t="n">
        <v>36596.87</v>
      </c>
      <c r="P158" t="n">
        <v>226.97</v>
      </c>
      <c r="Q158" t="n">
        <v>444.55</v>
      </c>
      <c r="R158" t="n">
        <v>65.73999999999999</v>
      </c>
      <c r="S158" t="n">
        <v>48.21</v>
      </c>
      <c r="T158" t="n">
        <v>2844.56</v>
      </c>
      <c r="U158" t="n">
        <v>0.73</v>
      </c>
      <c r="V158" t="n">
        <v>0.78</v>
      </c>
      <c r="W158" t="n">
        <v>0.17</v>
      </c>
      <c r="X158" t="n">
        <v>0.16</v>
      </c>
      <c r="Y158" t="n">
        <v>1</v>
      </c>
      <c r="Z158" t="n">
        <v>10</v>
      </c>
      <c r="AA158" t="n">
        <v>269.2074290382133</v>
      </c>
      <c r="AB158" t="n">
        <v>368.3414810036457</v>
      </c>
      <c r="AC158" t="n">
        <v>333.1874870271726</v>
      </c>
      <c r="AD158" t="n">
        <v>269207.4290382133</v>
      </c>
      <c r="AE158" t="n">
        <v>368341.4810036457</v>
      </c>
      <c r="AF158" t="n">
        <v>4.582773452242811e-06</v>
      </c>
      <c r="AG158" t="n">
        <v>5.891203703703703</v>
      </c>
      <c r="AH158" t="n">
        <v>333187.4870271725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4.0995</v>
      </c>
      <c r="E2" t="n">
        <v>24.39</v>
      </c>
      <c r="F2" t="n">
        <v>20.54</v>
      </c>
      <c r="G2" t="n">
        <v>10.81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157.1</v>
      </c>
      <c r="Q2" t="n">
        <v>444.58</v>
      </c>
      <c r="R2" t="n">
        <v>166.91</v>
      </c>
      <c r="S2" t="n">
        <v>48.21</v>
      </c>
      <c r="T2" t="n">
        <v>52888.88</v>
      </c>
      <c r="U2" t="n">
        <v>0.29</v>
      </c>
      <c r="V2" t="n">
        <v>0.66</v>
      </c>
      <c r="W2" t="n">
        <v>0.35</v>
      </c>
      <c r="X2" t="n">
        <v>3.26</v>
      </c>
      <c r="Y2" t="n">
        <v>1</v>
      </c>
      <c r="Z2" t="n">
        <v>10</v>
      </c>
      <c r="AA2" t="n">
        <v>247.5905228413888</v>
      </c>
      <c r="AB2" t="n">
        <v>338.764276274396</v>
      </c>
      <c r="AC2" t="n">
        <v>306.4330892055166</v>
      </c>
      <c r="AD2" t="n">
        <v>247590.5228413888</v>
      </c>
      <c r="AE2" t="n">
        <v>338764.276274396</v>
      </c>
      <c r="AF2" t="n">
        <v>5.292985312938245e-06</v>
      </c>
      <c r="AG2" t="n">
        <v>7.057291666666667</v>
      </c>
      <c r="AH2" t="n">
        <v>306433.0892055166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4.3133</v>
      </c>
      <c r="E3" t="n">
        <v>23.18</v>
      </c>
      <c r="F3" t="n">
        <v>19.78</v>
      </c>
      <c r="G3" t="n">
        <v>13.48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86</v>
      </c>
      <c r="N3" t="n">
        <v>9.789999999999999</v>
      </c>
      <c r="O3" t="n">
        <v>10241.25</v>
      </c>
      <c r="P3" t="n">
        <v>150.08</v>
      </c>
      <c r="Q3" t="n">
        <v>444.57</v>
      </c>
      <c r="R3" t="n">
        <v>141.9</v>
      </c>
      <c r="S3" t="n">
        <v>48.21</v>
      </c>
      <c r="T3" t="n">
        <v>40515.16</v>
      </c>
      <c r="U3" t="n">
        <v>0.34</v>
      </c>
      <c r="V3" t="n">
        <v>0.6899999999999999</v>
      </c>
      <c r="W3" t="n">
        <v>0.31</v>
      </c>
      <c r="X3" t="n">
        <v>2.5</v>
      </c>
      <c r="Y3" t="n">
        <v>1</v>
      </c>
      <c r="Z3" t="n">
        <v>10</v>
      </c>
      <c r="AA3" t="n">
        <v>235.6979656592832</v>
      </c>
      <c r="AB3" t="n">
        <v>322.4923548752533</v>
      </c>
      <c r="AC3" t="n">
        <v>291.7141371469177</v>
      </c>
      <c r="AD3" t="n">
        <v>235697.9656592832</v>
      </c>
      <c r="AE3" t="n">
        <v>322492.3548752533</v>
      </c>
      <c r="AF3" t="n">
        <v>5.569028796266991e-06</v>
      </c>
      <c r="AG3" t="n">
        <v>6.707175925925926</v>
      </c>
      <c r="AH3" t="n">
        <v>291714.1371469176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4.4682</v>
      </c>
      <c r="E4" t="n">
        <v>22.38</v>
      </c>
      <c r="F4" t="n">
        <v>19.27</v>
      </c>
      <c r="G4" t="n">
        <v>16.28</v>
      </c>
      <c r="H4" t="n">
        <v>0.32</v>
      </c>
      <c r="I4" t="n">
        <v>71</v>
      </c>
      <c r="J4" t="n">
        <v>81.44</v>
      </c>
      <c r="K4" t="n">
        <v>35.1</v>
      </c>
      <c r="L4" t="n">
        <v>1.5</v>
      </c>
      <c r="M4" t="n">
        <v>69</v>
      </c>
      <c r="N4" t="n">
        <v>9.84</v>
      </c>
      <c r="O4" t="n">
        <v>10278.32</v>
      </c>
      <c r="P4" t="n">
        <v>145.18</v>
      </c>
      <c r="Q4" t="n">
        <v>444.63</v>
      </c>
      <c r="R4" t="n">
        <v>125.38</v>
      </c>
      <c r="S4" t="n">
        <v>48.21</v>
      </c>
      <c r="T4" t="n">
        <v>32340.68</v>
      </c>
      <c r="U4" t="n">
        <v>0.38</v>
      </c>
      <c r="V4" t="n">
        <v>0.71</v>
      </c>
      <c r="W4" t="n">
        <v>0.27</v>
      </c>
      <c r="X4" t="n">
        <v>1.99</v>
      </c>
      <c r="Y4" t="n">
        <v>1</v>
      </c>
      <c r="Z4" t="n">
        <v>10</v>
      </c>
      <c r="AA4" t="n">
        <v>217.6117867609486</v>
      </c>
      <c r="AB4" t="n">
        <v>297.7460470006646</v>
      </c>
      <c r="AC4" t="n">
        <v>269.3295821642106</v>
      </c>
      <c r="AD4" t="n">
        <v>217611.7867609486</v>
      </c>
      <c r="AE4" t="n">
        <v>297746.0470006646</v>
      </c>
      <c r="AF4" t="n">
        <v>5.769024753084685e-06</v>
      </c>
      <c r="AG4" t="n">
        <v>6.475694444444444</v>
      </c>
      <c r="AH4" t="n">
        <v>269329.5821642106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4.5891</v>
      </c>
      <c r="E5" t="n">
        <v>21.79</v>
      </c>
      <c r="F5" t="n">
        <v>18.88</v>
      </c>
      <c r="G5" t="n">
        <v>19.2</v>
      </c>
      <c r="H5" t="n">
        <v>0.38</v>
      </c>
      <c r="I5" t="n">
        <v>59</v>
      </c>
      <c r="J5" t="n">
        <v>81.73999999999999</v>
      </c>
      <c r="K5" t="n">
        <v>35.1</v>
      </c>
      <c r="L5" t="n">
        <v>1.75</v>
      </c>
      <c r="M5" t="n">
        <v>57</v>
      </c>
      <c r="N5" t="n">
        <v>9.890000000000001</v>
      </c>
      <c r="O5" t="n">
        <v>10315.41</v>
      </c>
      <c r="P5" t="n">
        <v>141.14</v>
      </c>
      <c r="Q5" t="n">
        <v>444.56</v>
      </c>
      <c r="R5" t="n">
        <v>112.63</v>
      </c>
      <c r="S5" t="n">
        <v>48.21</v>
      </c>
      <c r="T5" t="n">
        <v>26023.94</v>
      </c>
      <c r="U5" t="n">
        <v>0.43</v>
      </c>
      <c r="V5" t="n">
        <v>0.72</v>
      </c>
      <c r="W5" t="n">
        <v>0.26</v>
      </c>
      <c r="X5" t="n">
        <v>1.61</v>
      </c>
      <c r="Y5" t="n">
        <v>1</v>
      </c>
      <c r="Z5" t="n">
        <v>10</v>
      </c>
      <c r="AA5" t="n">
        <v>211.9193134083597</v>
      </c>
      <c r="AB5" t="n">
        <v>289.9573538254562</v>
      </c>
      <c r="AC5" t="n">
        <v>262.2842309341422</v>
      </c>
      <c r="AD5" t="n">
        <v>211919.3134083597</v>
      </c>
      <c r="AE5" t="n">
        <v>289957.3538254562</v>
      </c>
      <c r="AF5" t="n">
        <v>5.925122307502111e-06</v>
      </c>
      <c r="AG5" t="n">
        <v>6.304976851851851</v>
      </c>
      <c r="AH5" t="n">
        <v>262284.2309341421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4.642</v>
      </c>
      <c r="E6" t="n">
        <v>21.54</v>
      </c>
      <c r="F6" t="n">
        <v>18.77</v>
      </c>
      <c r="G6" t="n">
        <v>22.08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49</v>
      </c>
      <c r="N6" t="n">
        <v>9.94</v>
      </c>
      <c r="O6" t="n">
        <v>10352.53</v>
      </c>
      <c r="P6" t="n">
        <v>139.11</v>
      </c>
      <c r="Q6" t="n">
        <v>444.56</v>
      </c>
      <c r="R6" t="n">
        <v>110.77</v>
      </c>
      <c r="S6" t="n">
        <v>48.21</v>
      </c>
      <c r="T6" t="n">
        <v>25134.61</v>
      </c>
      <c r="U6" t="n">
        <v>0.44</v>
      </c>
      <c r="V6" t="n">
        <v>0.73</v>
      </c>
      <c r="W6" t="n">
        <v>0.21</v>
      </c>
      <c r="X6" t="n">
        <v>1.49</v>
      </c>
      <c r="Y6" t="n">
        <v>1</v>
      </c>
      <c r="Z6" t="n">
        <v>10</v>
      </c>
      <c r="AA6" t="n">
        <v>209.4833581911466</v>
      </c>
      <c r="AB6" t="n">
        <v>286.6243724305074</v>
      </c>
      <c r="AC6" t="n">
        <v>259.2693446056574</v>
      </c>
      <c r="AD6" t="n">
        <v>209483.3581911466</v>
      </c>
      <c r="AE6" t="n">
        <v>286624.3724305074</v>
      </c>
      <c r="AF6" t="n">
        <v>5.993423057118999e-06</v>
      </c>
      <c r="AG6" t="n">
        <v>6.232638888888889</v>
      </c>
      <c r="AH6" t="n">
        <v>259269.3446056574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4.7074</v>
      </c>
      <c r="E7" t="n">
        <v>21.24</v>
      </c>
      <c r="F7" t="n">
        <v>18.58</v>
      </c>
      <c r="G7" t="n">
        <v>24.77</v>
      </c>
      <c r="H7" t="n">
        <v>0.48</v>
      </c>
      <c r="I7" t="n">
        <v>45</v>
      </c>
      <c r="J7" t="n">
        <v>82.34</v>
      </c>
      <c r="K7" t="n">
        <v>35.1</v>
      </c>
      <c r="L7" t="n">
        <v>2.25</v>
      </c>
      <c r="M7" t="n">
        <v>43</v>
      </c>
      <c r="N7" t="n">
        <v>9.99</v>
      </c>
      <c r="O7" t="n">
        <v>10389.66</v>
      </c>
      <c r="P7" t="n">
        <v>136.84</v>
      </c>
      <c r="Q7" t="n">
        <v>444.57</v>
      </c>
      <c r="R7" t="n">
        <v>103.09</v>
      </c>
      <c r="S7" t="n">
        <v>48.21</v>
      </c>
      <c r="T7" t="n">
        <v>21327.43</v>
      </c>
      <c r="U7" t="n">
        <v>0.47</v>
      </c>
      <c r="V7" t="n">
        <v>0.73</v>
      </c>
      <c r="W7" t="n">
        <v>0.23</v>
      </c>
      <c r="X7" t="n">
        <v>1.3</v>
      </c>
      <c r="Y7" t="n">
        <v>1</v>
      </c>
      <c r="Z7" t="n">
        <v>10</v>
      </c>
      <c r="AA7" t="n">
        <v>206.5843875574394</v>
      </c>
      <c r="AB7" t="n">
        <v>282.6578729159131</v>
      </c>
      <c r="AC7" t="n">
        <v>255.6814022377177</v>
      </c>
      <c r="AD7" t="n">
        <v>206584.3875574394</v>
      </c>
      <c r="AE7" t="n">
        <v>282657.8729159131</v>
      </c>
      <c r="AF7" t="n">
        <v>6.077862925265397e-06</v>
      </c>
      <c r="AG7" t="n">
        <v>6.145833333333333</v>
      </c>
      <c r="AH7" t="n">
        <v>255681.4022377177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4.7668</v>
      </c>
      <c r="E8" t="n">
        <v>20.98</v>
      </c>
      <c r="F8" t="n">
        <v>18.4</v>
      </c>
      <c r="G8" t="n">
        <v>27.6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38</v>
      </c>
      <c r="N8" t="n">
        <v>10.04</v>
      </c>
      <c r="O8" t="n">
        <v>10426.82</v>
      </c>
      <c r="P8" t="n">
        <v>134.34</v>
      </c>
      <c r="Q8" t="n">
        <v>444.58</v>
      </c>
      <c r="R8" t="n">
        <v>97.18000000000001</v>
      </c>
      <c r="S8" t="n">
        <v>48.21</v>
      </c>
      <c r="T8" t="n">
        <v>18395.48</v>
      </c>
      <c r="U8" t="n">
        <v>0.5</v>
      </c>
      <c r="V8" t="n">
        <v>0.74</v>
      </c>
      <c r="W8" t="n">
        <v>0.23</v>
      </c>
      <c r="X8" t="n">
        <v>1.12</v>
      </c>
      <c r="Y8" t="n">
        <v>1</v>
      </c>
      <c r="Z8" t="n">
        <v>10</v>
      </c>
      <c r="AA8" t="n">
        <v>203.7862250567547</v>
      </c>
      <c r="AB8" t="n">
        <v>278.829303536261</v>
      </c>
      <c r="AC8" t="n">
        <v>252.2182261462275</v>
      </c>
      <c r="AD8" t="n">
        <v>203786.2250567547</v>
      </c>
      <c r="AE8" t="n">
        <v>278829.303536261</v>
      </c>
      <c r="AF8" t="n">
        <v>6.154556016517631e-06</v>
      </c>
      <c r="AG8" t="n">
        <v>6.070601851851852</v>
      </c>
      <c r="AH8" t="n">
        <v>252218.2261462275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4.8074</v>
      </c>
      <c r="E9" t="n">
        <v>20.8</v>
      </c>
      <c r="F9" t="n">
        <v>18.29</v>
      </c>
      <c r="G9" t="n">
        <v>30.48</v>
      </c>
      <c r="H9" t="n">
        <v>0.58</v>
      </c>
      <c r="I9" t="n">
        <v>36</v>
      </c>
      <c r="J9" t="n">
        <v>82.95</v>
      </c>
      <c r="K9" t="n">
        <v>35.1</v>
      </c>
      <c r="L9" t="n">
        <v>2.75</v>
      </c>
      <c r="M9" t="n">
        <v>34</v>
      </c>
      <c r="N9" t="n">
        <v>10.1</v>
      </c>
      <c r="O9" t="n">
        <v>10463.99</v>
      </c>
      <c r="P9" t="n">
        <v>132.15</v>
      </c>
      <c r="Q9" t="n">
        <v>444.57</v>
      </c>
      <c r="R9" t="n">
        <v>93.68000000000001</v>
      </c>
      <c r="S9" t="n">
        <v>48.21</v>
      </c>
      <c r="T9" t="n">
        <v>16664.92</v>
      </c>
      <c r="U9" t="n">
        <v>0.51</v>
      </c>
      <c r="V9" t="n">
        <v>0.75</v>
      </c>
      <c r="W9" t="n">
        <v>0.22</v>
      </c>
      <c r="X9" t="n">
        <v>1.01</v>
      </c>
      <c r="Y9" t="n">
        <v>1</v>
      </c>
      <c r="Z9" t="n">
        <v>10</v>
      </c>
      <c r="AA9" t="n">
        <v>201.6917146233199</v>
      </c>
      <c r="AB9" t="n">
        <v>275.9635019579582</v>
      </c>
      <c r="AC9" t="n">
        <v>249.6259326483792</v>
      </c>
      <c r="AD9" t="n">
        <v>201691.7146233199</v>
      </c>
      <c r="AE9" t="n">
        <v>275963.5019579582</v>
      </c>
      <c r="AF9" t="n">
        <v>6.206975873501481e-06</v>
      </c>
      <c r="AG9" t="n">
        <v>6.018518518518519</v>
      </c>
      <c r="AH9" t="n">
        <v>249625.9326483792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4.8434</v>
      </c>
      <c r="E10" t="n">
        <v>20.65</v>
      </c>
      <c r="F10" t="n">
        <v>18.19</v>
      </c>
      <c r="G10" t="n">
        <v>33.07</v>
      </c>
      <c r="H10" t="n">
        <v>0.63</v>
      </c>
      <c r="I10" t="n">
        <v>33</v>
      </c>
      <c r="J10" t="n">
        <v>83.25</v>
      </c>
      <c r="K10" t="n">
        <v>35.1</v>
      </c>
      <c r="L10" t="n">
        <v>3</v>
      </c>
      <c r="M10" t="n">
        <v>31</v>
      </c>
      <c r="N10" t="n">
        <v>10.15</v>
      </c>
      <c r="O10" t="n">
        <v>10501.19</v>
      </c>
      <c r="P10" t="n">
        <v>130.47</v>
      </c>
      <c r="Q10" t="n">
        <v>444.57</v>
      </c>
      <c r="R10" t="n">
        <v>90.31999999999999</v>
      </c>
      <c r="S10" t="n">
        <v>48.21</v>
      </c>
      <c r="T10" t="n">
        <v>15001.67</v>
      </c>
      <c r="U10" t="n">
        <v>0.53</v>
      </c>
      <c r="V10" t="n">
        <v>0.75</v>
      </c>
      <c r="W10" t="n">
        <v>0.21</v>
      </c>
      <c r="X10" t="n">
        <v>0.91</v>
      </c>
      <c r="Y10" t="n">
        <v>1</v>
      </c>
      <c r="Z10" t="n">
        <v>10</v>
      </c>
      <c r="AA10" t="n">
        <v>199.8202416660493</v>
      </c>
      <c r="AB10" t="n">
        <v>273.402870094262</v>
      </c>
      <c r="AC10" t="n">
        <v>247.3096838958839</v>
      </c>
      <c r="AD10" t="n">
        <v>199820.2416660493</v>
      </c>
      <c r="AE10" t="n">
        <v>273402.8700942619</v>
      </c>
      <c r="AF10" t="n">
        <v>6.25345653486647e-06</v>
      </c>
      <c r="AG10" t="n">
        <v>5.97511574074074</v>
      </c>
      <c r="AH10" t="n">
        <v>247309.6838958839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4.8792</v>
      </c>
      <c r="E11" t="n">
        <v>20.5</v>
      </c>
      <c r="F11" t="n">
        <v>18.09</v>
      </c>
      <c r="G11" t="n">
        <v>36.17</v>
      </c>
      <c r="H11" t="n">
        <v>0.68</v>
      </c>
      <c r="I11" t="n">
        <v>30</v>
      </c>
      <c r="J11" t="n">
        <v>83.55</v>
      </c>
      <c r="K11" t="n">
        <v>35.1</v>
      </c>
      <c r="L11" t="n">
        <v>3.25</v>
      </c>
      <c r="M11" t="n">
        <v>28</v>
      </c>
      <c r="N11" t="n">
        <v>10.2</v>
      </c>
      <c r="O11" t="n">
        <v>10538.42</v>
      </c>
      <c r="P11" t="n">
        <v>128.48</v>
      </c>
      <c r="Q11" t="n">
        <v>444.57</v>
      </c>
      <c r="R11" t="n">
        <v>86.89</v>
      </c>
      <c r="S11" t="n">
        <v>48.21</v>
      </c>
      <c r="T11" t="n">
        <v>13301.86</v>
      </c>
      <c r="U11" t="n">
        <v>0.55</v>
      </c>
      <c r="V11" t="n">
        <v>0.75</v>
      </c>
      <c r="W11" t="n">
        <v>0.21</v>
      </c>
      <c r="X11" t="n">
        <v>0.8100000000000001</v>
      </c>
      <c r="Y11" t="n">
        <v>1</v>
      </c>
      <c r="Z11" t="n">
        <v>10</v>
      </c>
      <c r="AA11" t="n">
        <v>187.7017884659712</v>
      </c>
      <c r="AB11" t="n">
        <v>256.8218677975004</v>
      </c>
      <c r="AC11" t="n">
        <v>232.3111491867371</v>
      </c>
      <c r="AD11" t="n">
        <v>187701.7884659712</v>
      </c>
      <c r="AE11" t="n">
        <v>256821.8677975004</v>
      </c>
      <c r="AF11" t="n">
        <v>6.299678970334989e-06</v>
      </c>
      <c r="AG11" t="n">
        <v>5.931712962962963</v>
      </c>
      <c r="AH11" t="n">
        <v>232311.1491867371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4.9429</v>
      </c>
      <c r="E12" t="n">
        <v>20.23</v>
      </c>
      <c r="F12" t="n">
        <v>17.87</v>
      </c>
      <c r="G12" t="n">
        <v>39.72</v>
      </c>
      <c r="H12" t="n">
        <v>0.73</v>
      </c>
      <c r="I12" t="n">
        <v>27</v>
      </c>
      <c r="J12" t="n">
        <v>83.84999999999999</v>
      </c>
      <c r="K12" t="n">
        <v>35.1</v>
      </c>
      <c r="L12" t="n">
        <v>3.5</v>
      </c>
      <c r="M12" t="n">
        <v>25</v>
      </c>
      <c r="N12" t="n">
        <v>10.25</v>
      </c>
      <c r="O12" t="n">
        <v>10575.66</v>
      </c>
      <c r="P12" t="n">
        <v>125.6</v>
      </c>
      <c r="Q12" t="n">
        <v>444.57</v>
      </c>
      <c r="R12" t="n">
        <v>79.72</v>
      </c>
      <c r="S12" t="n">
        <v>48.21</v>
      </c>
      <c r="T12" t="n">
        <v>9730.26</v>
      </c>
      <c r="U12" t="n">
        <v>0.6</v>
      </c>
      <c r="V12" t="n">
        <v>0.76</v>
      </c>
      <c r="W12" t="n">
        <v>0.2</v>
      </c>
      <c r="X12" t="n">
        <v>0.6</v>
      </c>
      <c r="Y12" t="n">
        <v>1</v>
      </c>
      <c r="Z12" t="n">
        <v>10</v>
      </c>
      <c r="AA12" t="n">
        <v>184.77807237508</v>
      </c>
      <c r="AB12" t="n">
        <v>252.8215104566946</v>
      </c>
      <c r="AC12" t="n">
        <v>228.6925803359998</v>
      </c>
      <c r="AD12" t="n">
        <v>184778.07237508</v>
      </c>
      <c r="AE12" t="n">
        <v>252821.5104566946</v>
      </c>
      <c r="AF12" t="n">
        <v>6.381923918361373e-06</v>
      </c>
      <c r="AG12" t="n">
        <v>5.853587962962963</v>
      </c>
      <c r="AH12" t="n">
        <v>228692.5803359998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4.9238</v>
      </c>
      <c r="E13" t="n">
        <v>20.31</v>
      </c>
      <c r="F13" t="n">
        <v>17.99</v>
      </c>
      <c r="G13" t="n">
        <v>43.17</v>
      </c>
      <c r="H13" t="n">
        <v>0.78</v>
      </c>
      <c r="I13" t="n">
        <v>25</v>
      </c>
      <c r="J13" t="n">
        <v>84.15000000000001</v>
      </c>
      <c r="K13" t="n">
        <v>35.1</v>
      </c>
      <c r="L13" t="n">
        <v>3.75</v>
      </c>
      <c r="M13" t="n">
        <v>23</v>
      </c>
      <c r="N13" t="n">
        <v>10.3</v>
      </c>
      <c r="O13" t="n">
        <v>10612.93</v>
      </c>
      <c r="P13" t="n">
        <v>125.1</v>
      </c>
      <c r="Q13" t="n">
        <v>444.55</v>
      </c>
      <c r="R13" t="n">
        <v>83.83</v>
      </c>
      <c r="S13" t="n">
        <v>48.21</v>
      </c>
      <c r="T13" t="n">
        <v>11792.85</v>
      </c>
      <c r="U13" t="n">
        <v>0.58</v>
      </c>
      <c r="V13" t="n">
        <v>0.76</v>
      </c>
      <c r="W13" t="n">
        <v>0.2</v>
      </c>
      <c r="X13" t="n">
        <v>0.71</v>
      </c>
      <c r="Y13" t="n">
        <v>1</v>
      </c>
      <c r="Z13" t="n">
        <v>10</v>
      </c>
      <c r="AA13" t="n">
        <v>185.0594823710981</v>
      </c>
      <c r="AB13" t="n">
        <v>253.2065480281791</v>
      </c>
      <c r="AC13" t="n">
        <v>229.0408704620655</v>
      </c>
      <c r="AD13" t="n">
        <v>185059.4823710981</v>
      </c>
      <c r="AE13" t="n">
        <v>253206.5480281791</v>
      </c>
      <c r="AF13" t="n">
        <v>6.357263345248282e-06</v>
      </c>
      <c r="AG13" t="n">
        <v>5.876736111111111</v>
      </c>
      <c r="AH13" t="n">
        <v>229040.8704620655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4.9379</v>
      </c>
      <c r="E14" t="n">
        <v>20.25</v>
      </c>
      <c r="F14" t="n">
        <v>17.95</v>
      </c>
      <c r="G14" t="n">
        <v>44.87</v>
      </c>
      <c r="H14" t="n">
        <v>0.83</v>
      </c>
      <c r="I14" t="n">
        <v>24</v>
      </c>
      <c r="J14" t="n">
        <v>84.45999999999999</v>
      </c>
      <c r="K14" t="n">
        <v>35.1</v>
      </c>
      <c r="L14" t="n">
        <v>4</v>
      </c>
      <c r="M14" t="n">
        <v>22</v>
      </c>
      <c r="N14" t="n">
        <v>10.36</v>
      </c>
      <c r="O14" t="n">
        <v>10650.22</v>
      </c>
      <c r="P14" t="n">
        <v>123.59</v>
      </c>
      <c r="Q14" t="n">
        <v>444.55</v>
      </c>
      <c r="R14" t="n">
        <v>82.42</v>
      </c>
      <c r="S14" t="n">
        <v>48.21</v>
      </c>
      <c r="T14" t="n">
        <v>11094.44</v>
      </c>
      <c r="U14" t="n">
        <v>0.58</v>
      </c>
      <c r="V14" t="n">
        <v>0.76</v>
      </c>
      <c r="W14" t="n">
        <v>0.2</v>
      </c>
      <c r="X14" t="n">
        <v>0.67</v>
      </c>
      <c r="Y14" t="n">
        <v>1</v>
      </c>
      <c r="Z14" t="n">
        <v>10</v>
      </c>
      <c r="AA14" t="n">
        <v>184.0050788547413</v>
      </c>
      <c r="AB14" t="n">
        <v>251.7638666201003</v>
      </c>
      <c r="AC14" t="n">
        <v>227.7358765427573</v>
      </c>
      <c r="AD14" t="n">
        <v>184005.0788547413</v>
      </c>
      <c r="AE14" t="n">
        <v>251763.8666201003</v>
      </c>
      <c r="AF14" t="n">
        <v>6.37546827094957e-06</v>
      </c>
      <c r="AG14" t="n">
        <v>5.859375</v>
      </c>
      <c r="AH14" t="n">
        <v>227735.8765427573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4.9612</v>
      </c>
      <c r="E15" t="n">
        <v>20.16</v>
      </c>
      <c r="F15" t="n">
        <v>17.89</v>
      </c>
      <c r="G15" t="n">
        <v>48.78</v>
      </c>
      <c r="H15" t="n">
        <v>0.88</v>
      </c>
      <c r="I15" t="n">
        <v>22</v>
      </c>
      <c r="J15" t="n">
        <v>84.76000000000001</v>
      </c>
      <c r="K15" t="n">
        <v>35.1</v>
      </c>
      <c r="L15" t="n">
        <v>4.25</v>
      </c>
      <c r="M15" t="n">
        <v>20</v>
      </c>
      <c r="N15" t="n">
        <v>10.41</v>
      </c>
      <c r="O15" t="n">
        <v>10687.53</v>
      </c>
      <c r="P15" t="n">
        <v>122.45</v>
      </c>
      <c r="Q15" t="n">
        <v>444.56</v>
      </c>
      <c r="R15" t="n">
        <v>80.41</v>
      </c>
      <c r="S15" t="n">
        <v>48.21</v>
      </c>
      <c r="T15" t="n">
        <v>10100.75</v>
      </c>
      <c r="U15" t="n">
        <v>0.6</v>
      </c>
      <c r="V15" t="n">
        <v>0.76</v>
      </c>
      <c r="W15" t="n">
        <v>0.2</v>
      </c>
      <c r="X15" t="n">
        <v>0.61</v>
      </c>
      <c r="Y15" t="n">
        <v>1</v>
      </c>
      <c r="Z15" t="n">
        <v>10</v>
      </c>
      <c r="AA15" t="n">
        <v>182.9457726956763</v>
      </c>
      <c r="AB15" t="n">
        <v>250.3144771999789</v>
      </c>
      <c r="AC15" t="n">
        <v>226.4248148146609</v>
      </c>
      <c r="AD15" t="n">
        <v>182945.7726956763</v>
      </c>
      <c r="AE15" t="n">
        <v>250314.4771999789</v>
      </c>
      <c r="AF15" t="n">
        <v>6.405551587888576e-06</v>
      </c>
      <c r="AG15" t="n">
        <v>5.833333333333333</v>
      </c>
      <c r="AH15" t="n">
        <v>226424.8148146609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4.974</v>
      </c>
      <c r="E16" t="n">
        <v>20.1</v>
      </c>
      <c r="F16" t="n">
        <v>17.85</v>
      </c>
      <c r="G16" t="n">
        <v>51</v>
      </c>
      <c r="H16" t="n">
        <v>0.93</v>
      </c>
      <c r="I16" t="n">
        <v>21</v>
      </c>
      <c r="J16" t="n">
        <v>85.06</v>
      </c>
      <c r="K16" t="n">
        <v>35.1</v>
      </c>
      <c r="L16" t="n">
        <v>4.5</v>
      </c>
      <c r="M16" t="n">
        <v>19</v>
      </c>
      <c r="N16" t="n">
        <v>10.46</v>
      </c>
      <c r="O16" t="n">
        <v>10724.86</v>
      </c>
      <c r="P16" t="n">
        <v>121</v>
      </c>
      <c r="Q16" t="n">
        <v>444.55</v>
      </c>
      <c r="R16" t="n">
        <v>79.29000000000001</v>
      </c>
      <c r="S16" t="n">
        <v>48.21</v>
      </c>
      <c r="T16" t="n">
        <v>9546.68</v>
      </c>
      <c r="U16" t="n">
        <v>0.61</v>
      </c>
      <c r="V16" t="n">
        <v>0.76</v>
      </c>
      <c r="W16" t="n">
        <v>0.2</v>
      </c>
      <c r="X16" t="n">
        <v>0.57</v>
      </c>
      <c r="Y16" t="n">
        <v>1</v>
      </c>
      <c r="Z16" t="n">
        <v>10</v>
      </c>
      <c r="AA16" t="n">
        <v>181.9568754617858</v>
      </c>
      <c r="AB16" t="n">
        <v>248.9614243775036</v>
      </c>
      <c r="AC16" t="n">
        <v>225.2008954545407</v>
      </c>
      <c r="AD16" t="n">
        <v>181956.8754617858</v>
      </c>
      <c r="AE16" t="n">
        <v>248961.4243775036</v>
      </c>
      <c r="AF16" t="n">
        <v>6.422078045262796e-06</v>
      </c>
      <c r="AG16" t="n">
        <v>5.815972222222222</v>
      </c>
      <c r="AH16" t="n">
        <v>225200.8954545407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5.0038</v>
      </c>
      <c r="E17" t="n">
        <v>19.98</v>
      </c>
      <c r="F17" t="n">
        <v>17.77</v>
      </c>
      <c r="G17" t="n">
        <v>56.1</v>
      </c>
      <c r="H17" t="n">
        <v>0.98</v>
      </c>
      <c r="I17" t="n">
        <v>19</v>
      </c>
      <c r="J17" t="n">
        <v>85.36</v>
      </c>
      <c r="K17" t="n">
        <v>35.1</v>
      </c>
      <c r="L17" t="n">
        <v>4.75</v>
      </c>
      <c r="M17" t="n">
        <v>17</v>
      </c>
      <c r="N17" t="n">
        <v>10.51</v>
      </c>
      <c r="O17" t="n">
        <v>10762.22</v>
      </c>
      <c r="P17" t="n">
        <v>119</v>
      </c>
      <c r="Q17" t="n">
        <v>444.57</v>
      </c>
      <c r="R17" t="n">
        <v>76.45</v>
      </c>
      <c r="S17" t="n">
        <v>48.21</v>
      </c>
      <c r="T17" t="n">
        <v>8135.06</v>
      </c>
      <c r="U17" t="n">
        <v>0.63</v>
      </c>
      <c r="V17" t="n">
        <v>0.77</v>
      </c>
      <c r="W17" t="n">
        <v>0.2</v>
      </c>
      <c r="X17" t="n">
        <v>0.49</v>
      </c>
      <c r="Y17" t="n">
        <v>1</v>
      </c>
      <c r="Z17" t="n">
        <v>10</v>
      </c>
      <c r="AA17" t="n">
        <v>180.358917142105</v>
      </c>
      <c r="AB17" t="n">
        <v>246.7750273075718</v>
      </c>
      <c r="AC17" t="n">
        <v>223.223165052335</v>
      </c>
      <c r="AD17" t="n">
        <v>180358.917142105</v>
      </c>
      <c r="AE17" t="n">
        <v>246775.0273075718</v>
      </c>
      <c r="AF17" t="n">
        <v>6.460553703837148e-06</v>
      </c>
      <c r="AG17" t="n">
        <v>5.78125</v>
      </c>
      <c r="AH17" t="n">
        <v>223223.165052335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5.0251</v>
      </c>
      <c r="E18" t="n">
        <v>19.9</v>
      </c>
      <c r="F18" t="n">
        <v>17.7</v>
      </c>
      <c r="G18" t="n">
        <v>58.99</v>
      </c>
      <c r="H18" t="n">
        <v>1.02</v>
      </c>
      <c r="I18" t="n">
        <v>18</v>
      </c>
      <c r="J18" t="n">
        <v>85.67</v>
      </c>
      <c r="K18" t="n">
        <v>35.1</v>
      </c>
      <c r="L18" t="n">
        <v>5</v>
      </c>
      <c r="M18" t="n">
        <v>16</v>
      </c>
      <c r="N18" t="n">
        <v>10.57</v>
      </c>
      <c r="O18" t="n">
        <v>10799.59</v>
      </c>
      <c r="P18" t="n">
        <v>116.69</v>
      </c>
      <c r="Q18" t="n">
        <v>444.55</v>
      </c>
      <c r="R18" t="n">
        <v>74.54000000000001</v>
      </c>
      <c r="S18" t="n">
        <v>48.21</v>
      </c>
      <c r="T18" t="n">
        <v>7184.68</v>
      </c>
      <c r="U18" t="n">
        <v>0.65</v>
      </c>
      <c r="V18" t="n">
        <v>0.77</v>
      </c>
      <c r="W18" t="n">
        <v>0.18</v>
      </c>
      <c r="X18" t="n">
        <v>0.42</v>
      </c>
      <c r="Y18" t="n">
        <v>1</v>
      </c>
      <c r="Z18" t="n">
        <v>10</v>
      </c>
      <c r="AA18" t="n">
        <v>178.7854098066576</v>
      </c>
      <c r="AB18" t="n">
        <v>244.6220851529695</v>
      </c>
      <c r="AC18" t="n">
        <v>221.2756966752939</v>
      </c>
      <c r="AD18" t="n">
        <v>178785.4098066576</v>
      </c>
      <c r="AE18" t="n">
        <v>244622.0851529695</v>
      </c>
      <c r="AF18" t="n">
        <v>6.488054761811434e-06</v>
      </c>
      <c r="AG18" t="n">
        <v>5.758101851851851</v>
      </c>
      <c r="AH18" t="n">
        <v>221275.6966752939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5.0164</v>
      </c>
      <c r="E19" t="n">
        <v>19.93</v>
      </c>
      <c r="F19" t="n">
        <v>17.75</v>
      </c>
      <c r="G19" t="n">
        <v>62.65</v>
      </c>
      <c r="H19" t="n">
        <v>1.07</v>
      </c>
      <c r="I19" t="n">
        <v>17</v>
      </c>
      <c r="J19" t="n">
        <v>85.97</v>
      </c>
      <c r="K19" t="n">
        <v>35.1</v>
      </c>
      <c r="L19" t="n">
        <v>5.25</v>
      </c>
      <c r="M19" t="n">
        <v>15</v>
      </c>
      <c r="N19" t="n">
        <v>10.62</v>
      </c>
      <c r="O19" t="n">
        <v>10836.99</v>
      </c>
      <c r="P19" t="n">
        <v>115.91</v>
      </c>
      <c r="Q19" t="n">
        <v>444.56</v>
      </c>
      <c r="R19" t="n">
        <v>76</v>
      </c>
      <c r="S19" t="n">
        <v>48.21</v>
      </c>
      <c r="T19" t="n">
        <v>7920.28</v>
      </c>
      <c r="U19" t="n">
        <v>0.63</v>
      </c>
      <c r="V19" t="n">
        <v>0.77</v>
      </c>
      <c r="W19" t="n">
        <v>0.19</v>
      </c>
      <c r="X19" t="n">
        <v>0.47</v>
      </c>
      <c r="Y19" t="n">
        <v>1</v>
      </c>
      <c r="Z19" t="n">
        <v>10</v>
      </c>
      <c r="AA19" t="n">
        <v>178.6275827032539</v>
      </c>
      <c r="AB19" t="n">
        <v>244.4061391472523</v>
      </c>
      <c r="AC19" t="n">
        <v>221.0803602532801</v>
      </c>
      <c r="AD19" t="n">
        <v>178627.582703254</v>
      </c>
      <c r="AE19" t="n">
        <v>244406.1391472523</v>
      </c>
      <c r="AF19" t="n">
        <v>6.476821935314896e-06</v>
      </c>
      <c r="AG19" t="n">
        <v>5.766782407407407</v>
      </c>
      <c r="AH19" t="n">
        <v>221080.3602532801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5.036</v>
      </c>
      <c r="E20" t="n">
        <v>19.86</v>
      </c>
      <c r="F20" t="n">
        <v>17.69</v>
      </c>
      <c r="G20" t="n">
        <v>66.34</v>
      </c>
      <c r="H20" t="n">
        <v>1.12</v>
      </c>
      <c r="I20" t="n">
        <v>16</v>
      </c>
      <c r="J20" t="n">
        <v>86.27</v>
      </c>
      <c r="K20" t="n">
        <v>35.1</v>
      </c>
      <c r="L20" t="n">
        <v>5.5</v>
      </c>
      <c r="M20" t="n">
        <v>13</v>
      </c>
      <c r="N20" t="n">
        <v>10.67</v>
      </c>
      <c r="O20" t="n">
        <v>10874.42</v>
      </c>
      <c r="P20" t="n">
        <v>113.89</v>
      </c>
      <c r="Q20" t="n">
        <v>444.55</v>
      </c>
      <c r="R20" t="n">
        <v>74.01000000000001</v>
      </c>
      <c r="S20" t="n">
        <v>48.21</v>
      </c>
      <c r="T20" t="n">
        <v>6930.04</v>
      </c>
      <c r="U20" t="n">
        <v>0.65</v>
      </c>
      <c r="V20" t="n">
        <v>0.77</v>
      </c>
      <c r="W20" t="n">
        <v>0.19</v>
      </c>
      <c r="X20" t="n">
        <v>0.41</v>
      </c>
      <c r="Y20" t="n">
        <v>1</v>
      </c>
      <c r="Z20" t="n">
        <v>10</v>
      </c>
      <c r="AA20" t="n">
        <v>177.246852778849</v>
      </c>
      <c r="AB20" t="n">
        <v>242.5169635511771</v>
      </c>
      <c r="AC20" t="n">
        <v>219.3714849246192</v>
      </c>
      <c r="AD20" t="n">
        <v>177246.852778849</v>
      </c>
      <c r="AE20" t="n">
        <v>242516.9635511771</v>
      </c>
      <c r="AF20" t="n">
        <v>6.502128073169167e-06</v>
      </c>
      <c r="AG20" t="n">
        <v>5.746527777777778</v>
      </c>
      <c r="AH20" t="n">
        <v>219371.4849246191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5.0342</v>
      </c>
      <c r="E21" t="n">
        <v>19.86</v>
      </c>
      <c r="F21" t="n">
        <v>17.7</v>
      </c>
      <c r="G21" t="n">
        <v>66.36</v>
      </c>
      <c r="H21" t="n">
        <v>1.16</v>
      </c>
      <c r="I21" t="n">
        <v>16</v>
      </c>
      <c r="J21" t="n">
        <v>86.58</v>
      </c>
      <c r="K21" t="n">
        <v>35.1</v>
      </c>
      <c r="L21" t="n">
        <v>5.75</v>
      </c>
      <c r="M21" t="n">
        <v>12</v>
      </c>
      <c r="N21" t="n">
        <v>10.73</v>
      </c>
      <c r="O21" t="n">
        <v>10911.86</v>
      </c>
      <c r="P21" t="n">
        <v>112.77</v>
      </c>
      <c r="Q21" t="n">
        <v>444.55</v>
      </c>
      <c r="R21" t="n">
        <v>74.12</v>
      </c>
      <c r="S21" t="n">
        <v>48.21</v>
      </c>
      <c r="T21" t="n">
        <v>6982.79</v>
      </c>
      <c r="U21" t="n">
        <v>0.65</v>
      </c>
      <c r="V21" t="n">
        <v>0.77</v>
      </c>
      <c r="W21" t="n">
        <v>0.19</v>
      </c>
      <c r="X21" t="n">
        <v>0.42</v>
      </c>
      <c r="Y21" t="n">
        <v>1</v>
      </c>
      <c r="Z21" t="n">
        <v>10</v>
      </c>
      <c r="AA21" t="n">
        <v>176.7526863532772</v>
      </c>
      <c r="AB21" t="n">
        <v>241.8408232466261</v>
      </c>
      <c r="AC21" t="n">
        <v>218.7598745017654</v>
      </c>
      <c r="AD21" t="n">
        <v>176752.6863532772</v>
      </c>
      <c r="AE21" t="n">
        <v>241840.8232466261</v>
      </c>
      <c r="AF21" t="n">
        <v>6.499804040100918e-06</v>
      </c>
      <c r="AG21" t="n">
        <v>5.746527777777778</v>
      </c>
      <c r="AH21" t="n">
        <v>218759.8745017654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5.0452</v>
      </c>
      <c r="E22" t="n">
        <v>19.82</v>
      </c>
      <c r="F22" t="n">
        <v>17.67</v>
      </c>
      <c r="G22" t="n">
        <v>70.68000000000001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7</v>
      </c>
      <c r="N22" t="n">
        <v>10.78</v>
      </c>
      <c r="O22" t="n">
        <v>10949.33</v>
      </c>
      <c r="P22" t="n">
        <v>112.12</v>
      </c>
      <c r="Q22" t="n">
        <v>444.58</v>
      </c>
      <c r="R22" t="n">
        <v>73.12</v>
      </c>
      <c r="S22" t="n">
        <v>48.21</v>
      </c>
      <c r="T22" t="n">
        <v>6491.41</v>
      </c>
      <c r="U22" t="n">
        <v>0.66</v>
      </c>
      <c r="V22" t="n">
        <v>0.77</v>
      </c>
      <c r="W22" t="n">
        <v>0.2</v>
      </c>
      <c r="X22" t="n">
        <v>0.39</v>
      </c>
      <c r="Y22" t="n">
        <v>1</v>
      </c>
      <c r="Z22" t="n">
        <v>10</v>
      </c>
      <c r="AA22" t="n">
        <v>176.2206319626557</v>
      </c>
      <c r="AB22" t="n">
        <v>241.1128429567951</v>
      </c>
      <c r="AC22" t="n">
        <v>218.1013716290689</v>
      </c>
      <c r="AD22" t="n">
        <v>176220.6319626558</v>
      </c>
      <c r="AE22" t="n">
        <v>241112.8429567951</v>
      </c>
      <c r="AF22" t="n">
        <v>6.514006464406888e-06</v>
      </c>
      <c r="AG22" t="n">
        <v>5.734953703703703</v>
      </c>
      <c r="AH22" t="n">
        <v>218101.3716290689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5.0442</v>
      </c>
      <c r="E23" t="n">
        <v>19.82</v>
      </c>
      <c r="F23" t="n">
        <v>17.67</v>
      </c>
      <c r="G23" t="n">
        <v>70.7</v>
      </c>
      <c r="H23" t="n">
        <v>1.26</v>
      </c>
      <c r="I23" t="n">
        <v>15</v>
      </c>
      <c r="J23" t="n">
        <v>87.19</v>
      </c>
      <c r="K23" t="n">
        <v>35.1</v>
      </c>
      <c r="L23" t="n">
        <v>6.25</v>
      </c>
      <c r="M23" t="n">
        <v>4</v>
      </c>
      <c r="N23" t="n">
        <v>10.83</v>
      </c>
      <c r="O23" t="n">
        <v>10986.82</v>
      </c>
      <c r="P23" t="n">
        <v>111.3</v>
      </c>
      <c r="Q23" t="n">
        <v>444.55</v>
      </c>
      <c r="R23" t="n">
        <v>73.05</v>
      </c>
      <c r="S23" t="n">
        <v>48.21</v>
      </c>
      <c r="T23" t="n">
        <v>6454.12</v>
      </c>
      <c r="U23" t="n">
        <v>0.66</v>
      </c>
      <c r="V23" t="n">
        <v>0.77</v>
      </c>
      <c r="W23" t="n">
        <v>0.2</v>
      </c>
      <c r="X23" t="n">
        <v>0.4</v>
      </c>
      <c r="Y23" t="n">
        <v>1</v>
      </c>
      <c r="Z23" t="n">
        <v>10</v>
      </c>
      <c r="AA23" t="n">
        <v>175.8433243406404</v>
      </c>
      <c r="AB23" t="n">
        <v>240.5965940227165</v>
      </c>
      <c r="AC23" t="n">
        <v>217.6343927686986</v>
      </c>
      <c r="AD23" t="n">
        <v>175843.3243406404</v>
      </c>
      <c r="AE23" t="n">
        <v>240596.5940227165</v>
      </c>
      <c r="AF23" t="n">
        <v>6.512715334924527e-06</v>
      </c>
      <c r="AG23" t="n">
        <v>5.734953703703703</v>
      </c>
      <c r="AH23" t="n">
        <v>217634.3927686986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5.0516</v>
      </c>
      <c r="E24" t="n">
        <v>19.8</v>
      </c>
      <c r="F24" t="n">
        <v>17.66</v>
      </c>
      <c r="G24" t="n">
        <v>75.7</v>
      </c>
      <c r="H24" t="n">
        <v>1.3</v>
      </c>
      <c r="I24" t="n">
        <v>14</v>
      </c>
      <c r="J24" t="n">
        <v>87.48999999999999</v>
      </c>
      <c r="K24" t="n">
        <v>35.1</v>
      </c>
      <c r="L24" t="n">
        <v>6.5</v>
      </c>
      <c r="M24" t="n">
        <v>2</v>
      </c>
      <c r="N24" t="n">
        <v>10.89</v>
      </c>
      <c r="O24" t="n">
        <v>11024.33</v>
      </c>
      <c r="P24" t="n">
        <v>110.98</v>
      </c>
      <c r="Q24" t="n">
        <v>444.55</v>
      </c>
      <c r="R24" t="n">
        <v>72.81</v>
      </c>
      <c r="S24" t="n">
        <v>48.21</v>
      </c>
      <c r="T24" t="n">
        <v>6337.7</v>
      </c>
      <c r="U24" t="n">
        <v>0.66</v>
      </c>
      <c r="V24" t="n">
        <v>0.77</v>
      </c>
      <c r="W24" t="n">
        <v>0.2</v>
      </c>
      <c r="X24" t="n">
        <v>0.39</v>
      </c>
      <c r="Y24" t="n">
        <v>1</v>
      </c>
      <c r="Z24" t="n">
        <v>10</v>
      </c>
      <c r="AA24" t="n">
        <v>175.558481961308</v>
      </c>
      <c r="AB24" t="n">
        <v>240.2068601129552</v>
      </c>
      <c r="AC24" t="n">
        <v>217.2818545162898</v>
      </c>
      <c r="AD24" t="n">
        <v>175558.481961308</v>
      </c>
      <c r="AE24" t="n">
        <v>240206.8601129552</v>
      </c>
      <c r="AF24" t="n">
        <v>6.522269693093996e-06</v>
      </c>
      <c r="AG24" t="n">
        <v>5.729166666666667</v>
      </c>
      <c r="AH24" t="n">
        <v>217281.8545162898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5.0488</v>
      </c>
      <c r="E25" t="n">
        <v>19.81</v>
      </c>
      <c r="F25" t="n">
        <v>17.67</v>
      </c>
      <c r="G25" t="n">
        <v>75.73999999999999</v>
      </c>
      <c r="H25" t="n">
        <v>1.35</v>
      </c>
      <c r="I25" t="n">
        <v>14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111.29</v>
      </c>
      <c r="Q25" t="n">
        <v>444.55</v>
      </c>
      <c r="R25" t="n">
        <v>73.06999999999999</v>
      </c>
      <c r="S25" t="n">
        <v>48.21</v>
      </c>
      <c r="T25" t="n">
        <v>6469.13</v>
      </c>
      <c r="U25" t="n">
        <v>0.66</v>
      </c>
      <c r="V25" t="n">
        <v>0.77</v>
      </c>
      <c r="W25" t="n">
        <v>0.2</v>
      </c>
      <c r="X25" t="n">
        <v>0.4</v>
      </c>
      <c r="Y25" t="n">
        <v>1</v>
      </c>
      <c r="Z25" t="n">
        <v>10</v>
      </c>
      <c r="AA25" t="n">
        <v>175.7659192974874</v>
      </c>
      <c r="AB25" t="n">
        <v>240.490685027805</v>
      </c>
      <c r="AC25" t="n">
        <v>217.5385915796173</v>
      </c>
      <c r="AD25" t="n">
        <v>175765.9192974874</v>
      </c>
      <c r="AE25" t="n">
        <v>240490.685027805</v>
      </c>
      <c r="AF25" t="n">
        <v>6.518654530543386e-06</v>
      </c>
      <c r="AG25" t="n">
        <v>5.732060185185184</v>
      </c>
      <c r="AH25" t="n">
        <v>217538.5915796173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5.0462</v>
      </c>
      <c r="E26" t="n">
        <v>19.82</v>
      </c>
      <c r="F26" t="n">
        <v>17.68</v>
      </c>
      <c r="G26" t="n">
        <v>75.79000000000001</v>
      </c>
      <c r="H26" t="n">
        <v>1.39</v>
      </c>
      <c r="I26" t="n">
        <v>14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111.8</v>
      </c>
      <c r="Q26" t="n">
        <v>444.55</v>
      </c>
      <c r="R26" t="n">
        <v>73.48999999999999</v>
      </c>
      <c r="S26" t="n">
        <v>48.21</v>
      </c>
      <c r="T26" t="n">
        <v>6682.36</v>
      </c>
      <c r="U26" t="n">
        <v>0.66</v>
      </c>
      <c r="V26" t="n">
        <v>0.77</v>
      </c>
      <c r="W26" t="n">
        <v>0.2</v>
      </c>
      <c r="X26" t="n">
        <v>0.41</v>
      </c>
      <c r="Y26" t="n">
        <v>1</v>
      </c>
      <c r="Z26" t="n">
        <v>10</v>
      </c>
      <c r="AA26" t="n">
        <v>176.066283085772</v>
      </c>
      <c r="AB26" t="n">
        <v>240.901656014051</v>
      </c>
      <c r="AC26" t="n">
        <v>217.9103400717375</v>
      </c>
      <c r="AD26" t="n">
        <v>176066.283085772</v>
      </c>
      <c r="AE26" t="n">
        <v>240901.656014051</v>
      </c>
      <c r="AF26" t="n">
        <v>6.515297593889248e-06</v>
      </c>
      <c r="AG26" t="n">
        <v>5.734953703703703</v>
      </c>
      <c r="AH26" t="n">
        <v>217910.3400717375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3.7342</v>
      </c>
      <c r="E2" t="n">
        <v>26.78</v>
      </c>
      <c r="F2" t="n">
        <v>21.5</v>
      </c>
      <c r="G2" t="n">
        <v>8.84</v>
      </c>
      <c r="H2" t="n">
        <v>0.16</v>
      </c>
      <c r="I2" t="n">
        <v>146</v>
      </c>
      <c r="J2" t="n">
        <v>107.41</v>
      </c>
      <c r="K2" t="n">
        <v>41.65</v>
      </c>
      <c r="L2" t="n">
        <v>1</v>
      </c>
      <c r="M2" t="n">
        <v>144</v>
      </c>
      <c r="N2" t="n">
        <v>14.77</v>
      </c>
      <c r="O2" t="n">
        <v>13481.73</v>
      </c>
      <c r="P2" t="n">
        <v>201.04</v>
      </c>
      <c r="Q2" t="n">
        <v>444.7</v>
      </c>
      <c r="R2" t="n">
        <v>198.34</v>
      </c>
      <c r="S2" t="n">
        <v>48.21</v>
      </c>
      <c r="T2" t="n">
        <v>68447.48</v>
      </c>
      <c r="U2" t="n">
        <v>0.24</v>
      </c>
      <c r="V2" t="n">
        <v>0.63</v>
      </c>
      <c r="W2" t="n">
        <v>0.39</v>
      </c>
      <c r="X2" t="n">
        <v>4.22</v>
      </c>
      <c r="Y2" t="n">
        <v>1</v>
      </c>
      <c r="Z2" t="n">
        <v>10</v>
      </c>
      <c r="AA2" t="n">
        <v>313.9948548161006</v>
      </c>
      <c r="AB2" t="n">
        <v>429.6216128347257</v>
      </c>
      <c r="AC2" t="n">
        <v>388.6191290834994</v>
      </c>
      <c r="AD2" t="n">
        <v>313994.8548161006</v>
      </c>
      <c r="AE2" t="n">
        <v>429621.6128347258</v>
      </c>
      <c r="AF2" t="n">
        <v>4.397162321340789e-06</v>
      </c>
      <c r="AG2" t="n">
        <v>7.748842592592593</v>
      </c>
      <c r="AH2" t="n">
        <v>388619.1290834994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4.0076</v>
      </c>
      <c r="E3" t="n">
        <v>24.95</v>
      </c>
      <c r="F3" t="n">
        <v>20.45</v>
      </c>
      <c r="G3" t="n">
        <v>11.05</v>
      </c>
      <c r="H3" t="n">
        <v>0.2</v>
      </c>
      <c r="I3" t="n">
        <v>111</v>
      </c>
      <c r="J3" t="n">
        <v>107.73</v>
      </c>
      <c r="K3" t="n">
        <v>41.65</v>
      </c>
      <c r="L3" t="n">
        <v>1.25</v>
      </c>
      <c r="M3" t="n">
        <v>109</v>
      </c>
      <c r="N3" t="n">
        <v>14.83</v>
      </c>
      <c r="O3" t="n">
        <v>13520.81</v>
      </c>
      <c r="P3" t="n">
        <v>190.33</v>
      </c>
      <c r="Q3" t="n">
        <v>444.67</v>
      </c>
      <c r="R3" t="n">
        <v>164.1</v>
      </c>
      <c r="S3" t="n">
        <v>48.21</v>
      </c>
      <c r="T3" t="n">
        <v>51501.18</v>
      </c>
      <c r="U3" t="n">
        <v>0.29</v>
      </c>
      <c r="V3" t="n">
        <v>0.67</v>
      </c>
      <c r="W3" t="n">
        <v>0.34</v>
      </c>
      <c r="X3" t="n">
        <v>3.17</v>
      </c>
      <c r="Y3" t="n">
        <v>1</v>
      </c>
      <c r="Z3" t="n">
        <v>10</v>
      </c>
      <c r="AA3" t="n">
        <v>281.9927074613329</v>
      </c>
      <c r="AB3" t="n">
        <v>385.8348629888337</v>
      </c>
      <c r="AC3" t="n">
        <v>349.0113251878099</v>
      </c>
      <c r="AD3" t="n">
        <v>281992.7074613329</v>
      </c>
      <c r="AE3" t="n">
        <v>385834.8629888337</v>
      </c>
      <c r="AF3" t="n">
        <v>4.71910120481103e-06</v>
      </c>
      <c r="AG3" t="n">
        <v>7.219328703703703</v>
      </c>
      <c r="AH3" t="n">
        <v>349011.3251878099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19.81</v>
      </c>
      <c r="G4" t="n">
        <v>13.35</v>
      </c>
      <c r="H4" t="n">
        <v>0.24</v>
      </c>
      <c r="I4" t="n">
        <v>89</v>
      </c>
      <c r="J4" t="n">
        <v>108.05</v>
      </c>
      <c r="K4" t="n">
        <v>41.65</v>
      </c>
      <c r="L4" t="n">
        <v>1.5</v>
      </c>
      <c r="M4" t="n">
        <v>87</v>
      </c>
      <c r="N4" t="n">
        <v>14.9</v>
      </c>
      <c r="O4" t="n">
        <v>13559.91</v>
      </c>
      <c r="P4" t="n">
        <v>183.52</v>
      </c>
      <c r="Q4" t="n">
        <v>444.65</v>
      </c>
      <c r="R4" t="n">
        <v>143.02</v>
      </c>
      <c r="S4" t="n">
        <v>48.21</v>
      </c>
      <c r="T4" t="n">
        <v>41069.21</v>
      </c>
      <c r="U4" t="n">
        <v>0.34</v>
      </c>
      <c r="V4" t="n">
        <v>0.6899999999999999</v>
      </c>
      <c r="W4" t="n">
        <v>0.31</v>
      </c>
      <c r="X4" t="n">
        <v>2.53</v>
      </c>
      <c r="Y4" t="n">
        <v>1</v>
      </c>
      <c r="Z4" t="n">
        <v>10</v>
      </c>
      <c r="AA4" t="n">
        <v>269.3601203328893</v>
      </c>
      <c r="AB4" t="n">
        <v>368.5503999692859</v>
      </c>
      <c r="AC4" t="n">
        <v>333.3764670599515</v>
      </c>
      <c r="AD4" t="n">
        <v>269360.1203328893</v>
      </c>
      <c r="AE4" t="n">
        <v>368550.3999692859</v>
      </c>
      <c r="AF4" t="n">
        <v>4.943186682222832e-06</v>
      </c>
      <c r="AG4" t="n">
        <v>6.892361111111112</v>
      </c>
      <c r="AH4" t="n">
        <v>333376.4670599515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4.3327</v>
      </c>
      <c r="E5" t="n">
        <v>23.08</v>
      </c>
      <c r="F5" t="n">
        <v>19.38</v>
      </c>
      <c r="G5" t="n">
        <v>15.5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73</v>
      </c>
      <c r="N5" t="n">
        <v>14.97</v>
      </c>
      <c r="O5" t="n">
        <v>13599.17</v>
      </c>
      <c r="P5" t="n">
        <v>178.73</v>
      </c>
      <c r="Q5" t="n">
        <v>444.58</v>
      </c>
      <c r="R5" t="n">
        <v>129.15</v>
      </c>
      <c r="S5" t="n">
        <v>48.21</v>
      </c>
      <c r="T5" t="n">
        <v>34205.85</v>
      </c>
      <c r="U5" t="n">
        <v>0.37</v>
      </c>
      <c r="V5" t="n">
        <v>0.7</v>
      </c>
      <c r="W5" t="n">
        <v>0.28</v>
      </c>
      <c r="X5" t="n">
        <v>2.1</v>
      </c>
      <c r="Y5" t="n">
        <v>1</v>
      </c>
      <c r="Z5" t="n">
        <v>10</v>
      </c>
      <c r="AA5" t="n">
        <v>261.2606623521902</v>
      </c>
      <c r="AB5" t="n">
        <v>357.4683642372259</v>
      </c>
      <c r="AC5" t="n">
        <v>323.3520852644245</v>
      </c>
      <c r="AD5" t="n">
        <v>261260.6623521902</v>
      </c>
      <c r="AE5" t="n">
        <v>357468.3642372259</v>
      </c>
      <c r="AF5" t="n">
        <v>5.101918801797771e-06</v>
      </c>
      <c r="AG5" t="n">
        <v>6.67824074074074</v>
      </c>
      <c r="AH5" t="n">
        <v>323352.0852644246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4.4431</v>
      </c>
      <c r="E6" t="n">
        <v>22.51</v>
      </c>
      <c r="F6" t="n">
        <v>19.05</v>
      </c>
      <c r="G6" t="n">
        <v>17.86</v>
      </c>
      <c r="H6" t="n">
        <v>0.32</v>
      </c>
      <c r="I6" t="n">
        <v>64</v>
      </c>
      <c r="J6" t="n">
        <v>108.68</v>
      </c>
      <c r="K6" t="n">
        <v>41.65</v>
      </c>
      <c r="L6" t="n">
        <v>2</v>
      </c>
      <c r="M6" t="n">
        <v>62</v>
      </c>
      <c r="N6" t="n">
        <v>15.03</v>
      </c>
      <c r="O6" t="n">
        <v>13638.32</v>
      </c>
      <c r="P6" t="n">
        <v>174.89</v>
      </c>
      <c r="Q6" t="n">
        <v>444.56</v>
      </c>
      <c r="R6" t="n">
        <v>118.19</v>
      </c>
      <c r="S6" t="n">
        <v>48.21</v>
      </c>
      <c r="T6" t="n">
        <v>28781.77</v>
      </c>
      <c r="U6" t="n">
        <v>0.41</v>
      </c>
      <c r="V6" t="n">
        <v>0.72</v>
      </c>
      <c r="W6" t="n">
        <v>0.27</v>
      </c>
      <c r="X6" t="n">
        <v>1.77</v>
      </c>
      <c r="Y6" t="n">
        <v>1</v>
      </c>
      <c r="Z6" t="n">
        <v>10</v>
      </c>
      <c r="AA6" t="n">
        <v>244.2807062736813</v>
      </c>
      <c r="AB6" t="n">
        <v>334.2356392276592</v>
      </c>
      <c r="AC6" t="n">
        <v>302.3366589225369</v>
      </c>
      <c r="AD6" t="n">
        <v>244280.7062736813</v>
      </c>
      <c r="AE6" t="n">
        <v>334235.6392276593</v>
      </c>
      <c r="AF6" t="n">
        <v>5.231918994684071e-06</v>
      </c>
      <c r="AG6" t="n">
        <v>6.513310185185186</v>
      </c>
      <c r="AH6" t="n">
        <v>302336.6589225369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4.5509</v>
      </c>
      <c r="E7" t="n">
        <v>21.97</v>
      </c>
      <c r="F7" t="n">
        <v>18.69</v>
      </c>
      <c r="G7" t="n">
        <v>20.03</v>
      </c>
      <c r="H7" t="n">
        <v>0.36</v>
      </c>
      <c r="I7" t="n">
        <v>56</v>
      </c>
      <c r="J7" t="n">
        <v>109</v>
      </c>
      <c r="K7" t="n">
        <v>41.65</v>
      </c>
      <c r="L7" t="n">
        <v>2.25</v>
      </c>
      <c r="M7" t="n">
        <v>54</v>
      </c>
      <c r="N7" t="n">
        <v>15.1</v>
      </c>
      <c r="O7" t="n">
        <v>13677.51</v>
      </c>
      <c r="P7" t="n">
        <v>170.76</v>
      </c>
      <c r="Q7" t="n">
        <v>444.59</v>
      </c>
      <c r="R7" t="n">
        <v>106.18</v>
      </c>
      <c r="S7" t="n">
        <v>48.21</v>
      </c>
      <c r="T7" t="n">
        <v>22813.79</v>
      </c>
      <c r="U7" t="n">
        <v>0.45</v>
      </c>
      <c r="V7" t="n">
        <v>0.73</v>
      </c>
      <c r="W7" t="n">
        <v>0.26</v>
      </c>
      <c r="X7" t="n">
        <v>1.41</v>
      </c>
      <c r="Y7" t="n">
        <v>1</v>
      </c>
      <c r="Z7" t="n">
        <v>10</v>
      </c>
      <c r="AA7" t="n">
        <v>238.0918351393521</v>
      </c>
      <c r="AB7" t="n">
        <v>325.7677527079497</v>
      </c>
      <c r="AC7" t="n">
        <v>294.6769356075123</v>
      </c>
      <c r="AD7" t="n">
        <v>238091.8351393521</v>
      </c>
      <c r="AE7" t="n">
        <v>325767.7527079497</v>
      </c>
      <c r="AF7" t="n">
        <v>5.358857588824862e-06</v>
      </c>
      <c r="AG7" t="n">
        <v>6.357060185185184</v>
      </c>
      <c r="AH7" t="n">
        <v>294676.9356075123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4.5063</v>
      </c>
      <c r="E8" t="n">
        <v>22.19</v>
      </c>
      <c r="F8" t="n">
        <v>19.02</v>
      </c>
      <c r="G8" t="n">
        <v>22.38</v>
      </c>
      <c r="H8" t="n">
        <v>0.4</v>
      </c>
      <c r="I8" t="n">
        <v>51</v>
      </c>
      <c r="J8" t="n">
        <v>109.32</v>
      </c>
      <c r="K8" t="n">
        <v>41.65</v>
      </c>
      <c r="L8" t="n">
        <v>2.5</v>
      </c>
      <c r="M8" t="n">
        <v>49</v>
      </c>
      <c r="N8" t="n">
        <v>15.17</v>
      </c>
      <c r="O8" t="n">
        <v>13716.72</v>
      </c>
      <c r="P8" t="n">
        <v>173.16</v>
      </c>
      <c r="Q8" t="n">
        <v>444.57</v>
      </c>
      <c r="R8" t="n">
        <v>119.72</v>
      </c>
      <c r="S8" t="n">
        <v>48.21</v>
      </c>
      <c r="T8" t="n">
        <v>29612.24</v>
      </c>
      <c r="U8" t="n">
        <v>0.4</v>
      </c>
      <c r="V8" t="n">
        <v>0.72</v>
      </c>
      <c r="W8" t="n">
        <v>0.21</v>
      </c>
      <c r="X8" t="n">
        <v>1.74</v>
      </c>
      <c r="Y8" t="n">
        <v>1</v>
      </c>
      <c r="Z8" t="n">
        <v>10</v>
      </c>
      <c r="AA8" t="n">
        <v>241.266640453506</v>
      </c>
      <c r="AB8" t="n">
        <v>330.1116614012981</v>
      </c>
      <c r="AC8" t="n">
        <v>298.6062677518831</v>
      </c>
      <c r="AD8" t="n">
        <v>241266.640453506</v>
      </c>
      <c r="AE8" t="n">
        <v>330111.6614012981</v>
      </c>
      <c r="AF8" t="n">
        <v>5.306339394959563e-06</v>
      </c>
      <c r="AG8" t="n">
        <v>6.420717592592593</v>
      </c>
      <c r="AH8" t="n">
        <v>298606.2677518831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4.6275</v>
      </c>
      <c r="E9" t="n">
        <v>21.61</v>
      </c>
      <c r="F9" t="n">
        <v>18.57</v>
      </c>
      <c r="G9" t="n">
        <v>24.76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43</v>
      </c>
      <c r="N9" t="n">
        <v>15.24</v>
      </c>
      <c r="O9" t="n">
        <v>13755.95</v>
      </c>
      <c r="P9" t="n">
        <v>168.27</v>
      </c>
      <c r="Q9" t="n">
        <v>444.62</v>
      </c>
      <c r="R9" t="n">
        <v>103</v>
      </c>
      <c r="S9" t="n">
        <v>48.21</v>
      </c>
      <c r="T9" t="n">
        <v>21280.37</v>
      </c>
      <c r="U9" t="n">
        <v>0.47</v>
      </c>
      <c r="V9" t="n">
        <v>0.73</v>
      </c>
      <c r="W9" t="n">
        <v>0.24</v>
      </c>
      <c r="X9" t="n">
        <v>1.29</v>
      </c>
      <c r="Y9" t="n">
        <v>1</v>
      </c>
      <c r="Z9" t="n">
        <v>10</v>
      </c>
      <c r="AA9" t="n">
        <v>234.4729628356196</v>
      </c>
      <c r="AB9" t="n">
        <v>320.816251968607</v>
      </c>
      <c r="AC9" t="n">
        <v>290.197999149256</v>
      </c>
      <c r="AD9" t="n">
        <v>234472.9628356196</v>
      </c>
      <c r="AE9" t="n">
        <v>320816.2519686071</v>
      </c>
      <c r="AF9" t="n">
        <v>5.449056998019523e-06</v>
      </c>
      <c r="AG9" t="n">
        <v>6.252893518518519</v>
      </c>
      <c r="AH9" t="n">
        <v>290197.999149256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4.6775</v>
      </c>
      <c r="E10" t="n">
        <v>21.38</v>
      </c>
      <c r="F10" t="n">
        <v>18.43</v>
      </c>
      <c r="G10" t="n">
        <v>26.97</v>
      </c>
      <c r="H10" t="n">
        <v>0.48</v>
      </c>
      <c r="I10" t="n">
        <v>41</v>
      </c>
      <c r="J10" t="n">
        <v>109.96</v>
      </c>
      <c r="K10" t="n">
        <v>41.65</v>
      </c>
      <c r="L10" t="n">
        <v>3</v>
      </c>
      <c r="M10" t="n">
        <v>39</v>
      </c>
      <c r="N10" t="n">
        <v>15.31</v>
      </c>
      <c r="O10" t="n">
        <v>13795.21</v>
      </c>
      <c r="P10" t="n">
        <v>166.16</v>
      </c>
      <c r="Q10" t="n">
        <v>444.56</v>
      </c>
      <c r="R10" t="n">
        <v>98.3</v>
      </c>
      <c r="S10" t="n">
        <v>48.21</v>
      </c>
      <c r="T10" t="n">
        <v>18947.73</v>
      </c>
      <c r="U10" t="n">
        <v>0.49</v>
      </c>
      <c r="V10" t="n">
        <v>0.74</v>
      </c>
      <c r="W10" t="n">
        <v>0.23</v>
      </c>
      <c r="X10" t="n">
        <v>1.15</v>
      </c>
      <c r="Y10" t="n">
        <v>1</v>
      </c>
      <c r="Z10" t="n">
        <v>10</v>
      </c>
      <c r="AA10" t="n">
        <v>231.8096510823257</v>
      </c>
      <c r="AB10" t="n">
        <v>317.1721913307302</v>
      </c>
      <c r="AC10" t="n">
        <v>286.9017225441858</v>
      </c>
      <c r="AD10" t="n">
        <v>231809.6510823257</v>
      </c>
      <c r="AE10" t="n">
        <v>317172.1913307302</v>
      </c>
      <c r="AF10" t="n">
        <v>5.507933896971651e-06</v>
      </c>
      <c r="AG10" t="n">
        <v>6.186342592592593</v>
      </c>
      <c r="AH10" t="n">
        <v>286901.7225441858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4.7106</v>
      </c>
      <c r="E11" t="n">
        <v>21.23</v>
      </c>
      <c r="F11" t="n">
        <v>18.35</v>
      </c>
      <c r="G11" t="n">
        <v>28.97</v>
      </c>
      <c r="H11" t="n">
        <v>0.52</v>
      </c>
      <c r="I11" t="n">
        <v>38</v>
      </c>
      <c r="J11" t="n">
        <v>110.27</v>
      </c>
      <c r="K11" t="n">
        <v>41.65</v>
      </c>
      <c r="L11" t="n">
        <v>3.25</v>
      </c>
      <c r="M11" t="n">
        <v>36</v>
      </c>
      <c r="N11" t="n">
        <v>15.37</v>
      </c>
      <c r="O11" t="n">
        <v>13834.5</v>
      </c>
      <c r="P11" t="n">
        <v>164.54</v>
      </c>
      <c r="Q11" t="n">
        <v>444.59</v>
      </c>
      <c r="R11" t="n">
        <v>95.68000000000001</v>
      </c>
      <c r="S11" t="n">
        <v>48.21</v>
      </c>
      <c r="T11" t="n">
        <v>17657.2</v>
      </c>
      <c r="U11" t="n">
        <v>0.5</v>
      </c>
      <c r="V11" t="n">
        <v>0.74</v>
      </c>
      <c r="W11" t="n">
        <v>0.22</v>
      </c>
      <c r="X11" t="n">
        <v>1.07</v>
      </c>
      <c r="Y11" t="n">
        <v>1</v>
      </c>
      <c r="Z11" t="n">
        <v>10</v>
      </c>
      <c r="AA11" t="n">
        <v>229.9864153466633</v>
      </c>
      <c r="AB11" t="n">
        <v>314.6775597617143</v>
      </c>
      <c r="AC11" t="n">
        <v>284.6451751108785</v>
      </c>
      <c r="AD11" t="n">
        <v>229986.4153466632</v>
      </c>
      <c r="AE11" t="n">
        <v>314677.5597617143</v>
      </c>
      <c r="AF11" t="n">
        <v>5.546910404077961e-06</v>
      </c>
      <c r="AG11" t="n">
        <v>6.142939814814816</v>
      </c>
      <c r="AH11" t="n">
        <v>284645.1751108785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4.7508</v>
      </c>
      <c r="E12" t="n">
        <v>21.05</v>
      </c>
      <c r="F12" t="n">
        <v>18.24</v>
      </c>
      <c r="G12" t="n">
        <v>31.26</v>
      </c>
      <c r="H12" t="n">
        <v>0.5600000000000001</v>
      </c>
      <c r="I12" t="n">
        <v>35</v>
      </c>
      <c r="J12" t="n">
        <v>110.59</v>
      </c>
      <c r="K12" t="n">
        <v>41.65</v>
      </c>
      <c r="L12" t="n">
        <v>3.5</v>
      </c>
      <c r="M12" t="n">
        <v>33</v>
      </c>
      <c r="N12" t="n">
        <v>15.44</v>
      </c>
      <c r="O12" t="n">
        <v>13873.81</v>
      </c>
      <c r="P12" t="n">
        <v>162.79</v>
      </c>
      <c r="Q12" t="n">
        <v>444.56</v>
      </c>
      <c r="R12" t="n">
        <v>91.81</v>
      </c>
      <c r="S12" t="n">
        <v>48.21</v>
      </c>
      <c r="T12" t="n">
        <v>15737.32</v>
      </c>
      <c r="U12" t="n">
        <v>0.53</v>
      </c>
      <c r="V12" t="n">
        <v>0.75</v>
      </c>
      <c r="W12" t="n">
        <v>0.22</v>
      </c>
      <c r="X12" t="n">
        <v>0.96</v>
      </c>
      <c r="Y12" t="n">
        <v>1</v>
      </c>
      <c r="Z12" t="n">
        <v>10</v>
      </c>
      <c r="AA12" t="n">
        <v>227.8935244703874</v>
      </c>
      <c r="AB12" t="n">
        <v>311.813974132966</v>
      </c>
      <c r="AC12" t="n">
        <v>282.0548860754694</v>
      </c>
      <c r="AD12" t="n">
        <v>227893.5244703874</v>
      </c>
      <c r="AE12" t="n">
        <v>311813.974132966</v>
      </c>
      <c r="AF12" t="n">
        <v>5.594247430835472e-06</v>
      </c>
      <c r="AG12" t="n">
        <v>6.090856481481482</v>
      </c>
      <c r="AH12" t="n">
        <v>282054.8860754694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4.7842</v>
      </c>
      <c r="E13" t="n">
        <v>20.9</v>
      </c>
      <c r="F13" t="n">
        <v>18.15</v>
      </c>
      <c r="G13" t="n">
        <v>34.04</v>
      </c>
      <c r="H13" t="n">
        <v>0.6</v>
      </c>
      <c r="I13" t="n">
        <v>32</v>
      </c>
      <c r="J13" t="n">
        <v>110.91</v>
      </c>
      <c r="K13" t="n">
        <v>41.65</v>
      </c>
      <c r="L13" t="n">
        <v>3.75</v>
      </c>
      <c r="M13" t="n">
        <v>30</v>
      </c>
      <c r="N13" t="n">
        <v>15.51</v>
      </c>
      <c r="O13" t="n">
        <v>13913.15</v>
      </c>
      <c r="P13" t="n">
        <v>161.35</v>
      </c>
      <c r="Q13" t="n">
        <v>444.63</v>
      </c>
      <c r="R13" t="n">
        <v>88.95999999999999</v>
      </c>
      <c r="S13" t="n">
        <v>48.21</v>
      </c>
      <c r="T13" t="n">
        <v>14326.48</v>
      </c>
      <c r="U13" t="n">
        <v>0.54</v>
      </c>
      <c r="V13" t="n">
        <v>0.75</v>
      </c>
      <c r="W13" t="n">
        <v>0.22</v>
      </c>
      <c r="X13" t="n">
        <v>0.88</v>
      </c>
      <c r="Y13" t="n">
        <v>1</v>
      </c>
      <c r="Z13" t="n">
        <v>10</v>
      </c>
      <c r="AA13" t="n">
        <v>226.1910006705486</v>
      </c>
      <c r="AB13" t="n">
        <v>309.4845059599788</v>
      </c>
      <c r="AC13" t="n">
        <v>279.9477390754822</v>
      </c>
      <c r="AD13" t="n">
        <v>226191.0006705486</v>
      </c>
      <c r="AE13" t="n">
        <v>309484.5059599789</v>
      </c>
      <c r="AF13" t="n">
        <v>5.633577199335495e-06</v>
      </c>
      <c r="AG13" t="n">
        <v>6.047453703703703</v>
      </c>
      <c r="AH13" t="n">
        <v>279947.7390754822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4.8091</v>
      </c>
      <c r="E14" t="n">
        <v>20.79</v>
      </c>
      <c r="F14" t="n">
        <v>18.09</v>
      </c>
      <c r="G14" t="n">
        <v>36.18</v>
      </c>
      <c r="H14" t="n">
        <v>0.63</v>
      </c>
      <c r="I14" t="n">
        <v>30</v>
      </c>
      <c r="J14" t="n">
        <v>111.23</v>
      </c>
      <c r="K14" t="n">
        <v>41.65</v>
      </c>
      <c r="L14" t="n">
        <v>4</v>
      </c>
      <c r="M14" t="n">
        <v>28</v>
      </c>
      <c r="N14" t="n">
        <v>15.58</v>
      </c>
      <c r="O14" t="n">
        <v>13952.52</v>
      </c>
      <c r="P14" t="n">
        <v>159.95</v>
      </c>
      <c r="Q14" t="n">
        <v>444.55</v>
      </c>
      <c r="R14" t="n">
        <v>87.17</v>
      </c>
      <c r="S14" t="n">
        <v>48.21</v>
      </c>
      <c r="T14" t="n">
        <v>13439.2</v>
      </c>
      <c r="U14" t="n">
        <v>0.55</v>
      </c>
      <c r="V14" t="n">
        <v>0.75</v>
      </c>
      <c r="W14" t="n">
        <v>0.21</v>
      </c>
      <c r="X14" t="n">
        <v>0.8100000000000001</v>
      </c>
      <c r="Y14" t="n">
        <v>1</v>
      </c>
      <c r="Z14" t="n">
        <v>10</v>
      </c>
      <c r="AA14" t="n">
        <v>224.7857574612288</v>
      </c>
      <c r="AB14" t="n">
        <v>307.5617902060333</v>
      </c>
      <c r="AC14" t="n">
        <v>278.2085246145442</v>
      </c>
      <c r="AD14" t="n">
        <v>224785.7574612288</v>
      </c>
      <c r="AE14" t="n">
        <v>307561.7902060333</v>
      </c>
      <c r="AF14" t="n">
        <v>5.662897895013654e-06</v>
      </c>
      <c r="AG14" t="n">
        <v>6.015625</v>
      </c>
      <c r="AH14" t="n">
        <v>278208.5246145442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4.837</v>
      </c>
      <c r="E15" t="n">
        <v>20.67</v>
      </c>
      <c r="F15" t="n">
        <v>18.02</v>
      </c>
      <c r="G15" t="n">
        <v>38.6</v>
      </c>
      <c r="H15" t="n">
        <v>0.67</v>
      </c>
      <c r="I15" t="n">
        <v>28</v>
      </c>
      <c r="J15" t="n">
        <v>111.55</v>
      </c>
      <c r="K15" t="n">
        <v>41.65</v>
      </c>
      <c r="L15" t="n">
        <v>4.25</v>
      </c>
      <c r="M15" t="n">
        <v>26</v>
      </c>
      <c r="N15" t="n">
        <v>15.65</v>
      </c>
      <c r="O15" t="n">
        <v>13991.91</v>
      </c>
      <c r="P15" t="n">
        <v>158.24</v>
      </c>
      <c r="Q15" t="n">
        <v>444.56</v>
      </c>
      <c r="R15" t="n">
        <v>84.48</v>
      </c>
      <c r="S15" t="n">
        <v>48.21</v>
      </c>
      <c r="T15" t="n">
        <v>12106.25</v>
      </c>
      <c r="U15" t="n">
        <v>0.57</v>
      </c>
      <c r="V15" t="n">
        <v>0.76</v>
      </c>
      <c r="W15" t="n">
        <v>0.21</v>
      </c>
      <c r="X15" t="n">
        <v>0.74</v>
      </c>
      <c r="Y15" t="n">
        <v>1</v>
      </c>
      <c r="Z15" t="n">
        <v>10</v>
      </c>
      <c r="AA15" t="n">
        <v>222.9821635128788</v>
      </c>
      <c r="AB15" t="n">
        <v>305.0940333969529</v>
      </c>
      <c r="AC15" t="n">
        <v>275.9762870518031</v>
      </c>
      <c r="AD15" t="n">
        <v>222982.1635128788</v>
      </c>
      <c r="AE15" t="n">
        <v>305094.0333969528</v>
      </c>
      <c r="AF15" t="n">
        <v>5.695751204628942e-06</v>
      </c>
      <c r="AG15" t="n">
        <v>5.980902777777779</v>
      </c>
      <c r="AH15" t="n">
        <v>275976.2870518031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4.8647</v>
      </c>
      <c r="E16" t="n">
        <v>20.56</v>
      </c>
      <c r="F16" t="n">
        <v>17.94</v>
      </c>
      <c r="G16" t="n">
        <v>41.41</v>
      </c>
      <c r="H16" t="n">
        <v>0.71</v>
      </c>
      <c r="I16" t="n">
        <v>26</v>
      </c>
      <c r="J16" t="n">
        <v>111.87</v>
      </c>
      <c r="K16" t="n">
        <v>41.65</v>
      </c>
      <c r="L16" t="n">
        <v>4.5</v>
      </c>
      <c r="M16" t="n">
        <v>24</v>
      </c>
      <c r="N16" t="n">
        <v>15.72</v>
      </c>
      <c r="O16" t="n">
        <v>14031.33</v>
      </c>
      <c r="P16" t="n">
        <v>156.92</v>
      </c>
      <c r="Q16" t="n">
        <v>444.56</v>
      </c>
      <c r="R16" t="n">
        <v>82.68000000000001</v>
      </c>
      <c r="S16" t="n">
        <v>48.21</v>
      </c>
      <c r="T16" t="n">
        <v>11217.08</v>
      </c>
      <c r="U16" t="n">
        <v>0.58</v>
      </c>
      <c r="V16" t="n">
        <v>0.76</v>
      </c>
      <c r="W16" t="n">
        <v>0.19</v>
      </c>
      <c r="X16" t="n">
        <v>0.67</v>
      </c>
      <c r="Y16" t="n">
        <v>1</v>
      </c>
      <c r="Z16" t="n">
        <v>10</v>
      </c>
      <c r="AA16" t="n">
        <v>221.5484670070729</v>
      </c>
      <c r="AB16" t="n">
        <v>303.1323865874843</v>
      </c>
      <c r="AC16" t="n">
        <v>274.201857060641</v>
      </c>
      <c r="AD16" t="n">
        <v>221548.4670070729</v>
      </c>
      <c r="AE16" t="n">
        <v>303132.3865874843</v>
      </c>
      <c r="AF16" t="n">
        <v>5.728369006648422e-06</v>
      </c>
      <c r="AG16" t="n">
        <v>5.949074074074074</v>
      </c>
      <c r="AH16" t="n">
        <v>274201.8570606411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4.8553</v>
      </c>
      <c r="E17" t="n">
        <v>20.6</v>
      </c>
      <c r="F17" t="n">
        <v>18</v>
      </c>
      <c r="G17" t="n">
        <v>43.21</v>
      </c>
      <c r="H17" t="n">
        <v>0.75</v>
      </c>
      <c r="I17" t="n">
        <v>25</v>
      </c>
      <c r="J17" t="n">
        <v>112.19</v>
      </c>
      <c r="K17" t="n">
        <v>41.65</v>
      </c>
      <c r="L17" t="n">
        <v>4.75</v>
      </c>
      <c r="M17" t="n">
        <v>23</v>
      </c>
      <c r="N17" t="n">
        <v>15.79</v>
      </c>
      <c r="O17" t="n">
        <v>14070.77</v>
      </c>
      <c r="P17" t="n">
        <v>156.76</v>
      </c>
      <c r="Q17" t="n">
        <v>444.55</v>
      </c>
      <c r="R17" t="n">
        <v>84.45</v>
      </c>
      <c r="S17" t="n">
        <v>48.21</v>
      </c>
      <c r="T17" t="n">
        <v>12106.96</v>
      </c>
      <c r="U17" t="n">
        <v>0.57</v>
      </c>
      <c r="V17" t="n">
        <v>0.76</v>
      </c>
      <c r="W17" t="n">
        <v>0.2</v>
      </c>
      <c r="X17" t="n">
        <v>0.73</v>
      </c>
      <c r="Y17" t="n">
        <v>1</v>
      </c>
      <c r="Z17" t="n">
        <v>10</v>
      </c>
      <c r="AA17" t="n">
        <v>221.7890450409188</v>
      </c>
      <c r="AB17" t="n">
        <v>303.4615560669459</v>
      </c>
      <c r="AC17" t="n">
        <v>274.4996110669751</v>
      </c>
      <c r="AD17" t="n">
        <v>221789.0450409188</v>
      </c>
      <c r="AE17" t="n">
        <v>303461.5560669459</v>
      </c>
      <c r="AF17" t="n">
        <v>5.717300149645421e-06</v>
      </c>
      <c r="AG17" t="n">
        <v>5.960648148148149</v>
      </c>
      <c r="AH17" t="n">
        <v>274499.6110669752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4.8736</v>
      </c>
      <c r="E18" t="n">
        <v>20.52</v>
      </c>
      <c r="F18" t="n">
        <v>17.95</v>
      </c>
      <c r="G18" t="n">
        <v>44.87</v>
      </c>
      <c r="H18" t="n">
        <v>0.78</v>
      </c>
      <c r="I18" t="n">
        <v>24</v>
      </c>
      <c r="J18" t="n">
        <v>112.51</v>
      </c>
      <c r="K18" t="n">
        <v>41.65</v>
      </c>
      <c r="L18" t="n">
        <v>5</v>
      </c>
      <c r="M18" t="n">
        <v>22</v>
      </c>
      <c r="N18" t="n">
        <v>15.86</v>
      </c>
      <c r="O18" t="n">
        <v>14110.24</v>
      </c>
      <c r="P18" t="n">
        <v>155.32</v>
      </c>
      <c r="Q18" t="n">
        <v>444.56</v>
      </c>
      <c r="R18" t="n">
        <v>82.61</v>
      </c>
      <c r="S18" t="n">
        <v>48.21</v>
      </c>
      <c r="T18" t="n">
        <v>11187.88</v>
      </c>
      <c r="U18" t="n">
        <v>0.58</v>
      </c>
      <c r="V18" t="n">
        <v>0.76</v>
      </c>
      <c r="W18" t="n">
        <v>0.2</v>
      </c>
      <c r="X18" t="n">
        <v>0.67</v>
      </c>
      <c r="Y18" t="n">
        <v>1</v>
      </c>
      <c r="Z18" t="n">
        <v>10</v>
      </c>
      <c r="AA18" t="n">
        <v>209.7701927585052</v>
      </c>
      <c r="AB18" t="n">
        <v>287.0168321398152</v>
      </c>
      <c r="AC18" t="n">
        <v>259.6243485111297</v>
      </c>
      <c r="AD18" t="n">
        <v>209770.1927585052</v>
      </c>
      <c r="AE18" t="n">
        <v>287016.8321398152</v>
      </c>
      <c r="AF18" t="n">
        <v>5.738849094661901e-06</v>
      </c>
      <c r="AG18" t="n">
        <v>5.9375</v>
      </c>
      <c r="AH18" t="n">
        <v>259624.3485111297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4.9018</v>
      </c>
      <c r="E19" t="n">
        <v>20.4</v>
      </c>
      <c r="F19" t="n">
        <v>17.88</v>
      </c>
      <c r="G19" t="n">
        <v>48.75</v>
      </c>
      <c r="H19" t="n">
        <v>0.82</v>
      </c>
      <c r="I19" t="n">
        <v>22</v>
      </c>
      <c r="J19" t="n">
        <v>112.83</v>
      </c>
      <c r="K19" t="n">
        <v>41.65</v>
      </c>
      <c r="L19" t="n">
        <v>5.25</v>
      </c>
      <c r="M19" t="n">
        <v>20</v>
      </c>
      <c r="N19" t="n">
        <v>15.93</v>
      </c>
      <c r="O19" t="n">
        <v>14149.74</v>
      </c>
      <c r="P19" t="n">
        <v>153.86</v>
      </c>
      <c r="Q19" t="n">
        <v>444.55</v>
      </c>
      <c r="R19" t="n">
        <v>80.16</v>
      </c>
      <c r="S19" t="n">
        <v>48.21</v>
      </c>
      <c r="T19" t="n">
        <v>9977.200000000001</v>
      </c>
      <c r="U19" t="n">
        <v>0.6</v>
      </c>
      <c r="V19" t="n">
        <v>0.76</v>
      </c>
      <c r="W19" t="n">
        <v>0.2</v>
      </c>
      <c r="X19" t="n">
        <v>0.6</v>
      </c>
      <c r="Y19" t="n">
        <v>1</v>
      </c>
      <c r="Z19" t="n">
        <v>10</v>
      </c>
      <c r="AA19" t="n">
        <v>208.2984764502837</v>
      </c>
      <c r="AB19" t="n">
        <v>285.0031649593665</v>
      </c>
      <c r="AC19" t="n">
        <v>257.8028629001827</v>
      </c>
      <c r="AD19" t="n">
        <v>208298.4764502837</v>
      </c>
      <c r="AE19" t="n">
        <v>285003.1649593665</v>
      </c>
      <c r="AF19" t="n">
        <v>5.772055665670901e-06</v>
      </c>
      <c r="AG19" t="n">
        <v>5.902777777777778</v>
      </c>
      <c r="AH19" t="n">
        <v>257802.8629001827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4.9117</v>
      </c>
      <c r="E20" t="n">
        <v>20.36</v>
      </c>
      <c r="F20" t="n">
        <v>17.86</v>
      </c>
      <c r="G20" t="n">
        <v>51.02</v>
      </c>
      <c r="H20" t="n">
        <v>0.86</v>
      </c>
      <c r="I20" t="n">
        <v>21</v>
      </c>
      <c r="J20" t="n">
        <v>113.15</v>
      </c>
      <c r="K20" t="n">
        <v>41.65</v>
      </c>
      <c r="L20" t="n">
        <v>5.5</v>
      </c>
      <c r="M20" t="n">
        <v>19</v>
      </c>
      <c r="N20" t="n">
        <v>16</v>
      </c>
      <c r="O20" t="n">
        <v>14189.26</v>
      </c>
      <c r="P20" t="n">
        <v>152.39</v>
      </c>
      <c r="Q20" t="n">
        <v>444.55</v>
      </c>
      <c r="R20" t="n">
        <v>79.59</v>
      </c>
      <c r="S20" t="n">
        <v>48.21</v>
      </c>
      <c r="T20" t="n">
        <v>9693</v>
      </c>
      <c r="U20" t="n">
        <v>0.61</v>
      </c>
      <c r="V20" t="n">
        <v>0.76</v>
      </c>
      <c r="W20" t="n">
        <v>0.2</v>
      </c>
      <c r="X20" t="n">
        <v>0.58</v>
      </c>
      <c r="Y20" t="n">
        <v>1</v>
      </c>
      <c r="Z20" t="n">
        <v>10</v>
      </c>
      <c r="AA20" t="n">
        <v>207.3224302895916</v>
      </c>
      <c r="AB20" t="n">
        <v>283.6676955421905</v>
      </c>
      <c r="AC20" t="n">
        <v>256.5948488098385</v>
      </c>
      <c r="AD20" t="n">
        <v>207322.4302895915</v>
      </c>
      <c r="AE20" t="n">
        <v>283667.6955421905</v>
      </c>
      <c r="AF20" t="n">
        <v>5.783713291663423e-06</v>
      </c>
      <c r="AG20" t="n">
        <v>5.891203703703703</v>
      </c>
      <c r="AH20" t="n">
        <v>256594.8488098385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4.9285</v>
      </c>
      <c r="E21" t="n">
        <v>20.29</v>
      </c>
      <c r="F21" t="n">
        <v>17.81</v>
      </c>
      <c r="G21" t="n">
        <v>53.43</v>
      </c>
      <c r="H21" t="n">
        <v>0.89</v>
      </c>
      <c r="I21" t="n">
        <v>20</v>
      </c>
      <c r="J21" t="n">
        <v>113.47</v>
      </c>
      <c r="K21" t="n">
        <v>41.65</v>
      </c>
      <c r="L21" t="n">
        <v>5.75</v>
      </c>
      <c r="M21" t="n">
        <v>18</v>
      </c>
      <c r="N21" t="n">
        <v>16.07</v>
      </c>
      <c r="O21" t="n">
        <v>14228.81</v>
      </c>
      <c r="P21" t="n">
        <v>151.68</v>
      </c>
      <c r="Q21" t="n">
        <v>444.56</v>
      </c>
      <c r="R21" t="n">
        <v>77.98999999999999</v>
      </c>
      <c r="S21" t="n">
        <v>48.21</v>
      </c>
      <c r="T21" t="n">
        <v>8898.33</v>
      </c>
      <c r="U21" t="n">
        <v>0.62</v>
      </c>
      <c r="V21" t="n">
        <v>0.77</v>
      </c>
      <c r="W21" t="n">
        <v>0.19</v>
      </c>
      <c r="X21" t="n">
        <v>0.53</v>
      </c>
      <c r="Y21" t="n">
        <v>1</v>
      </c>
      <c r="Z21" t="n">
        <v>10</v>
      </c>
      <c r="AA21" t="n">
        <v>206.5225578831835</v>
      </c>
      <c r="AB21" t="n">
        <v>282.5732748278634</v>
      </c>
      <c r="AC21" t="n">
        <v>255.6048780724573</v>
      </c>
      <c r="AD21" t="n">
        <v>206522.5578831835</v>
      </c>
      <c r="AE21" t="n">
        <v>282573.2748278634</v>
      </c>
      <c r="AF21" t="n">
        <v>5.803495929711338e-06</v>
      </c>
      <c r="AG21" t="n">
        <v>5.870949074074074</v>
      </c>
      <c r="AH21" t="n">
        <v>255604.8780724573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4.944</v>
      </c>
      <c r="E22" t="n">
        <v>20.23</v>
      </c>
      <c r="F22" t="n">
        <v>17.77</v>
      </c>
      <c r="G22" t="n">
        <v>56.11</v>
      </c>
      <c r="H22" t="n">
        <v>0.93</v>
      </c>
      <c r="I22" t="n">
        <v>19</v>
      </c>
      <c r="J22" t="n">
        <v>113.79</v>
      </c>
      <c r="K22" t="n">
        <v>41.65</v>
      </c>
      <c r="L22" t="n">
        <v>6</v>
      </c>
      <c r="M22" t="n">
        <v>17</v>
      </c>
      <c r="N22" t="n">
        <v>16.14</v>
      </c>
      <c r="O22" t="n">
        <v>14268.39</v>
      </c>
      <c r="P22" t="n">
        <v>150.53</v>
      </c>
      <c r="Q22" t="n">
        <v>444.55</v>
      </c>
      <c r="R22" t="n">
        <v>76.64</v>
      </c>
      <c r="S22" t="n">
        <v>48.21</v>
      </c>
      <c r="T22" t="n">
        <v>8228.51</v>
      </c>
      <c r="U22" t="n">
        <v>0.63</v>
      </c>
      <c r="V22" t="n">
        <v>0.77</v>
      </c>
      <c r="W22" t="n">
        <v>0.19</v>
      </c>
      <c r="X22" t="n">
        <v>0.49</v>
      </c>
      <c r="Y22" t="n">
        <v>1</v>
      </c>
      <c r="Z22" t="n">
        <v>10</v>
      </c>
      <c r="AA22" t="n">
        <v>205.5580363376995</v>
      </c>
      <c r="AB22" t="n">
        <v>281.2535738976455</v>
      </c>
      <c r="AC22" t="n">
        <v>254.4111275468071</v>
      </c>
      <c r="AD22" t="n">
        <v>205558.0363376995</v>
      </c>
      <c r="AE22" t="n">
        <v>281253.5738976455</v>
      </c>
      <c r="AF22" t="n">
        <v>5.821747768386498e-06</v>
      </c>
      <c r="AG22" t="n">
        <v>5.853587962962963</v>
      </c>
      <c r="AH22" t="n">
        <v>254411.1275468071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4.9741</v>
      </c>
      <c r="E23" t="n">
        <v>20.1</v>
      </c>
      <c r="F23" t="n">
        <v>17.67</v>
      </c>
      <c r="G23" t="n">
        <v>58.89</v>
      </c>
      <c r="H23" t="n">
        <v>0.97</v>
      </c>
      <c r="I23" t="n">
        <v>18</v>
      </c>
      <c r="J23" t="n">
        <v>114.11</v>
      </c>
      <c r="K23" t="n">
        <v>41.65</v>
      </c>
      <c r="L23" t="n">
        <v>6.25</v>
      </c>
      <c r="M23" t="n">
        <v>16</v>
      </c>
      <c r="N23" t="n">
        <v>16.21</v>
      </c>
      <c r="O23" t="n">
        <v>14307.99</v>
      </c>
      <c r="P23" t="n">
        <v>148.34</v>
      </c>
      <c r="Q23" t="n">
        <v>444.55</v>
      </c>
      <c r="R23" t="n">
        <v>73.2</v>
      </c>
      <c r="S23" t="n">
        <v>48.21</v>
      </c>
      <c r="T23" t="n">
        <v>6516.45</v>
      </c>
      <c r="U23" t="n">
        <v>0.66</v>
      </c>
      <c r="V23" t="n">
        <v>0.77</v>
      </c>
      <c r="W23" t="n">
        <v>0.19</v>
      </c>
      <c r="X23" t="n">
        <v>0.39</v>
      </c>
      <c r="Y23" t="n">
        <v>1</v>
      </c>
      <c r="Z23" t="n">
        <v>10</v>
      </c>
      <c r="AA23" t="n">
        <v>203.6842335512488</v>
      </c>
      <c r="AB23" t="n">
        <v>278.6897542588802</v>
      </c>
      <c r="AC23" t="n">
        <v>252.0919952560213</v>
      </c>
      <c r="AD23" t="n">
        <v>203684.2335512488</v>
      </c>
      <c r="AE23" t="n">
        <v>278689.7542588802</v>
      </c>
      <c r="AF23" t="n">
        <v>5.85719166155568e-06</v>
      </c>
      <c r="AG23" t="n">
        <v>5.815972222222222</v>
      </c>
      <c r="AH23" t="n">
        <v>252091.9952560213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4.944</v>
      </c>
      <c r="E24" t="n">
        <v>20.23</v>
      </c>
      <c r="F24" t="n">
        <v>17.79</v>
      </c>
      <c r="G24" t="n">
        <v>59.3</v>
      </c>
      <c r="H24" t="n">
        <v>1</v>
      </c>
      <c r="I24" t="n">
        <v>18</v>
      </c>
      <c r="J24" t="n">
        <v>114.44</v>
      </c>
      <c r="K24" t="n">
        <v>41.65</v>
      </c>
      <c r="L24" t="n">
        <v>6.5</v>
      </c>
      <c r="M24" t="n">
        <v>16</v>
      </c>
      <c r="N24" t="n">
        <v>16.29</v>
      </c>
      <c r="O24" t="n">
        <v>14347.62</v>
      </c>
      <c r="P24" t="n">
        <v>148.83</v>
      </c>
      <c r="Q24" t="n">
        <v>444.57</v>
      </c>
      <c r="R24" t="n">
        <v>77.38</v>
      </c>
      <c r="S24" t="n">
        <v>48.21</v>
      </c>
      <c r="T24" t="n">
        <v>8603.530000000001</v>
      </c>
      <c r="U24" t="n">
        <v>0.62</v>
      </c>
      <c r="V24" t="n">
        <v>0.77</v>
      </c>
      <c r="W24" t="n">
        <v>0.19</v>
      </c>
      <c r="X24" t="n">
        <v>0.51</v>
      </c>
      <c r="Y24" t="n">
        <v>1</v>
      </c>
      <c r="Z24" t="n">
        <v>10</v>
      </c>
      <c r="AA24" t="n">
        <v>204.7614946021475</v>
      </c>
      <c r="AB24" t="n">
        <v>280.1637103541225</v>
      </c>
      <c r="AC24" t="n">
        <v>253.4252790502445</v>
      </c>
      <c r="AD24" t="n">
        <v>204761.4946021475</v>
      </c>
      <c r="AE24" t="n">
        <v>280163.7103541225</v>
      </c>
      <c r="AF24" t="n">
        <v>5.821747768386498e-06</v>
      </c>
      <c r="AG24" t="n">
        <v>5.853587962962963</v>
      </c>
      <c r="AH24" t="n">
        <v>253425.2790502445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4.9604</v>
      </c>
      <c r="E25" t="n">
        <v>20.16</v>
      </c>
      <c r="F25" t="n">
        <v>17.75</v>
      </c>
      <c r="G25" t="n">
        <v>62.63</v>
      </c>
      <c r="H25" t="n">
        <v>1.04</v>
      </c>
      <c r="I25" t="n">
        <v>17</v>
      </c>
      <c r="J25" t="n">
        <v>114.76</v>
      </c>
      <c r="K25" t="n">
        <v>41.65</v>
      </c>
      <c r="L25" t="n">
        <v>6.75</v>
      </c>
      <c r="M25" t="n">
        <v>15</v>
      </c>
      <c r="N25" t="n">
        <v>16.36</v>
      </c>
      <c r="O25" t="n">
        <v>14387.27</v>
      </c>
      <c r="P25" t="n">
        <v>147.73</v>
      </c>
      <c r="Q25" t="n">
        <v>444.56</v>
      </c>
      <c r="R25" t="n">
        <v>76.06</v>
      </c>
      <c r="S25" t="n">
        <v>48.21</v>
      </c>
      <c r="T25" t="n">
        <v>7947.97</v>
      </c>
      <c r="U25" t="n">
        <v>0.63</v>
      </c>
      <c r="V25" t="n">
        <v>0.77</v>
      </c>
      <c r="W25" t="n">
        <v>0.19</v>
      </c>
      <c r="X25" t="n">
        <v>0.47</v>
      </c>
      <c r="Y25" t="n">
        <v>1</v>
      </c>
      <c r="Z25" t="n">
        <v>10</v>
      </c>
      <c r="AA25" t="n">
        <v>203.8111672991705</v>
      </c>
      <c r="AB25" t="n">
        <v>278.8634306127084</v>
      </c>
      <c r="AC25" t="n">
        <v>252.2490961823965</v>
      </c>
      <c r="AD25" t="n">
        <v>203811.1672991705</v>
      </c>
      <c r="AE25" t="n">
        <v>278863.4306127084</v>
      </c>
      <c r="AF25" t="n">
        <v>5.841059391242797e-06</v>
      </c>
      <c r="AG25" t="n">
        <v>5.833333333333333</v>
      </c>
      <c r="AH25" t="n">
        <v>252249.0961823965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4.9785</v>
      </c>
      <c r="E26" t="n">
        <v>20.09</v>
      </c>
      <c r="F26" t="n">
        <v>17.69</v>
      </c>
      <c r="G26" t="n">
        <v>66.36</v>
      </c>
      <c r="H26" t="n">
        <v>1.07</v>
      </c>
      <c r="I26" t="n">
        <v>16</v>
      </c>
      <c r="J26" t="n">
        <v>115.08</v>
      </c>
      <c r="K26" t="n">
        <v>41.65</v>
      </c>
      <c r="L26" t="n">
        <v>7</v>
      </c>
      <c r="M26" t="n">
        <v>14</v>
      </c>
      <c r="N26" t="n">
        <v>16.43</v>
      </c>
      <c r="O26" t="n">
        <v>14426.96</v>
      </c>
      <c r="P26" t="n">
        <v>146.11</v>
      </c>
      <c r="Q26" t="n">
        <v>444.55</v>
      </c>
      <c r="R26" t="n">
        <v>74.12</v>
      </c>
      <c r="S26" t="n">
        <v>48.21</v>
      </c>
      <c r="T26" t="n">
        <v>6986.25</v>
      </c>
      <c r="U26" t="n">
        <v>0.65</v>
      </c>
      <c r="V26" t="n">
        <v>0.77</v>
      </c>
      <c r="W26" t="n">
        <v>0.19</v>
      </c>
      <c r="X26" t="n">
        <v>0.42</v>
      </c>
      <c r="Y26" t="n">
        <v>1</v>
      </c>
      <c r="Z26" t="n">
        <v>10</v>
      </c>
      <c r="AA26" t="n">
        <v>202.5447273982282</v>
      </c>
      <c r="AB26" t="n">
        <v>277.1306316688548</v>
      </c>
      <c r="AC26" t="n">
        <v>250.6816731377451</v>
      </c>
      <c r="AD26" t="n">
        <v>202544.7273982282</v>
      </c>
      <c r="AE26" t="n">
        <v>277130.6316688549</v>
      </c>
      <c r="AF26" t="n">
        <v>5.862372828663467e-06</v>
      </c>
      <c r="AG26" t="n">
        <v>5.813078703703703</v>
      </c>
      <c r="AH26" t="n">
        <v>250681.6731377451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4.9741</v>
      </c>
      <c r="E27" t="n">
        <v>20.1</v>
      </c>
      <c r="F27" t="n">
        <v>17.71</v>
      </c>
      <c r="G27" t="n">
        <v>66.42</v>
      </c>
      <c r="H27" t="n">
        <v>1.11</v>
      </c>
      <c r="I27" t="n">
        <v>16</v>
      </c>
      <c r="J27" t="n">
        <v>115.4</v>
      </c>
      <c r="K27" t="n">
        <v>41.65</v>
      </c>
      <c r="L27" t="n">
        <v>7.25</v>
      </c>
      <c r="M27" t="n">
        <v>14</v>
      </c>
      <c r="N27" t="n">
        <v>16.5</v>
      </c>
      <c r="O27" t="n">
        <v>14466.67</v>
      </c>
      <c r="P27" t="n">
        <v>145.88</v>
      </c>
      <c r="Q27" t="n">
        <v>444.55</v>
      </c>
      <c r="R27" t="n">
        <v>74.81999999999999</v>
      </c>
      <c r="S27" t="n">
        <v>48.21</v>
      </c>
      <c r="T27" t="n">
        <v>7334.01</v>
      </c>
      <c r="U27" t="n">
        <v>0.64</v>
      </c>
      <c r="V27" t="n">
        <v>0.77</v>
      </c>
      <c r="W27" t="n">
        <v>0.19</v>
      </c>
      <c r="X27" t="n">
        <v>0.44</v>
      </c>
      <c r="Y27" t="n">
        <v>1</v>
      </c>
      <c r="Z27" t="n">
        <v>10</v>
      </c>
      <c r="AA27" t="n">
        <v>202.5578638915563</v>
      </c>
      <c r="AB27" t="n">
        <v>277.1486055985674</v>
      </c>
      <c r="AC27" t="n">
        <v>250.6979316608325</v>
      </c>
      <c r="AD27" t="n">
        <v>202557.8638915563</v>
      </c>
      <c r="AE27" t="n">
        <v>277148.6055985674</v>
      </c>
      <c r="AF27" t="n">
        <v>5.85719166155568e-06</v>
      </c>
      <c r="AG27" t="n">
        <v>5.815972222222222</v>
      </c>
      <c r="AH27" t="n">
        <v>250697.9316608325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4.9906</v>
      </c>
      <c r="E28" t="n">
        <v>20.04</v>
      </c>
      <c r="F28" t="n">
        <v>17.67</v>
      </c>
      <c r="G28" t="n">
        <v>70.67</v>
      </c>
      <c r="H28" t="n">
        <v>1.14</v>
      </c>
      <c r="I28" t="n">
        <v>15</v>
      </c>
      <c r="J28" t="n">
        <v>115.72</v>
      </c>
      <c r="K28" t="n">
        <v>41.65</v>
      </c>
      <c r="L28" t="n">
        <v>7.5</v>
      </c>
      <c r="M28" t="n">
        <v>13</v>
      </c>
      <c r="N28" t="n">
        <v>16.57</v>
      </c>
      <c r="O28" t="n">
        <v>14506.4</v>
      </c>
      <c r="P28" t="n">
        <v>144.57</v>
      </c>
      <c r="Q28" t="n">
        <v>444.55</v>
      </c>
      <c r="R28" t="n">
        <v>73.45</v>
      </c>
      <c r="S28" t="n">
        <v>48.21</v>
      </c>
      <c r="T28" t="n">
        <v>6653.14</v>
      </c>
      <c r="U28" t="n">
        <v>0.66</v>
      </c>
      <c r="V28" t="n">
        <v>0.77</v>
      </c>
      <c r="W28" t="n">
        <v>0.18</v>
      </c>
      <c r="X28" t="n">
        <v>0.39</v>
      </c>
      <c r="Y28" t="n">
        <v>1</v>
      </c>
      <c r="Z28" t="n">
        <v>10</v>
      </c>
      <c r="AA28" t="n">
        <v>201.5167137304718</v>
      </c>
      <c r="AB28" t="n">
        <v>275.724058015869</v>
      </c>
      <c r="AC28" t="n">
        <v>249.4093409000614</v>
      </c>
      <c r="AD28" t="n">
        <v>201516.7137304718</v>
      </c>
      <c r="AE28" t="n">
        <v>275724.0580158691</v>
      </c>
      <c r="AF28" t="n">
        <v>5.876621038209882e-06</v>
      </c>
      <c r="AG28" t="n">
        <v>5.798611111111111</v>
      </c>
      <c r="AH28" t="n">
        <v>249409.3409000614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4.9871</v>
      </c>
      <c r="E29" t="n">
        <v>20.05</v>
      </c>
      <c r="F29" t="n">
        <v>17.68</v>
      </c>
      <c r="G29" t="n">
        <v>70.73</v>
      </c>
      <c r="H29" t="n">
        <v>1.18</v>
      </c>
      <c r="I29" t="n">
        <v>15</v>
      </c>
      <c r="J29" t="n">
        <v>116.05</v>
      </c>
      <c r="K29" t="n">
        <v>41.65</v>
      </c>
      <c r="L29" t="n">
        <v>7.75</v>
      </c>
      <c r="M29" t="n">
        <v>13</v>
      </c>
      <c r="N29" t="n">
        <v>16.65</v>
      </c>
      <c r="O29" t="n">
        <v>14546.17</v>
      </c>
      <c r="P29" t="n">
        <v>143.44</v>
      </c>
      <c r="Q29" t="n">
        <v>444.55</v>
      </c>
      <c r="R29" t="n">
        <v>73.83</v>
      </c>
      <c r="S29" t="n">
        <v>48.21</v>
      </c>
      <c r="T29" t="n">
        <v>6845.92</v>
      </c>
      <c r="U29" t="n">
        <v>0.65</v>
      </c>
      <c r="V29" t="n">
        <v>0.77</v>
      </c>
      <c r="W29" t="n">
        <v>0.19</v>
      </c>
      <c r="X29" t="n">
        <v>0.41</v>
      </c>
      <c r="Y29" t="n">
        <v>1</v>
      </c>
      <c r="Z29" t="n">
        <v>10</v>
      </c>
      <c r="AA29" t="n">
        <v>201.0568308480667</v>
      </c>
      <c r="AB29" t="n">
        <v>275.0948259675617</v>
      </c>
      <c r="AC29" t="n">
        <v>248.8401618753115</v>
      </c>
      <c r="AD29" t="n">
        <v>201056.8308480667</v>
      </c>
      <c r="AE29" t="n">
        <v>275094.8259675617</v>
      </c>
      <c r="AF29" t="n">
        <v>5.872499655283234e-06</v>
      </c>
      <c r="AG29" t="n">
        <v>5.80150462962963</v>
      </c>
      <c r="AH29" t="n">
        <v>248840.1618753115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5.0178</v>
      </c>
      <c r="E30" t="n">
        <v>19.93</v>
      </c>
      <c r="F30" t="n">
        <v>17.58</v>
      </c>
      <c r="G30" t="n">
        <v>75.34999999999999</v>
      </c>
      <c r="H30" t="n">
        <v>1.21</v>
      </c>
      <c r="I30" t="n">
        <v>14</v>
      </c>
      <c r="J30" t="n">
        <v>116.37</v>
      </c>
      <c r="K30" t="n">
        <v>41.65</v>
      </c>
      <c r="L30" t="n">
        <v>8</v>
      </c>
      <c r="M30" t="n">
        <v>12</v>
      </c>
      <c r="N30" t="n">
        <v>16.72</v>
      </c>
      <c r="O30" t="n">
        <v>14585.96</v>
      </c>
      <c r="P30" t="n">
        <v>142.21</v>
      </c>
      <c r="Q30" t="n">
        <v>444.55</v>
      </c>
      <c r="R30" t="n">
        <v>70.40000000000001</v>
      </c>
      <c r="S30" t="n">
        <v>48.21</v>
      </c>
      <c r="T30" t="n">
        <v>5135.15</v>
      </c>
      <c r="U30" t="n">
        <v>0.68</v>
      </c>
      <c r="V30" t="n">
        <v>0.78</v>
      </c>
      <c r="W30" t="n">
        <v>0.19</v>
      </c>
      <c r="X30" t="n">
        <v>0.3</v>
      </c>
      <c r="Y30" t="n">
        <v>1</v>
      </c>
      <c r="Z30" t="n">
        <v>10</v>
      </c>
      <c r="AA30" t="n">
        <v>199.6770834849052</v>
      </c>
      <c r="AB30" t="n">
        <v>273.2069947551275</v>
      </c>
      <c r="AC30" t="n">
        <v>247.1325026242037</v>
      </c>
      <c r="AD30" t="n">
        <v>199677.0834849052</v>
      </c>
      <c r="AE30" t="n">
        <v>273206.9947551275</v>
      </c>
      <c r="AF30" t="n">
        <v>5.90865007123984e-06</v>
      </c>
      <c r="AG30" t="n">
        <v>5.766782407407407</v>
      </c>
      <c r="AH30" t="n">
        <v>247132.5026242037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4.9967</v>
      </c>
      <c r="E31" t="n">
        <v>20.01</v>
      </c>
      <c r="F31" t="n">
        <v>17.67</v>
      </c>
      <c r="G31" t="n">
        <v>75.70999999999999</v>
      </c>
      <c r="H31" t="n">
        <v>1.25</v>
      </c>
      <c r="I31" t="n">
        <v>14</v>
      </c>
      <c r="J31" t="n">
        <v>116.69</v>
      </c>
      <c r="K31" t="n">
        <v>41.65</v>
      </c>
      <c r="L31" t="n">
        <v>8.25</v>
      </c>
      <c r="M31" t="n">
        <v>12</v>
      </c>
      <c r="N31" t="n">
        <v>16.79</v>
      </c>
      <c r="O31" t="n">
        <v>14625.77</v>
      </c>
      <c r="P31" t="n">
        <v>141.27</v>
      </c>
      <c r="Q31" t="n">
        <v>444.56</v>
      </c>
      <c r="R31" t="n">
        <v>73.29000000000001</v>
      </c>
      <c r="S31" t="n">
        <v>48.21</v>
      </c>
      <c r="T31" t="n">
        <v>6581.13</v>
      </c>
      <c r="U31" t="n">
        <v>0.66</v>
      </c>
      <c r="V31" t="n">
        <v>0.77</v>
      </c>
      <c r="W31" t="n">
        <v>0.19</v>
      </c>
      <c r="X31" t="n">
        <v>0.39</v>
      </c>
      <c r="Y31" t="n">
        <v>1</v>
      </c>
      <c r="Z31" t="n">
        <v>10</v>
      </c>
      <c r="AA31" t="n">
        <v>199.7962976310367</v>
      </c>
      <c r="AB31" t="n">
        <v>273.3701088092215</v>
      </c>
      <c r="AC31" t="n">
        <v>247.280049301907</v>
      </c>
      <c r="AD31" t="n">
        <v>199796.2976310367</v>
      </c>
      <c r="AE31" t="n">
        <v>273370.1088092215</v>
      </c>
      <c r="AF31" t="n">
        <v>5.883804019882041e-06</v>
      </c>
      <c r="AG31" t="n">
        <v>5.789930555555556</v>
      </c>
      <c r="AH31" t="n">
        <v>247280.049301907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5.0138</v>
      </c>
      <c r="E32" t="n">
        <v>19.94</v>
      </c>
      <c r="F32" t="n">
        <v>17.62</v>
      </c>
      <c r="G32" t="n">
        <v>81.31999999999999</v>
      </c>
      <c r="H32" t="n">
        <v>1.28</v>
      </c>
      <c r="I32" t="n">
        <v>13</v>
      </c>
      <c r="J32" t="n">
        <v>117.01</v>
      </c>
      <c r="K32" t="n">
        <v>41.65</v>
      </c>
      <c r="L32" t="n">
        <v>8.5</v>
      </c>
      <c r="M32" t="n">
        <v>11</v>
      </c>
      <c r="N32" t="n">
        <v>16.86</v>
      </c>
      <c r="O32" t="n">
        <v>14665.62</v>
      </c>
      <c r="P32" t="n">
        <v>140.05</v>
      </c>
      <c r="Q32" t="n">
        <v>444.57</v>
      </c>
      <c r="R32" t="n">
        <v>71.76000000000001</v>
      </c>
      <c r="S32" t="n">
        <v>48.21</v>
      </c>
      <c r="T32" t="n">
        <v>5817.54</v>
      </c>
      <c r="U32" t="n">
        <v>0.67</v>
      </c>
      <c r="V32" t="n">
        <v>0.77</v>
      </c>
      <c r="W32" t="n">
        <v>0.19</v>
      </c>
      <c r="X32" t="n">
        <v>0.34</v>
      </c>
      <c r="Y32" t="n">
        <v>1</v>
      </c>
      <c r="Z32" t="n">
        <v>10</v>
      </c>
      <c r="AA32" t="n">
        <v>198.7833003399944</v>
      </c>
      <c r="AB32" t="n">
        <v>271.9840812253317</v>
      </c>
      <c r="AC32" t="n">
        <v>246.0263022453213</v>
      </c>
      <c r="AD32" t="n">
        <v>198783.3003399944</v>
      </c>
      <c r="AE32" t="n">
        <v>271984.0812253318</v>
      </c>
      <c r="AF32" t="n">
        <v>5.90393991932367e-06</v>
      </c>
      <c r="AG32" t="n">
        <v>5.769675925925926</v>
      </c>
      <c r="AH32" t="n">
        <v>246026.3022453213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5.0051</v>
      </c>
      <c r="E33" t="n">
        <v>19.98</v>
      </c>
      <c r="F33" t="n">
        <v>17.65</v>
      </c>
      <c r="G33" t="n">
        <v>81.48</v>
      </c>
      <c r="H33" t="n">
        <v>1.32</v>
      </c>
      <c r="I33" t="n">
        <v>13</v>
      </c>
      <c r="J33" t="n">
        <v>117.34</v>
      </c>
      <c r="K33" t="n">
        <v>41.65</v>
      </c>
      <c r="L33" t="n">
        <v>8.75</v>
      </c>
      <c r="M33" t="n">
        <v>11</v>
      </c>
      <c r="N33" t="n">
        <v>16.94</v>
      </c>
      <c r="O33" t="n">
        <v>14705.49</v>
      </c>
      <c r="P33" t="n">
        <v>139.68</v>
      </c>
      <c r="Q33" t="n">
        <v>444.55</v>
      </c>
      <c r="R33" t="n">
        <v>73.03</v>
      </c>
      <c r="S33" t="n">
        <v>48.21</v>
      </c>
      <c r="T33" t="n">
        <v>6452.51</v>
      </c>
      <c r="U33" t="n">
        <v>0.66</v>
      </c>
      <c r="V33" t="n">
        <v>0.77</v>
      </c>
      <c r="W33" t="n">
        <v>0.19</v>
      </c>
      <c r="X33" t="n">
        <v>0.38</v>
      </c>
      <c r="Y33" t="n">
        <v>1</v>
      </c>
      <c r="Z33" t="n">
        <v>10</v>
      </c>
      <c r="AA33" t="n">
        <v>198.826986981418</v>
      </c>
      <c r="AB33" t="n">
        <v>272.0438552154461</v>
      </c>
      <c r="AC33" t="n">
        <v>246.0803714897124</v>
      </c>
      <c r="AD33" t="n">
        <v>198826.986981418</v>
      </c>
      <c r="AE33" t="n">
        <v>272043.855215446</v>
      </c>
      <c r="AF33" t="n">
        <v>5.893695338905999e-06</v>
      </c>
      <c r="AG33" t="n">
        <v>5.78125</v>
      </c>
      <c r="AH33" t="n">
        <v>246080.3714897124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5.027</v>
      </c>
      <c r="E34" t="n">
        <v>19.89</v>
      </c>
      <c r="F34" t="n">
        <v>17.59</v>
      </c>
      <c r="G34" t="n">
        <v>87.95</v>
      </c>
      <c r="H34" t="n">
        <v>1.35</v>
      </c>
      <c r="I34" t="n">
        <v>12</v>
      </c>
      <c r="J34" t="n">
        <v>117.66</v>
      </c>
      <c r="K34" t="n">
        <v>41.65</v>
      </c>
      <c r="L34" t="n">
        <v>9</v>
      </c>
      <c r="M34" t="n">
        <v>10</v>
      </c>
      <c r="N34" t="n">
        <v>17.01</v>
      </c>
      <c r="O34" t="n">
        <v>14745.39</v>
      </c>
      <c r="P34" t="n">
        <v>137</v>
      </c>
      <c r="Q34" t="n">
        <v>444.55</v>
      </c>
      <c r="R34" t="n">
        <v>70.84999999999999</v>
      </c>
      <c r="S34" t="n">
        <v>48.21</v>
      </c>
      <c r="T34" t="n">
        <v>5368.21</v>
      </c>
      <c r="U34" t="n">
        <v>0.68</v>
      </c>
      <c r="V34" t="n">
        <v>0.78</v>
      </c>
      <c r="W34" t="n">
        <v>0.18</v>
      </c>
      <c r="X34" t="n">
        <v>0.31</v>
      </c>
      <c r="Y34" t="n">
        <v>1</v>
      </c>
      <c r="Z34" t="n">
        <v>10</v>
      </c>
      <c r="AA34" t="n">
        <v>197.0065506308373</v>
      </c>
      <c r="AB34" t="n">
        <v>269.5530538885991</v>
      </c>
      <c r="AC34" t="n">
        <v>243.8272887456373</v>
      </c>
      <c r="AD34" t="n">
        <v>197006.5506308373</v>
      </c>
      <c r="AE34" t="n">
        <v>269553.0538885991</v>
      </c>
      <c r="AF34" t="n">
        <v>5.919483420647033e-06</v>
      </c>
      <c r="AG34" t="n">
        <v>5.755208333333333</v>
      </c>
      <c r="AH34" t="n">
        <v>243827.2887456373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5.0255</v>
      </c>
      <c r="E35" t="n">
        <v>19.9</v>
      </c>
      <c r="F35" t="n">
        <v>17.6</v>
      </c>
      <c r="G35" t="n">
        <v>87.98</v>
      </c>
      <c r="H35" t="n">
        <v>1.38</v>
      </c>
      <c r="I35" t="n">
        <v>12</v>
      </c>
      <c r="J35" t="n">
        <v>117.98</v>
      </c>
      <c r="K35" t="n">
        <v>41.65</v>
      </c>
      <c r="L35" t="n">
        <v>9.25</v>
      </c>
      <c r="M35" t="n">
        <v>10</v>
      </c>
      <c r="N35" t="n">
        <v>17.08</v>
      </c>
      <c r="O35" t="n">
        <v>14785.31</v>
      </c>
      <c r="P35" t="n">
        <v>137.17</v>
      </c>
      <c r="Q35" t="n">
        <v>444.59</v>
      </c>
      <c r="R35" t="n">
        <v>70.83</v>
      </c>
      <c r="S35" t="n">
        <v>48.21</v>
      </c>
      <c r="T35" t="n">
        <v>5359.34</v>
      </c>
      <c r="U35" t="n">
        <v>0.68</v>
      </c>
      <c r="V35" t="n">
        <v>0.78</v>
      </c>
      <c r="W35" t="n">
        <v>0.19</v>
      </c>
      <c r="X35" t="n">
        <v>0.32</v>
      </c>
      <c r="Y35" t="n">
        <v>1</v>
      </c>
      <c r="Z35" t="n">
        <v>10</v>
      </c>
      <c r="AA35" t="n">
        <v>197.1343788750375</v>
      </c>
      <c r="AB35" t="n">
        <v>269.727954131698</v>
      </c>
      <c r="AC35" t="n">
        <v>243.9854967550089</v>
      </c>
      <c r="AD35" t="n">
        <v>197134.3788750375</v>
      </c>
      <c r="AE35" t="n">
        <v>269727.9541316979</v>
      </c>
      <c r="AF35" t="n">
        <v>5.917717113678468e-06</v>
      </c>
      <c r="AG35" t="n">
        <v>5.758101851851851</v>
      </c>
      <c r="AH35" t="n">
        <v>243985.4967550089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5.0364</v>
      </c>
      <c r="E36" t="n">
        <v>19.86</v>
      </c>
      <c r="F36" t="n">
        <v>17.55</v>
      </c>
      <c r="G36" t="n">
        <v>87.76000000000001</v>
      </c>
      <c r="H36" t="n">
        <v>1.42</v>
      </c>
      <c r="I36" t="n">
        <v>12</v>
      </c>
      <c r="J36" t="n">
        <v>118.31</v>
      </c>
      <c r="K36" t="n">
        <v>41.65</v>
      </c>
      <c r="L36" t="n">
        <v>9.5</v>
      </c>
      <c r="M36" t="n">
        <v>10</v>
      </c>
      <c r="N36" t="n">
        <v>17.16</v>
      </c>
      <c r="O36" t="n">
        <v>14825.26</v>
      </c>
      <c r="P36" t="n">
        <v>135.63</v>
      </c>
      <c r="Q36" t="n">
        <v>444.55</v>
      </c>
      <c r="R36" t="n">
        <v>69.52</v>
      </c>
      <c r="S36" t="n">
        <v>48.21</v>
      </c>
      <c r="T36" t="n">
        <v>4702.54</v>
      </c>
      <c r="U36" t="n">
        <v>0.6899999999999999</v>
      </c>
      <c r="V36" t="n">
        <v>0.78</v>
      </c>
      <c r="W36" t="n">
        <v>0.18</v>
      </c>
      <c r="X36" t="n">
        <v>0.28</v>
      </c>
      <c r="Y36" t="n">
        <v>1</v>
      </c>
      <c r="Z36" t="n">
        <v>10</v>
      </c>
      <c r="AA36" t="n">
        <v>196.0999810322557</v>
      </c>
      <c r="AB36" t="n">
        <v>268.3126453687924</v>
      </c>
      <c r="AC36" t="n">
        <v>242.7052630740363</v>
      </c>
      <c r="AD36" t="n">
        <v>196099.9810322557</v>
      </c>
      <c r="AE36" t="n">
        <v>268312.6453687924</v>
      </c>
      <c r="AF36" t="n">
        <v>5.930552277650033e-06</v>
      </c>
      <c r="AG36" t="n">
        <v>5.746527777777778</v>
      </c>
      <c r="AH36" t="n">
        <v>242705.2630740363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5.0428</v>
      </c>
      <c r="E37" t="n">
        <v>19.83</v>
      </c>
      <c r="F37" t="n">
        <v>17.55</v>
      </c>
      <c r="G37" t="n">
        <v>95.73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9</v>
      </c>
      <c r="N37" t="n">
        <v>17.23</v>
      </c>
      <c r="O37" t="n">
        <v>14865.24</v>
      </c>
      <c r="P37" t="n">
        <v>133.65</v>
      </c>
      <c r="Q37" t="n">
        <v>444.55</v>
      </c>
      <c r="R37" t="n">
        <v>69.45999999999999</v>
      </c>
      <c r="S37" t="n">
        <v>48.21</v>
      </c>
      <c r="T37" t="n">
        <v>4678.2</v>
      </c>
      <c r="U37" t="n">
        <v>0.6899999999999999</v>
      </c>
      <c r="V37" t="n">
        <v>0.78</v>
      </c>
      <c r="W37" t="n">
        <v>0.18</v>
      </c>
      <c r="X37" t="n">
        <v>0.27</v>
      </c>
      <c r="Y37" t="n">
        <v>1</v>
      </c>
      <c r="Z37" t="n">
        <v>10</v>
      </c>
      <c r="AA37" t="n">
        <v>195.0292743712754</v>
      </c>
      <c r="AB37" t="n">
        <v>266.8476572789957</v>
      </c>
      <c r="AC37" t="n">
        <v>241.3800913914057</v>
      </c>
      <c r="AD37" t="n">
        <v>195029.2743712754</v>
      </c>
      <c r="AE37" t="n">
        <v>266847.6572789957</v>
      </c>
      <c r="AF37" t="n">
        <v>5.938088520715904e-06</v>
      </c>
      <c r="AG37" t="n">
        <v>5.737847222222221</v>
      </c>
      <c r="AH37" t="n">
        <v>241380.0913914057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5.0417</v>
      </c>
      <c r="E38" t="n">
        <v>19.83</v>
      </c>
      <c r="F38" t="n">
        <v>17.55</v>
      </c>
      <c r="G38" t="n">
        <v>95.75</v>
      </c>
      <c r="H38" t="n">
        <v>1.48</v>
      </c>
      <c r="I38" t="n">
        <v>11</v>
      </c>
      <c r="J38" t="n">
        <v>118.96</v>
      </c>
      <c r="K38" t="n">
        <v>41.65</v>
      </c>
      <c r="L38" t="n">
        <v>10</v>
      </c>
      <c r="M38" t="n">
        <v>8</v>
      </c>
      <c r="N38" t="n">
        <v>17.31</v>
      </c>
      <c r="O38" t="n">
        <v>14905.25</v>
      </c>
      <c r="P38" t="n">
        <v>134.13</v>
      </c>
      <c r="Q38" t="n">
        <v>444.55</v>
      </c>
      <c r="R38" t="n">
        <v>69.58</v>
      </c>
      <c r="S38" t="n">
        <v>48.21</v>
      </c>
      <c r="T38" t="n">
        <v>4741.95</v>
      </c>
      <c r="U38" t="n">
        <v>0.6899999999999999</v>
      </c>
      <c r="V38" t="n">
        <v>0.78</v>
      </c>
      <c r="W38" t="n">
        <v>0.18</v>
      </c>
      <c r="X38" t="n">
        <v>0.28</v>
      </c>
      <c r="Y38" t="n">
        <v>1</v>
      </c>
      <c r="Z38" t="n">
        <v>10</v>
      </c>
      <c r="AA38" t="n">
        <v>195.2801207272716</v>
      </c>
      <c r="AB38" t="n">
        <v>267.1908763298298</v>
      </c>
      <c r="AC38" t="n">
        <v>241.6905540977392</v>
      </c>
      <c r="AD38" t="n">
        <v>195280.1207272716</v>
      </c>
      <c r="AE38" t="n">
        <v>267190.8763298299</v>
      </c>
      <c r="AF38" t="n">
        <v>5.936793228938957e-06</v>
      </c>
      <c r="AG38" t="n">
        <v>5.737847222222221</v>
      </c>
      <c r="AH38" t="n">
        <v>241690.5540977392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5.0395</v>
      </c>
      <c r="E39" t="n">
        <v>19.84</v>
      </c>
      <c r="F39" t="n">
        <v>17.56</v>
      </c>
      <c r="G39" t="n">
        <v>95.8</v>
      </c>
      <c r="H39" t="n">
        <v>1.52</v>
      </c>
      <c r="I39" t="n">
        <v>11</v>
      </c>
      <c r="J39" t="n">
        <v>119.28</v>
      </c>
      <c r="K39" t="n">
        <v>41.65</v>
      </c>
      <c r="L39" t="n">
        <v>10.25</v>
      </c>
      <c r="M39" t="n">
        <v>5</v>
      </c>
      <c r="N39" t="n">
        <v>17.38</v>
      </c>
      <c r="O39" t="n">
        <v>14945.29</v>
      </c>
      <c r="P39" t="n">
        <v>133.35</v>
      </c>
      <c r="Q39" t="n">
        <v>444.55</v>
      </c>
      <c r="R39" t="n">
        <v>69.70999999999999</v>
      </c>
      <c r="S39" t="n">
        <v>48.21</v>
      </c>
      <c r="T39" t="n">
        <v>4802.58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194.9642734990719</v>
      </c>
      <c r="AB39" t="n">
        <v>266.758720218011</v>
      </c>
      <c r="AC39" t="n">
        <v>241.2996423586973</v>
      </c>
      <c r="AD39" t="n">
        <v>194964.2734990719</v>
      </c>
      <c r="AE39" t="n">
        <v>266758.720218011</v>
      </c>
      <c r="AF39" t="n">
        <v>5.934202645385065e-06</v>
      </c>
      <c r="AG39" t="n">
        <v>5.74074074074074</v>
      </c>
      <c r="AH39" t="n">
        <v>241299.6423586973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5.0376</v>
      </c>
      <c r="E40" t="n">
        <v>19.85</v>
      </c>
      <c r="F40" t="n">
        <v>17.57</v>
      </c>
      <c r="G40" t="n">
        <v>95.84</v>
      </c>
      <c r="H40" t="n">
        <v>1.55</v>
      </c>
      <c r="I40" t="n">
        <v>11</v>
      </c>
      <c r="J40" t="n">
        <v>119.61</v>
      </c>
      <c r="K40" t="n">
        <v>41.65</v>
      </c>
      <c r="L40" t="n">
        <v>10.5</v>
      </c>
      <c r="M40" t="n">
        <v>4</v>
      </c>
      <c r="N40" t="n">
        <v>17.46</v>
      </c>
      <c r="O40" t="n">
        <v>14985.35</v>
      </c>
      <c r="P40" t="n">
        <v>133.47</v>
      </c>
      <c r="Q40" t="n">
        <v>444.55</v>
      </c>
      <c r="R40" t="n">
        <v>69.95999999999999</v>
      </c>
      <c r="S40" t="n">
        <v>48.21</v>
      </c>
      <c r="T40" t="n">
        <v>4928.29</v>
      </c>
      <c r="U40" t="n">
        <v>0.6899999999999999</v>
      </c>
      <c r="V40" t="n">
        <v>0.78</v>
      </c>
      <c r="W40" t="n">
        <v>0.19</v>
      </c>
      <c r="X40" t="n">
        <v>0.29</v>
      </c>
      <c r="Y40" t="n">
        <v>1</v>
      </c>
      <c r="Z40" t="n">
        <v>10</v>
      </c>
      <c r="AA40" t="n">
        <v>195.0746639589358</v>
      </c>
      <c r="AB40" t="n">
        <v>266.90976131528</v>
      </c>
      <c r="AC40" t="n">
        <v>241.4362683056306</v>
      </c>
      <c r="AD40" t="n">
        <v>195074.6639589358</v>
      </c>
      <c r="AE40" t="n">
        <v>266909.76131528</v>
      </c>
      <c r="AF40" t="n">
        <v>5.931965323224884e-06</v>
      </c>
      <c r="AG40" t="n">
        <v>5.74363425925926</v>
      </c>
      <c r="AH40" t="n">
        <v>241436.2683056306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5.04</v>
      </c>
      <c r="E41" t="n">
        <v>19.84</v>
      </c>
      <c r="F41" t="n">
        <v>17.56</v>
      </c>
      <c r="G41" t="n">
        <v>95.79000000000001</v>
      </c>
      <c r="H41" t="n">
        <v>1.58</v>
      </c>
      <c r="I41" t="n">
        <v>11</v>
      </c>
      <c r="J41" t="n">
        <v>119.93</v>
      </c>
      <c r="K41" t="n">
        <v>41.65</v>
      </c>
      <c r="L41" t="n">
        <v>10.75</v>
      </c>
      <c r="M41" t="n">
        <v>3</v>
      </c>
      <c r="N41" t="n">
        <v>17.53</v>
      </c>
      <c r="O41" t="n">
        <v>15025.44</v>
      </c>
      <c r="P41" t="n">
        <v>132.05</v>
      </c>
      <c r="Q41" t="n">
        <v>444.55</v>
      </c>
      <c r="R41" t="n">
        <v>69.58</v>
      </c>
      <c r="S41" t="n">
        <v>48.21</v>
      </c>
      <c r="T41" t="n">
        <v>4740.47</v>
      </c>
      <c r="U41" t="n">
        <v>0.6899999999999999</v>
      </c>
      <c r="V41" t="n">
        <v>0.78</v>
      </c>
      <c r="W41" t="n">
        <v>0.19</v>
      </c>
      <c r="X41" t="n">
        <v>0.28</v>
      </c>
      <c r="Y41" t="n">
        <v>1</v>
      </c>
      <c r="Z41" t="n">
        <v>10</v>
      </c>
      <c r="AA41" t="n">
        <v>194.3310661206644</v>
      </c>
      <c r="AB41" t="n">
        <v>265.8923379477362</v>
      </c>
      <c r="AC41" t="n">
        <v>240.5159463963222</v>
      </c>
      <c r="AD41" t="n">
        <v>194331.0661206644</v>
      </c>
      <c r="AE41" t="n">
        <v>265892.3379477362</v>
      </c>
      <c r="AF41" t="n">
        <v>5.934791414374586e-06</v>
      </c>
      <c r="AG41" t="n">
        <v>5.74074074074074</v>
      </c>
      <c r="AH41" t="n">
        <v>240515.9463963222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5.0546</v>
      </c>
      <c r="E42" t="n">
        <v>19.78</v>
      </c>
      <c r="F42" t="n">
        <v>17.53</v>
      </c>
      <c r="G42" t="n">
        <v>105.15</v>
      </c>
      <c r="H42" t="n">
        <v>1.61</v>
      </c>
      <c r="I42" t="n">
        <v>10</v>
      </c>
      <c r="J42" t="n">
        <v>120.26</v>
      </c>
      <c r="K42" t="n">
        <v>41.65</v>
      </c>
      <c r="L42" t="n">
        <v>11</v>
      </c>
      <c r="M42" t="n">
        <v>2</v>
      </c>
      <c r="N42" t="n">
        <v>17.61</v>
      </c>
      <c r="O42" t="n">
        <v>15065.56</v>
      </c>
      <c r="P42" t="n">
        <v>132.08</v>
      </c>
      <c r="Q42" t="n">
        <v>444.55</v>
      </c>
      <c r="R42" t="n">
        <v>68.48</v>
      </c>
      <c r="S42" t="n">
        <v>48.21</v>
      </c>
      <c r="T42" t="n">
        <v>4196.97</v>
      </c>
      <c r="U42" t="n">
        <v>0.7</v>
      </c>
      <c r="V42" t="n">
        <v>0.78</v>
      </c>
      <c r="W42" t="n">
        <v>0.19</v>
      </c>
      <c r="X42" t="n">
        <v>0.25</v>
      </c>
      <c r="Y42" t="n">
        <v>1</v>
      </c>
      <c r="Z42" t="n">
        <v>10</v>
      </c>
      <c r="AA42" t="n">
        <v>194.0235104136491</v>
      </c>
      <c r="AB42" t="n">
        <v>265.4715266609979</v>
      </c>
      <c r="AC42" t="n">
        <v>240.1352967481777</v>
      </c>
      <c r="AD42" t="n">
        <v>194023.5104136491</v>
      </c>
      <c r="AE42" t="n">
        <v>265471.5266609979</v>
      </c>
      <c r="AF42" t="n">
        <v>5.951983468868607e-06</v>
      </c>
      <c r="AG42" t="n">
        <v>5.72337962962963</v>
      </c>
      <c r="AH42" t="n">
        <v>240135.2967481777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5.0494</v>
      </c>
      <c r="E43" t="n">
        <v>19.8</v>
      </c>
      <c r="F43" t="n">
        <v>17.55</v>
      </c>
      <c r="G43" t="n">
        <v>105.28</v>
      </c>
      <c r="H43" t="n">
        <v>1.65</v>
      </c>
      <c r="I43" t="n">
        <v>10</v>
      </c>
      <c r="J43" t="n">
        <v>120.58</v>
      </c>
      <c r="K43" t="n">
        <v>41.65</v>
      </c>
      <c r="L43" t="n">
        <v>11.25</v>
      </c>
      <c r="M43" t="n">
        <v>2</v>
      </c>
      <c r="N43" t="n">
        <v>17.68</v>
      </c>
      <c r="O43" t="n">
        <v>15105.7</v>
      </c>
      <c r="P43" t="n">
        <v>132.54</v>
      </c>
      <c r="Q43" t="n">
        <v>444.55</v>
      </c>
      <c r="R43" t="n">
        <v>69.11</v>
      </c>
      <c r="S43" t="n">
        <v>48.21</v>
      </c>
      <c r="T43" t="n">
        <v>4509.48</v>
      </c>
      <c r="U43" t="n">
        <v>0.7</v>
      </c>
      <c r="V43" t="n">
        <v>0.78</v>
      </c>
      <c r="W43" t="n">
        <v>0.19</v>
      </c>
      <c r="X43" t="n">
        <v>0.27</v>
      </c>
      <c r="Y43" t="n">
        <v>1</v>
      </c>
      <c r="Z43" t="n">
        <v>10</v>
      </c>
      <c r="AA43" t="n">
        <v>194.3743163500943</v>
      </c>
      <c r="AB43" t="n">
        <v>265.9515148197077</v>
      </c>
      <c r="AC43" t="n">
        <v>240.569475510688</v>
      </c>
      <c r="AD43" t="n">
        <v>194374.3163500943</v>
      </c>
      <c r="AE43" t="n">
        <v>265951.5148197077</v>
      </c>
      <c r="AF43" t="n">
        <v>5.945860271377587e-06</v>
      </c>
      <c r="AG43" t="n">
        <v>5.729166666666667</v>
      </c>
      <c r="AH43" t="n">
        <v>240569.475510688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5.0534</v>
      </c>
      <c r="E44" t="n">
        <v>19.79</v>
      </c>
      <c r="F44" t="n">
        <v>17.53</v>
      </c>
      <c r="G44" t="n">
        <v>105.18</v>
      </c>
      <c r="H44" t="n">
        <v>1.68</v>
      </c>
      <c r="I44" t="n">
        <v>10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132.72</v>
      </c>
      <c r="Q44" t="n">
        <v>444.58</v>
      </c>
      <c r="R44" t="n">
        <v>68.45</v>
      </c>
      <c r="S44" t="n">
        <v>48.21</v>
      </c>
      <c r="T44" t="n">
        <v>4180.31</v>
      </c>
      <c r="U44" t="n">
        <v>0.7</v>
      </c>
      <c r="V44" t="n">
        <v>0.78</v>
      </c>
      <c r="W44" t="n">
        <v>0.19</v>
      </c>
      <c r="X44" t="n">
        <v>0.25</v>
      </c>
      <c r="Y44" t="n">
        <v>1</v>
      </c>
      <c r="Z44" t="n">
        <v>10</v>
      </c>
      <c r="AA44" t="n">
        <v>194.3519823075425</v>
      </c>
      <c r="AB44" t="n">
        <v>265.9209563973799</v>
      </c>
      <c r="AC44" t="n">
        <v>240.5418335412981</v>
      </c>
      <c r="AD44" t="n">
        <v>194351.9823075425</v>
      </c>
      <c r="AE44" t="n">
        <v>265920.9563973799</v>
      </c>
      <c r="AF44" t="n">
        <v>5.950570423293756e-06</v>
      </c>
      <c r="AG44" t="n">
        <v>5.726273148148148</v>
      </c>
      <c r="AH44" t="n">
        <v>240541.8335412981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2.0311</v>
      </c>
      <c r="E2" t="n">
        <v>49.23</v>
      </c>
      <c r="F2" t="n">
        <v>27.95</v>
      </c>
      <c r="G2" t="n">
        <v>4.76</v>
      </c>
      <c r="H2" t="n">
        <v>0.06</v>
      </c>
      <c r="I2" t="n">
        <v>352</v>
      </c>
      <c r="J2" t="n">
        <v>274.09</v>
      </c>
      <c r="K2" t="n">
        <v>60.56</v>
      </c>
      <c r="L2" t="n">
        <v>1</v>
      </c>
      <c r="M2" t="n">
        <v>350</v>
      </c>
      <c r="N2" t="n">
        <v>72.53</v>
      </c>
      <c r="O2" t="n">
        <v>34038.11</v>
      </c>
      <c r="P2" t="n">
        <v>482.89</v>
      </c>
      <c r="Q2" t="n">
        <v>444.8</v>
      </c>
      <c r="R2" t="n">
        <v>410.68</v>
      </c>
      <c r="S2" t="n">
        <v>48.21</v>
      </c>
      <c r="T2" t="n">
        <v>173584.14</v>
      </c>
      <c r="U2" t="n">
        <v>0.12</v>
      </c>
      <c r="V2" t="n">
        <v>0.49</v>
      </c>
      <c r="W2" t="n">
        <v>0.72</v>
      </c>
      <c r="X2" t="n">
        <v>10.66</v>
      </c>
      <c r="Y2" t="n">
        <v>1</v>
      </c>
      <c r="Z2" t="n">
        <v>10</v>
      </c>
      <c r="AA2" t="n">
        <v>1042.97400122087</v>
      </c>
      <c r="AB2" t="n">
        <v>1427.043041235911</v>
      </c>
      <c r="AC2" t="n">
        <v>1290.848056247843</v>
      </c>
      <c r="AD2" t="n">
        <v>1042974.00122087</v>
      </c>
      <c r="AE2" t="n">
        <v>1427043.041235911</v>
      </c>
      <c r="AF2" t="n">
        <v>1.787483847185726e-06</v>
      </c>
      <c r="AG2" t="n">
        <v>14.24479166666667</v>
      </c>
      <c r="AH2" t="n">
        <v>1290848.056247842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2.4738</v>
      </c>
      <c r="E3" t="n">
        <v>40.42</v>
      </c>
      <c r="F3" t="n">
        <v>24.62</v>
      </c>
      <c r="G3" t="n">
        <v>5.98</v>
      </c>
      <c r="H3" t="n">
        <v>0.08</v>
      </c>
      <c r="I3" t="n">
        <v>247</v>
      </c>
      <c r="J3" t="n">
        <v>274.57</v>
      </c>
      <c r="K3" t="n">
        <v>60.56</v>
      </c>
      <c r="L3" t="n">
        <v>1.25</v>
      </c>
      <c r="M3" t="n">
        <v>245</v>
      </c>
      <c r="N3" t="n">
        <v>72.76000000000001</v>
      </c>
      <c r="O3" t="n">
        <v>34097.72</v>
      </c>
      <c r="P3" t="n">
        <v>424.98</v>
      </c>
      <c r="Q3" t="n">
        <v>444.74</v>
      </c>
      <c r="R3" t="n">
        <v>300.64</v>
      </c>
      <c r="S3" t="n">
        <v>48.21</v>
      </c>
      <c r="T3" t="n">
        <v>119089.27</v>
      </c>
      <c r="U3" t="n">
        <v>0.16</v>
      </c>
      <c r="V3" t="n">
        <v>0.55</v>
      </c>
      <c r="W3" t="n">
        <v>0.5600000000000001</v>
      </c>
      <c r="X3" t="n">
        <v>7.34</v>
      </c>
      <c r="Y3" t="n">
        <v>1</v>
      </c>
      <c r="Z3" t="n">
        <v>10</v>
      </c>
      <c r="AA3" t="n">
        <v>781.5001729918639</v>
      </c>
      <c r="AB3" t="n">
        <v>1069.283014041812</v>
      </c>
      <c r="AC3" t="n">
        <v>967.2321439297964</v>
      </c>
      <c r="AD3" t="n">
        <v>781500.1729918639</v>
      </c>
      <c r="AE3" t="n">
        <v>1069283.014041812</v>
      </c>
      <c r="AF3" t="n">
        <v>2.177085097320688e-06</v>
      </c>
      <c r="AG3" t="n">
        <v>11.69560185185185</v>
      </c>
      <c r="AH3" t="n">
        <v>967232.1439297964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2.7969</v>
      </c>
      <c r="E4" t="n">
        <v>35.75</v>
      </c>
      <c r="F4" t="n">
        <v>22.88</v>
      </c>
      <c r="G4" t="n">
        <v>7.19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394.53</v>
      </c>
      <c r="Q4" t="n">
        <v>444.67</v>
      </c>
      <c r="R4" t="n">
        <v>243.6</v>
      </c>
      <c r="S4" t="n">
        <v>48.21</v>
      </c>
      <c r="T4" t="n">
        <v>90848.16</v>
      </c>
      <c r="U4" t="n">
        <v>0.2</v>
      </c>
      <c r="V4" t="n">
        <v>0.6</v>
      </c>
      <c r="W4" t="n">
        <v>0.47</v>
      </c>
      <c r="X4" t="n">
        <v>5.6</v>
      </c>
      <c r="Y4" t="n">
        <v>1</v>
      </c>
      <c r="Z4" t="n">
        <v>10</v>
      </c>
      <c r="AA4" t="n">
        <v>657.8510536471205</v>
      </c>
      <c r="AB4" t="n">
        <v>900.100833940184</v>
      </c>
      <c r="AC4" t="n">
        <v>814.1964736483868</v>
      </c>
      <c r="AD4" t="n">
        <v>657851.0536471205</v>
      </c>
      <c r="AE4" t="n">
        <v>900100.833940184</v>
      </c>
      <c r="AF4" t="n">
        <v>2.461431525869607e-06</v>
      </c>
      <c r="AG4" t="n">
        <v>10.3443287037037</v>
      </c>
      <c r="AH4" t="n">
        <v>814196.4736483868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3.0453</v>
      </c>
      <c r="E5" t="n">
        <v>32.84</v>
      </c>
      <c r="F5" t="n">
        <v>21.79</v>
      </c>
      <c r="G5" t="n">
        <v>8.380000000000001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375.45</v>
      </c>
      <c r="Q5" t="n">
        <v>444.68</v>
      </c>
      <c r="R5" t="n">
        <v>208.18</v>
      </c>
      <c r="S5" t="n">
        <v>48.21</v>
      </c>
      <c r="T5" t="n">
        <v>73314.35000000001</v>
      </c>
      <c r="U5" t="n">
        <v>0.23</v>
      </c>
      <c r="V5" t="n">
        <v>0.63</v>
      </c>
      <c r="W5" t="n">
        <v>0.41</v>
      </c>
      <c r="X5" t="n">
        <v>4.51</v>
      </c>
      <c r="Y5" t="n">
        <v>1</v>
      </c>
      <c r="Z5" t="n">
        <v>10</v>
      </c>
      <c r="AA5" t="n">
        <v>588.4632477960323</v>
      </c>
      <c r="AB5" t="n">
        <v>805.1613768007778</v>
      </c>
      <c r="AC5" t="n">
        <v>728.3179050500007</v>
      </c>
      <c r="AD5" t="n">
        <v>588463.2477960323</v>
      </c>
      <c r="AE5" t="n">
        <v>805161.3768007779</v>
      </c>
      <c r="AF5" t="n">
        <v>2.680037693779082e-06</v>
      </c>
      <c r="AG5" t="n">
        <v>9.502314814814817</v>
      </c>
      <c r="AH5" t="n">
        <v>728317.9050500008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3.2386</v>
      </c>
      <c r="E6" t="n">
        <v>30.88</v>
      </c>
      <c r="F6" t="n">
        <v>21.08</v>
      </c>
      <c r="G6" t="n">
        <v>9.58</v>
      </c>
      <c r="H6" t="n">
        <v>0.13</v>
      </c>
      <c r="I6" t="n">
        <v>132</v>
      </c>
      <c r="J6" t="n">
        <v>276.02</v>
      </c>
      <c r="K6" t="n">
        <v>60.56</v>
      </c>
      <c r="L6" t="n">
        <v>2</v>
      </c>
      <c r="M6" t="n">
        <v>130</v>
      </c>
      <c r="N6" t="n">
        <v>73.47</v>
      </c>
      <c r="O6" t="n">
        <v>34277.1</v>
      </c>
      <c r="P6" t="n">
        <v>363.08</v>
      </c>
      <c r="Q6" t="n">
        <v>444.61</v>
      </c>
      <c r="R6" t="n">
        <v>184.92</v>
      </c>
      <c r="S6" t="n">
        <v>48.21</v>
      </c>
      <c r="T6" t="n">
        <v>61805.25</v>
      </c>
      <c r="U6" t="n">
        <v>0.26</v>
      </c>
      <c r="V6" t="n">
        <v>0.65</v>
      </c>
      <c r="W6" t="n">
        <v>0.37</v>
      </c>
      <c r="X6" t="n">
        <v>3.8</v>
      </c>
      <c r="Y6" t="n">
        <v>1</v>
      </c>
      <c r="Z6" t="n">
        <v>10</v>
      </c>
      <c r="AA6" t="n">
        <v>539.8335635056626</v>
      </c>
      <c r="AB6" t="n">
        <v>738.6240973644371</v>
      </c>
      <c r="AC6" t="n">
        <v>668.1308501774063</v>
      </c>
      <c r="AD6" t="n">
        <v>539833.5635056626</v>
      </c>
      <c r="AE6" t="n">
        <v>738624.0973644372</v>
      </c>
      <c r="AF6" t="n">
        <v>2.850152718967896e-06</v>
      </c>
      <c r="AG6" t="n">
        <v>8.935185185185185</v>
      </c>
      <c r="AH6" t="n">
        <v>668130.8501774062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3.402</v>
      </c>
      <c r="E7" t="n">
        <v>29.39</v>
      </c>
      <c r="F7" t="n">
        <v>20.54</v>
      </c>
      <c r="G7" t="n">
        <v>10.81</v>
      </c>
      <c r="H7" t="n">
        <v>0.14</v>
      </c>
      <c r="I7" t="n">
        <v>114</v>
      </c>
      <c r="J7" t="n">
        <v>276.51</v>
      </c>
      <c r="K7" t="n">
        <v>60.56</v>
      </c>
      <c r="L7" t="n">
        <v>2.25</v>
      </c>
      <c r="M7" t="n">
        <v>112</v>
      </c>
      <c r="N7" t="n">
        <v>73.70999999999999</v>
      </c>
      <c r="O7" t="n">
        <v>34337.08</v>
      </c>
      <c r="P7" t="n">
        <v>353.53</v>
      </c>
      <c r="Q7" t="n">
        <v>444.63</v>
      </c>
      <c r="R7" t="n">
        <v>166.94</v>
      </c>
      <c r="S7" t="n">
        <v>48.21</v>
      </c>
      <c r="T7" t="n">
        <v>52907.1</v>
      </c>
      <c r="U7" t="n">
        <v>0.29</v>
      </c>
      <c r="V7" t="n">
        <v>0.66</v>
      </c>
      <c r="W7" t="n">
        <v>0.35</v>
      </c>
      <c r="X7" t="n">
        <v>3.26</v>
      </c>
      <c r="Y7" t="n">
        <v>1</v>
      </c>
      <c r="Z7" t="n">
        <v>10</v>
      </c>
      <c r="AA7" t="n">
        <v>501.0681391889037</v>
      </c>
      <c r="AB7" t="n">
        <v>685.5835336044273</v>
      </c>
      <c r="AC7" t="n">
        <v>620.1524033797527</v>
      </c>
      <c r="AD7" t="n">
        <v>501068.1391889037</v>
      </c>
      <c r="AE7" t="n">
        <v>685583.5336044274</v>
      </c>
      <c r="AF7" t="n">
        <v>2.9939540387602e-06</v>
      </c>
      <c r="AG7" t="n">
        <v>8.504050925925926</v>
      </c>
      <c r="AH7" t="n">
        <v>620152.4033797528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3.5269</v>
      </c>
      <c r="E8" t="n">
        <v>28.35</v>
      </c>
      <c r="F8" t="n">
        <v>20.18</v>
      </c>
      <c r="G8" t="n">
        <v>11.99</v>
      </c>
      <c r="H8" t="n">
        <v>0.16</v>
      </c>
      <c r="I8" t="n">
        <v>101</v>
      </c>
      <c r="J8" t="n">
        <v>277</v>
      </c>
      <c r="K8" t="n">
        <v>60.56</v>
      </c>
      <c r="L8" t="n">
        <v>2.5</v>
      </c>
      <c r="M8" t="n">
        <v>99</v>
      </c>
      <c r="N8" t="n">
        <v>73.94</v>
      </c>
      <c r="O8" t="n">
        <v>34397.15</v>
      </c>
      <c r="P8" t="n">
        <v>347.07</v>
      </c>
      <c r="Q8" t="n">
        <v>444.62</v>
      </c>
      <c r="R8" t="n">
        <v>155.31</v>
      </c>
      <c r="S8" t="n">
        <v>48.21</v>
      </c>
      <c r="T8" t="n">
        <v>47156.18</v>
      </c>
      <c r="U8" t="n">
        <v>0.31</v>
      </c>
      <c r="V8" t="n">
        <v>0.68</v>
      </c>
      <c r="W8" t="n">
        <v>0.32</v>
      </c>
      <c r="X8" t="n">
        <v>2.9</v>
      </c>
      <c r="Y8" t="n">
        <v>1</v>
      </c>
      <c r="Z8" t="n">
        <v>10</v>
      </c>
      <c r="AA8" t="n">
        <v>483.4130153225148</v>
      </c>
      <c r="AB8" t="n">
        <v>661.4270142413402</v>
      </c>
      <c r="AC8" t="n">
        <v>598.3013483207909</v>
      </c>
      <c r="AD8" t="n">
        <v>483413.0153225148</v>
      </c>
      <c r="AE8" t="n">
        <v>661427.0142413402</v>
      </c>
      <c r="AF8" t="n">
        <v>3.103873162640608e-06</v>
      </c>
      <c r="AG8" t="n">
        <v>8.203125000000002</v>
      </c>
      <c r="AH8" t="n">
        <v>598301.3483207909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3.6343</v>
      </c>
      <c r="E9" t="n">
        <v>27.52</v>
      </c>
      <c r="F9" t="n">
        <v>19.86</v>
      </c>
      <c r="G9" t="n">
        <v>13.1</v>
      </c>
      <c r="H9" t="n">
        <v>0.18</v>
      </c>
      <c r="I9" t="n">
        <v>91</v>
      </c>
      <c r="J9" t="n">
        <v>277.48</v>
      </c>
      <c r="K9" t="n">
        <v>60.56</v>
      </c>
      <c r="L9" t="n">
        <v>2.75</v>
      </c>
      <c r="M9" t="n">
        <v>89</v>
      </c>
      <c r="N9" t="n">
        <v>74.18000000000001</v>
      </c>
      <c r="O9" t="n">
        <v>34457.31</v>
      </c>
      <c r="P9" t="n">
        <v>341.51</v>
      </c>
      <c r="Q9" t="n">
        <v>444.57</v>
      </c>
      <c r="R9" t="n">
        <v>144.88</v>
      </c>
      <c r="S9" t="n">
        <v>48.21</v>
      </c>
      <c r="T9" t="n">
        <v>41989.12</v>
      </c>
      <c r="U9" t="n">
        <v>0.33</v>
      </c>
      <c r="V9" t="n">
        <v>0.6899999999999999</v>
      </c>
      <c r="W9" t="n">
        <v>0.31</v>
      </c>
      <c r="X9" t="n">
        <v>2.58</v>
      </c>
      <c r="Y9" t="n">
        <v>1</v>
      </c>
      <c r="Z9" t="n">
        <v>10</v>
      </c>
      <c r="AA9" t="n">
        <v>469.1275044918279</v>
      </c>
      <c r="AB9" t="n">
        <v>641.8809480905363</v>
      </c>
      <c r="AC9" t="n">
        <v>580.6207312903435</v>
      </c>
      <c r="AD9" t="n">
        <v>469127.5044918279</v>
      </c>
      <c r="AE9" t="n">
        <v>641880.9480905363</v>
      </c>
      <c r="AF9" t="n">
        <v>3.198391288379246e-06</v>
      </c>
      <c r="AG9" t="n">
        <v>7.962962962962963</v>
      </c>
      <c r="AH9" t="n">
        <v>580620.7312903436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3.735</v>
      </c>
      <c r="E10" t="n">
        <v>26.77</v>
      </c>
      <c r="F10" t="n">
        <v>19.59</v>
      </c>
      <c r="G10" t="n">
        <v>14.33</v>
      </c>
      <c r="H10" t="n">
        <v>0.19</v>
      </c>
      <c r="I10" t="n">
        <v>82</v>
      </c>
      <c r="J10" t="n">
        <v>277.97</v>
      </c>
      <c r="K10" t="n">
        <v>60.56</v>
      </c>
      <c r="L10" t="n">
        <v>3</v>
      </c>
      <c r="M10" t="n">
        <v>80</v>
      </c>
      <c r="N10" t="n">
        <v>74.42</v>
      </c>
      <c r="O10" t="n">
        <v>34517.57</v>
      </c>
      <c r="P10" t="n">
        <v>336.61</v>
      </c>
      <c r="Q10" t="n">
        <v>444.65</v>
      </c>
      <c r="R10" t="n">
        <v>136.02</v>
      </c>
      <c r="S10" t="n">
        <v>48.21</v>
      </c>
      <c r="T10" t="n">
        <v>37604.48</v>
      </c>
      <c r="U10" t="n">
        <v>0.35</v>
      </c>
      <c r="V10" t="n">
        <v>0.7</v>
      </c>
      <c r="W10" t="n">
        <v>0.29</v>
      </c>
      <c r="X10" t="n">
        <v>2.31</v>
      </c>
      <c r="Y10" t="n">
        <v>1</v>
      </c>
      <c r="Z10" t="n">
        <v>10</v>
      </c>
      <c r="AA10" t="n">
        <v>444.1847459625929</v>
      </c>
      <c r="AB10" t="n">
        <v>607.7531654739927</v>
      </c>
      <c r="AC10" t="n">
        <v>549.7500563480792</v>
      </c>
      <c r="AD10" t="n">
        <v>444184.7459625929</v>
      </c>
      <c r="AE10" t="n">
        <v>607753.1654739927</v>
      </c>
      <c r="AF10" t="n">
        <v>3.287013031972176e-06</v>
      </c>
      <c r="AG10" t="n">
        <v>7.745949074074074</v>
      </c>
      <c r="AH10" t="n">
        <v>549750.0563480791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3.8174</v>
      </c>
      <c r="E11" t="n">
        <v>26.2</v>
      </c>
      <c r="F11" t="n">
        <v>19.38</v>
      </c>
      <c r="G11" t="n">
        <v>15.5</v>
      </c>
      <c r="H11" t="n">
        <v>0.21</v>
      </c>
      <c r="I11" t="n">
        <v>75</v>
      </c>
      <c r="J11" t="n">
        <v>278.46</v>
      </c>
      <c r="K11" t="n">
        <v>60.56</v>
      </c>
      <c r="L11" t="n">
        <v>3.25</v>
      </c>
      <c r="M11" t="n">
        <v>73</v>
      </c>
      <c r="N11" t="n">
        <v>74.66</v>
      </c>
      <c r="O11" t="n">
        <v>34577.92</v>
      </c>
      <c r="P11" t="n">
        <v>332.8</v>
      </c>
      <c r="Q11" t="n">
        <v>444.6</v>
      </c>
      <c r="R11" t="n">
        <v>128.9</v>
      </c>
      <c r="S11" t="n">
        <v>48.21</v>
      </c>
      <c r="T11" t="n">
        <v>34079.03</v>
      </c>
      <c r="U11" t="n">
        <v>0.37</v>
      </c>
      <c r="V11" t="n">
        <v>0.7</v>
      </c>
      <c r="W11" t="n">
        <v>0.29</v>
      </c>
      <c r="X11" t="n">
        <v>2.1</v>
      </c>
      <c r="Y11" t="n">
        <v>1</v>
      </c>
      <c r="Z11" t="n">
        <v>10</v>
      </c>
      <c r="AA11" t="n">
        <v>434.8537063609504</v>
      </c>
      <c r="AB11" t="n">
        <v>594.9860254346115</v>
      </c>
      <c r="AC11" t="n">
        <v>538.2013942352629</v>
      </c>
      <c r="AD11" t="n">
        <v>434853.7063609504</v>
      </c>
      <c r="AE11" t="n">
        <v>594986.0254346115</v>
      </c>
      <c r="AF11" t="n">
        <v>3.359529731793999e-06</v>
      </c>
      <c r="AG11" t="n">
        <v>7.581018518518519</v>
      </c>
      <c r="AH11" t="n">
        <v>538201.3942352629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3.8908</v>
      </c>
      <c r="E12" t="n">
        <v>25.7</v>
      </c>
      <c r="F12" t="n">
        <v>19.2</v>
      </c>
      <c r="G12" t="n">
        <v>16.69</v>
      </c>
      <c r="H12" t="n">
        <v>0.22</v>
      </c>
      <c r="I12" t="n">
        <v>69</v>
      </c>
      <c r="J12" t="n">
        <v>278.95</v>
      </c>
      <c r="K12" t="n">
        <v>60.56</v>
      </c>
      <c r="L12" t="n">
        <v>3.5</v>
      </c>
      <c r="M12" t="n">
        <v>67</v>
      </c>
      <c r="N12" t="n">
        <v>74.90000000000001</v>
      </c>
      <c r="O12" t="n">
        <v>34638.36</v>
      </c>
      <c r="P12" t="n">
        <v>329.57</v>
      </c>
      <c r="Q12" t="n">
        <v>444.62</v>
      </c>
      <c r="R12" t="n">
        <v>123.05</v>
      </c>
      <c r="S12" t="n">
        <v>48.21</v>
      </c>
      <c r="T12" t="n">
        <v>31183.62</v>
      </c>
      <c r="U12" t="n">
        <v>0.39</v>
      </c>
      <c r="V12" t="n">
        <v>0.71</v>
      </c>
      <c r="W12" t="n">
        <v>0.27</v>
      </c>
      <c r="X12" t="n">
        <v>1.92</v>
      </c>
      <c r="Y12" t="n">
        <v>1</v>
      </c>
      <c r="Z12" t="n">
        <v>10</v>
      </c>
      <c r="AA12" t="n">
        <v>426.829805144066</v>
      </c>
      <c r="AB12" t="n">
        <v>584.007369800132</v>
      </c>
      <c r="AC12" t="n">
        <v>528.270526085898</v>
      </c>
      <c r="AD12" t="n">
        <v>426829.805144066</v>
      </c>
      <c r="AE12" t="n">
        <v>584007.369800132</v>
      </c>
      <c r="AF12" t="n">
        <v>3.424125918285768e-06</v>
      </c>
      <c r="AG12" t="n">
        <v>7.436342592592593</v>
      </c>
      <c r="AH12" t="n">
        <v>528270.526085898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3.9546</v>
      </c>
      <c r="E13" t="n">
        <v>25.29</v>
      </c>
      <c r="F13" t="n">
        <v>19.04</v>
      </c>
      <c r="G13" t="n">
        <v>17.85</v>
      </c>
      <c r="H13" t="n">
        <v>0.24</v>
      </c>
      <c r="I13" t="n">
        <v>64</v>
      </c>
      <c r="J13" t="n">
        <v>279.44</v>
      </c>
      <c r="K13" t="n">
        <v>60.56</v>
      </c>
      <c r="L13" t="n">
        <v>3.75</v>
      </c>
      <c r="M13" t="n">
        <v>62</v>
      </c>
      <c r="N13" t="n">
        <v>75.14</v>
      </c>
      <c r="O13" t="n">
        <v>34698.9</v>
      </c>
      <c r="P13" t="n">
        <v>326.85</v>
      </c>
      <c r="Q13" t="n">
        <v>444.59</v>
      </c>
      <c r="R13" t="n">
        <v>117.95</v>
      </c>
      <c r="S13" t="n">
        <v>48.21</v>
      </c>
      <c r="T13" t="n">
        <v>28658.63</v>
      </c>
      <c r="U13" t="n">
        <v>0.41</v>
      </c>
      <c r="V13" t="n">
        <v>0.72</v>
      </c>
      <c r="W13" t="n">
        <v>0.27</v>
      </c>
      <c r="X13" t="n">
        <v>1.77</v>
      </c>
      <c r="Y13" t="n">
        <v>1</v>
      </c>
      <c r="Z13" t="n">
        <v>10</v>
      </c>
      <c r="AA13" t="n">
        <v>420.2822243529628</v>
      </c>
      <c r="AB13" t="n">
        <v>575.0486809028667</v>
      </c>
      <c r="AC13" t="n">
        <v>520.166841883389</v>
      </c>
      <c r="AD13" t="n">
        <v>420282.2243529628</v>
      </c>
      <c r="AE13" t="n">
        <v>575048.6809028668</v>
      </c>
      <c r="AF13" t="n">
        <v>3.480273557225481e-06</v>
      </c>
      <c r="AG13" t="n">
        <v>7.317708333333333</v>
      </c>
      <c r="AH13" t="n">
        <v>520166.841883389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4.0083</v>
      </c>
      <c r="E14" t="n">
        <v>24.95</v>
      </c>
      <c r="F14" t="n">
        <v>18.91</v>
      </c>
      <c r="G14" t="n">
        <v>18.91</v>
      </c>
      <c r="H14" t="n">
        <v>0.25</v>
      </c>
      <c r="I14" t="n">
        <v>60</v>
      </c>
      <c r="J14" t="n">
        <v>279.94</v>
      </c>
      <c r="K14" t="n">
        <v>60.56</v>
      </c>
      <c r="L14" t="n">
        <v>4</v>
      </c>
      <c r="M14" t="n">
        <v>58</v>
      </c>
      <c r="N14" t="n">
        <v>75.38</v>
      </c>
      <c r="O14" t="n">
        <v>34759.54</v>
      </c>
      <c r="P14" t="n">
        <v>324.39</v>
      </c>
      <c r="Q14" t="n">
        <v>444.56</v>
      </c>
      <c r="R14" t="n">
        <v>113.77</v>
      </c>
      <c r="S14" t="n">
        <v>48.21</v>
      </c>
      <c r="T14" t="n">
        <v>26588.59</v>
      </c>
      <c r="U14" t="n">
        <v>0.42</v>
      </c>
      <c r="V14" t="n">
        <v>0.72</v>
      </c>
      <c r="W14" t="n">
        <v>0.26</v>
      </c>
      <c r="X14" t="n">
        <v>1.64</v>
      </c>
      <c r="Y14" t="n">
        <v>1</v>
      </c>
      <c r="Z14" t="n">
        <v>10</v>
      </c>
      <c r="AA14" t="n">
        <v>402.0908321274973</v>
      </c>
      <c r="AB14" t="n">
        <v>550.1584155124007</v>
      </c>
      <c r="AC14" t="n">
        <v>497.6520684880822</v>
      </c>
      <c r="AD14" t="n">
        <v>402090.8321274972</v>
      </c>
      <c r="AE14" t="n">
        <v>550158.4155124007</v>
      </c>
      <c r="AF14" t="n">
        <v>3.527532620094799e-06</v>
      </c>
      <c r="AG14" t="n">
        <v>7.219328703703703</v>
      </c>
      <c r="AH14" t="n">
        <v>497652.0684880822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4.0937</v>
      </c>
      <c r="E15" t="n">
        <v>24.43</v>
      </c>
      <c r="F15" t="n">
        <v>18.65</v>
      </c>
      <c r="G15" t="n">
        <v>20.35</v>
      </c>
      <c r="H15" t="n">
        <v>0.27</v>
      </c>
      <c r="I15" t="n">
        <v>55</v>
      </c>
      <c r="J15" t="n">
        <v>280.43</v>
      </c>
      <c r="K15" t="n">
        <v>60.56</v>
      </c>
      <c r="L15" t="n">
        <v>4.25</v>
      </c>
      <c r="M15" t="n">
        <v>53</v>
      </c>
      <c r="N15" t="n">
        <v>75.62</v>
      </c>
      <c r="O15" t="n">
        <v>34820.27</v>
      </c>
      <c r="P15" t="n">
        <v>319.78</v>
      </c>
      <c r="Q15" t="n">
        <v>444.55</v>
      </c>
      <c r="R15" t="n">
        <v>104.93</v>
      </c>
      <c r="S15" t="n">
        <v>48.21</v>
      </c>
      <c r="T15" t="n">
        <v>22193.74</v>
      </c>
      <c r="U15" t="n">
        <v>0.46</v>
      </c>
      <c r="V15" t="n">
        <v>0.73</v>
      </c>
      <c r="W15" t="n">
        <v>0.25</v>
      </c>
      <c r="X15" t="n">
        <v>1.38</v>
      </c>
      <c r="Y15" t="n">
        <v>1</v>
      </c>
      <c r="Z15" t="n">
        <v>10</v>
      </c>
      <c r="AA15" t="n">
        <v>393.1545492971211</v>
      </c>
      <c r="AB15" t="n">
        <v>537.9313991029056</v>
      </c>
      <c r="AC15" t="n">
        <v>486.5919813639842</v>
      </c>
      <c r="AD15" t="n">
        <v>393154.5492971211</v>
      </c>
      <c r="AE15" t="n">
        <v>537931.3991029056</v>
      </c>
      <c r="AF15" t="n">
        <v>3.60268949102664e-06</v>
      </c>
      <c r="AG15" t="n">
        <v>7.06886574074074</v>
      </c>
      <c r="AH15" t="n">
        <v>486591.9813639842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4.1369</v>
      </c>
      <c r="E16" t="n">
        <v>24.17</v>
      </c>
      <c r="F16" t="n">
        <v>18.56</v>
      </c>
      <c r="G16" t="n">
        <v>21.41</v>
      </c>
      <c r="H16" t="n">
        <v>0.29</v>
      </c>
      <c r="I16" t="n">
        <v>52</v>
      </c>
      <c r="J16" t="n">
        <v>280.92</v>
      </c>
      <c r="K16" t="n">
        <v>60.56</v>
      </c>
      <c r="L16" t="n">
        <v>4.5</v>
      </c>
      <c r="M16" t="n">
        <v>50</v>
      </c>
      <c r="N16" t="n">
        <v>75.87</v>
      </c>
      <c r="O16" t="n">
        <v>34881.09</v>
      </c>
      <c r="P16" t="n">
        <v>317.79</v>
      </c>
      <c r="Q16" t="n">
        <v>444.59</v>
      </c>
      <c r="R16" t="n">
        <v>102.34</v>
      </c>
      <c r="S16" t="n">
        <v>48.21</v>
      </c>
      <c r="T16" t="n">
        <v>20915.06</v>
      </c>
      <c r="U16" t="n">
        <v>0.47</v>
      </c>
      <c r="V16" t="n">
        <v>0.74</v>
      </c>
      <c r="W16" t="n">
        <v>0.23</v>
      </c>
      <c r="X16" t="n">
        <v>1.28</v>
      </c>
      <c r="Y16" t="n">
        <v>1</v>
      </c>
      <c r="Z16" t="n">
        <v>10</v>
      </c>
      <c r="AA16" t="n">
        <v>388.9359402880356</v>
      </c>
      <c r="AB16" t="n">
        <v>532.1593121447805</v>
      </c>
      <c r="AC16" t="n">
        <v>481.3707742839674</v>
      </c>
      <c r="AD16" t="n">
        <v>388935.9402880356</v>
      </c>
      <c r="AE16" t="n">
        <v>532159.3121447805</v>
      </c>
      <c r="AF16" t="n">
        <v>3.640707955010896e-06</v>
      </c>
      <c r="AG16" t="n">
        <v>6.99363425925926</v>
      </c>
      <c r="AH16" t="n">
        <v>481370.7742839674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4.1098</v>
      </c>
      <c r="E17" t="n">
        <v>24.33</v>
      </c>
      <c r="F17" t="n">
        <v>18.82</v>
      </c>
      <c r="G17" t="n">
        <v>22.58</v>
      </c>
      <c r="H17" t="n">
        <v>0.3</v>
      </c>
      <c r="I17" t="n">
        <v>50</v>
      </c>
      <c r="J17" t="n">
        <v>281.41</v>
      </c>
      <c r="K17" t="n">
        <v>60.56</v>
      </c>
      <c r="L17" t="n">
        <v>4.75</v>
      </c>
      <c r="M17" t="n">
        <v>48</v>
      </c>
      <c r="N17" t="n">
        <v>76.11</v>
      </c>
      <c r="O17" t="n">
        <v>34942.02</v>
      </c>
      <c r="P17" t="n">
        <v>322.38</v>
      </c>
      <c r="Q17" t="n">
        <v>444.58</v>
      </c>
      <c r="R17" t="n">
        <v>111.7</v>
      </c>
      <c r="S17" t="n">
        <v>48.21</v>
      </c>
      <c r="T17" t="n">
        <v>25603.33</v>
      </c>
      <c r="U17" t="n">
        <v>0.43</v>
      </c>
      <c r="V17" t="n">
        <v>0.72</v>
      </c>
      <c r="W17" t="n">
        <v>0.24</v>
      </c>
      <c r="X17" t="n">
        <v>1.54</v>
      </c>
      <c r="Y17" t="n">
        <v>1</v>
      </c>
      <c r="Z17" t="n">
        <v>10</v>
      </c>
      <c r="AA17" t="n">
        <v>394.2537574942598</v>
      </c>
      <c r="AB17" t="n">
        <v>539.4353842518741</v>
      </c>
      <c r="AC17" t="n">
        <v>487.9524282811913</v>
      </c>
      <c r="AD17" t="n">
        <v>394253.7574942599</v>
      </c>
      <c r="AE17" t="n">
        <v>539435.3842518741</v>
      </c>
      <c r="AF17" t="n">
        <v>3.616858409317069e-06</v>
      </c>
      <c r="AG17" t="n">
        <v>7.039930555555554</v>
      </c>
      <c r="AH17" t="n">
        <v>487952.4282811913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4.1658</v>
      </c>
      <c r="E18" t="n">
        <v>24.01</v>
      </c>
      <c r="F18" t="n">
        <v>18.65</v>
      </c>
      <c r="G18" t="n">
        <v>23.81</v>
      </c>
      <c r="H18" t="n">
        <v>0.32</v>
      </c>
      <c r="I18" t="n">
        <v>47</v>
      </c>
      <c r="J18" t="n">
        <v>281.91</v>
      </c>
      <c r="K18" t="n">
        <v>60.56</v>
      </c>
      <c r="L18" t="n">
        <v>5</v>
      </c>
      <c r="M18" t="n">
        <v>45</v>
      </c>
      <c r="N18" t="n">
        <v>76.34999999999999</v>
      </c>
      <c r="O18" t="n">
        <v>35003.04</v>
      </c>
      <c r="P18" t="n">
        <v>319.19</v>
      </c>
      <c r="Q18" t="n">
        <v>444.62</v>
      </c>
      <c r="R18" t="n">
        <v>105.69</v>
      </c>
      <c r="S18" t="n">
        <v>48.21</v>
      </c>
      <c r="T18" t="n">
        <v>22615.63</v>
      </c>
      <c r="U18" t="n">
        <v>0.46</v>
      </c>
      <c r="V18" t="n">
        <v>0.73</v>
      </c>
      <c r="W18" t="n">
        <v>0.24</v>
      </c>
      <c r="X18" t="n">
        <v>1.37</v>
      </c>
      <c r="Y18" t="n">
        <v>1</v>
      </c>
      <c r="Z18" t="n">
        <v>10</v>
      </c>
      <c r="AA18" t="n">
        <v>388.3346441438176</v>
      </c>
      <c r="AB18" t="n">
        <v>531.3365922329477</v>
      </c>
      <c r="AC18" t="n">
        <v>480.6265736058253</v>
      </c>
      <c r="AD18" t="n">
        <v>388334.6441438176</v>
      </c>
      <c r="AE18" t="n">
        <v>531336.5922329477</v>
      </c>
      <c r="AF18" t="n">
        <v>3.666141603370735e-06</v>
      </c>
      <c r="AG18" t="n">
        <v>6.947337962962963</v>
      </c>
      <c r="AH18" t="n">
        <v>480626.5736058253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4.1952</v>
      </c>
      <c r="E19" t="n">
        <v>23.84</v>
      </c>
      <c r="F19" t="n">
        <v>18.59</v>
      </c>
      <c r="G19" t="n">
        <v>24.78</v>
      </c>
      <c r="H19" t="n">
        <v>0.33</v>
      </c>
      <c r="I19" t="n">
        <v>45</v>
      </c>
      <c r="J19" t="n">
        <v>282.4</v>
      </c>
      <c r="K19" t="n">
        <v>60.56</v>
      </c>
      <c r="L19" t="n">
        <v>5.25</v>
      </c>
      <c r="M19" t="n">
        <v>43</v>
      </c>
      <c r="N19" t="n">
        <v>76.59999999999999</v>
      </c>
      <c r="O19" t="n">
        <v>35064.15</v>
      </c>
      <c r="P19" t="n">
        <v>318.22</v>
      </c>
      <c r="Q19" t="n">
        <v>444.58</v>
      </c>
      <c r="R19" t="n">
        <v>103.5</v>
      </c>
      <c r="S19" t="n">
        <v>48.21</v>
      </c>
      <c r="T19" t="n">
        <v>21528.39</v>
      </c>
      <c r="U19" t="n">
        <v>0.47</v>
      </c>
      <c r="V19" t="n">
        <v>0.73</v>
      </c>
      <c r="W19" t="n">
        <v>0.23</v>
      </c>
      <c r="X19" t="n">
        <v>1.31</v>
      </c>
      <c r="Y19" t="n">
        <v>1</v>
      </c>
      <c r="Z19" t="n">
        <v>10</v>
      </c>
      <c r="AA19" t="n">
        <v>385.8760911957839</v>
      </c>
      <c r="AB19" t="n">
        <v>527.972691625747</v>
      </c>
      <c r="AC19" t="n">
        <v>477.5837189513118</v>
      </c>
      <c r="AD19" t="n">
        <v>385876.0911957839</v>
      </c>
      <c r="AE19" t="n">
        <v>527972.691625747</v>
      </c>
      <c r="AF19" t="n">
        <v>3.692015280248909e-06</v>
      </c>
      <c r="AG19" t="n">
        <v>6.898148148148149</v>
      </c>
      <c r="AH19" t="n">
        <v>477583.7189513118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4.2259</v>
      </c>
      <c r="E20" t="n">
        <v>23.66</v>
      </c>
      <c r="F20" t="n">
        <v>18.52</v>
      </c>
      <c r="G20" t="n">
        <v>25.84</v>
      </c>
      <c r="H20" t="n">
        <v>0.35</v>
      </c>
      <c r="I20" t="n">
        <v>43</v>
      </c>
      <c r="J20" t="n">
        <v>282.9</v>
      </c>
      <c r="K20" t="n">
        <v>60.56</v>
      </c>
      <c r="L20" t="n">
        <v>5.5</v>
      </c>
      <c r="M20" t="n">
        <v>41</v>
      </c>
      <c r="N20" t="n">
        <v>76.84999999999999</v>
      </c>
      <c r="O20" t="n">
        <v>35125.37</v>
      </c>
      <c r="P20" t="n">
        <v>316.74</v>
      </c>
      <c r="Q20" t="n">
        <v>444.6</v>
      </c>
      <c r="R20" t="n">
        <v>101.1</v>
      </c>
      <c r="S20" t="n">
        <v>48.21</v>
      </c>
      <c r="T20" t="n">
        <v>20341.51</v>
      </c>
      <c r="U20" t="n">
        <v>0.48</v>
      </c>
      <c r="V20" t="n">
        <v>0.74</v>
      </c>
      <c r="W20" t="n">
        <v>0.23</v>
      </c>
      <c r="X20" t="n">
        <v>1.24</v>
      </c>
      <c r="Y20" t="n">
        <v>1</v>
      </c>
      <c r="Z20" t="n">
        <v>10</v>
      </c>
      <c r="AA20" t="n">
        <v>383.0551332416589</v>
      </c>
      <c r="AB20" t="n">
        <v>524.1129325010317</v>
      </c>
      <c r="AC20" t="n">
        <v>474.0923298202532</v>
      </c>
      <c r="AD20" t="n">
        <v>383055.1332416589</v>
      </c>
      <c r="AE20" t="n">
        <v>524112.9325010317</v>
      </c>
      <c r="AF20" t="n">
        <v>3.719033031274758e-06</v>
      </c>
      <c r="AG20" t="n">
        <v>6.846064814814816</v>
      </c>
      <c r="AH20" t="n">
        <v>474092.3298202532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4.2572</v>
      </c>
      <c r="E21" t="n">
        <v>23.49</v>
      </c>
      <c r="F21" t="n">
        <v>18.45</v>
      </c>
      <c r="G21" t="n">
        <v>27</v>
      </c>
      <c r="H21" t="n">
        <v>0.36</v>
      </c>
      <c r="I21" t="n">
        <v>41</v>
      </c>
      <c r="J21" t="n">
        <v>283.4</v>
      </c>
      <c r="K21" t="n">
        <v>60.56</v>
      </c>
      <c r="L21" t="n">
        <v>5.75</v>
      </c>
      <c r="M21" t="n">
        <v>39</v>
      </c>
      <c r="N21" t="n">
        <v>77.09</v>
      </c>
      <c r="O21" t="n">
        <v>35186.68</v>
      </c>
      <c r="P21" t="n">
        <v>315.42</v>
      </c>
      <c r="Q21" t="n">
        <v>444.58</v>
      </c>
      <c r="R21" t="n">
        <v>98.95</v>
      </c>
      <c r="S21" t="n">
        <v>48.21</v>
      </c>
      <c r="T21" t="n">
        <v>19274.45</v>
      </c>
      <c r="U21" t="n">
        <v>0.49</v>
      </c>
      <c r="V21" t="n">
        <v>0.74</v>
      </c>
      <c r="W21" t="n">
        <v>0.23</v>
      </c>
      <c r="X21" t="n">
        <v>1.17</v>
      </c>
      <c r="Y21" t="n">
        <v>1</v>
      </c>
      <c r="Z21" t="n">
        <v>10</v>
      </c>
      <c r="AA21" t="n">
        <v>380.3324883946348</v>
      </c>
      <c r="AB21" t="n">
        <v>520.3876897067198</v>
      </c>
      <c r="AC21" t="n">
        <v>470.7226189698194</v>
      </c>
      <c r="AD21" t="n">
        <v>380332.4883946348</v>
      </c>
      <c r="AE21" t="n">
        <v>520387.6897067198</v>
      </c>
      <c r="AF21" t="n">
        <v>3.746578816522611e-06</v>
      </c>
      <c r="AG21" t="n">
        <v>6.796875</v>
      </c>
      <c r="AH21" t="n">
        <v>470722.6189698194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4.2899</v>
      </c>
      <c r="E22" t="n">
        <v>23.31</v>
      </c>
      <c r="F22" t="n">
        <v>18.37</v>
      </c>
      <c r="G22" t="n">
        <v>28.27</v>
      </c>
      <c r="H22" t="n">
        <v>0.38</v>
      </c>
      <c r="I22" t="n">
        <v>39</v>
      </c>
      <c r="J22" t="n">
        <v>283.9</v>
      </c>
      <c r="K22" t="n">
        <v>60.56</v>
      </c>
      <c r="L22" t="n">
        <v>6</v>
      </c>
      <c r="M22" t="n">
        <v>37</v>
      </c>
      <c r="N22" t="n">
        <v>77.34</v>
      </c>
      <c r="O22" t="n">
        <v>35248.1</v>
      </c>
      <c r="P22" t="n">
        <v>314.17</v>
      </c>
      <c r="Q22" t="n">
        <v>444.55</v>
      </c>
      <c r="R22" t="n">
        <v>96.40000000000001</v>
      </c>
      <c r="S22" t="n">
        <v>48.21</v>
      </c>
      <c r="T22" t="n">
        <v>18011.92</v>
      </c>
      <c r="U22" t="n">
        <v>0.5</v>
      </c>
      <c r="V22" t="n">
        <v>0.74</v>
      </c>
      <c r="W22" t="n">
        <v>0.23</v>
      </c>
      <c r="X22" t="n">
        <v>1.1</v>
      </c>
      <c r="Y22" t="n">
        <v>1</v>
      </c>
      <c r="Z22" t="n">
        <v>10</v>
      </c>
      <c r="AA22" t="n">
        <v>377.5821988701309</v>
      </c>
      <c r="AB22" t="n">
        <v>516.6246222450831</v>
      </c>
      <c r="AC22" t="n">
        <v>467.3186933852229</v>
      </c>
      <c r="AD22" t="n">
        <v>377582.1988701309</v>
      </c>
      <c r="AE22" t="n">
        <v>516624.6222450831</v>
      </c>
      <c r="AF22" t="n">
        <v>3.775356681621805e-06</v>
      </c>
      <c r="AG22" t="n">
        <v>6.744791666666667</v>
      </c>
      <c r="AH22" t="n">
        <v>467318.6933852229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4.3214</v>
      </c>
      <c r="E23" t="n">
        <v>23.14</v>
      </c>
      <c r="F23" t="n">
        <v>18.31</v>
      </c>
      <c r="G23" t="n">
        <v>29.69</v>
      </c>
      <c r="H23" t="n">
        <v>0.39</v>
      </c>
      <c r="I23" t="n">
        <v>37</v>
      </c>
      <c r="J23" t="n">
        <v>284.4</v>
      </c>
      <c r="K23" t="n">
        <v>60.56</v>
      </c>
      <c r="L23" t="n">
        <v>6.25</v>
      </c>
      <c r="M23" t="n">
        <v>35</v>
      </c>
      <c r="N23" t="n">
        <v>77.59</v>
      </c>
      <c r="O23" t="n">
        <v>35309.61</v>
      </c>
      <c r="P23" t="n">
        <v>312.89</v>
      </c>
      <c r="Q23" t="n">
        <v>444.58</v>
      </c>
      <c r="R23" t="n">
        <v>94.23</v>
      </c>
      <c r="S23" t="n">
        <v>48.21</v>
      </c>
      <c r="T23" t="n">
        <v>16936.54</v>
      </c>
      <c r="U23" t="n">
        <v>0.51</v>
      </c>
      <c r="V23" t="n">
        <v>0.75</v>
      </c>
      <c r="W23" t="n">
        <v>0.22</v>
      </c>
      <c r="X23" t="n">
        <v>1.03</v>
      </c>
      <c r="Y23" t="n">
        <v>1</v>
      </c>
      <c r="Z23" t="n">
        <v>10</v>
      </c>
      <c r="AA23" t="n">
        <v>374.981654331044</v>
      </c>
      <c r="AB23" t="n">
        <v>513.0664424787765</v>
      </c>
      <c r="AC23" t="n">
        <v>464.1001013018758</v>
      </c>
      <c r="AD23" t="n">
        <v>374981.6543310439</v>
      </c>
      <c r="AE23" t="n">
        <v>513066.4424787764</v>
      </c>
      <c r="AF23" t="n">
        <v>3.803078478276991e-06</v>
      </c>
      <c r="AG23" t="n">
        <v>6.695601851851852</v>
      </c>
      <c r="AH23" t="n">
        <v>464100.1013018758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4.3349</v>
      </c>
      <c r="E24" t="n">
        <v>23.07</v>
      </c>
      <c r="F24" t="n">
        <v>18.29</v>
      </c>
      <c r="G24" t="n">
        <v>30.48</v>
      </c>
      <c r="H24" t="n">
        <v>0.41</v>
      </c>
      <c r="I24" t="n">
        <v>36</v>
      </c>
      <c r="J24" t="n">
        <v>284.89</v>
      </c>
      <c r="K24" t="n">
        <v>60.56</v>
      </c>
      <c r="L24" t="n">
        <v>6.5</v>
      </c>
      <c r="M24" t="n">
        <v>34</v>
      </c>
      <c r="N24" t="n">
        <v>77.84</v>
      </c>
      <c r="O24" t="n">
        <v>35371.22</v>
      </c>
      <c r="P24" t="n">
        <v>312.29</v>
      </c>
      <c r="Q24" t="n">
        <v>444.55</v>
      </c>
      <c r="R24" t="n">
        <v>93.48999999999999</v>
      </c>
      <c r="S24" t="n">
        <v>48.21</v>
      </c>
      <c r="T24" t="n">
        <v>16568.6</v>
      </c>
      <c r="U24" t="n">
        <v>0.52</v>
      </c>
      <c r="V24" t="n">
        <v>0.75</v>
      </c>
      <c r="W24" t="n">
        <v>0.22</v>
      </c>
      <c r="X24" t="n">
        <v>1.01</v>
      </c>
      <c r="Y24" t="n">
        <v>1</v>
      </c>
      <c r="Z24" t="n">
        <v>10</v>
      </c>
      <c r="AA24" t="n">
        <v>373.8673433428692</v>
      </c>
      <c r="AB24" t="n">
        <v>511.5417930248245</v>
      </c>
      <c r="AC24" t="n">
        <v>462.7209622519502</v>
      </c>
      <c r="AD24" t="n">
        <v>373867.3433428692</v>
      </c>
      <c r="AE24" t="n">
        <v>511541.7930248245</v>
      </c>
      <c r="AF24" t="n">
        <v>3.814959248272072e-06</v>
      </c>
      <c r="AG24" t="n">
        <v>6.675347222222222</v>
      </c>
      <c r="AH24" t="n">
        <v>462720.9622519502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4.3467</v>
      </c>
      <c r="E25" t="n">
        <v>23.01</v>
      </c>
      <c r="F25" t="n">
        <v>18.28</v>
      </c>
      <c r="G25" t="n">
        <v>31.33</v>
      </c>
      <c r="H25" t="n">
        <v>0.42</v>
      </c>
      <c r="I25" t="n">
        <v>35</v>
      </c>
      <c r="J25" t="n">
        <v>285.39</v>
      </c>
      <c r="K25" t="n">
        <v>60.56</v>
      </c>
      <c r="L25" t="n">
        <v>6.75</v>
      </c>
      <c r="M25" t="n">
        <v>33</v>
      </c>
      <c r="N25" t="n">
        <v>78.09</v>
      </c>
      <c r="O25" t="n">
        <v>35432.93</v>
      </c>
      <c r="P25" t="n">
        <v>311.89</v>
      </c>
      <c r="Q25" t="n">
        <v>444.61</v>
      </c>
      <c r="R25" t="n">
        <v>93.29000000000001</v>
      </c>
      <c r="S25" t="n">
        <v>48.21</v>
      </c>
      <c r="T25" t="n">
        <v>16474.91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372.990898783269</v>
      </c>
      <c r="AB25" t="n">
        <v>510.3426029123743</v>
      </c>
      <c r="AC25" t="n">
        <v>461.6362211607584</v>
      </c>
      <c r="AD25" t="n">
        <v>372990.898783269</v>
      </c>
      <c r="AE25" t="n">
        <v>510342.6029123743</v>
      </c>
      <c r="AF25" t="n">
        <v>3.825343921304809e-06</v>
      </c>
      <c r="AG25" t="n">
        <v>6.657986111111112</v>
      </c>
      <c r="AH25" t="n">
        <v>461636.2211607584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4.3845</v>
      </c>
      <c r="E26" t="n">
        <v>22.81</v>
      </c>
      <c r="F26" t="n">
        <v>18.18</v>
      </c>
      <c r="G26" t="n">
        <v>33.06</v>
      </c>
      <c r="H26" t="n">
        <v>0.44</v>
      </c>
      <c r="I26" t="n">
        <v>33</v>
      </c>
      <c r="J26" t="n">
        <v>285.9</v>
      </c>
      <c r="K26" t="n">
        <v>60.56</v>
      </c>
      <c r="L26" t="n">
        <v>7</v>
      </c>
      <c r="M26" t="n">
        <v>31</v>
      </c>
      <c r="N26" t="n">
        <v>78.34</v>
      </c>
      <c r="O26" t="n">
        <v>35494.74</v>
      </c>
      <c r="P26" t="n">
        <v>310.15</v>
      </c>
      <c r="Q26" t="n">
        <v>444.58</v>
      </c>
      <c r="R26" t="n">
        <v>90.09999999999999</v>
      </c>
      <c r="S26" t="n">
        <v>48.21</v>
      </c>
      <c r="T26" t="n">
        <v>14892.22</v>
      </c>
      <c r="U26" t="n">
        <v>0.54</v>
      </c>
      <c r="V26" t="n">
        <v>0.75</v>
      </c>
      <c r="W26" t="n">
        <v>0.22</v>
      </c>
      <c r="X26" t="n">
        <v>0.9</v>
      </c>
      <c r="Y26" t="n">
        <v>1</v>
      </c>
      <c r="Z26" t="n">
        <v>10</v>
      </c>
      <c r="AA26" t="n">
        <v>369.7582352958872</v>
      </c>
      <c r="AB26" t="n">
        <v>505.9195301138909</v>
      </c>
      <c r="AC26" t="n">
        <v>457.6352802223405</v>
      </c>
      <c r="AD26" t="n">
        <v>369758.2352958872</v>
      </c>
      <c r="AE26" t="n">
        <v>505919.5301138909</v>
      </c>
      <c r="AF26" t="n">
        <v>3.858610077291033e-06</v>
      </c>
      <c r="AG26" t="n">
        <v>6.60011574074074</v>
      </c>
      <c r="AH26" t="n">
        <v>457635.2802223405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4.4015</v>
      </c>
      <c r="E27" t="n">
        <v>22.72</v>
      </c>
      <c r="F27" t="n">
        <v>18.15</v>
      </c>
      <c r="G27" t="n">
        <v>34.03</v>
      </c>
      <c r="H27" t="n">
        <v>0.45</v>
      </c>
      <c r="I27" t="n">
        <v>32</v>
      </c>
      <c r="J27" t="n">
        <v>286.4</v>
      </c>
      <c r="K27" t="n">
        <v>60.56</v>
      </c>
      <c r="L27" t="n">
        <v>7.25</v>
      </c>
      <c r="M27" t="n">
        <v>30</v>
      </c>
      <c r="N27" t="n">
        <v>78.59</v>
      </c>
      <c r="O27" t="n">
        <v>35556.78</v>
      </c>
      <c r="P27" t="n">
        <v>309.6</v>
      </c>
      <c r="Q27" t="n">
        <v>444.55</v>
      </c>
      <c r="R27" t="n">
        <v>89.03</v>
      </c>
      <c r="S27" t="n">
        <v>48.21</v>
      </c>
      <c r="T27" t="n">
        <v>14361.97</v>
      </c>
      <c r="U27" t="n">
        <v>0.54</v>
      </c>
      <c r="V27" t="n">
        <v>0.75</v>
      </c>
      <c r="W27" t="n">
        <v>0.21</v>
      </c>
      <c r="X27" t="n">
        <v>0.87</v>
      </c>
      <c r="Y27" t="n">
        <v>1</v>
      </c>
      <c r="Z27" t="n">
        <v>10</v>
      </c>
      <c r="AA27" t="n">
        <v>355.740730110217</v>
      </c>
      <c r="AB27" t="n">
        <v>486.7401611101733</v>
      </c>
      <c r="AC27" t="n">
        <v>440.2863632779242</v>
      </c>
      <c r="AD27" t="n">
        <v>355740.7301102171</v>
      </c>
      <c r="AE27" t="n">
        <v>486740.1611101733</v>
      </c>
      <c r="AF27" t="n">
        <v>3.873571046914468e-06</v>
      </c>
      <c r="AG27" t="n">
        <v>6.574074074074074</v>
      </c>
      <c r="AH27" t="n">
        <v>440286.3632779242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4.4146</v>
      </c>
      <c r="E28" t="n">
        <v>22.65</v>
      </c>
      <c r="F28" t="n">
        <v>18.13</v>
      </c>
      <c r="G28" t="n">
        <v>35.09</v>
      </c>
      <c r="H28" t="n">
        <v>0.47</v>
      </c>
      <c r="I28" t="n">
        <v>31</v>
      </c>
      <c r="J28" t="n">
        <v>286.9</v>
      </c>
      <c r="K28" t="n">
        <v>60.56</v>
      </c>
      <c r="L28" t="n">
        <v>7.5</v>
      </c>
      <c r="M28" t="n">
        <v>29</v>
      </c>
      <c r="N28" t="n">
        <v>78.84999999999999</v>
      </c>
      <c r="O28" t="n">
        <v>35618.8</v>
      </c>
      <c r="P28" t="n">
        <v>309.16</v>
      </c>
      <c r="Q28" t="n">
        <v>444.56</v>
      </c>
      <c r="R28" t="n">
        <v>88.55</v>
      </c>
      <c r="S28" t="n">
        <v>48.21</v>
      </c>
      <c r="T28" t="n">
        <v>14125.1</v>
      </c>
      <c r="U28" t="n">
        <v>0.54</v>
      </c>
      <c r="V28" t="n">
        <v>0.75</v>
      </c>
      <c r="W28" t="n">
        <v>0.21</v>
      </c>
      <c r="X28" t="n">
        <v>0.85</v>
      </c>
      <c r="Y28" t="n">
        <v>1</v>
      </c>
      <c r="Z28" t="n">
        <v>10</v>
      </c>
      <c r="AA28" t="n">
        <v>354.7743607350748</v>
      </c>
      <c r="AB28" t="n">
        <v>485.4179318978956</v>
      </c>
      <c r="AC28" t="n">
        <v>439.090325765906</v>
      </c>
      <c r="AD28" t="n">
        <v>354774.3607350748</v>
      </c>
      <c r="AE28" t="n">
        <v>485417.9318978956</v>
      </c>
      <c r="AF28" t="n">
        <v>3.885099794094879e-06</v>
      </c>
      <c r="AG28" t="n">
        <v>6.553819444444444</v>
      </c>
      <c r="AH28" t="n">
        <v>439090.325765906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4.4328</v>
      </c>
      <c r="E29" t="n">
        <v>22.56</v>
      </c>
      <c r="F29" t="n">
        <v>18.09</v>
      </c>
      <c r="G29" t="n">
        <v>36.18</v>
      </c>
      <c r="H29" t="n">
        <v>0.48</v>
      </c>
      <c r="I29" t="n">
        <v>30</v>
      </c>
      <c r="J29" t="n">
        <v>287.41</v>
      </c>
      <c r="K29" t="n">
        <v>60.56</v>
      </c>
      <c r="L29" t="n">
        <v>7.75</v>
      </c>
      <c r="M29" t="n">
        <v>28</v>
      </c>
      <c r="N29" t="n">
        <v>79.09999999999999</v>
      </c>
      <c r="O29" t="n">
        <v>35680.92</v>
      </c>
      <c r="P29" t="n">
        <v>308.46</v>
      </c>
      <c r="Q29" t="n">
        <v>444.55</v>
      </c>
      <c r="R29" t="n">
        <v>87.23999999999999</v>
      </c>
      <c r="S29" t="n">
        <v>48.21</v>
      </c>
      <c r="T29" t="n">
        <v>13475.61</v>
      </c>
      <c r="U29" t="n">
        <v>0.55</v>
      </c>
      <c r="V29" t="n">
        <v>0.75</v>
      </c>
      <c r="W29" t="n">
        <v>0.21</v>
      </c>
      <c r="X29" t="n">
        <v>0.8100000000000001</v>
      </c>
      <c r="Y29" t="n">
        <v>1</v>
      </c>
      <c r="Z29" t="n">
        <v>10</v>
      </c>
      <c r="AA29" t="n">
        <v>353.3566238241451</v>
      </c>
      <c r="AB29" t="n">
        <v>483.4781217102234</v>
      </c>
      <c r="AC29" t="n">
        <v>437.3356483400046</v>
      </c>
      <c r="AD29" t="n">
        <v>353356.6238241451</v>
      </c>
      <c r="AE29" t="n">
        <v>483478.1217102234</v>
      </c>
      <c r="AF29" t="n">
        <v>3.90111683216232e-06</v>
      </c>
      <c r="AG29" t="n">
        <v>6.527777777777778</v>
      </c>
      <c r="AH29" t="n">
        <v>437335.6483400046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18.06</v>
      </c>
      <c r="G30" t="n">
        <v>37.36</v>
      </c>
      <c r="H30" t="n">
        <v>0.49</v>
      </c>
      <c r="I30" t="n">
        <v>29</v>
      </c>
      <c r="J30" t="n">
        <v>287.91</v>
      </c>
      <c r="K30" t="n">
        <v>60.56</v>
      </c>
      <c r="L30" t="n">
        <v>8</v>
      </c>
      <c r="M30" t="n">
        <v>27</v>
      </c>
      <c r="N30" t="n">
        <v>79.36</v>
      </c>
      <c r="O30" t="n">
        <v>35743.15</v>
      </c>
      <c r="P30" t="n">
        <v>307.59</v>
      </c>
      <c r="Q30" t="n">
        <v>444.57</v>
      </c>
      <c r="R30" t="n">
        <v>85.91</v>
      </c>
      <c r="S30" t="n">
        <v>48.21</v>
      </c>
      <c r="T30" t="n">
        <v>12814.6</v>
      </c>
      <c r="U30" t="n">
        <v>0.5600000000000001</v>
      </c>
      <c r="V30" t="n">
        <v>0.76</v>
      </c>
      <c r="W30" t="n">
        <v>0.21</v>
      </c>
      <c r="X30" t="n">
        <v>0.78</v>
      </c>
      <c r="Y30" t="n">
        <v>1</v>
      </c>
      <c r="Z30" t="n">
        <v>10</v>
      </c>
      <c r="AA30" t="n">
        <v>351.9421508581856</v>
      </c>
      <c r="AB30" t="n">
        <v>481.5427773960546</v>
      </c>
      <c r="AC30" t="n">
        <v>435.5850105709071</v>
      </c>
      <c r="AD30" t="n">
        <v>351942.1508581856</v>
      </c>
      <c r="AE30" t="n">
        <v>481542.7773960546</v>
      </c>
      <c r="AF30" t="n">
        <v>3.916165807489422e-06</v>
      </c>
      <c r="AG30" t="n">
        <v>6.501736111111111</v>
      </c>
      <c r="AH30" t="n">
        <v>435585.0105709071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4.4693</v>
      </c>
      <c r="E31" t="n">
        <v>22.38</v>
      </c>
      <c r="F31" t="n">
        <v>18.01</v>
      </c>
      <c r="G31" t="n">
        <v>38.6</v>
      </c>
      <c r="H31" t="n">
        <v>0.51</v>
      </c>
      <c r="I31" t="n">
        <v>28</v>
      </c>
      <c r="J31" t="n">
        <v>288.42</v>
      </c>
      <c r="K31" t="n">
        <v>60.56</v>
      </c>
      <c r="L31" t="n">
        <v>8.25</v>
      </c>
      <c r="M31" t="n">
        <v>26</v>
      </c>
      <c r="N31" t="n">
        <v>79.61</v>
      </c>
      <c r="O31" t="n">
        <v>35805.48</v>
      </c>
      <c r="P31" t="n">
        <v>306.67</v>
      </c>
      <c r="Q31" t="n">
        <v>444.57</v>
      </c>
      <c r="R31" t="n">
        <v>84.39</v>
      </c>
      <c r="S31" t="n">
        <v>48.21</v>
      </c>
      <c r="T31" t="n">
        <v>12060.32</v>
      </c>
      <c r="U31" t="n">
        <v>0.57</v>
      </c>
      <c r="V31" t="n">
        <v>0.76</v>
      </c>
      <c r="W31" t="n">
        <v>0.21</v>
      </c>
      <c r="X31" t="n">
        <v>0.73</v>
      </c>
      <c r="Y31" t="n">
        <v>1</v>
      </c>
      <c r="Z31" t="n">
        <v>10</v>
      </c>
      <c r="AA31" t="n">
        <v>350.1692388622981</v>
      </c>
      <c r="AB31" t="n">
        <v>479.1170009879241</v>
      </c>
      <c r="AC31" t="n">
        <v>433.3907468585701</v>
      </c>
      <c r="AD31" t="n">
        <v>350169.2388622981</v>
      </c>
      <c r="AE31" t="n">
        <v>479117.0009879242</v>
      </c>
      <c r="AF31" t="n">
        <v>3.933238914000869e-06</v>
      </c>
      <c r="AG31" t="n">
        <v>6.475694444444444</v>
      </c>
      <c r="AH31" t="n">
        <v>433390.7468585701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4.5077</v>
      </c>
      <c r="E32" t="n">
        <v>22.18</v>
      </c>
      <c r="F32" t="n">
        <v>17.87</v>
      </c>
      <c r="G32" t="n">
        <v>39.72</v>
      </c>
      <c r="H32" t="n">
        <v>0.52</v>
      </c>
      <c r="I32" t="n">
        <v>27</v>
      </c>
      <c r="J32" t="n">
        <v>288.92</v>
      </c>
      <c r="K32" t="n">
        <v>60.56</v>
      </c>
      <c r="L32" t="n">
        <v>8.5</v>
      </c>
      <c r="M32" t="n">
        <v>25</v>
      </c>
      <c r="N32" t="n">
        <v>79.87</v>
      </c>
      <c r="O32" t="n">
        <v>35867.91</v>
      </c>
      <c r="P32" t="n">
        <v>304.29</v>
      </c>
      <c r="Q32" t="n">
        <v>444.57</v>
      </c>
      <c r="R32" t="n">
        <v>79.59999999999999</v>
      </c>
      <c r="S32" t="n">
        <v>48.21</v>
      </c>
      <c r="T32" t="n">
        <v>9668.219999999999</v>
      </c>
      <c r="U32" t="n">
        <v>0.61</v>
      </c>
      <c r="V32" t="n">
        <v>0.76</v>
      </c>
      <c r="W32" t="n">
        <v>0.2</v>
      </c>
      <c r="X32" t="n">
        <v>0.59</v>
      </c>
      <c r="Y32" t="n">
        <v>1</v>
      </c>
      <c r="Z32" t="n">
        <v>10</v>
      </c>
      <c r="AA32" t="n">
        <v>346.6186983090719</v>
      </c>
      <c r="AB32" t="n">
        <v>474.2589947642059</v>
      </c>
      <c r="AC32" t="n">
        <v>428.9963819305891</v>
      </c>
      <c r="AD32" t="n">
        <v>346618.6983090719</v>
      </c>
      <c r="AE32" t="n">
        <v>474258.9947642059</v>
      </c>
      <c r="AF32" t="n">
        <v>3.967033104209098e-06</v>
      </c>
      <c r="AG32" t="n">
        <v>6.417824074074074</v>
      </c>
      <c r="AH32" t="n">
        <v>428996.3819305891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4.5074</v>
      </c>
      <c r="E33" t="n">
        <v>22.19</v>
      </c>
      <c r="F33" t="n">
        <v>17.93</v>
      </c>
      <c r="G33" t="n">
        <v>41.37</v>
      </c>
      <c r="H33" t="n">
        <v>0.54</v>
      </c>
      <c r="I33" t="n">
        <v>26</v>
      </c>
      <c r="J33" t="n">
        <v>289.43</v>
      </c>
      <c r="K33" t="n">
        <v>60.56</v>
      </c>
      <c r="L33" t="n">
        <v>8.75</v>
      </c>
      <c r="M33" t="n">
        <v>24</v>
      </c>
      <c r="N33" t="n">
        <v>80.12</v>
      </c>
      <c r="O33" t="n">
        <v>35930.44</v>
      </c>
      <c r="P33" t="n">
        <v>304.98</v>
      </c>
      <c r="Q33" t="n">
        <v>444.56</v>
      </c>
      <c r="R33" t="n">
        <v>82.15000000000001</v>
      </c>
      <c r="S33" t="n">
        <v>48.21</v>
      </c>
      <c r="T33" t="n">
        <v>10951.98</v>
      </c>
      <c r="U33" t="n">
        <v>0.59</v>
      </c>
      <c r="V33" t="n">
        <v>0.76</v>
      </c>
      <c r="W33" t="n">
        <v>0.19</v>
      </c>
      <c r="X33" t="n">
        <v>0.65</v>
      </c>
      <c r="Y33" t="n">
        <v>1</v>
      </c>
      <c r="Z33" t="n">
        <v>10</v>
      </c>
      <c r="AA33" t="n">
        <v>347.1783153524104</v>
      </c>
      <c r="AB33" t="n">
        <v>475.0246874914632</v>
      </c>
      <c r="AC33" t="n">
        <v>429.6889980186133</v>
      </c>
      <c r="AD33" t="n">
        <v>347178.3153524104</v>
      </c>
      <c r="AE33" t="n">
        <v>475024.6874914631</v>
      </c>
      <c r="AF33" t="n">
        <v>3.966769087098096e-06</v>
      </c>
      <c r="AG33" t="n">
        <v>6.420717592592593</v>
      </c>
      <c r="AH33" t="n">
        <v>429688.9980186133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4.4888</v>
      </c>
      <c r="E34" t="n">
        <v>22.28</v>
      </c>
      <c r="F34" t="n">
        <v>18.02</v>
      </c>
      <c r="G34" t="n">
        <v>41.58</v>
      </c>
      <c r="H34" t="n">
        <v>0.55</v>
      </c>
      <c r="I34" t="n">
        <v>26</v>
      </c>
      <c r="J34" t="n">
        <v>289.94</v>
      </c>
      <c r="K34" t="n">
        <v>60.56</v>
      </c>
      <c r="L34" t="n">
        <v>9</v>
      </c>
      <c r="M34" t="n">
        <v>24</v>
      </c>
      <c r="N34" t="n">
        <v>80.38</v>
      </c>
      <c r="O34" t="n">
        <v>35993.08</v>
      </c>
      <c r="P34" t="n">
        <v>306.52</v>
      </c>
      <c r="Q34" t="n">
        <v>444.57</v>
      </c>
      <c r="R34" t="n">
        <v>85</v>
      </c>
      <c r="S34" t="n">
        <v>48.21</v>
      </c>
      <c r="T34" t="n">
        <v>12374.89</v>
      </c>
      <c r="U34" t="n">
        <v>0.57</v>
      </c>
      <c r="V34" t="n">
        <v>0.76</v>
      </c>
      <c r="W34" t="n">
        <v>0.2</v>
      </c>
      <c r="X34" t="n">
        <v>0.74</v>
      </c>
      <c r="Y34" t="n">
        <v>1</v>
      </c>
      <c r="Z34" t="n">
        <v>10</v>
      </c>
      <c r="AA34" t="n">
        <v>349.1665729829961</v>
      </c>
      <c r="AB34" t="n">
        <v>477.7451092973665</v>
      </c>
      <c r="AC34" t="n">
        <v>432.1497865854972</v>
      </c>
      <c r="AD34" t="n">
        <v>349166.5729829961</v>
      </c>
      <c r="AE34" t="n">
        <v>477745.1092973665</v>
      </c>
      <c r="AF34" t="n">
        <v>3.950400026215986e-06</v>
      </c>
      <c r="AG34" t="n">
        <v>6.44675925925926</v>
      </c>
      <c r="AH34" t="n">
        <v>432149.7865854972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4.5019</v>
      </c>
      <c r="E35" t="n">
        <v>22.21</v>
      </c>
      <c r="F35" t="n">
        <v>18.01</v>
      </c>
      <c r="G35" t="n">
        <v>43.22</v>
      </c>
      <c r="H35" t="n">
        <v>0.57</v>
      </c>
      <c r="I35" t="n">
        <v>25</v>
      </c>
      <c r="J35" t="n">
        <v>290.45</v>
      </c>
      <c r="K35" t="n">
        <v>60.56</v>
      </c>
      <c r="L35" t="n">
        <v>9.25</v>
      </c>
      <c r="M35" t="n">
        <v>23</v>
      </c>
      <c r="N35" t="n">
        <v>80.64</v>
      </c>
      <c r="O35" t="n">
        <v>36055.83</v>
      </c>
      <c r="P35" t="n">
        <v>306.42</v>
      </c>
      <c r="Q35" t="n">
        <v>444.56</v>
      </c>
      <c r="R35" t="n">
        <v>84.56999999999999</v>
      </c>
      <c r="S35" t="n">
        <v>48.21</v>
      </c>
      <c r="T35" t="n">
        <v>12163.51</v>
      </c>
      <c r="U35" t="n">
        <v>0.57</v>
      </c>
      <c r="V35" t="n">
        <v>0.76</v>
      </c>
      <c r="W35" t="n">
        <v>0.2</v>
      </c>
      <c r="X35" t="n">
        <v>0.73</v>
      </c>
      <c r="Y35" t="n">
        <v>1</v>
      </c>
      <c r="Z35" t="n">
        <v>10</v>
      </c>
      <c r="AA35" t="n">
        <v>348.4494494328155</v>
      </c>
      <c r="AB35" t="n">
        <v>476.7639092187511</v>
      </c>
      <c r="AC35" t="n">
        <v>431.262230865262</v>
      </c>
      <c r="AD35" t="n">
        <v>348449.4494328155</v>
      </c>
      <c r="AE35" t="n">
        <v>476763.9092187511</v>
      </c>
      <c r="AF35" t="n">
        <v>3.961928773396397e-06</v>
      </c>
      <c r="AG35" t="n">
        <v>6.42650462962963</v>
      </c>
      <c r="AH35" t="n">
        <v>431262.230865262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4.5255</v>
      </c>
      <c r="E36" t="n">
        <v>22.1</v>
      </c>
      <c r="F36" t="n">
        <v>17.94</v>
      </c>
      <c r="G36" t="n">
        <v>44.86</v>
      </c>
      <c r="H36" t="n">
        <v>0.58</v>
      </c>
      <c r="I36" t="n">
        <v>24</v>
      </c>
      <c r="J36" t="n">
        <v>290.96</v>
      </c>
      <c r="K36" t="n">
        <v>60.56</v>
      </c>
      <c r="L36" t="n">
        <v>9.5</v>
      </c>
      <c r="M36" t="n">
        <v>22</v>
      </c>
      <c r="N36" t="n">
        <v>80.90000000000001</v>
      </c>
      <c r="O36" t="n">
        <v>36118.68</v>
      </c>
      <c r="P36" t="n">
        <v>304.88</v>
      </c>
      <c r="Q36" t="n">
        <v>444.59</v>
      </c>
      <c r="R36" t="n">
        <v>82.37</v>
      </c>
      <c r="S36" t="n">
        <v>48.21</v>
      </c>
      <c r="T36" t="n">
        <v>11069.49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346.2901983969348</v>
      </c>
      <c r="AB36" t="n">
        <v>473.8095266920265</v>
      </c>
      <c r="AC36" t="n">
        <v>428.589810460386</v>
      </c>
      <c r="AD36" t="n">
        <v>346290.1983969348</v>
      </c>
      <c r="AE36" t="n">
        <v>473809.5266920265</v>
      </c>
      <c r="AF36" t="n">
        <v>3.982698119461871e-06</v>
      </c>
      <c r="AG36" t="n">
        <v>6.394675925925926</v>
      </c>
      <c r="AH36" t="n">
        <v>428589.810460386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4.5251</v>
      </c>
      <c r="E37" t="n">
        <v>22.1</v>
      </c>
      <c r="F37" t="n">
        <v>17.94</v>
      </c>
      <c r="G37" t="n">
        <v>44.86</v>
      </c>
      <c r="H37" t="n">
        <v>0.6</v>
      </c>
      <c r="I37" t="n">
        <v>24</v>
      </c>
      <c r="J37" t="n">
        <v>291.47</v>
      </c>
      <c r="K37" t="n">
        <v>60.56</v>
      </c>
      <c r="L37" t="n">
        <v>9.75</v>
      </c>
      <c r="M37" t="n">
        <v>22</v>
      </c>
      <c r="N37" t="n">
        <v>81.16</v>
      </c>
      <c r="O37" t="n">
        <v>36181.64</v>
      </c>
      <c r="P37" t="n">
        <v>305.23</v>
      </c>
      <c r="Q37" t="n">
        <v>444.56</v>
      </c>
      <c r="R37" t="n">
        <v>82.38</v>
      </c>
      <c r="S37" t="n">
        <v>48.21</v>
      </c>
      <c r="T37" t="n">
        <v>11076.13</v>
      </c>
      <c r="U37" t="n">
        <v>0.59</v>
      </c>
      <c r="V37" t="n">
        <v>0.76</v>
      </c>
      <c r="W37" t="n">
        <v>0.2</v>
      </c>
      <c r="X37" t="n">
        <v>0.67</v>
      </c>
      <c r="Y37" t="n">
        <v>1</v>
      </c>
      <c r="Z37" t="n">
        <v>10</v>
      </c>
      <c r="AA37" t="n">
        <v>346.4962831016709</v>
      </c>
      <c r="AB37" t="n">
        <v>474.0915008768621</v>
      </c>
      <c r="AC37" t="n">
        <v>428.8448734247741</v>
      </c>
      <c r="AD37" t="n">
        <v>346496.2831016709</v>
      </c>
      <c r="AE37" t="n">
        <v>474091.5008768621</v>
      </c>
      <c r="AF37" t="n">
        <v>3.982346096647201e-06</v>
      </c>
      <c r="AG37" t="n">
        <v>6.394675925925926</v>
      </c>
      <c r="AH37" t="n">
        <v>428844.8734247741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4.5439</v>
      </c>
      <c r="E38" t="n">
        <v>22.01</v>
      </c>
      <c r="F38" t="n">
        <v>17.91</v>
      </c>
      <c r="G38" t="n">
        <v>46.71</v>
      </c>
      <c r="H38" t="n">
        <v>0.61</v>
      </c>
      <c r="I38" t="n">
        <v>23</v>
      </c>
      <c r="J38" t="n">
        <v>291.98</v>
      </c>
      <c r="K38" t="n">
        <v>60.56</v>
      </c>
      <c r="L38" t="n">
        <v>10</v>
      </c>
      <c r="M38" t="n">
        <v>21</v>
      </c>
      <c r="N38" t="n">
        <v>81.42</v>
      </c>
      <c r="O38" t="n">
        <v>36244.71</v>
      </c>
      <c r="P38" t="n">
        <v>304.06</v>
      </c>
      <c r="Q38" t="n">
        <v>444.56</v>
      </c>
      <c r="R38" t="n">
        <v>81.09</v>
      </c>
      <c r="S38" t="n">
        <v>48.21</v>
      </c>
      <c r="T38" t="n">
        <v>10435.16</v>
      </c>
      <c r="U38" t="n">
        <v>0.59</v>
      </c>
      <c r="V38" t="n">
        <v>0.76</v>
      </c>
      <c r="W38" t="n">
        <v>0.2</v>
      </c>
      <c r="X38" t="n">
        <v>0.63</v>
      </c>
      <c r="Y38" t="n">
        <v>1</v>
      </c>
      <c r="Z38" t="n">
        <v>10</v>
      </c>
      <c r="AA38" t="n">
        <v>344.8960216169938</v>
      </c>
      <c r="AB38" t="n">
        <v>471.9019525149728</v>
      </c>
      <c r="AC38" t="n">
        <v>426.8642924854931</v>
      </c>
      <c r="AD38" t="n">
        <v>344896.0216169938</v>
      </c>
      <c r="AE38" t="n">
        <v>471901.9525149728</v>
      </c>
      <c r="AF38" t="n">
        <v>3.998891168936646e-06</v>
      </c>
      <c r="AG38" t="n">
        <v>6.36863425925926</v>
      </c>
      <c r="AH38" t="n">
        <v>426864.2924854931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4.5405</v>
      </c>
      <c r="E39" t="n">
        <v>22.02</v>
      </c>
      <c r="F39" t="n">
        <v>17.92</v>
      </c>
      <c r="G39" t="n">
        <v>46.75</v>
      </c>
      <c r="H39" t="n">
        <v>0.62</v>
      </c>
      <c r="I39" t="n">
        <v>23</v>
      </c>
      <c r="J39" t="n">
        <v>292.49</v>
      </c>
      <c r="K39" t="n">
        <v>60.56</v>
      </c>
      <c r="L39" t="n">
        <v>10.25</v>
      </c>
      <c r="M39" t="n">
        <v>21</v>
      </c>
      <c r="N39" t="n">
        <v>81.68000000000001</v>
      </c>
      <c r="O39" t="n">
        <v>36307.88</v>
      </c>
      <c r="P39" t="n">
        <v>304.26</v>
      </c>
      <c r="Q39" t="n">
        <v>444.55</v>
      </c>
      <c r="R39" t="n">
        <v>81.7</v>
      </c>
      <c r="S39" t="n">
        <v>48.21</v>
      </c>
      <c r="T39" t="n">
        <v>10738.51</v>
      </c>
      <c r="U39" t="n">
        <v>0.59</v>
      </c>
      <c r="V39" t="n">
        <v>0.76</v>
      </c>
      <c r="W39" t="n">
        <v>0.2</v>
      </c>
      <c r="X39" t="n">
        <v>0.65</v>
      </c>
      <c r="Y39" t="n">
        <v>1</v>
      </c>
      <c r="Z39" t="n">
        <v>10</v>
      </c>
      <c r="AA39" t="n">
        <v>345.1915193935254</v>
      </c>
      <c r="AB39" t="n">
        <v>472.3062656092652</v>
      </c>
      <c r="AC39" t="n">
        <v>427.2300185055233</v>
      </c>
      <c r="AD39" t="n">
        <v>345191.5193935254</v>
      </c>
      <c r="AE39" t="n">
        <v>472306.2656092652</v>
      </c>
      <c r="AF39" t="n">
        <v>3.99589897501196e-06</v>
      </c>
      <c r="AG39" t="n">
        <v>6.371527777777778</v>
      </c>
      <c r="AH39" t="n">
        <v>427230.0185055233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4.5613</v>
      </c>
      <c r="E40" t="n">
        <v>21.92</v>
      </c>
      <c r="F40" t="n">
        <v>17.87</v>
      </c>
      <c r="G40" t="n">
        <v>48.75</v>
      </c>
      <c r="H40" t="n">
        <v>0.64</v>
      </c>
      <c r="I40" t="n">
        <v>22</v>
      </c>
      <c r="J40" t="n">
        <v>293</v>
      </c>
      <c r="K40" t="n">
        <v>60.56</v>
      </c>
      <c r="L40" t="n">
        <v>10.5</v>
      </c>
      <c r="M40" t="n">
        <v>20</v>
      </c>
      <c r="N40" t="n">
        <v>81.95</v>
      </c>
      <c r="O40" t="n">
        <v>36371.17</v>
      </c>
      <c r="P40" t="n">
        <v>303.63</v>
      </c>
      <c r="Q40" t="n">
        <v>444.56</v>
      </c>
      <c r="R40" t="n">
        <v>80.2</v>
      </c>
      <c r="S40" t="n">
        <v>48.21</v>
      </c>
      <c r="T40" t="n">
        <v>9997.030000000001</v>
      </c>
      <c r="U40" t="n">
        <v>0.6</v>
      </c>
      <c r="V40" t="n">
        <v>0.76</v>
      </c>
      <c r="W40" t="n">
        <v>0.2</v>
      </c>
      <c r="X40" t="n">
        <v>0.6</v>
      </c>
      <c r="Y40" t="n">
        <v>1</v>
      </c>
      <c r="Z40" t="n">
        <v>10</v>
      </c>
      <c r="AA40" t="n">
        <v>343.7376041746322</v>
      </c>
      <c r="AB40" t="n">
        <v>470.316954664563</v>
      </c>
      <c r="AC40" t="n">
        <v>425.4305646053679</v>
      </c>
      <c r="AD40" t="n">
        <v>343737.6041746322</v>
      </c>
      <c r="AE40" t="n">
        <v>470316.9546645629</v>
      </c>
      <c r="AF40" t="n">
        <v>4.01420416137475e-06</v>
      </c>
      <c r="AG40" t="n">
        <v>6.342592592592593</v>
      </c>
      <c r="AH40" t="n">
        <v>425430.5646053679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4.5567</v>
      </c>
      <c r="E41" t="n">
        <v>21.95</v>
      </c>
      <c r="F41" t="n">
        <v>17.9</v>
      </c>
      <c r="G41" t="n">
        <v>48.81</v>
      </c>
      <c r="H41" t="n">
        <v>0.65</v>
      </c>
      <c r="I41" t="n">
        <v>22</v>
      </c>
      <c r="J41" t="n">
        <v>293.52</v>
      </c>
      <c r="K41" t="n">
        <v>60.56</v>
      </c>
      <c r="L41" t="n">
        <v>10.75</v>
      </c>
      <c r="M41" t="n">
        <v>20</v>
      </c>
      <c r="N41" t="n">
        <v>82.20999999999999</v>
      </c>
      <c r="O41" t="n">
        <v>36434.56</v>
      </c>
      <c r="P41" t="n">
        <v>303.59</v>
      </c>
      <c r="Q41" t="n">
        <v>444.56</v>
      </c>
      <c r="R41" t="n">
        <v>80.81</v>
      </c>
      <c r="S41" t="n">
        <v>48.21</v>
      </c>
      <c r="T41" t="n">
        <v>10299.59</v>
      </c>
      <c r="U41" t="n">
        <v>0.6</v>
      </c>
      <c r="V41" t="n">
        <v>0.76</v>
      </c>
      <c r="W41" t="n">
        <v>0.2</v>
      </c>
      <c r="X41" t="n">
        <v>0.62</v>
      </c>
      <c r="Y41" t="n">
        <v>1</v>
      </c>
      <c r="Z41" t="n">
        <v>10</v>
      </c>
      <c r="AA41" t="n">
        <v>344.0174752705095</v>
      </c>
      <c r="AB41" t="n">
        <v>470.6998866449836</v>
      </c>
      <c r="AC41" t="n">
        <v>425.7769500950256</v>
      </c>
      <c r="AD41" t="n">
        <v>344017.4752705095</v>
      </c>
      <c r="AE41" t="n">
        <v>470699.8866449835</v>
      </c>
      <c r="AF41" t="n">
        <v>4.010155899006056e-06</v>
      </c>
      <c r="AG41" t="n">
        <v>6.351273148148148</v>
      </c>
      <c r="AH41" t="n">
        <v>425776.9500950256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4.5786</v>
      </c>
      <c r="E42" t="n">
        <v>21.84</v>
      </c>
      <c r="F42" t="n">
        <v>17.84</v>
      </c>
      <c r="G42" t="n">
        <v>50.98</v>
      </c>
      <c r="H42" t="n">
        <v>0.67</v>
      </c>
      <c r="I42" t="n">
        <v>21</v>
      </c>
      <c r="J42" t="n">
        <v>294.03</v>
      </c>
      <c r="K42" t="n">
        <v>60.56</v>
      </c>
      <c r="L42" t="n">
        <v>11</v>
      </c>
      <c r="M42" t="n">
        <v>19</v>
      </c>
      <c r="N42" t="n">
        <v>82.48</v>
      </c>
      <c r="O42" t="n">
        <v>36498.06</v>
      </c>
      <c r="P42" t="n">
        <v>302.5</v>
      </c>
      <c r="Q42" t="n">
        <v>444.57</v>
      </c>
      <c r="R42" t="n">
        <v>79</v>
      </c>
      <c r="S42" t="n">
        <v>48.21</v>
      </c>
      <c r="T42" t="n">
        <v>9398.82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342.2515502120407</v>
      </c>
      <c r="AB42" t="n">
        <v>468.2836700728714</v>
      </c>
      <c r="AC42" t="n">
        <v>423.5913338413745</v>
      </c>
      <c r="AD42" t="n">
        <v>342251.5502120407</v>
      </c>
      <c r="AE42" t="n">
        <v>468283.6700728714</v>
      </c>
      <c r="AF42" t="n">
        <v>4.029429148109185e-06</v>
      </c>
      <c r="AG42" t="n">
        <v>6.319444444444444</v>
      </c>
      <c r="AH42" t="n">
        <v>423591.3338413746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4.5771</v>
      </c>
      <c r="E43" t="n">
        <v>21.85</v>
      </c>
      <c r="F43" t="n">
        <v>17.85</v>
      </c>
      <c r="G43" t="n">
        <v>51</v>
      </c>
      <c r="H43" t="n">
        <v>0.68</v>
      </c>
      <c r="I43" t="n">
        <v>21</v>
      </c>
      <c r="J43" t="n">
        <v>294.55</v>
      </c>
      <c r="K43" t="n">
        <v>60.56</v>
      </c>
      <c r="L43" t="n">
        <v>11.25</v>
      </c>
      <c r="M43" t="n">
        <v>19</v>
      </c>
      <c r="N43" t="n">
        <v>82.73999999999999</v>
      </c>
      <c r="O43" t="n">
        <v>36561.67</v>
      </c>
      <c r="P43" t="n">
        <v>302.81</v>
      </c>
      <c r="Q43" t="n">
        <v>444.55</v>
      </c>
      <c r="R43" t="n">
        <v>79.31</v>
      </c>
      <c r="S43" t="n">
        <v>48.21</v>
      </c>
      <c r="T43" t="n">
        <v>9555.040000000001</v>
      </c>
      <c r="U43" t="n">
        <v>0.61</v>
      </c>
      <c r="V43" t="n">
        <v>0.76</v>
      </c>
      <c r="W43" t="n">
        <v>0.2</v>
      </c>
      <c r="X43" t="n">
        <v>0.57</v>
      </c>
      <c r="Y43" t="n">
        <v>1</v>
      </c>
      <c r="Z43" t="n">
        <v>10</v>
      </c>
      <c r="AA43" t="n">
        <v>342.51324711556</v>
      </c>
      <c r="AB43" t="n">
        <v>468.6417353215191</v>
      </c>
      <c r="AC43" t="n">
        <v>423.9152258452391</v>
      </c>
      <c r="AD43" t="n">
        <v>342513.2471155601</v>
      </c>
      <c r="AE43" t="n">
        <v>468641.7353215191</v>
      </c>
      <c r="AF43" t="n">
        <v>4.028109062554176e-06</v>
      </c>
      <c r="AG43" t="n">
        <v>6.322337962962963</v>
      </c>
      <c r="AH43" t="n">
        <v>423915.2258452391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4.597</v>
      </c>
      <c r="E44" t="n">
        <v>21.75</v>
      </c>
      <c r="F44" t="n">
        <v>17.81</v>
      </c>
      <c r="G44" t="n">
        <v>53.42</v>
      </c>
      <c r="H44" t="n">
        <v>0.6899999999999999</v>
      </c>
      <c r="I44" t="n">
        <v>20</v>
      </c>
      <c r="J44" t="n">
        <v>295.06</v>
      </c>
      <c r="K44" t="n">
        <v>60.56</v>
      </c>
      <c r="L44" t="n">
        <v>11.5</v>
      </c>
      <c r="M44" t="n">
        <v>18</v>
      </c>
      <c r="N44" t="n">
        <v>83.01000000000001</v>
      </c>
      <c r="O44" t="n">
        <v>36625.39</v>
      </c>
      <c r="P44" t="n">
        <v>302.01</v>
      </c>
      <c r="Q44" t="n">
        <v>444.55</v>
      </c>
      <c r="R44" t="n">
        <v>77.93000000000001</v>
      </c>
      <c r="S44" t="n">
        <v>48.21</v>
      </c>
      <c r="T44" t="n">
        <v>8870.950000000001</v>
      </c>
      <c r="U44" t="n">
        <v>0.62</v>
      </c>
      <c r="V44" t="n">
        <v>0.77</v>
      </c>
      <c r="W44" t="n">
        <v>0.19</v>
      </c>
      <c r="X44" t="n">
        <v>0.53</v>
      </c>
      <c r="Y44" t="n">
        <v>1</v>
      </c>
      <c r="Z44" t="n">
        <v>10</v>
      </c>
      <c r="AA44" t="n">
        <v>341.0632676754694</v>
      </c>
      <c r="AB44" t="n">
        <v>466.6578094830088</v>
      </c>
      <c r="AC44" t="n">
        <v>422.1206431042989</v>
      </c>
      <c r="AD44" t="n">
        <v>341063.2676754694</v>
      </c>
      <c r="AE44" t="n">
        <v>466657.8094830088</v>
      </c>
      <c r="AF44" t="n">
        <v>4.045622197583962e-06</v>
      </c>
      <c r="AG44" t="n">
        <v>6.293402777777778</v>
      </c>
      <c r="AH44" t="n">
        <v>422120.6431042989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4.5961</v>
      </c>
      <c r="E45" t="n">
        <v>21.76</v>
      </c>
      <c r="F45" t="n">
        <v>17.81</v>
      </c>
      <c r="G45" t="n">
        <v>53.44</v>
      </c>
      <c r="H45" t="n">
        <v>0.71</v>
      </c>
      <c r="I45" t="n">
        <v>20</v>
      </c>
      <c r="J45" t="n">
        <v>295.58</v>
      </c>
      <c r="K45" t="n">
        <v>60.56</v>
      </c>
      <c r="L45" t="n">
        <v>11.75</v>
      </c>
      <c r="M45" t="n">
        <v>18</v>
      </c>
      <c r="N45" t="n">
        <v>83.28</v>
      </c>
      <c r="O45" t="n">
        <v>36689.22</v>
      </c>
      <c r="P45" t="n">
        <v>301.99</v>
      </c>
      <c r="Q45" t="n">
        <v>444.55</v>
      </c>
      <c r="R45" t="n">
        <v>78.01000000000001</v>
      </c>
      <c r="S45" t="n">
        <v>48.21</v>
      </c>
      <c r="T45" t="n">
        <v>8912.24</v>
      </c>
      <c r="U45" t="n">
        <v>0.62</v>
      </c>
      <c r="V45" t="n">
        <v>0.77</v>
      </c>
      <c r="W45" t="n">
        <v>0.2</v>
      </c>
      <c r="X45" t="n">
        <v>0.53</v>
      </c>
      <c r="Y45" t="n">
        <v>1</v>
      </c>
      <c r="Z45" t="n">
        <v>10</v>
      </c>
      <c r="AA45" t="n">
        <v>341.0938334960625</v>
      </c>
      <c r="AB45" t="n">
        <v>466.6996309872133</v>
      </c>
      <c r="AC45" t="n">
        <v>422.1584732228388</v>
      </c>
      <c r="AD45" t="n">
        <v>341093.8334960626</v>
      </c>
      <c r="AE45" t="n">
        <v>466699.6309872132</v>
      </c>
      <c r="AF45" t="n">
        <v>4.044830146250956e-06</v>
      </c>
      <c r="AG45" t="n">
        <v>6.296296296296297</v>
      </c>
      <c r="AH45" t="n">
        <v>422158.4732228388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4.6149</v>
      </c>
      <c r="E46" t="n">
        <v>21.67</v>
      </c>
      <c r="F46" t="n">
        <v>17.78</v>
      </c>
      <c r="G46" t="n">
        <v>56.13</v>
      </c>
      <c r="H46" t="n">
        <v>0.72</v>
      </c>
      <c r="I46" t="n">
        <v>19</v>
      </c>
      <c r="J46" t="n">
        <v>296.1</v>
      </c>
      <c r="K46" t="n">
        <v>60.56</v>
      </c>
      <c r="L46" t="n">
        <v>12</v>
      </c>
      <c r="M46" t="n">
        <v>17</v>
      </c>
      <c r="N46" t="n">
        <v>83.54000000000001</v>
      </c>
      <c r="O46" t="n">
        <v>36753.16</v>
      </c>
      <c r="P46" t="n">
        <v>301.12</v>
      </c>
      <c r="Q46" t="n">
        <v>444.56</v>
      </c>
      <c r="R46" t="n">
        <v>76.81</v>
      </c>
      <c r="S46" t="n">
        <v>48.21</v>
      </c>
      <c r="T46" t="n">
        <v>8315.200000000001</v>
      </c>
      <c r="U46" t="n">
        <v>0.63</v>
      </c>
      <c r="V46" t="n">
        <v>0.77</v>
      </c>
      <c r="W46" t="n">
        <v>0.19</v>
      </c>
      <c r="X46" t="n">
        <v>0.5</v>
      </c>
      <c r="Y46" t="n">
        <v>1</v>
      </c>
      <c r="Z46" t="n">
        <v>10</v>
      </c>
      <c r="AA46" t="n">
        <v>339.6974288866357</v>
      </c>
      <c r="AB46" t="n">
        <v>464.7890085955718</v>
      </c>
      <c r="AC46" t="n">
        <v>420.4301979506803</v>
      </c>
      <c r="AD46" t="n">
        <v>339697.4288866357</v>
      </c>
      <c r="AE46" t="n">
        <v>464789.0085955719</v>
      </c>
      <c r="AF46" t="n">
        <v>4.061375218540401e-06</v>
      </c>
      <c r="AG46" t="n">
        <v>6.27025462962963</v>
      </c>
      <c r="AH46" t="n">
        <v>420430.1979506803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4.6143</v>
      </c>
      <c r="E47" t="n">
        <v>21.67</v>
      </c>
      <c r="F47" t="n">
        <v>17.78</v>
      </c>
      <c r="G47" t="n">
        <v>56.14</v>
      </c>
      <c r="H47" t="n">
        <v>0.74</v>
      </c>
      <c r="I47" t="n">
        <v>19</v>
      </c>
      <c r="J47" t="n">
        <v>296.62</v>
      </c>
      <c r="K47" t="n">
        <v>60.56</v>
      </c>
      <c r="L47" t="n">
        <v>12.25</v>
      </c>
      <c r="M47" t="n">
        <v>17</v>
      </c>
      <c r="N47" t="n">
        <v>83.81</v>
      </c>
      <c r="O47" t="n">
        <v>36817.22</v>
      </c>
      <c r="P47" t="n">
        <v>301.24</v>
      </c>
      <c r="Q47" t="n">
        <v>444.55</v>
      </c>
      <c r="R47" t="n">
        <v>76.84999999999999</v>
      </c>
      <c r="S47" t="n">
        <v>48.21</v>
      </c>
      <c r="T47" t="n">
        <v>8335.26</v>
      </c>
      <c r="U47" t="n">
        <v>0.63</v>
      </c>
      <c r="V47" t="n">
        <v>0.77</v>
      </c>
      <c r="W47" t="n">
        <v>0.2</v>
      </c>
      <c r="X47" t="n">
        <v>0.5</v>
      </c>
      <c r="Y47" t="n">
        <v>1</v>
      </c>
      <c r="Z47" t="n">
        <v>10</v>
      </c>
      <c r="AA47" t="n">
        <v>339.7874366109585</v>
      </c>
      <c r="AB47" t="n">
        <v>464.9121611348509</v>
      </c>
      <c r="AC47" t="n">
        <v>420.5415969844562</v>
      </c>
      <c r="AD47" t="n">
        <v>339787.4366109585</v>
      </c>
      <c r="AE47" t="n">
        <v>464912.1611348509</v>
      </c>
      <c r="AF47" t="n">
        <v>4.060847184318398e-06</v>
      </c>
      <c r="AG47" t="n">
        <v>6.27025462962963</v>
      </c>
      <c r="AH47" t="n">
        <v>420541.5969844562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4.6228</v>
      </c>
      <c r="E48" t="n">
        <v>21.63</v>
      </c>
      <c r="F48" t="n">
        <v>17.74</v>
      </c>
      <c r="G48" t="n">
        <v>56.02</v>
      </c>
      <c r="H48" t="n">
        <v>0.75</v>
      </c>
      <c r="I48" t="n">
        <v>19</v>
      </c>
      <c r="J48" t="n">
        <v>297.14</v>
      </c>
      <c r="K48" t="n">
        <v>60.56</v>
      </c>
      <c r="L48" t="n">
        <v>12.5</v>
      </c>
      <c r="M48" t="n">
        <v>17</v>
      </c>
      <c r="N48" t="n">
        <v>84.08</v>
      </c>
      <c r="O48" t="n">
        <v>36881.39</v>
      </c>
      <c r="P48" t="n">
        <v>300.17</v>
      </c>
      <c r="Q48" t="n">
        <v>444.55</v>
      </c>
      <c r="R48" t="n">
        <v>75.29000000000001</v>
      </c>
      <c r="S48" t="n">
        <v>48.21</v>
      </c>
      <c r="T48" t="n">
        <v>7554.81</v>
      </c>
      <c r="U48" t="n">
        <v>0.64</v>
      </c>
      <c r="V48" t="n">
        <v>0.77</v>
      </c>
      <c r="W48" t="n">
        <v>0.2</v>
      </c>
      <c r="X48" t="n">
        <v>0.46</v>
      </c>
      <c r="Y48" t="n">
        <v>1</v>
      </c>
      <c r="Z48" t="n">
        <v>10</v>
      </c>
      <c r="AA48" t="n">
        <v>338.7303481349197</v>
      </c>
      <c r="AB48" t="n">
        <v>463.4658060464823</v>
      </c>
      <c r="AC48" t="n">
        <v>419.2332799957495</v>
      </c>
      <c r="AD48" t="n">
        <v>338730.3481349197</v>
      </c>
      <c r="AE48" t="n">
        <v>463465.8060464823</v>
      </c>
      <c r="AF48" t="n">
        <v>4.068327669130114e-06</v>
      </c>
      <c r="AG48" t="n">
        <v>6.258680555555556</v>
      </c>
      <c r="AH48" t="n">
        <v>419233.2799957495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4.6548</v>
      </c>
      <c r="E49" t="n">
        <v>21.48</v>
      </c>
      <c r="F49" t="n">
        <v>17.64</v>
      </c>
      <c r="G49" t="n">
        <v>58.81</v>
      </c>
      <c r="H49" t="n">
        <v>0.76</v>
      </c>
      <c r="I49" t="n">
        <v>18</v>
      </c>
      <c r="J49" t="n">
        <v>297.66</v>
      </c>
      <c r="K49" t="n">
        <v>60.56</v>
      </c>
      <c r="L49" t="n">
        <v>12.75</v>
      </c>
      <c r="M49" t="n">
        <v>16</v>
      </c>
      <c r="N49" t="n">
        <v>84.36</v>
      </c>
      <c r="O49" t="n">
        <v>36945.67</v>
      </c>
      <c r="P49" t="n">
        <v>298.37</v>
      </c>
      <c r="Q49" t="n">
        <v>444.56</v>
      </c>
      <c r="R49" t="n">
        <v>72.31999999999999</v>
      </c>
      <c r="S49" t="n">
        <v>48.21</v>
      </c>
      <c r="T49" t="n">
        <v>6075.19</v>
      </c>
      <c r="U49" t="n">
        <v>0.67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336.0860457698083</v>
      </c>
      <c r="AB49" t="n">
        <v>459.84775489215</v>
      </c>
      <c r="AC49" t="n">
        <v>415.9605305656199</v>
      </c>
      <c r="AD49" t="n">
        <v>336086.0457698083</v>
      </c>
      <c r="AE49" t="n">
        <v>459847.7548921499</v>
      </c>
      <c r="AF49" t="n">
        <v>4.096489494303637e-06</v>
      </c>
      <c r="AG49" t="n">
        <v>6.215277777777779</v>
      </c>
      <c r="AH49" t="n">
        <v>415960.5305656199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4.6202</v>
      </c>
      <c r="E50" t="n">
        <v>21.64</v>
      </c>
      <c r="F50" t="n">
        <v>17.8</v>
      </c>
      <c r="G50" t="n">
        <v>59.34</v>
      </c>
      <c r="H50" t="n">
        <v>0.78</v>
      </c>
      <c r="I50" t="n">
        <v>18</v>
      </c>
      <c r="J50" t="n">
        <v>298.18</v>
      </c>
      <c r="K50" t="n">
        <v>60.56</v>
      </c>
      <c r="L50" t="n">
        <v>13</v>
      </c>
      <c r="M50" t="n">
        <v>16</v>
      </c>
      <c r="N50" t="n">
        <v>84.63</v>
      </c>
      <c r="O50" t="n">
        <v>37010.06</v>
      </c>
      <c r="P50" t="n">
        <v>301.11</v>
      </c>
      <c r="Q50" t="n">
        <v>444.55</v>
      </c>
      <c r="R50" t="n">
        <v>78.25</v>
      </c>
      <c r="S50" t="n">
        <v>48.21</v>
      </c>
      <c r="T50" t="n">
        <v>9038.76</v>
      </c>
      <c r="U50" t="n">
        <v>0.62</v>
      </c>
      <c r="V50" t="n">
        <v>0.77</v>
      </c>
      <c r="W50" t="n">
        <v>0.18</v>
      </c>
      <c r="X50" t="n">
        <v>0.53</v>
      </c>
      <c r="Y50" t="n">
        <v>1</v>
      </c>
      <c r="Z50" t="n">
        <v>10</v>
      </c>
      <c r="AA50" t="n">
        <v>339.5099639667944</v>
      </c>
      <c r="AB50" t="n">
        <v>464.5325108218765</v>
      </c>
      <c r="AC50" t="n">
        <v>420.1981799645096</v>
      </c>
      <c r="AD50" t="n">
        <v>339509.9639667944</v>
      </c>
      <c r="AE50" t="n">
        <v>464532.5108218765</v>
      </c>
      <c r="AF50" t="n">
        <v>4.066039520834766e-06</v>
      </c>
      <c r="AG50" t="n">
        <v>6.261574074074075</v>
      </c>
      <c r="AH50" t="n">
        <v>420198.1799645096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4.6262</v>
      </c>
      <c r="E51" t="n">
        <v>21.62</v>
      </c>
      <c r="F51" t="n">
        <v>17.77</v>
      </c>
      <c r="G51" t="n">
        <v>59.25</v>
      </c>
      <c r="H51" t="n">
        <v>0.79</v>
      </c>
      <c r="I51" t="n">
        <v>18</v>
      </c>
      <c r="J51" t="n">
        <v>298.71</v>
      </c>
      <c r="K51" t="n">
        <v>60.56</v>
      </c>
      <c r="L51" t="n">
        <v>13.25</v>
      </c>
      <c r="M51" t="n">
        <v>16</v>
      </c>
      <c r="N51" t="n">
        <v>84.90000000000001</v>
      </c>
      <c r="O51" t="n">
        <v>37074.57</v>
      </c>
      <c r="P51" t="n">
        <v>300.57</v>
      </c>
      <c r="Q51" t="n">
        <v>444.55</v>
      </c>
      <c r="R51" t="n">
        <v>77.06999999999999</v>
      </c>
      <c r="S51" t="n">
        <v>48.21</v>
      </c>
      <c r="T51" t="n">
        <v>8448.6</v>
      </c>
      <c r="U51" t="n">
        <v>0.63</v>
      </c>
      <c r="V51" t="n">
        <v>0.77</v>
      </c>
      <c r="W51" t="n">
        <v>0.19</v>
      </c>
      <c r="X51" t="n">
        <v>0.5</v>
      </c>
      <c r="Y51" t="n">
        <v>1</v>
      </c>
      <c r="Z51" t="n">
        <v>10</v>
      </c>
      <c r="AA51" t="n">
        <v>338.8722354492634</v>
      </c>
      <c r="AB51" t="n">
        <v>463.659942529594</v>
      </c>
      <c r="AC51" t="n">
        <v>419.4088883653852</v>
      </c>
      <c r="AD51" t="n">
        <v>338872.2354492634</v>
      </c>
      <c r="AE51" t="n">
        <v>463659.9425295941</v>
      </c>
      <c r="AF51" t="n">
        <v>4.071319863054801e-06</v>
      </c>
      <c r="AG51" t="n">
        <v>6.255787037037038</v>
      </c>
      <c r="AH51" t="n">
        <v>419408.8883653852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4.6455</v>
      </c>
      <c r="E52" t="n">
        <v>21.53</v>
      </c>
      <c r="F52" t="n">
        <v>17.74</v>
      </c>
      <c r="G52" t="n">
        <v>62.6</v>
      </c>
      <c r="H52" t="n">
        <v>0.8</v>
      </c>
      <c r="I52" t="n">
        <v>17</v>
      </c>
      <c r="J52" t="n">
        <v>299.23</v>
      </c>
      <c r="K52" t="n">
        <v>60.56</v>
      </c>
      <c r="L52" t="n">
        <v>13.5</v>
      </c>
      <c r="M52" t="n">
        <v>15</v>
      </c>
      <c r="N52" t="n">
        <v>85.18000000000001</v>
      </c>
      <c r="O52" t="n">
        <v>37139.2</v>
      </c>
      <c r="P52" t="n">
        <v>299.7</v>
      </c>
      <c r="Q52" t="n">
        <v>444.59</v>
      </c>
      <c r="R52" t="n">
        <v>75.63</v>
      </c>
      <c r="S52" t="n">
        <v>48.21</v>
      </c>
      <c r="T52" t="n">
        <v>7736.05</v>
      </c>
      <c r="U52" t="n">
        <v>0.64</v>
      </c>
      <c r="V52" t="n">
        <v>0.77</v>
      </c>
      <c r="W52" t="n">
        <v>0.19</v>
      </c>
      <c r="X52" t="n">
        <v>0.46</v>
      </c>
      <c r="Y52" t="n">
        <v>1</v>
      </c>
      <c r="Z52" t="n">
        <v>10</v>
      </c>
      <c r="AA52" t="n">
        <v>337.4716700916484</v>
      </c>
      <c r="AB52" t="n">
        <v>461.7436272187225</v>
      </c>
      <c r="AC52" t="n">
        <v>417.6754634982178</v>
      </c>
      <c r="AD52" t="n">
        <v>337471.6700916484</v>
      </c>
      <c r="AE52" t="n">
        <v>461743.6272187225</v>
      </c>
      <c r="AF52" t="n">
        <v>4.088304963862583e-06</v>
      </c>
      <c r="AG52" t="n">
        <v>6.229745370370371</v>
      </c>
      <c r="AH52" t="n">
        <v>417675.4634982178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4.6444</v>
      </c>
      <c r="E53" t="n">
        <v>21.53</v>
      </c>
      <c r="F53" t="n">
        <v>17.74</v>
      </c>
      <c r="G53" t="n">
        <v>62.62</v>
      </c>
      <c r="H53" t="n">
        <v>0.82</v>
      </c>
      <c r="I53" t="n">
        <v>17</v>
      </c>
      <c r="J53" t="n">
        <v>299.76</v>
      </c>
      <c r="K53" t="n">
        <v>60.56</v>
      </c>
      <c r="L53" t="n">
        <v>13.75</v>
      </c>
      <c r="M53" t="n">
        <v>15</v>
      </c>
      <c r="N53" t="n">
        <v>85.45</v>
      </c>
      <c r="O53" t="n">
        <v>37204.07</v>
      </c>
      <c r="P53" t="n">
        <v>300.03</v>
      </c>
      <c r="Q53" t="n">
        <v>444.55</v>
      </c>
      <c r="R53" t="n">
        <v>75.78</v>
      </c>
      <c r="S53" t="n">
        <v>48.21</v>
      </c>
      <c r="T53" t="n">
        <v>7812.38</v>
      </c>
      <c r="U53" t="n">
        <v>0.64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337.6923719729117</v>
      </c>
      <c r="AB53" t="n">
        <v>462.0456012693467</v>
      </c>
      <c r="AC53" t="n">
        <v>417.9486175692737</v>
      </c>
      <c r="AD53" t="n">
        <v>337692.3719729117</v>
      </c>
      <c r="AE53" t="n">
        <v>462045.6012693467</v>
      </c>
      <c r="AF53" t="n">
        <v>4.087336901122243e-06</v>
      </c>
      <c r="AG53" t="n">
        <v>6.229745370370371</v>
      </c>
      <c r="AH53" t="n">
        <v>417948.6175692737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4.645</v>
      </c>
      <c r="E54" t="n">
        <v>21.53</v>
      </c>
      <c r="F54" t="n">
        <v>17.74</v>
      </c>
      <c r="G54" t="n">
        <v>62.61</v>
      </c>
      <c r="H54" t="n">
        <v>0.83</v>
      </c>
      <c r="I54" t="n">
        <v>17</v>
      </c>
      <c r="J54" t="n">
        <v>300.28</v>
      </c>
      <c r="K54" t="n">
        <v>60.56</v>
      </c>
      <c r="L54" t="n">
        <v>14</v>
      </c>
      <c r="M54" t="n">
        <v>15</v>
      </c>
      <c r="N54" t="n">
        <v>85.73</v>
      </c>
      <c r="O54" t="n">
        <v>37268.93</v>
      </c>
      <c r="P54" t="n">
        <v>299.86</v>
      </c>
      <c r="Q54" t="n">
        <v>444.55</v>
      </c>
      <c r="R54" t="n">
        <v>75.73</v>
      </c>
      <c r="S54" t="n">
        <v>48.21</v>
      </c>
      <c r="T54" t="n">
        <v>7785.89</v>
      </c>
      <c r="U54" t="n">
        <v>0.64</v>
      </c>
      <c r="V54" t="n">
        <v>0.77</v>
      </c>
      <c r="W54" t="n">
        <v>0.19</v>
      </c>
      <c r="X54" t="n">
        <v>0.46</v>
      </c>
      <c r="Y54" t="n">
        <v>1</v>
      </c>
      <c r="Z54" t="n">
        <v>10</v>
      </c>
      <c r="AA54" t="n">
        <v>337.5771831632683</v>
      </c>
      <c r="AB54" t="n">
        <v>461.8879948582209</v>
      </c>
      <c r="AC54" t="n">
        <v>417.8060528928239</v>
      </c>
      <c r="AD54" t="n">
        <v>337577.1831632683</v>
      </c>
      <c r="AE54" t="n">
        <v>461887.9948582209</v>
      </c>
      <c r="AF54" t="n">
        <v>4.087864935344246e-06</v>
      </c>
      <c r="AG54" t="n">
        <v>6.229745370370371</v>
      </c>
      <c r="AH54" t="n">
        <v>417806.0528928239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4.6435</v>
      </c>
      <c r="E55" t="n">
        <v>21.54</v>
      </c>
      <c r="F55" t="n">
        <v>17.75</v>
      </c>
      <c r="G55" t="n">
        <v>62.63</v>
      </c>
      <c r="H55" t="n">
        <v>0.84</v>
      </c>
      <c r="I55" t="n">
        <v>17</v>
      </c>
      <c r="J55" t="n">
        <v>300.81</v>
      </c>
      <c r="K55" t="n">
        <v>60.56</v>
      </c>
      <c r="L55" t="n">
        <v>14.25</v>
      </c>
      <c r="M55" t="n">
        <v>15</v>
      </c>
      <c r="N55" t="n">
        <v>86</v>
      </c>
      <c r="O55" t="n">
        <v>37333.9</v>
      </c>
      <c r="P55" t="n">
        <v>299.73</v>
      </c>
      <c r="Q55" t="n">
        <v>444.55</v>
      </c>
      <c r="R55" t="n">
        <v>75.98</v>
      </c>
      <c r="S55" t="n">
        <v>48.21</v>
      </c>
      <c r="T55" t="n">
        <v>7910.2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337.6044462440593</v>
      </c>
      <c r="AB55" t="n">
        <v>461.9252974081214</v>
      </c>
      <c r="AC55" t="n">
        <v>417.8397953397163</v>
      </c>
      <c r="AD55" t="n">
        <v>337604.4462440592</v>
      </c>
      <c r="AE55" t="n">
        <v>461925.2974081214</v>
      </c>
      <c r="AF55" t="n">
        <v>4.086544849789238e-06</v>
      </c>
      <c r="AG55" t="n">
        <v>6.232638888888889</v>
      </c>
      <c r="AH55" t="n">
        <v>417839.7953397162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4.6633</v>
      </c>
      <c r="E56" t="n">
        <v>21.44</v>
      </c>
      <c r="F56" t="n">
        <v>17.71</v>
      </c>
      <c r="G56" t="n">
        <v>66.40000000000001</v>
      </c>
      <c r="H56" t="n">
        <v>0.86</v>
      </c>
      <c r="I56" t="n">
        <v>16</v>
      </c>
      <c r="J56" t="n">
        <v>301.34</v>
      </c>
      <c r="K56" t="n">
        <v>60.56</v>
      </c>
      <c r="L56" t="n">
        <v>14.5</v>
      </c>
      <c r="M56" t="n">
        <v>14</v>
      </c>
      <c r="N56" t="n">
        <v>86.28</v>
      </c>
      <c r="O56" t="n">
        <v>37399</v>
      </c>
      <c r="P56" t="n">
        <v>298.91</v>
      </c>
      <c r="Q56" t="n">
        <v>444.55</v>
      </c>
      <c r="R56" t="n">
        <v>74.66</v>
      </c>
      <c r="S56" t="n">
        <v>48.21</v>
      </c>
      <c r="T56" t="n">
        <v>7252.66</v>
      </c>
      <c r="U56" t="n">
        <v>0.65</v>
      </c>
      <c r="V56" t="n">
        <v>0.77</v>
      </c>
      <c r="W56" t="n">
        <v>0.19</v>
      </c>
      <c r="X56" t="n">
        <v>0.43</v>
      </c>
      <c r="Y56" t="n">
        <v>1</v>
      </c>
      <c r="Z56" t="n">
        <v>10</v>
      </c>
      <c r="AA56" t="n">
        <v>336.1900819233623</v>
      </c>
      <c r="AB56" t="n">
        <v>459.9901017471937</v>
      </c>
      <c r="AC56" t="n">
        <v>416.0892920366034</v>
      </c>
      <c r="AD56" t="n">
        <v>336190.0819233623</v>
      </c>
      <c r="AE56" t="n">
        <v>459990.1017471937</v>
      </c>
      <c r="AF56" t="n">
        <v>4.103969979115355e-06</v>
      </c>
      <c r="AG56" t="n">
        <v>6.203703703703705</v>
      </c>
      <c r="AH56" t="n">
        <v>416089.2920366034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4.6627</v>
      </c>
      <c r="E57" t="n">
        <v>21.45</v>
      </c>
      <c r="F57" t="n">
        <v>17.71</v>
      </c>
      <c r="G57" t="n">
        <v>66.41</v>
      </c>
      <c r="H57" t="n">
        <v>0.87</v>
      </c>
      <c r="I57" t="n">
        <v>16</v>
      </c>
      <c r="J57" t="n">
        <v>301.86</v>
      </c>
      <c r="K57" t="n">
        <v>60.56</v>
      </c>
      <c r="L57" t="n">
        <v>14.75</v>
      </c>
      <c r="M57" t="n">
        <v>14</v>
      </c>
      <c r="N57" t="n">
        <v>86.56</v>
      </c>
      <c r="O57" t="n">
        <v>37464.21</v>
      </c>
      <c r="P57" t="n">
        <v>299.11</v>
      </c>
      <c r="Q57" t="n">
        <v>444.55</v>
      </c>
      <c r="R57" t="n">
        <v>74.79000000000001</v>
      </c>
      <c r="S57" t="n">
        <v>48.21</v>
      </c>
      <c r="T57" t="n">
        <v>7321.14</v>
      </c>
      <c r="U57" t="n">
        <v>0.64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336.3202018312104</v>
      </c>
      <c r="AB57" t="n">
        <v>460.1681375455967</v>
      </c>
      <c r="AC57" t="n">
        <v>416.2503363482815</v>
      </c>
      <c r="AD57" t="n">
        <v>336320.2018312104</v>
      </c>
      <c r="AE57" t="n">
        <v>460168.1375455967</v>
      </c>
      <c r="AF57" t="n">
        <v>4.103441944893351e-06</v>
      </c>
      <c r="AG57" t="n">
        <v>6.206597222222222</v>
      </c>
      <c r="AH57" t="n">
        <v>416250.3363482815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4.6646</v>
      </c>
      <c r="E58" t="n">
        <v>21.44</v>
      </c>
      <c r="F58" t="n">
        <v>17.7</v>
      </c>
      <c r="G58" t="n">
        <v>66.38</v>
      </c>
      <c r="H58" t="n">
        <v>0.88</v>
      </c>
      <c r="I58" t="n">
        <v>16</v>
      </c>
      <c r="J58" t="n">
        <v>302.39</v>
      </c>
      <c r="K58" t="n">
        <v>60.56</v>
      </c>
      <c r="L58" t="n">
        <v>15</v>
      </c>
      <c r="M58" t="n">
        <v>14</v>
      </c>
      <c r="N58" t="n">
        <v>86.84</v>
      </c>
      <c r="O58" t="n">
        <v>37529.55</v>
      </c>
      <c r="P58" t="n">
        <v>298.72</v>
      </c>
      <c r="Q58" t="n">
        <v>444.57</v>
      </c>
      <c r="R58" t="n">
        <v>74.41</v>
      </c>
      <c r="S58" t="n">
        <v>48.21</v>
      </c>
      <c r="T58" t="n">
        <v>7129.82</v>
      </c>
      <c r="U58" t="n">
        <v>0.65</v>
      </c>
      <c r="V58" t="n">
        <v>0.77</v>
      </c>
      <c r="W58" t="n">
        <v>0.19</v>
      </c>
      <c r="X58" t="n">
        <v>0.42</v>
      </c>
      <c r="Y58" t="n">
        <v>1</v>
      </c>
      <c r="Z58" t="n">
        <v>10</v>
      </c>
      <c r="AA58" t="n">
        <v>336.0062527797876</v>
      </c>
      <c r="AB58" t="n">
        <v>459.7385786029853</v>
      </c>
      <c r="AC58" t="n">
        <v>415.8617739082633</v>
      </c>
      <c r="AD58" t="n">
        <v>336006.2527797876</v>
      </c>
      <c r="AE58" t="n">
        <v>459738.5786029854</v>
      </c>
      <c r="AF58" t="n">
        <v>4.105114053263029e-06</v>
      </c>
      <c r="AG58" t="n">
        <v>6.203703703703705</v>
      </c>
      <c r="AH58" t="n">
        <v>415861.7739082633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4.6829</v>
      </c>
      <c r="E59" t="n">
        <v>21.35</v>
      </c>
      <c r="F59" t="n">
        <v>17.67</v>
      </c>
      <c r="G59" t="n">
        <v>70.68000000000001</v>
      </c>
      <c r="H59" t="n">
        <v>0.9</v>
      </c>
      <c r="I59" t="n">
        <v>15</v>
      </c>
      <c r="J59" t="n">
        <v>302.92</v>
      </c>
      <c r="K59" t="n">
        <v>60.56</v>
      </c>
      <c r="L59" t="n">
        <v>15.25</v>
      </c>
      <c r="M59" t="n">
        <v>13</v>
      </c>
      <c r="N59" t="n">
        <v>87.12</v>
      </c>
      <c r="O59" t="n">
        <v>37595</v>
      </c>
      <c r="P59" t="n">
        <v>297.97</v>
      </c>
      <c r="Q59" t="n">
        <v>444.55</v>
      </c>
      <c r="R59" t="n">
        <v>73.44</v>
      </c>
      <c r="S59" t="n">
        <v>48.21</v>
      </c>
      <c r="T59" t="n">
        <v>6649.23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334.7343931339186</v>
      </c>
      <c r="AB59" t="n">
        <v>457.99836412502</v>
      </c>
      <c r="AC59" t="n">
        <v>414.2876430576686</v>
      </c>
      <c r="AD59" t="n">
        <v>334734.3931339186</v>
      </c>
      <c r="AE59" t="n">
        <v>457998.36412502</v>
      </c>
      <c r="AF59" t="n">
        <v>4.121219097034138e-06</v>
      </c>
      <c r="AG59" t="n">
        <v>6.177662037037038</v>
      </c>
      <c r="AH59" t="n">
        <v>414287.6430576686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4.6837</v>
      </c>
      <c r="E60" t="n">
        <v>21.35</v>
      </c>
      <c r="F60" t="n">
        <v>17.67</v>
      </c>
      <c r="G60" t="n">
        <v>70.66</v>
      </c>
      <c r="H60" t="n">
        <v>0.91</v>
      </c>
      <c r="I60" t="n">
        <v>15</v>
      </c>
      <c r="J60" t="n">
        <v>303.46</v>
      </c>
      <c r="K60" t="n">
        <v>60.56</v>
      </c>
      <c r="L60" t="n">
        <v>15.5</v>
      </c>
      <c r="M60" t="n">
        <v>13</v>
      </c>
      <c r="N60" t="n">
        <v>87.40000000000001</v>
      </c>
      <c r="O60" t="n">
        <v>37660.57</v>
      </c>
      <c r="P60" t="n">
        <v>298.13</v>
      </c>
      <c r="Q60" t="n">
        <v>444.55</v>
      </c>
      <c r="R60" t="n">
        <v>73.41</v>
      </c>
      <c r="S60" t="n">
        <v>48.21</v>
      </c>
      <c r="T60" t="n">
        <v>6636.6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334.7822557950865</v>
      </c>
      <c r="AB60" t="n">
        <v>458.0638519295815</v>
      </c>
      <c r="AC60" t="n">
        <v>414.3468807980754</v>
      </c>
      <c r="AD60" t="n">
        <v>334782.2557950865</v>
      </c>
      <c r="AE60" t="n">
        <v>458063.8519295815</v>
      </c>
      <c r="AF60" t="n">
        <v>4.121923142663476e-06</v>
      </c>
      <c r="AG60" t="n">
        <v>6.177662037037038</v>
      </c>
      <c r="AH60" t="n">
        <v>414346.8807980754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4.6819</v>
      </c>
      <c r="E61" t="n">
        <v>21.36</v>
      </c>
      <c r="F61" t="n">
        <v>17.67</v>
      </c>
      <c r="G61" t="n">
        <v>70.7</v>
      </c>
      <c r="H61" t="n">
        <v>0.92</v>
      </c>
      <c r="I61" t="n">
        <v>15</v>
      </c>
      <c r="J61" t="n">
        <v>303.99</v>
      </c>
      <c r="K61" t="n">
        <v>60.56</v>
      </c>
      <c r="L61" t="n">
        <v>15.75</v>
      </c>
      <c r="M61" t="n">
        <v>13</v>
      </c>
      <c r="N61" t="n">
        <v>87.68000000000001</v>
      </c>
      <c r="O61" t="n">
        <v>37726.27</v>
      </c>
      <c r="P61" t="n">
        <v>298.14</v>
      </c>
      <c r="Q61" t="n">
        <v>444.57</v>
      </c>
      <c r="R61" t="n">
        <v>73.61</v>
      </c>
      <c r="S61" t="n">
        <v>48.21</v>
      </c>
      <c r="T61" t="n">
        <v>6736.11</v>
      </c>
      <c r="U61" t="n">
        <v>0.65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334.8656821235581</v>
      </c>
      <c r="AB61" t="n">
        <v>458.1779995127062</v>
      </c>
      <c r="AC61" t="n">
        <v>414.4501342960738</v>
      </c>
      <c r="AD61" t="n">
        <v>334865.6821235581</v>
      </c>
      <c r="AE61" t="n">
        <v>458177.9995127062</v>
      </c>
      <c r="AF61" t="n">
        <v>4.120339039997465e-06</v>
      </c>
      <c r="AG61" t="n">
        <v>6.180555555555556</v>
      </c>
      <c r="AH61" t="n">
        <v>414450.1342960738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4.6825</v>
      </c>
      <c r="E62" t="n">
        <v>21.36</v>
      </c>
      <c r="F62" t="n">
        <v>17.67</v>
      </c>
      <c r="G62" t="n">
        <v>70.69</v>
      </c>
      <c r="H62" t="n">
        <v>0.9399999999999999</v>
      </c>
      <c r="I62" t="n">
        <v>15</v>
      </c>
      <c r="J62" t="n">
        <v>304.52</v>
      </c>
      <c r="K62" t="n">
        <v>60.56</v>
      </c>
      <c r="L62" t="n">
        <v>16</v>
      </c>
      <c r="M62" t="n">
        <v>13</v>
      </c>
      <c r="N62" t="n">
        <v>87.97</v>
      </c>
      <c r="O62" t="n">
        <v>37792.08</v>
      </c>
      <c r="P62" t="n">
        <v>297.96</v>
      </c>
      <c r="Q62" t="n">
        <v>444.55</v>
      </c>
      <c r="R62" t="n">
        <v>73.45</v>
      </c>
      <c r="S62" t="n">
        <v>48.21</v>
      </c>
      <c r="T62" t="n">
        <v>6656.01</v>
      </c>
      <c r="U62" t="n">
        <v>0.66</v>
      </c>
      <c r="V62" t="n">
        <v>0.77</v>
      </c>
      <c r="W62" t="n">
        <v>0.19</v>
      </c>
      <c r="X62" t="n">
        <v>0.4</v>
      </c>
      <c r="Y62" t="n">
        <v>1</v>
      </c>
      <c r="Z62" t="n">
        <v>10</v>
      </c>
      <c r="AA62" t="n">
        <v>334.746612718453</v>
      </c>
      <c r="AB62" t="n">
        <v>458.01508349967</v>
      </c>
      <c r="AC62" t="n">
        <v>414.3027667586678</v>
      </c>
      <c r="AD62" t="n">
        <v>334746.612718453</v>
      </c>
      <c r="AE62" t="n">
        <v>458015.08349967</v>
      </c>
      <c r="AF62" t="n">
        <v>4.120867074219469e-06</v>
      </c>
      <c r="AG62" t="n">
        <v>6.180555555555556</v>
      </c>
      <c r="AH62" t="n">
        <v>414302.7667586678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4.6829</v>
      </c>
      <c r="E63" t="n">
        <v>21.35</v>
      </c>
      <c r="F63" t="n">
        <v>17.67</v>
      </c>
      <c r="G63" t="n">
        <v>70.68000000000001</v>
      </c>
      <c r="H63" t="n">
        <v>0.95</v>
      </c>
      <c r="I63" t="n">
        <v>15</v>
      </c>
      <c r="J63" t="n">
        <v>305.06</v>
      </c>
      <c r="K63" t="n">
        <v>60.56</v>
      </c>
      <c r="L63" t="n">
        <v>16.25</v>
      </c>
      <c r="M63" t="n">
        <v>13</v>
      </c>
      <c r="N63" t="n">
        <v>88.25</v>
      </c>
      <c r="O63" t="n">
        <v>37858.02</v>
      </c>
      <c r="P63" t="n">
        <v>297.84</v>
      </c>
      <c r="Q63" t="n">
        <v>444.56</v>
      </c>
      <c r="R63" t="n">
        <v>73.31999999999999</v>
      </c>
      <c r="S63" t="n">
        <v>48.21</v>
      </c>
      <c r="T63" t="n">
        <v>6590.85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334.6672500659997</v>
      </c>
      <c r="AB63" t="n">
        <v>457.9064960173501</v>
      </c>
      <c r="AC63" t="n">
        <v>414.2045427132571</v>
      </c>
      <c r="AD63" t="n">
        <v>334667.2500659997</v>
      </c>
      <c r="AE63" t="n">
        <v>457906.4960173501</v>
      </c>
      <c r="AF63" t="n">
        <v>4.121219097034138e-06</v>
      </c>
      <c r="AG63" t="n">
        <v>6.177662037037038</v>
      </c>
      <c r="AH63" t="n">
        <v>414204.5427132571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4.708</v>
      </c>
      <c r="E64" t="n">
        <v>21.24</v>
      </c>
      <c r="F64" t="n">
        <v>17.61</v>
      </c>
      <c r="G64" t="n">
        <v>75.45999999999999</v>
      </c>
      <c r="H64" t="n">
        <v>0.96</v>
      </c>
      <c r="I64" t="n">
        <v>14</v>
      </c>
      <c r="J64" t="n">
        <v>305.59</v>
      </c>
      <c r="K64" t="n">
        <v>60.56</v>
      </c>
      <c r="L64" t="n">
        <v>16.5</v>
      </c>
      <c r="M64" t="n">
        <v>12</v>
      </c>
      <c r="N64" t="n">
        <v>88.54000000000001</v>
      </c>
      <c r="O64" t="n">
        <v>37924.08</v>
      </c>
      <c r="P64" t="n">
        <v>296.75</v>
      </c>
      <c r="Q64" t="n">
        <v>444.55</v>
      </c>
      <c r="R64" t="n">
        <v>71.16</v>
      </c>
      <c r="S64" t="n">
        <v>48.21</v>
      </c>
      <c r="T64" t="n">
        <v>5517.42</v>
      </c>
      <c r="U64" t="n">
        <v>0.68</v>
      </c>
      <c r="V64" t="n">
        <v>0.77</v>
      </c>
      <c r="W64" t="n">
        <v>0.19</v>
      </c>
      <c r="X64" t="n">
        <v>0.33</v>
      </c>
      <c r="Y64" t="n">
        <v>1</v>
      </c>
      <c r="Z64" t="n">
        <v>10</v>
      </c>
      <c r="AA64" t="n">
        <v>332.8550756437973</v>
      </c>
      <c r="AB64" t="n">
        <v>455.4269990253998</v>
      </c>
      <c r="AC64" t="n">
        <v>411.9616854342225</v>
      </c>
      <c r="AD64" t="n">
        <v>332855.0756437973</v>
      </c>
      <c r="AE64" t="n">
        <v>455426.9990253998</v>
      </c>
      <c r="AF64" t="n">
        <v>4.14330852865462e-06</v>
      </c>
      <c r="AG64" t="n">
        <v>6.145833333333333</v>
      </c>
      <c r="AH64" t="n">
        <v>411961.6854342225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4.7185</v>
      </c>
      <c r="E65" t="n">
        <v>21.19</v>
      </c>
      <c r="F65" t="n">
        <v>17.56</v>
      </c>
      <c r="G65" t="n">
        <v>75.26000000000001</v>
      </c>
      <c r="H65" t="n">
        <v>0.97</v>
      </c>
      <c r="I65" t="n">
        <v>14</v>
      </c>
      <c r="J65" t="n">
        <v>306.13</v>
      </c>
      <c r="K65" t="n">
        <v>60.56</v>
      </c>
      <c r="L65" t="n">
        <v>16.75</v>
      </c>
      <c r="M65" t="n">
        <v>12</v>
      </c>
      <c r="N65" t="n">
        <v>88.83</v>
      </c>
      <c r="O65" t="n">
        <v>37990.27</v>
      </c>
      <c r="P65" t="n">
        <v>296.05</v>
      </c>
      <c r="Q65" t="n">
        <v>444.55</v>
      </c>
      <c r="R65" t="n">
        <v>69.56999999999999</v>
      </c>
      <c r="S65" t="n">
        <v>48.21</v>
      </c>
      <c r="T65" t="n">
        <v>4722.47</v>
      </c>
      <c r="U65" t="n">
        <v>0.6899999999999999</v>
      </c>
      <c r="V65" t="n">
        <v>0.78</v>
      </c>
      <c r="W65" t="n">
        <v>0.19</v>
      </c>
      <c r="X65" t="n">
        <v>0.28</v>
      </c>
      <c r="Y65" t="n">
        <v>1</v>
      </c>
      <c r="Z65" t="n">
        <v>10</v>
      </c>
      <c r="AA65" t="n">
        <v>331.9082414564829</v>
      </c>
      <c r="AB65" t="n">
        <v>454.13149871894</v>
      </c>
      <c r="AC65" t="n">
        <v>410.7898258587651</v>
      </c>
      <c r="AD65" t="n">
        <v>331908.2414564829</v>
      </c>
      <c r="AE65" t="n">
        <v>454131.49871894</v>
      </c>
      <c r="AF65" t="n">
        <v>4.152549127539682e-06</v>
      </c>
      <c r="AG65" t="n">
        <v>6.131365740740741</v>
      </c>
      <c r="AH65" t="n">
        <v>410789.8258587651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4.7088</v>
      </c>
      <c r="E66" t="n">
        <v>21.24</v>
      </c>
      <c r="F66" t="n">
        <v>17.6</v>
      </c>
      <c r="G66" t="n">
        <v>75.45</v>
      </c>
      <c r="H66" t="n">
        <v>0.99</v>
      </c>
      <c r="I66" t="n">
        <v>14</v>
      </c>
      <c r="J66" t="n">
        <v>306.67</v>
      </c>
      <c r="K66" t="n">
        <v>60.56</v>
      </c>
      <c r="L66" t="n">
        <v>17</v>
      </c>
      <c r="M66" t="n">
        <v>12</v>
      </c>
      <c r="N66" t="n">
        <v>89.11</v>
      </c>
      <c r="O66" t="n">
        <v>38056.58</v>
      </c>
      <c r="P66" t="n">
        <v>296.81</v>
      </c>
      <c r="Q66" t="n">
        <v>444.59</v>
      </c>
      <c r="R66" t="n">
        <v>71.40000000000001</v>
      </c>
      <c r="S66" t="n">
        <v>48.21</v>
      </c>
      <c r="T66" t="n">
        <v>5634.24</v>
      </c>
      <c r="U66" t="n">
        <v>0.68</v>
      </c>
      <c r="V66" t="n">
        <v>0.78</v>
      </c>
      <c r="W66" t="n">
        <v>0.18</v>
      </c>
      <c r="X66" t="n">
        <v>0.33</v>
      </c>
      <c r="Y66" t="n">
        <v>1</v>
      </c>
      <c r="Z66" t="n">
        <v>10</v>
      </c>
      <c r="AA66" t="n">
        <v>332.8237140119959</v>
      </c>
      <c r="AB66" t="n">
        <v>455.3840886571915</v>
      </c>
      <c r="AC66" t="n">
        <v>411.922870371331</v>
      </c>
      <c r="AD66" t="n">
        <v>332823.7140119959</v>
      </c>
      <c r="AE66" t="n">
        <v>455384.0886571915</v>
      </c>
      <c r="AF66" t="n">
        <v>4.144012574283959e-06</v>
      </c>
      <c r="AG66" t="n">
        <v>6.145833333333333</v>
      </c>
      <c r="AH66" t="n">
        <v>411922.870371331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4.6828</v>
      </c>
      <c r="E67" t="n">
        <v>21.35</v>
      </c>
      <c r="F67" t="n">
        <v>17.72</v>
      </c>
      <c r="G67" t="n">
        <v>75.95</v>
      </c>
      <c r="H67" t="n">
        <v>1</v>
      </c>
      <c r="I67" t="n">
        <v>14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298.69</v>
      </c>
      <c r="Q67" t="n">
        <v>444.55</v>
      </c>
      <c r="R67" t="n">
        <v>75.48</v>
      </c>
      <c r="S67" t="n">
        <v>48.21</v>
      </c>
      <c r="T67" t="n">
        <v>7673.03</v>
      </c>
      <c r="U67" t="n">
        <v>0.64</v>
      </c>
      <c r="V67" t="n">
        <v>0.77</v>
      </c>
      <c r="W67" t="n">
        <v>0.19</v>
      </c>
      <c r="X67" t="n">
        <v>0.45</v>
      </c>
      <c r="Y67" t="n">
        <v>1</v>
      </c>
      <c r="Z67" t="n">
        <v>10</v>
      </c>
      <c r="AA67" t="n">
        <v>335.2510116200522</v>
      </c>
      <c r="AB67" t="n">
        <v>458.7052243293469</v>
      </c>
      <c r="AC67" t="n">
        <v>414.927041516179</v>
      </c>
      <c r="AD67" t="n">
        <v>335251.0116200522</v>
      </c>
      <c r="AE67" t="n">
        <v>458705.2243293469</v>
      </c>
      <c r="AF67" t="n">
        <v>4.121131091330471e-06</v>
      </c>
      <c r="AG67" t="n">
        <v>6.177662037037038</v>
      </c>
      <c r="AH67" t="n">
        <v>414927.041516179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4.6942</v>
      </c>
      <c r="E68" t="n">
        <v>21.3</v>
      </c>
      <c r="F68" t="n">
        <v>17.67</v>
      </c>
      <c r="G68" t="n">
        <v>75.73</v>
      </c>
      <c r="H68" t="n">
        <v>1.01</v>
      </c>
      <c r="I68" t="n">
        <v>14</v>
      </c>
      <c r="J68" t="n">
        <v>307.75</v>
      </c>
      <c r="K68" t="n">
        <v>60.56</v>
      </c>
      <c r="L68" t="n">
        <v>17.5</v>
      </c>
      <c r="M68" t="n">
        <v>12</v>
      </c>
      <c r="N68" t="n">
        <v>89.69</v>
      </c>
      <c r="O68" t="n">
        <v>38189.58</v>
      </c>
      <c r="P68" t="n">
        <v>297.02</v>
      </c>
      <c r="Q68" t="n">
        <v>444.55</v>
      </c>
      <c r="R68" t="n">
        <v>73.65000000000001</v>
      </c>
      <c r="S68" t="n">
        <v>48.21</v>
      </c>
      <c r="T68" t="n">
        <v>6762.24</v>
      </c>
      <c r="U68" t="n">
        <v>0.65</v>
      </c>
      <c r="V68" t="n">
        <v>0.77</v>
      </c>
      <c r="W68" t="n">
        <v>0.18</v>
      </c>
      <c r="X68" t="n">
        <v>0.39</v>
      </c>
      <c r="Y68" t="n">
        <v>1</v>
      </c>
      <c r="Z68" t="n">
        <v>10</v>
      </c>
      <c r="AA68" t="n">
        <v>333.7550146988229</v>
      </c>
      <c r="AB68" t="n">
        <v>456.6583353429949</v>
      </c>
      <c r="AC68" t="n">
        <v>413.0755047418577</v>
      </c>
      <c r="AD68" t="n">
        <v>333755.0146988229</v>
      </c>
      <c r="AE68" t="n">
        <v>456658.3353429949</v>
      </c>
      <c r="AF68" t="n">
        <v>4.131163741548539e-06</v>
      </c>
      <c r="AG68" t="n">
        <v>6.163194444444446</v>
      </c>
      <c r="AH68" t="n">
        <v>413075.5047418578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4.7169</v>
      </c>
      <c r="E69" t="n">
        <v>21.2</v>
      </c>
      <c r="F69" t="n">
        <v>17.62</v>
      </c>
      <c r="G69" t="n">
        <v>81.31999999999999</v>
      </c>
      <c r="H69" t="n">
        <v>1.03</v>
      </c>
      <c r="I69" t="n">
        <v>13</v>
      </c>
      <c r="J69" t="n">
        <v>308.29</v>
      </c>
      <c r="K69" t="n">
        <v>60.56</v>
      </c>
      <c r="L69" t="n">
        <v>17.75</v>
      </c>
      <c r="M69" t="n">
        <v>11</v>
      </c>
      <c r="N69" t="n">
        <v>89.98</v>
      </c>
      <c r="O69" t="n">
        <v>38256.26</v>
      </c>
      <c r="P69" t="n">
        <v>296.02</v>
      </c>
      <c r="Q69" t="n">
        <v>444.55</v>
      </c>
      <c r="R69" t="n">
        <v>71.81999999999999</v>
      </c>
      <c r="S69" t="n">
        <v>48.21</v>
      </c>
      <c r="T69" t="n">
        <v>5851.11</v>
      </c>
      <c r="U69" t="n">
        <v>0.67</v>
      </c>
      <c r="V69" t="n">
        <v>0.77</v>
      </c>
      <c r="W69" t="n">
        <v>0.18</v>
      </c>
      <c r="X69" t="n">
        <v>0.34</v>
      </c>
      <c r="Y69" t="n">
        <v>1</v>
      </c>
      <c r="Z69" t="n">
        <v>10</v>
      </c>
      <c r="AA69" t="n">
        <v>332.1281887139111</v>
      </c>
      <c r="AB69" t="n">
        <v>454.4324402599412</v>
      </c>
      <c r="AC69" t="n">
        <v>411.0620459614674</v>
      </c>
      <c r="AD69" t="n">
        <v>332128.188713911</v>
      </c>
      <c r="AE69" t="n">
        <v>454432.4402599413</v>
      </c>
      <c r="AF69" t="n">
        <v>4.151141036281007e-06</v>
      </c>
      <c r="AG69" t="n">
        <v>6.13425925925926</v>
      </c>
      <c r="AH69" t="n">
        <v>411062.0459614674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4.7165</v>
      </c>
      <c r="E70" t="n">
        <v>21.2</v>
      </c>
      <c r="F70" t="n">
        <v>17.62</v>
      </c>
      <c r="G70" t="n">
        <v>81.33</v>
      </c>
      <c r="H70" t="n">
        <v>1.04</v>
      </c>
      <c r="I70" t="n">
        <v>13</v>
      </c>
      <c r="J70" t="n">
        <v>308.83</v>
      </c>
      <c r="K70" t="n">
        <v>60.56</v>
      </c>
      <c r="L70" t="n">
        <v>18</v>
      </c>
      <c r="M70" t="n">
        <v>11</v>
      </c>
      <c r="N70" t="n">
        <v>90.27</v>
      </c>
      <c r="O70" t="n">
        <v>38323.08</v>
      </c>
      <c r="P70" t="n">
        <v>296.17</v>
      </c>
      <c r="Q70" t="n">
        <v>444.55</v>
      </c>
      <c r="R70" t="n">
        <v>71.89</v>
      </c>
      <c r="S70" t="n">
        <v>48.21</v>
      </c>
      <c r="T70" t="n">
        <v>5882.95</v>
      </c>
      <c r="U70" t="n">
        <v>0.67</v>
      </c>
      <c r="V70" t="n">
        <v>0.77</v>
      </c>
      <c r="W70" t="n">
        <v>0.19</v>
      </c>
      <c r="X70" t="n">
        <v>0.35</v>
      </c>
      <c r="Y70" t="n">
        <v>1</v>
      </c>
      <c r="Z70" t="n">
        <v>10</v>
      </c>
      <c r="AA70" t="n">
        <v>332.2221480997123</v>
      </c>
      <c r="AB70" t="n">
        <v>454.5609996367901</v>
      </c>
      <c r="AC70" t="n">
        <v>411.178335811824</v>
      </c>
      <c r="AD70" t="n">
        <v>332222.1480997123</v>
      </c>
      <c r="AE70" t="n">
        <v>454560.9996367901</v>
      </c>
      <c r="AF70" t="n">
        <v>4.150789013466338e-06</v>
      </c>
      <c r="AG70" t="n">
        <v>6.13425925925926</v>
      </c>
      <c r="AH70" t="n">
        <v>411178.335811824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4.7169</v>
      </c>
      <c r="E71" t="n">
        <v>21.2</v>
      </c>
      <c r="F71" t="n">
        <v>17.62</v>
      </c>
      <c r="G71" t="n">
        <v>81.33</v>
      </c>
      <c r="H71" t="n">
        <v>1.05</v>
      </c>
      <c r="I71" t="n">
        <v>13</v>
      </c>
      <c r="J71" t="n">
        <v>309.37</v>
      </c>
      <c r="K71" t="n">
        <v>60.56</v>
      </c>
      <c r="L71" t="n">
        <v>18.25</v>
      </c>
      <c r="M71" t="n">
        <v>11</v>
      </c>
      <c r="N71" t="n">
        <v>90.56999999999999</v>
      </c>
      <c r="O71" t="n">
        <v>38390.02</v>
      </c>
      <c r="P71" t="n">
        <v>296.47</v>
      </c>
      <c r="Q71" t="n">
        <v>444.55</v>
      </c>
      <c r="R71" t="n">
        <v>71.90000000000001</v>
      </c>
      <c r="S71" t="n">
        <v>48.21</v>
      </c>
      <c r="T71" t="n">
        <v>5891.03</v>
      </c>
      <c r="U71" t="n">
        <v>0.67</v>
      </c>
      <c r="V71" t="n">
        <v>0.77</v>
      </c>
      <c r="W71" t="n">
        <v>0.18</v>
      </c>
      <c r="X71" t="n">
        <v>0.34</v>
      </c>
      <c r="Y71" t="n">
        <v>1</v>
      </c>
      <c r="Z71" t="n">
        <v>10</v>
      </c>
      <c r="AA71" t="n">
        <v>332.3589317259299</v>
      </c>
      <c r="AB71" t="n">
        <v>454.7481530286488</v>
      </c>
      <c r="AC71" t="n">
        <v>411.3476275466352</v>
      </c>
      <c r="AD71" t="n">
        <v>332358.93172593</v>
      </c>
      <c r="AE71" t="n">
        <v>454748.1530286488</v>
      </c>
      <c r="AF71" t="n">
        <v>4.151141036281007e-06</v>
      </c>
      <c r="AG71" t="n">
        <v>6.13425925925926</v>
      </c>
      <c r="AH71" t="n">
        <v>411347.6275466352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4.718</v>
      </c>
      <c r="E72" t="n">
        <v>21.2</v>
      </c>
      <c r="F72" t="n">
        <v>17.62</v>
      </c>
      <c r="G72" t="n">
        <v>81.3</v>
      </c>
      <c r="H72" t="n">
        <v>1.06</v>
      </c>
      <c r="I72" t="n">
        <v>13</v>
      </c>
      <c r="J72" t="n">
        <v>309.91</v>
      </c>
      <c r="K72" t="n">
        <v>60.56</v>
      </c>
      <c r="L72" t="n">
        <v>18.5</v>
      </c>
      <c r="M72" t="n">
        <v>11</v>
      </c>
      <c r="N72" t="n">
        <v>90.86</v>
      </c>
      <c r="O72" t="n">
        <v>38457.09</v>
      </c>
      <c r="P72" t="n">
        <v>296.23</v>
      </c>
      <c r="Q72" t="n">
        <v>444.55</v>
      </c>
      <c r="R72" t="n">
        <v>71.78</v>
      </c>
      <c r="S72" t="n">
        <v>48.21</v>
      </c>
      <c r="T72" t="n">
        <v>5829.89</v>
      </c>
      <c r="U72" t="n">
        <v>0.67</v>
      </c>
      <c r="V72" t="n">
        <v>0.77</v>
      </c>
      <c r="W72" t="n">
        <v>0.18</v>
      </c>
      <c r="X72" t="n">
        <v>0.34</v>
      </c>
      <c r="Y72" t="n">
        <v>1</v>
      </c>
      <c r="Z72" t="n">
        <v>10</v>
      </c>
      <c r="AA72" t="n">
        <v>332.1890026325729</v>
      </c>
      <c r="AB72" t="n">
        <v>454.5156485463751</v>
      </c>
      <c r="AC72" t="n">
        <v>411.1373129658276</v>
      </c>
      <c r="AD72" t="n">
        <v>332189.0026325729</v>
      </c>
      <c r="AE72" t="n">
        <v>454515.6485463751</v>
      </c>
      <c r="AF72" t="n">
        <v>4.152109099021347e-06</v>
      </c>
      <c r="AG72" t="n">
        <v>6.13425925925926</v>
      </c>
      <c r="AH72" t="n">
        <v>411137.3129658276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4.7153</v>
      </c>
      <c r="E73" t="n">
        <v>21.21</v>
      </c>
      <c r="F73" t="n">
        <v>17.63</v>
      </c>
      <c r="G73" t="n">
        <v>81.36</v>
      </c>
      <c r="H73" t="n">
        <v>1.08</v>
      </c>
      <c r="I73" t="n">
        <v>13</v>
      </c>
      <c r="J73" t="n">
        <v>310.46</v>
      </c>
      <c r="K73" t="n">
        <v>60.56</v>
      </c>
      <c r="L73" t="n">
        <v>18.75</v>
      </c>
      <c r="M73" t="n">
        <v>11</v>
      </c>
      <c r="N73" t="n">
        <v>91.16</v>
      </c>
      <c r="O73" t="n">
        <v>38524.29</v>
      </c>
      <c r="P73" t="n">
        <v>296.57</v>
      </c>
      <c r="Q73" t="n">
        <v>444.55</v>
      </c>
      <c r="R73" t="n">
        <v>72.11</v>
      </c>
      <c r="S73" t="n">
        <v>48.21</v>
      </c>
      <c r="T73" t="n">
        <v>5994.44</v>
      </c>
      <c r="U73" t="n">
        <v>0.67</v>
      </c>
      <c r="V73" t="n">
        <v>0.77</v>
      </c>
      <c r="W73" t="n">
        <v>0.19</v>
      </c>
      <c r="X73" t="n">
        <v>0.35</v>
      </c>
      <c r="Y73" t="n">
        <v>1</v>
      </c>
      <c r="Z73" t="n">
        <v>10</v>
      </c>
      <c r="AA73" t="n">
        <v>332.5063606195502</v>
      </c>
      <c r="AB73" t="n">
        <v>454.9498717450039</v>
      </c>
      <c r="AC73" t="n">
        <v>411.5300945118152</v>
      </c>
      <c r="AD73" t="n">
        <v>332506.3606195502</v>
      </c>
      <c r="AE73" t="n">
        <v>454949.8717450039</v>
      </c>
      <c r="AF73" t="n">
        <v>4.149732945022331e-06</v>
      </c>
      <c r="AG73" t="n">
        <v>6.137152777777779</v>
      </c>
      <c r="AH73" t="n">
        <v>411530.0945118152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4.7145</v>
      </c>
      <c r="E74" t="n">
        <v>21.21</v>
      </c>
      <c r="F74" t="n">
        <v>17.63</v>
      </c>
      <c r="G74" t="n">
        <v>81.37</v>
      </c>
      <c r="H74" t="n">
        <v>1.09</v>
      </c>
      <c r="I74" t="n">
        <v>13</v>
      </c>
      <c r="J74" t="n">
        <v>311.01</v>
      </c>
      <c r="K74" t="n">
        <v>60.56</v>
      </c>
      <c r="L74" t="n">
        <v>19</v>
      </c>
      <c r="M74" t="n">
        <v>11</v>
      </c>
      <c r="N74" t="n">
        <v>91.45</v>
      </c>
      <c r="O74" t="n">
        <v>38591.62</v>
      </c>
      <c r="P74" t="n">
        <v>296.09</v>
      </c>
      <c r="Q74" t="n">
        <v>444.55</v>
      </c>
      <c r="R74" t="n">
        <v>72.23</v>
      </c>
      <c r="S74" t="n">
        <v>48.21</v>
      </c>
      <c r="T74" t="n">
        <v>6057.18</v>
      </c>
      <c r="U74" t="n">
        <v>0.67</v>
      </c>
      <c r="V74" t="n">
        <v>0.77</v>
      </c>
      <c r="W74" t="n">
        <v>0.19</v>
      </c>
      <c r="X74" t="n">
        <v>0.35</v>
      </c>
      <c r="Y74" t="n">
        <v>1</v>
      </c>
      <c r="Z74" t="n">
        <v>10</v>
      </c>
      <c r="AA74" t="n">
        <v>332.294265124215</v>
      </c>
      <c r="AB74" t="n">
        <v>454.6596733312933</v>
      </c>
      <c r="AC74" t="n">
        <v>411.2675922274132</v>
      </c>
      <c r="AD74" t="n">
        <v>332294.265124215</v>
      </c>
      <c r="AE74" t="n">
        <v>454659.6733312933</v>
      </c>
      <c r="AF74" t="n">
        <v>4.149028899392992e-06</v>
      </c>
      <c r="AG74" t="n">
        <v>6.137152777777779</v>
      </c>
      <c r="AH74" t="n">
        <v>411267.5922274132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4.7372</v>
      </c>
      <c r="E75" t="n">
        <v>21.11</v>
      </c>
      <c r="F75" t="n">
        <v>17.58</v>
      </c>
      <c r="G75" t="n">
        <v>87.91</v>
      </c>
      <c r="H75" t="n">
        <v>1.1</v>
      </c>
      <c r="I75" t="n">
        <v>12</v>
      </c>
      <c r="J75" t="n">
        <v>311.55</v>
      </c>
      <c r="K75" t="n">
        <v>60.56</v>
      </c>
      <c r="L75" t="n">
        <v>19.25</v>
      </c>
      <c r="M75" t="n">
        <v>10</v>
      </c>
      <c r="N75" t="n">
        <v>91.75</v>
      </c>
      <c r="O75" t="n">
        <v>38659.08</v>
      </c>
      <c r="P75" t="n">
        <v>294.54</v>
      </c>
      <c r="Q75" t="n">
        <v>444.59</v>
      </c>
      <c r="R75" t="n">
        <v>70.52</v>
      </c>
      <c r="S75" t="n">
        <v>48.21</v>
      </c>
      <c r="T75" t="n">
        <v>5206.68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330.4005994543093</v>
      </c>
      <c r="AB75" t="n">
        <v>452.0686764190951</v>
      </c>
      <c r="AC75" t="n">
        <v>408.9238764240283</v>
      </c>
      <c r="AD75" t="n">
        <v>330400.5994543093</v>
      </c>
      <c r="AE75" t="n">
        <v>452068.6764190951</v>
      </c>
      <c r="AF75" t="n">
        <v>4.16900619412546e-06</v>
      </c>
      <c r="AG75" t="n">
        <v>6.108217592592593</v>
      </c>
      <c r="AH75" t="n">
        <v>408923.8764240283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4.7363</v>
      </c>
      <c r="E76" t="n">
        <v>21.11</v>
      </c>
      <c r="F76" t="n">
        <v>17.59</v>
      </c>
      <c r="G76" t="n">
        <v>87.93000000000001</v>
      </c>
      <c r="H76" t="n">
        <v>1.11</v>
      </c>
      <c r="I76" t="n">
        <v>12</v>
      </c>
      <c r="J76" t="n">
        <v>312.1</v>
      </c>
      <c r="K76" t="n">
        <v>60.56</v>
      </c>
      <c r="L76" t="n">
        <v>19.5</v>
      </c>
      <c r="M76" t="n">
        <v>10</v>
      </c>
      <c r="N76" t="n">
        <v>92.05</v>
      </c>
      <c r="O76" t="n">
        <v>38726.8</v>
      </c>
      <c r="P76" t="n">
        <v>295.01</v>
      </c>
      <c r="Q76" t="n">
        <v>444.56</v>
      </c>
      <c r="R76" t="n">
        <v>70.69</v>
      </c>
      <c r="S76" t="n">
        <v>48.21</v>
      </c>
      <c r="T76" t="n">
        <v>5292.48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330.7062206009497</v>
      </c>
      <c r="AB76" t="n">
        <v>452.4868407549819</v>
      </c>
      <c r="AC76" t="n">
        <v>409.3021317425953</v>
      </c>
      <c r="AD76" t="n">
        <v>330706.2206009497</v>
      </c>
      <c r="AE76" t="n">
        <v>452486.8407549819</v>
      </c>
      <c r="AF76" t="n">
        <v>4.168214142792455e-06</v>
      </c>
      <c r="AG76" t="n">
        <v>6.108217592592593</v>
      </c>
      <c r="AH76" t="n">
        <v>409302.1317425953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4.7366</v>
      </c>
      <c r="E77" t="n">
        <v>21.11</v>
      </c>
      <c r="F77" t="n">
        <v>17.58</v>
      </c>
      <c r="G77" t="n">
        <v>87.92</v>
      </c>
      <c r="H77" t="n">
        <v>1.13</v>
      </c>
      <c r="I77" t="n">
        <v>12</v>
      </c>
      <c r="J77" t="n">
        <v>312.65</v>
      </c>
      <c r="K77" t="n">
        <v>60.56</v>
      </c>
      <c r="L77" t="n">
        <v>19.75</v>
      </c>
      <c r="M77" t="n">
        <v>10</v>
      </c>
      <c r="N77" t="n">
        <v>92.34999999999999</v>
      </c>
      <c r="O77" t="n">
        <v>38794.53</v>
      </c>
      <c r="P77" t="n">
        <v>295.22</v>
      </c>
      <c r="Q77" t="n">
        <v>444.55</v>
      </c>
      <c r="R77" t="n">
        <v>70.59</v>
      </c>
      <c r="S77" t="n">
        <v>48.21</v>
      </c>
      <c r="T77" t="n">
        <v>5240.92</v>
      </c>
      <c r="U77" t="n">
        <v>0.68</v>
      </c>
      <c r="V77" t="n">
        <v>0.78</v>
      </c>
      <c r="W77" t="n">
        <v>0.18</v>
      </c>
      <c r="X77" t="n">
        <v>0.31</v>
      </c>
      <c r="Y77" t="n">
        <v>1</v>
      </c>
      <c r="Z77" t="n">
        <v>10</v>
      </c>
      <c r="AA77" t="n">
        <v>330.773058088307</v>
      </c>
      <c r="AB77" t="n">
        <v>452.5782907538459</v>
      </c>
      <c r="AC77" t="n">
        <v>409.3848538819187</v>
      </c>
      <c r="AD77" t="n">
        <v>330773.058088307</v>
      </c>
      <c r="AE77" t="n">
        <v>452578.2907538459</v>
      </c>
      <c r="AF77" t="n">
        <v>4.168478159903457e-06</v>
      </c>
      <c r="AG77" t="n">
        <v>6.108217592592593</v>
      </c>
      <c r="AH77" t="n">
        <v>409384.8538819187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4.735</v>
      </c>
      <c r="E78" t="n">
        <v>21.12</v>
      </c>
      <c r="F78" t="n">
        <v>17.59</v>
      </c>
      <c r="G78" t="n">
        <v>87.95999999999999</v>
      </c>
      <c r="H78" t="n">
        <v>1.14</v>
      </c>
      <c r="I78" t="n">
        <v>12</v>
      </c>
      <c r="J78" t="n">
        <v>313.2</v>
      </c>
      <c r="K78" t="n">
        <v>60.56</v>
      </c>
      <c r="L78" t="n">
        <v>20</v>
      </c>
      <c r="M78" t="n">
        <v>10</v>
      </c>
      <c r="N78" t="n">
        <v>92.65000000000001</v>
      </c>
      <c r="O78" t="n">
        <v>38862.4</v>
      </c>
      <c r="P78" t="n">
        <v>295.51</v>
      </c>
      <c r="Q78" t="n">
        <v>444.55</v>
      </c>
      <c r="R78" t="n">
        <v>70.84</v>
      </c>
      <c r="S78" t="n">
        <v>48.21</v>
      </c>
      <c r="T78" t="n">
        <v>5363.65</v>
      </c>
      <c r="U78" t="n">
        <v>0.68</v>
      </c>
      <c r="V78" t="n">
        <v>0.78</v>
      </c>
      <c r="W78" t="n">
        <v>0.18</v>
      </c>
      <c r="X78" t="n">
        <v>0.32</v>
      </c>
      <c r="Y78" t="n">
        <v>1</v>
      </c>
      <c r="Z78" t="n">
        <v>10</v>
      </c>
      <c r="AA78" t="n">
        <v>331.0163901331104</v>
      </c>
      <c r="AB78" t="n">
        <v>452.9112283925982</v>
      </c>
      <c r="AC78" t="n">
        <v>409.6860164197092</v>
      </c>
      <c r="AD78" t="n">
        <v>331016.3901331104</v>
      </c>
      <c r="AE78" t="n">
        <v>452911.2283925982</v>
      </c>
      <c r="AF78" t="n">
        <v>4.167070068644782e-06</v>
      </c>
      <c r="AG78" t="n">
        <v>6.111111111111112</v>
      </c>
      <c r="AH78" t="n">
        <v>409686.0164197092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4.7366</v>
      </c>
      <c r="E79" t="n">
        <v>21.11</v>
      </c>
      <c r="F79" t="n">
        <v>17.58</v>
      </c>
      <c r="G79" t="n">
        <v>87.92</v>
      </c>
      <c r="H79" t="n">
        <v>1.15</v>
      </c>
      <c r="I79" t="n">
        <v>12</v>
      </c>
      <c r="J79" t="n">
        <v>313.75</v>
      </c>
      <c r="K79" t="n">
        <v>60.56</v>
      </c>
      <c r="L79" t="n">
        <v>20.25</v>
      </c>
      <c r="M79" t="n">
        <v>10</v>
      </c>
      <c r="N79" t="n">
        <v>92.95</v>
      </c>
      <c r="O79" t="n">
        <v>38930.39</v>
      </c>
      <c r="P79" t="n">
        <v>295.72</v>
      </c>
      <c r="Q79" t="n">
        <v>444.56</v>
      </c>
      <c r="R79" t="n">
        <v>70.67</v>
      </c>
      <c r="S79" t="n">
        <v>48.21</v>
      </c>
      <c r="T79" t="n">
        <v>5280.6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331.0283728976619</v>
      </c>
      <c r="AB79" t="n">
        <v>452.9276237396999</v>
      </c>
      <c r="AC79" t="n">
        <v>409.7008470178946</v>
      </c>
      <c r="AD79" t="n">
        <v>331028.3728976619</v>
      </c>
      <c r="AE79" t="n">
        <v>452927.6237396999</v>
      </c>
      <c r="AF79" t="n">
        <v>4.168478159903457e-06</v>
      </c>
      <c r="AG79" t="n">
        <v>6.108217592592593</v>
      </c>
      <c r="AH79" t="n">
        <v>409700.8470178946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4.7415</v>
      </c>
      <c r="E80" t="n">
        <v>21.09</v>
      </c>
      <c r="F80" t="n">
        <v>17.56</v>
      </c>
      <c r="G80" t="n">
        <v>87.81</v>
      </c>
      <c r="H80" t="n">
        <v>1.16</v>
      </c>
      <c r="I80" t="n">
        <v>12</v>
      </c>
      <c r="J80" t="n">
        <v>314.3</v>
      </c>
      <c r="K80" t="n">
        <v>60.56</v>
      </c>
      <c r="L80" t="n">
        <v>20.5</v>
      </c>
      <c r="M80" t="n">
        <v>10</v>
      </c>
      <c r="N80" t="n">
        <v>93.25</v>
      </c>
      <c r="O80" t="n">
        <v>38998.53</v>
      </c>
      <c r="P80" t="n">
        <v>295.01</v>
      </c>
      <c r="Q80" t="n">
        <v>444.55</v>
      </c>
      <c r="R80" t="n">
        <v>69.70999999999999</v>
      </c>
      <c r="S80" t="n">
        <v>48.21</v>
      </c>
      <c r="T80" t="n">
        <v>4799.99</v>
      </c>
      <c r="U80" t="n">
        <v>0.6899999999999999</v>
      </c>
      <c r="V80" t="n">
        <v>0.78</v>
      </c>
      <c r="W80" t="n">
        <v>0.19</v>
      </c>
      <c r="X80" t="n">
        <v>0.29</v>
      </c>
      <c r="Y80" t="n">
        <v>1</v>
      </c>
      <c r="Z80" t="n">
        <v>10</v>
      </c>
      <c r="AA80" t="n">
        <v>330.4042528027089</v>
      </c>
      <c r="AB80" t="n">
        <v>452.0736750915499</v>
      </c>
      <c r="AC80" t="n">
        <v>408.9283980301996</v>
      </c>
      <c r="AD80" t="n">
        <v>330404.2528027089</v>
      </c>
      <c r="AE80" t="n">
        <v>452073.6750915499</v>
      </c>
      <c r="AF80" t="n">
        <v>4.172790439383153e-06</v>
      </c>
      <c r="AG80" t="n">
        <v>6.102430555555556</v>
      </c>
      <c r="AH80" t="n">
        <v>408928.3980301996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4.746</v>
      </c>
      <c r="E81" t="n">
        <v>21.07</v>
      </c>
      <c r="F81" t="n">
        <v>17.54</v>
      </c>
      <c r="G81" t="n">
        <v>87.70999999999999</v>
      </c>
      <c r="H81" t="n">
        <v>1.17</v>
      </c>
      <c r="I81" t="n">
        <v>12</v>
      </c>
      <c r="J81" t="n">
        <v>314.86</v>
      </c>
      <c r="K81" t="n">
        <v>60.56</v>
      </c>
      <c r="L81" t="n">
        <v>20.75</v>
      </c>
      <c r="M81" t="n">
        <v>10</v>
      </c>
      <c r="N81" t="n">
        <v>93.55</v>
      </c>
      <c r="O81" t="n">
        <v>39066.8</v>
      </c>
      <c r="P81" t="n">
        <v>294.08</v>
      </c>
      <c r="Q81" t="n">
        <v>444.55</v>
      </c>
      <c r="R81" t="n">
        <v>69.03</v>
      </c>
      <c r="S81" t="n">
        <v>48.21</v>
      </c>
      <c r="T81" t="n">
        <v>4460.48</v>
      </c>
      <c r="U81" t="n">
        <v>0.7</v>
      </c>
      <c r="V81" t="n">
        <v>0.78</v>
      </c>
      <c r="W81" t="n">
        <v>0.19</v>
      </c>
      <c r="X81" t="n">
        <v>0.27</v>
      </c>
      <c r="Y81" t="n">
        <v>1</v>
      </c>
      <c r="Z81" t="n">
        <v>10</v>
      </c>
      <c r="AA81" t="n">
        <v>329.6860401549592</v>
      </c>
      <c r="AB81" t="n">
        <v>451.0909848615929</v>
      </c>
      <c r="AC81" t="n">
        <v>408.0394943765753</v>
      </c>
      <c r="AD81" t="n">
        <v>329686.0401549592</v>
      </c>
      <c r="AE81" t="n">
        <v>451090.9848615929</v>
      </c>
      <c r="AF81" t="n">
        <v>4.17675069604818e-06</v>
      </c>
      <c r="AG81" t="n">
        <v>6.096643518518519</v>
      </c>
      <c r="AH81" t="n">
        <v>408039.4943765753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4.7663</v>
      </c>
      <c r="E82" t="n">
        <v>20.98</v>
      </c>
      <c r="F82" t="n">
        <v>17.51</v>
      </c>
      <c r="G82" t="n">
        <v>95.48</v>
      </c>
      <c r="H82" t="n">
        <v>1.19</v>
      </c>
      <c r="I82" t="n">
        <v>11</v>
      </c>
      <c r="J82" t="n">
        <v>315.41</v>
      </c>
      <c r="K82" t="n">
        <v>60.56</v>
      </c>
      <c r="L82" t="n">
        <v>21</v>
      </c>
      <c r="M82" t="n">
        <v>9</v>
      </c>
      <c r="N82" t="n">
        <v>93.86</v>
      </c>
      <c r="O82" t="n">
        <v>39135.2</v>
      </c>
      <c r="P82" t="n">
        <v>292.97</v>
      </c>
      <c r="Q82" t="n">
        <v>444.57</v>
      </c>
      <c r="R82" t="n">
        <v>68.03</v>
      </c>
      <c r="S82" t="n">
        <v>48.21</v>
      </c>
      <c r="T82" t="n">
        <v>3965.2</v>
      </c>
      <c r="U82" t="n">
        <v>0.71</v>
      </c>
      <c r="V82" t="n">
        <v>0.78</v>
      </c>
      <c r="W82" t="n">
        <v>0.18</v>
      </c>
      <c r="X82" t="n">
        <v>0.23</v>
      </c>
      <c r="Y82" t="n">
        <v>1</v>
      </c>
      <c r="Z82" t="n">
        <v>10</v>
      </c>
      <c r="AA82" t="n">
        <v>328.1947425562196</v>
      </c>
      <c r="AB82" t="n">
        <v>449.0505256955906</v>
      </c>
      <c r="AC82" t="n">
        <v>406.1937737695739</v>
      </c>
      <c r="AD82" t="n">
        <v>328194.7425562196</v>
      </c>
      <c r="AE82" t="n">
        <v>449050.5256955907</v>
      </c>
      <c r="AF82" t="n">
        <v>4.194615853892633e-06</v>
      </c>
      <c r="AG82" t="n">
        <v>6.070601851851852</v>
      </c>
      <c r="AH82" t="n">
        <v>406193.7737695739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4.7473</v>
      </c>
      <c r="E83" t="n">
        <v>21.06</v>
      </c>
      <c r="F83" t="n">
        <v>17.59</v>
      </c>
      <c r="G83" t="n">
        <v>95.94</v>
      </c>
      <c r="H83" t="n">
        <v>1.2</v>
      </c>
      <c r="I83" t="n">
        <v>11</v>
      </c>
      <c r="J83" t="n">
        <v>315.97</v>
      </c>
      <c r="K83" t="n">
        <v>60.56</v>
      </c>
      <c r="L83" t="n">
        <v>21.25</v>
      </c>
      <c r="M83" t="n">
        <v>9</v>
      </c>
      <c r="N83" t="n">
        <v>94.16</v>
      </c>
      <c r="O83" t="n">
        <v>39203.74</v>
      </c>
      <c r="P83" t="n">
        <v>294.52</v>
      </c>
      <c r="Q83" t="n">
        <v>444.55</v>
      </c>
      <c r="R83" t="n">
        <v>71.11</v>
      </c>
      <c r="S83" t="n">
        <v>48.21</v>
      </c>
      <c r="T83" t="n">
        <v>5504.74</v>
      </c>
      <c r="U83" t="n">
        <v>0.68</v>
      </c>
      <c r="V83" t="n">
        <v>0.78</v>
      </c>
      <c r="W83" t="n">
        <v>0.18</v>
      </c>
      <c r="X83" t="n">
        <v>0.31</v>
      </c>
      <c r="Y83" t="n">
        <v>1</v>
      </c>
      <c r="Z83" t="n">
        <v>10</v>
      </c>
      <c r="AA83" t="n">
        <v>329.994351403527</v>
      </c>
      <c r="AB83" t="n">
        <v>451.5128299136157</v>
      </c>
      <c r="AC83" t="n">
        <v>408.4210791288962</v>
      </c>
      <c r="AD83" t="n">
        <v>329994.351403527</v>
      </c>
      <c r="AE83" t="n">
        <v>451512.8299136157</v>
      </c>
      <c r="AF83" t="n">
        <v>4.177894770195854e-06</v>
      </c>
      <c r="AG83" t="n">
        <v>6.09375</v>
      </c>
      <c r="AH83" t="n">
        <v>408421.0791288962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4.7537</v>
      </c>
      <c r="E84" t="n">
        <v>21.04</v>
      </c>
      <c r="F84" t="n">
        <v>17.56</v>
      </c>
      <c r="G84" t="n">
        <v>95.78</v>
      </c>
      <c r="H84" t="n">
        <v>1.21</v>
      </c>
      <c r="I84" t="n">
        <v>11</v>
      </c>
      <c r="J84" t="n">
        <v>316.53</v>
      </c>
      <c r="K84" t="n">
        <v>60.56</v>
      </c>
      <c r="L84" t="n">
        <v>21.5</v>
      </c>
      <c r="M84" t="n">
        <v>9</v>
      </c>
      <c r="N84" t="n">
        <v>94.47</v>
      </c>
      <c r="O84" t="n">
        <v>39272.42</v>
      </c>
      <c r="P84" t="n">
        <v>294.03</v>
      </c>
      <c r="Q84" t="n">
        <v>444.55</v>
      </c>
      <c r="R84" t="n">
        <v>69.89</v>
      </c>
      <c r="S84" t="n">
        <v>48.21</v>
      </c>
      <c r="T84" t="n">
        <v>4896.77</v>
      </c>
      <c r="U84" t="n">
        <v>0.6899999999999999</v>
      </c>
      <c r="V84" t="n">
        <v>0.78</v>
      </c>
      <c r="W84" t="n">
        <v>0.18</v>
      </c>
      <c r="X84" t="n">
        <v>0.28</v>
      </c>
      <c r="Y84" t="n">
        <v>1</v>
      </c>
      <c r="Z84" t="n">
        <v>10</v>
      </c>
      <c r="AA84" t="n">
        <v>329.3944519041405</v>
      </c>
      <c r="AB84" t="n">
        <v>450.692020952857</v>
      </c>
      <c r="AC84" t="n">
        <v>407.6786070233399</v>
      </c>
      <c r="AD84" t="n">
        <v>329394.4519041405</v>
      </c>
      <c r="AE84" t="n">
        <v>450692.020952857</v>
      </c>
      <c r="AF84" t="n">
        <v>4.183527135230559e-06</v>
      </c>
      <c r="AG84" t="n">
        <v>6.087962962962963</v>
      </c>
      <c r="AH84" t="n">
        <v>407678.6070233398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4.7511</v>
      </c>
      <c r="E85" t="n">
        <v>21.05</v>
      </c>
      <c r="F85" t="n">
        <v>17.57</v>
      </c>
      <c r="G85" t="n">
        <v>95.84999999999999</v>
      </c>
      <c r="H85" t="n">
        <v>1.22</v>
      </c>
      <c r="I85" t="n">
        <v>11</v>
      </c>
      <c r="J85" t="n">
        <v>317.08</v>
      </c>
      <c r="K85" t="n">
        <v>60.56</v>
      </c>
      <c r="L85" t="n">
        <v>21.75</v>
      </c>
      <c r="M85" t="n">
        <v>9</v>
      </c>
      <c r="N85" t="n">
        <v>94.78</v>
      </c>
      <c r="O85" t="n">
        <v>39341.24</v>
      </c>
      <c r="P85" t="n">
        <v>294.34</v>
      </c>
      <c r="Q85" t="n">
        <v>444.55</v>
      </c>
      <c r="R85" t="n">
        <v>70.34</v>
      </c>
      <c r="S85" t="n">
        <v>48.21</v>
      </c>
      <c r="T85" t="n">
        <v>5118.76</v>
      </c>
      <c r="U85" t="n">
        <v>0.6899999999999999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329.6883872462329</v>
      </c>
      <c r="AB85" t="n">
        <v>451.09419625542</v>
      </c>
      <c r="AC85" t="n">
        <v>408.0423992794827</v>
      </c>
      <c r="AD85" t="n">
        <v>329688.3872462329</v>
      </c>
      <c r="AE85" t="n">
        <v>451094.19625542</v>
      </c>
      <c r="AF85" t="n">
        <v>4.18123898693521e-06</v>
      </c>
      <c r="AG85" t="n">
        <v>6.090856481481482</v>
      </c>
      <c r="AH85" t="n">
        <v>408042.3992794827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4.7531</v>
      </c>
      <c r="E86" t="n">
        <v>21.04</v>
      </c>
      <c r="F86" t="n">
        <v>17.56</v>
      </c>
      <c r="G86" t="n">
        <v>95.8</v>
      </c>
      <c r="H86" t="n">
        <v>1.23</v>
      </c>
      <c r="I86" t="n">
        <v>11</v>
      </c>
      <c r="J86" t="n">
        <v>317.64</v>
      </c>
      <c r="K86" t="n">
        <v>60.56</v>
      </c>
      <c r="L86" t="n">
        <v>22</v>
      </c>
      <c r="M86" t="n">
        <v>9</v>
      </c>
      <c r="N86" t="n">
        <v>95.09</v>
      </c>
      <c r="O86" t="n">
        <v>39410.2</v>
      </c>
      <c r="P86" t="n">
        <v>294.52</v>
      </c>
      <c r="Q86" t="n">
        <v>444.55</v>
      </c>
      <c r="R86" t="n">
        <v>69.95</v>
      </c>
      <c r="S86" t="n">
        <v>48.21</v>
      </c>
      <c r="T86" t="n">
        <v>4926.03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329.6688077370467</v>
      </c>
      <c r="AB86" t="n">
        <v>451.0674067071645</v>
      </c>
      <c r="AC86" t="n">
        <v>408.0181664881134</v>
      </c>
      <c r="AD86" t="n">
        <v>329668.8077370467</v>
      </c>
      <c r="AE86" t="n">
        <v>451067.4067071645</v>
      </c>
      <c r="AF86" t="n">
        <v>4.182999101008555e-06</v>
      </c>
      <c r="AG86" t="n">
        <v>6.087962962962963</v>
      </c>
      <c r="AH86" t="n">
        <v>408018.1664881133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4.7517</v>
      </c>
      <c r="E87" t="n">
        <v>21.05</v>
      </c>
      <c r="F87" t="n">
        <v>17.57</v>
      </c>
      <c r="G87" t="n">
        <v>95.83</v>
      </c>
      <c r="H87" t="n">
        <v>1.25</v>
      </c>
      <c r="I87" t="n">
        <v>11</v>
      </c>
      <c r="J87" t="n">
        <v>318.2</v>
      </c>
      <c r="K87" t="n">
        <v>60.56</v>
      </c>
      <c r="L87" t="n">
        <v>22.25</v>
      </c>
      <c r="M87" t="n">
        <v>9</v>
      </c>
      <c r="N87" t="n">
        <v>95.40000000000001</v>
      </c>
      <c r="O87" t="n">
        <v>39479.3</v>
      </c>
      <c r="P87" t="n">
        <v>294.57</v>
      </c>
      <c r="Q87" t="n">
        <v>444.55</v>
      </c>
      <c r="R87" t="n">
        <v>70.19</v>
      </c>
      <c r="S87" t="n">
        <v>48.21</v>
      </c>
      <c r="T87" t="n">
        <v>5047.34</v>
      </c>
      <c r="U87" t="n">
        <v>0.6899999999999999</v>
      </c>
      <c r="V87" t="n">
        <v>0.78</v>
      </c>
      <c r="W87" t="n">
        <v>0.18</v>
      </c>
      <c r="X87" t="n">
        <v>0.29</v>
      </c>
      <c r="Y87" t="n">
        <v>1</v>
      </c>
      <c r="Z87" t="n">
        <v>10</v>
      </c>
      <c r="AA87" t="n">
        <v>329.7803984571332</v>
      </c>
      <c r="AB87" t="n">
        <v>451.2200900534218</v>
      </c>
      <c r="AC87" t="n">
        <v>408.1562779500963</v>
      </c>
      <c r="AD87" t="n">
        <v>329780.3984571332</v>
      </c>
      <c r="AE87" t="n">
        <v>451220.0900534218</v>
      </c>
      <c r="AF87" t="n">
        <v>4.181767021157213e-06</v>
      </c>
      <c r="AG87" t="n">
        <v>6.090856481481482</v>
      </c>
      <c r="AH87" t="n">
        <v>408156.2779500963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4.7521</v>
      </c>
      <c r="E88" t="n">
        <v>21.04</v>
      </c>
      <c r="F88" t="n">
        <v>17.57</v>
      </c>
      <c r="G88" t="n">
        <v>95.81999999999999</v>
      </c>
      <c r="H88" t="n">
        <v>1.26</v>
      </c>
      <c r="I88" t="n">
        <v>11</v>
      </c>
      <c r="J88" t="n">
        <v>318.76</v>
      </c>
      <c r="K88" t="n">
        <v>60.56</v>
      </c>
      <c r="L88" t="n">
        <v>22.5</v>
      </c>
      <c r="M88" t="n">
        <v>9</v>
      </c>
      <c r="N88" t="n">
        <v>95.70999999999999</v>
      </c>
      <c r="O88" t="n">
        <v>39548.54</v>
      </c>
      <c r="P88" t="n">
        <v>294.54</v>
      </c>
      <c r="Q88" t="n">
        <v>444.56</v>
      </c>
      <c r="R88" t="n">
        <v>70.08</v>
      </c>
      <c r="S88" t="n">
        <v>48.21</v>
      </c>
      <c r="T88" t="n">
        <v>4987.7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329.7484162730901</v>
      </c>
      <c r="AB88" t="n">
        <v>451.1763306182597</v>
      </c>
      <c r="AC88" t="n">
        <v>408.1166948540093</v>
      </c>
      <c r="AD88" t="n">
        <v>329748.4162730901</v>
      </c>
      <c r="AE88" t="n">
        <v>451176.3306182597</v>
      </c>
      <c r="AF88" t="n">
        <v>4.182119043971883e-06</v>
      </c>
      <c r="AG88" t="n">
        <v>6.087962962962963</v>
      </c>
      <c r="AH88" t="n">
        <v>408116.6948540093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4.7523</v>
      </c>
      <c r="E89" t="n">
        <v>21.04</v>
      </c>
      <c r="F89" t="n">
        <v>17.57</v>
      </c>
      <c r="G89" t="n">
        <v>95.81999999999999</v>
      </c>
      <c r="H89" t="n">
        <v>1.27</v>
      </c>
      <c r="I89" t="n">
        <v>11</v>
      </c>
      <c r="J89" t="n">
        <v>319.33</v>
      </c>
      <c r="K89" t="n">
        <v>60.56</v>
      </c>
      <c r="L89" t="n">
        <v>22.75</v>
      </c>
      <c r="M89" t="n">
        <v>9</v>
      </c>
      <c r="N89" t="n">
        <v>96.02</v>
      </c>
      <c r="O89" t="n">
        <v>39617.93</v>
      </c>
      <c r="P89" t="n">
        <v>294.43</v>
      </c>
      <c r="Q89" t="n">
        <v>444.55</v>
      </c>
      <c r="R89" t="n">
        <v>70.09</v>
      </c>
      <c r="S89" t="n">
        <v>48.21</v>
      </c>
      <c r="T89" t="n">
        <v>4993.73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329.6840776463416</v>
      </c>
      <c r="AB89" t="n">
        <v>451.0882996707226</v>
      </c>
      <c r="AC89" t="n">
        <v>408.0370654565529</v>
      </c>
      <c r="AD89" t="n">
        <v>329684.0776463416</v>
      </c>
      <c r="AE89" t="n">
        <v>451088.2996707226</v>
      </c>
      <c r="AF89" t="n">
        <v>4.182295055379217e-06</v>
      </c>
      <c r="AG89" t="n">
        <v>6.087962962962963</v>
      </c>
      <c r="AH89" t="n">
        <v>408037.0654565528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4.7501</v>
      </c>
      <c r="E90" t="n">
        <v>21.05</v>
      </c>
      <c r="F90" t="n">
        <v>17.58</v>
      </c>
      <c r="G90" t="n">
        <v>95.87</v>
      </c>
      <c r="H90" t="n">
        <v>1.28</v>
      </c>
      <c r="I90" t="n">
        <v>11</v>
      </c>
      <c r="J90" t="n">
        <v>319.89</v>
      </c>
      <c r="K90" t="n">
        <v>60.56</v>
      </c>
      <c r="L90" t="n">
        <v>23</v>
      </c>
      <c r="M90" t="n">
        <v>9</v>
      </c>
      <c r="N90" t="n">
        <v>96.34</v>
      </c>
      <c r="O90" t="n">
        <v>39687.46</v>
      </c>
      <c r="P90" t="n">
        <v>294.18</v>
      </c>
      <c r="Q90" t="n">
        <v>444.56</v>
      </c>
      <c r="R90" t="n">
        <v>70.45</v>
      </c>
      <c r="S90" t="n">
        <v>48.21</v>
      </c>
      <c r="T90" t="n">
        <v>5173.66</v>
      </c>
      <c r="U90" t="n">
        <v>0.68</v>
      </c>
      <c r="V90" t="n">
        <v>0.78</v>
      </c>
      <c r="W90" t="n">
        <v>0.18</v>
      </c>
      <c r="X90" t="n">
        <v>0.3</v>
      </c>
      <c r="Y90" t="n">
        <v>1</v>
      </c>
      <c r="Z90" t="n">
        <v>10</v>
      </c>
      <c r="AA90" t="n">
        <v>329.676381313365</v>
      </c>
      <c r="AB90" t="n">
        <v>451.0777692084058</v>
      </c>
      <c r="AC90" t="n">
        <v>408.02754000678</v>
      </c>
      <c r="AD90" t="n">
        <v>329676.381313365</v>
      </c>
      <c r="AE90" t="n">
        <v>451077.7692084057</v>
      </c>
      <c r="AF90" t="n">
        <v>4.180358929898537e-06</v>
      </c>
      <c r="AG90" t="n">
        <v>6.090856481481482</v>
      </c>
      <c r="AH90" t="n">
        <v>408027.54000678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4.752</v>
      </c>
      <c r="E91" t="n">
        <v>21.04</v>
      </c>
      <c r="F91" t="n">
        <v>17.57</v>
      </c>
      <c r="G91" t="n">
        <v>95.83</v>
      </c>
      <c r="H91" t="n">
        <v>1.29</v>
      </c>
      <c r="I91" t="n">
        <v>11</v>
      </c>
      <c r="J91" t="n">
        <v>320.46</v>
      </c>
      <c r="K91" t="n">
        <v>60.56</v>
      </c>
      <c r="L91" t="n">
        <v>23.25</v>
      </c>
      <c r="M91" t="n">
        <v>9</v>
      </c>
      <c r="N91" t="n">
        <v>96.65000000000001</v>
      </c>
      <c r="O91" t="n">
        <v>39757.13</v>
      </c>
      <c r="P91" t="n">
        <v>293.96</v>
      </c>
      <c r="Q91" t="n">
        <v>444.56</v>
      </c>
      <c r="R91" t="n">
        <v>70.08</v>
      </c>
      <c r="S91" t="n">
        <v>48.21</v>
      </c>
      <c r="T91" t="n">
        <v>4987.97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329.4573886190371</v>
      </c>
      <c r="AB91" t="n">
        <v>450.7781337427505</v>
      </c>
      <c r="AC91" t="n">
        <v>407.7565013294259</v>
      </c>
      <c r="AD91" t="n">
        <v>329457.3886190372</v>
      </c>
      <c r="AE91" t="n">
        <v>450778.1337427505</v>
      </c>
      <c r="AF91" t="n">
        <v>4.182031038268215e-06</v>
      </c>
      <c r="AG91" t="n">
        <v>6.087962962962963</v>
      </c>
      <c r="AH91" t="n">
        <v>407756.5013294259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4.7754</v>
      </c>
      <c r="E92" t="n">
        <v>20.94</v>
      </c>
      <c r="F92" t="n">
        <v>17.52</v>
      </c>
      <c r="G92" t="n">
        <v>105.1</v>
      </c>
      <c r="H92" t="n">
        <v>1.3</v>
      </c>
      <c r="I92" t="n">
        <v>10</v>
      </c>
      <c r="J92" t="n">
        <v>321.02</v>
      </c>
      <c r="K92" t="n">
        <v>60.56</v>
      </c>
      <c r="L92" t="n">
        <v>23.5</v>
      </c>
      <c r="M92" t="n">
        <v>8</v>
      </c>
      <c r="N92" t="n">
        <v>96.97</v>
      </c>
      <c r="O92" t="n">
        <v>39826.95</v>
      </c>
      <c r="P92" t="n">
        <v>293.28</v>
      </c>
      <c r="Q92" t="n">
        <v>444.57</v>
      </c>
      <c r="R92" t="n">
        <v>68.38</v>
      </c>
      <c r="S92" t="n">
        <v>48.21</v>
      </c>
      <c r="T92" t="n">
        <v>4146.46</v>
      </c>
      <c r="U92" t="n">
        <v>0.7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328.0039362936079</v>
      </c>
      <c r="AB92" t="n">
        <v>448.7894561493071</v>
      </c>
      <c r="AC92" t="n">
        <v>405.9576203343742</v>
      </c>
      <c r="AD92" t="n">
        <v>328003.9362936079</v>
      </c>
      <c r="AE92" t="n">
        <v>448789.4561493071</v>
      </c>
      <c r="AF92" t="n">
        <v>4.202624372926354e-06</v>
      </c>
      <c r="AG92" t="n">
        <v>6.059027777777779</v>
      </c>
      <c r="AH92" t="n">
        <v>405957.6203343741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4.7728</v>
      </c>
      <c r="E93" t="n">
        <v>20.95</v>
      </c>
      <c r="F93" t="n">
        <v>17.53</v>
      </c>
      <c r="G93" t="n">
        <v>105.17</v>
      </c>
      <c r="H93" t="n">
        <v>1.32</v>
      </c>
      <c r="I93" t="n">
        <v>10</v>
      </c>
      <c r="J93" t="n">
        <v>321.59</v>
      </c>
      <c r="K93" t="n">
        <v>60.56</v>
      </c>
      <c r="L93" t="n">
        <v>23.75</v>
      </c>
      <c r="M93" t="n">
        <v>8</v>
      </c>
      <c r="N93" t="n">
        <v>97.28</v>
      </c>
      <c r="O93" t="n">
        <v>39896.91</v>
      </c>
      <c r="P93" t="n">
        <v>293.52</v>
      </c>
      <c r="Q93" t="n">
        <v>444.55</v>
      </c>
      <c r="R93" t="n">
        <v>68.88</v>
      </c>
      <c r="S93" t="n">
        <v>48.21</v>
      </c>
      <c r="T93" t="n">
        <v>4392.56</v>
      </c>
      <c r="U93" t="n">
        <v>0.7</v>
      </c>
      <c r="V93" t="n">
        <v>0.78</v>
      </c>
      <c r="W93" t="n">
        <v>0.18</v>
      </c>
      <c r="X93" t="n">
        <v>0.25</v>
      </c>
      <c r="Y93" t="n">
        <v>1</v>
      </c>
      <c r="Z93" t="n">
        <v>10</v>
      </c>
      <c r="AA93" t="n">
        <v>328.2603047744974</v>
      </c>
      <c r="AB93" t="n">
        <v>449.1402308150393</v>
      </c>
      <c r="AC93" t="n">
        <v>406.2749175583241</v>
      </c>
      <c r="AD93" t="n">
        <v>328260.3047744974</v>
      </c>
      <c r="AE93" t="n">
        <v>449140.2308150392</v>
      </c>
      <c r="AF93" t="n">
        <v>4.200336224631005e-06</v>
      </c>
      <c r="AG93" t="n">
        <v>6.061921296296297</v>
      </c>
      <c r="AH93" t="n">
        <v>406274.9175583242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4.7738</v>
      </c>
      <c r="E94" t="n">
        <v>20.95</v>
      </c>
      <c r="F94" t="n">
        <v>17.52</v>
      </c>
      <c r="G94" t="n">
        <v>105.14</v>
      </c>
      <c r="H94" t="n">
        <v>1.33</v>
      </c>
      <c r="I94" t="n">
        <v>10</v>
      </c>
      <c r="J94" t="n">
        <v>322.16</v>
      </c>
      <c r="K94" t="n">
        <v>60.56</v>
      </c>
      <c r="L94" t="n">
        <v>24</v>
      </c>
      <c r="M94" t="n">
        <v>8</v>
      </c>
      <c r="N94" t="n">
        <v>97.59999999999999</v>
      </c>
      <c r="O94" t="n">
        <v>39967.02</v>
      </c>
      <c r="P94" t="n">
        <v>293.86</v>
      </c>
      <c r="Q94" t="n">
        <v>444.57</v>
      </c>
      <c r="R94" t="n">
        <v>68.63</v>
      </c>
      <c r="S94" t="n">
        <v>48.21</v>
      </c>
      <c r="T94" t="n">
        <v>4272.36</v>
      </c>
      <c r="U94" t="n">
        <v>0.7</v>
      </c>
      <c r="V94" t="n">
        <v>0.78</v>
      </c>
      <c r="W94" t="n">
        <v>0.18</v>
      </c>
      <c r="X94" t="n">
        <v>0.25</v>
      </c>
      <c r="Y94" t="n">
        <v>1</v>
      </c>
      <c r="Z94" t="n">
        <v>10</v>
      </c>
      <c r="AA94" t="n">
        <v>328.3637473463572</v>
      </c>
      <c r="AB94" t="n">
        <v>449.281765505422</v>
      </c>
      <c r="AC94" t="n">
        <v>406.4029443765021</v>
      </c>
      <c r="AD94" t="n">
        <v>328363.7473463572</v>
      </c>
      <c r="AE94" t="n">
        <v>449281.765505422</v>
      </c>
      <c r="AF94" t="n">
        <v>4.201216281667678e-06</v>
      </c>
      <c r="AG94" t="n">
        <v>6.061921296296297</v>
      </c>
      <c r="AH94" t="n">
        <v>406402.9443765021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4.7715</v>
      </c>
      <c r="E95" t="n">
        <v>20.96</v>
      </c>
      <c r="F95" t="n">
        <v>17.53</v>
      </c>
      <c r="G95" t="n">
        <v>105.21</v>
      </c>
      <c r="H95" t="n">
        <v>1.34</v>
      </c>
      <c r="I95" t="n">
        <v>10</v>
      </c>
      <c r="J95" t="n">
        <v>322.73</v>
      </c>
      <c r="K95" t="n">
        <v>60.56</v>
      </c>
      <c r="L95" t="n">
        <v>24.25</v>
      </c>
      <c r="M95" t="n">
        <v>8</v>
      </c>
      <c r="N95" t="n">
        <v>97.92</v>
      </c>
      <c r="O95" t="n">
        <v>40037.28</v>
      </c>
      <c r="P95" t="n">
        <v>294.16</v>
      </c>
      <c r="Q95" t="n">
        <v>444.55</v>
      </c>
      <c r="R95" t="n">
        <v>69.02</v>
      </c>
      <c r="S95" t="n">
        <v>48.21</v>
      </c>
      <c r="T95" t="n">
        <v>4464.11</v>
      </c>
      <c r="U95" t="n">
        <v>0.7</v>
      </c>
      <c r="V95" t="n">
        <v>0.78</v>
      </c>
      <c r="W95" t="n">
        <v>0.18</v>
      </c>
      <c r="X95" t="n">
        <v>0.26</v>
      </c>
      <c r="Y95" t="n">
        <v>1</v>
      </c>
      <c r="Z95" t="n">
        <v>10</v>
      </c>
      <c r="AA95" t="n">
        <v>328.638400509483</v>
      </c>
      <c r="AB95" t="n">
        <v>449.6575580800532</v>
      </c>
      <c r="AC95" t="n">
        <v>406.7428718352385</v>
      </c>
      <c r="AD95" t="n">
        <v>328638.400509483</v>
      </c>
      <c r="AE95" t="n">
        <v>449657.5580800532</v>
      </c>
      <c r="AF95" t="n">
        <v>4.199192150483331e-06</v>
      </c>
      <c r="AG95" t="n">
        <v>6.064814814814816</v>
      </c>
      <c r="AH95" t="n">
        <v>406742.8718352385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4.7774</v>
      </c>
      <c r="E96" t="n">
        <v>20.93</v>
      </c>
      <c r="F96" t="n">
        <v>17.51</v>
      </c>
      <c r="G96" t="n">
        <v>105.05</v>
      </c>
      <c r="H96" t="n">
        <v>1.35</v>
      </c>
      <c r="I96" t="n">
        <v>10</v>
      </c>
      <c r="J96" t="n">
        <v>323.3</v>
      </c>
      <c r="K96" t="n">
        <v>60.56</v>
      </c>
      <c r="L96" t="n">
        <v>24.5</v>
      </c>
      <c r="M96" t="n">
        <v>8</v>
      </c>
      <c r="N96" t="n">
        <v>98.23999999999999</v>
      </c>
      <c r="O96" t="n">
        <v>40107.81</v>
      </c>
      <c r="P96" t="n">
        <v>293.26</v>
      </c>
      <c r="Q96" t="n">
        <v>444.56</v>
      </c>
      <c r="R96" t="n">
        <v>68.02</v>
      </c>
      <c r="S96" t="n">
        <v>48.21</v>
      </c>
      <c r="T96" t="n">
        <v>3965.55</v>
      </c>
      <c r="U96" t="n">
        <v>0.71</v>
      </c>
      <c r="V96" t="n">
        <v>0.78</v>
      </c>
      <c r="W96" t="n">
        <v>0.18</v>
      </c>
      <c r="X96" t="n">
        <v>0.23</v>
      </c>
      <c r="Y96" t="n">
        <v>1</v>
      </c>
      <c r="Z96" t="n">
        <v>10</v>
      </c>
      <c r="AA96" t="n">
        <v>327.8839078024613</v>
      </c>
      <c r="AB96" t="n">
        <v>448.625227872437</v>
      </c>
      <c r="AC96" t="n">
        <v>405.8090657737528</v>
      </c>
      <c r="AD96" t="n">
        <v>327883.9078024613</v>
      </c>
      <c r="AE96" t="n">
        <v>448625.227872437</v>
      </c>
      <c r="AF96" t="n">
        <v>4.204384486999699e-06</v>
      </c>
      <c r="AG96" t="n">
        <v>6.05613425925926</v>
      </c>
      <c r="AH96" t="n">
        <v>405809.0657737528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4.782</v>
      </c>
      <c r="E97" t="n">
        <v>20.91</v>
      </c>
      <c r="F97" t="n">
        <v>17.49</v>
      </c>
      <c r="G97" t="n">
        <v>104.93</v>
      </c>
      <c r="H97" t="n">
        <v>1.36</v>
      </c>
      <c r="I97" t="n">
        <v>10</v>
      </c>
      <c r="J97" t="n">
        <v>323.87</v>
      </c>
      <c r="K97" t="n">
        <v>60.56</v>
      </c>
      <c r="L97" t="n">
        <v>24.75</v>
      </c>
      <c r="M97" t="n">
        <v>8</v>
      </c>
      <c r="N97" t="n">
        <v>98.56999999999999</v>
      </c>
      <c r="O97" t="n">
        <v>40178.37</v>
      </c>
      <c r="P97" t="n">
        <v>292.69</v>
      </c>
      <c r="Q97" t="n">
        <v>444.56</v>
      </c>
      <c r="R97" t="n">
        <v>67.23</v>
      </c>
      <c r="S97" t="n">
        <v>48.21</v>
      </c>
      <c r="T97" t="n">
        <v>3570.72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327.3514426359518</v>
      </c>
      <c r="AB97" t="n">
        <v>447.8966855409135</v>
      </c>
      <c r="AC97" t="n">
        <v>405.1500544998342</v>
      </c>
      <c r="AD97" t="n">
        <v>327351.4426359518</v>
      </c>
      <c r="AE97" t="n">
        <v>447896.6855409135</v>
      </c>
      <c r="AF97" t="n">
        <v>4.208432749368394e-06</v>
      </c>
      <c r="AG97" t="n">
        <v>6.050347222222222</v>
      </c>
      <c r="AH97" t="n">
        <v>405150.0544998342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4.7843</v>
      </c>
      <c r="E98" t="n">
        <v>20.9</v>
      </c>
      <c r="F98" t="n">
        <v>17.48</v>
      </c>
      <c r="G98" t="n">
        <v>104.87</v>
      </c>
      <c r="H98" t="n">
        <v>1.37</v>
      </c>
      <c r="I98" t="n">
        <v>10</v>
      </c>
      <c r="J98" t="n">
        <v>324.44</v>
      </c>
      <c r="K98" t="n">
        <v>60.56</v>
      </c>
      <c r="L98" t="n">
        <v>25</v>
      </c>
      <c r="M98" t="n">
        <v>8</v>
      </c>
      <c r="N98" t="n">
        <v>98.89</v>
      </c>
      <c r="O98" t="n">
        <v>40249.08</v>
      </c>
      <c r="P98" t="n">
        <v>292.51</v>
      </c>
      <c r="Q98" t="n">
        <v>444.55</v>
      </c>
      <c r="R98" t="n">
        <v>67.19</v>
      </c>
      <c r="S98" t="n">
        <v>48.21</v>
      </c>
      <c r="T98" t="n">
        <v>3550.99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327.1386755693416</v>
      </c>
      <c r="AB98" t="n">
        <v>447.605568253757</v>
      </c>
      <c r="AC98" t="n">
        <v>404.8867210379782</v>
      </c>
      <c r="AD98" t="n">
        <v>327138.6755693416</v>
      </c>
      <c r="AE98" t="n">
        <v>447605.568253757</v>
      </c>
      <c r="AF98" t="n">
        <v>4.210456880552741e-06</v>
      </c>
      <c r="AG98" t="n">
        <v>6.047453703703703</v>
      </c>
      <c r="AH98" t="n">
        <v>404886.7210379782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4.7704</v>
      </c>
      <c r="E99" t="n">
        <v>20.96</v>
      </c>
      <c r="F99" t="n">
        <v>17.54</v>
      </c>
      <c r="G99" t="n">
        <v>105.24</v>
      </c>
      <c r="H99" t="n">
        <v>1.38</v>
      </c>
      <c r="I99" t="n">
        <v>10</v>
      </c>
      <c r="J99" t="n">
        <v>325.02</v>
      </c>
      <c r="K99" t="n">
        <v>60.56</v>
      </c>
      <c r="L99" t="n">
        <v>25.25</v>
      </c>
      <c r="M99" t="n">
        <v>8</v>
      </c>
      <c r="N99" t="n">
        <v>99.20999999999999</v>
      </c>
      <c r="O99" t="n">
        <v>40319.95</v>
      </c>
      <c r="P99" t="n">
        <v>293.36</v>
      </c>
      <c r="Q99" t="n">
        <v>444.55</v>
      </c>
      <c r="R99" t="n">
        <v>69.37</v>
      </c>
      <c r="S99" t="n">
        <v>48.21</v>
      </c>
      <c r="T99" t="n">
        <v>4638.66</v>
      </c>
      <c r="U99" t="n">
        <v>0.6899999999999999</v>
      </c>
      <c r="V99" t="n">
        <v>0.78</v>
      </c>
      <c r="W99" t="n">
        <v>0.18</v>
      </c>
      <c r="X99" t="n">
        <v>0.26</v>
      </c>
      <c r="Y99" t="n">
        <v>1</v>
      </c>
      <c r="Z99" t="n">
        <v>10</v>
      </c>
      <c r="AA99" t="n">
        <v>328.3058764701556</v>
      </c>
      <c r="AB99" t="n">
        <v>449.20258401952</v>
      </c>
      <c r="AC99" t="n">
        <v>406.3313198604826</v>
      </c>
      <c r="AD99" t="n">
        <v>328305.8764701555</v>
      </c>
      <c r="AE99" t="n">
        <v>449202.58401952</v>
      </c>
      <c r="AF99" t="n">
        <v>4.198224087742992e-06</v>
      </c>
      <c r="AG99" t="n">
        <v>6.064814814814816</v>
      </c>
      <c r="AH99" t="n">
        <v>406331.3198604826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4.7664</v>
      </c>
      <c r="E100" t="n">
        <v>20.98</v>
      </c>
      <c r="F100" t="n">
        <v>17.56</v>
      </c>
      <c r="G100" t="n">
        <v>105.34</v>
      </c>
      <c r="H100" t="n">
        <v>1.4</v>
      </c>
      <c r="I100" t="n">
        <v>10</v>
      </c>
      <c r="J100" t="n">
        <v>325.59</v>
      </c>
      <c r="K100" t="n">
        <v>60.56</v>
      </c>
      <c r="L100" t="n">
        <v>25.5</v>
      </c>
      <c r="M100" t="n">
        <v>8</v>
      </c>
      <c r="N100" t="n">
        <v>99.54000000000001</v>
      </c>
      <c r="O100" t="n">
        <v>40390.96</v>
      </c>
      <c r="P100" t="n">
        <v>293.16</v>
      </c>
      <c r="Q100" t="n">
        <v>444.55</v>
      </c>
      <c r="R100" t="n">
        <v>69.79000000000001</v>
      </c>
      <c r="S100" t="n">
        <v>48.21</v>
      </c>
      <c r="T100" t="n">
        <v>4848.85</v>
      </c>
      <c r="U100" t="n">
        <v>0.6899999999999999</v>
      </c>
      <c r="V100" t="n">
        <v>0.78</v>
      </c>
      <c r="W100" t="n">
        <v>0.18</v>
      </c>
      <c r="X100" t="n">
        <v>0.28</v>
      </c>
      <c r="Y100" t="n">
        <v>1</v>
      </c>
      <c r="Z100" t="n">
        <v>10</v>
      </c>
      <c r="AA100" t="n">
        <v>328.4249559446936</v>
      </c>
      <c r="AB100" t="n">
        <v>449.3655138099987</v>
      </c>
      <c r="AC100" t="n">
        <v>406.4786998604314</v>
      </c>
      <c r="AD100" t="n">
        <v>328424.9559446936</v>
      </c>
      <c r="AE100" t="n">
        <v>449365.5138099988</v>
      </c>
      <c r="AF100" t="n">
        <v>4.194703859596301e-06</v>
      </c>
      <c r="AG100" t="n">
        <v>6.070601851851852</v>
      </c>
      <c r="AH100" t="n">
        <v>406478.6998604314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4.7696</v>
      </c>
      <c r="E101" t="n">
        <v>20.97</v>
      </c>
      <c r="F101" t="n">
        <v>17.54</v>
      </c>
      <c r="G101" t="n">
        <v>105.26</v>
      </c>
      <c r="H101" t="n">
        <v>1.41</v>
      </c>
      <c r="I101" t="n">
        <v>10</v>
      </c>
      <c r="J101" t="n">
        <v>326.17</v>
      </c>
      <c r="K101" t="n">
        <v>60.56</v>
      </c>
      <c r="L101" t="n">
        <v>25.75</v>
      </c>
      <c r="M101" t="n">
        <v>8</v>
      </c>
      <c r="N101" t="n">
        <v>99.87</v>
      </c>
      <c r="O101" t="n">
        <v>40462.13</v>
      </c>
      <c r="P101" t="n">
        <v>292.68</v>
      </c>
      <c r="Q101" t="n">
        <v>444.55</v>
      </c>
      <c r="R101" t="n">
        <v>69.41</v>
      </c>
      <c r="S101" t="n">
        <v>48.21</v>
      </c>
      <c r="T101" t="n">
        <v>4660.14</v>
      </c>
      <c r="U101" t="n">
        <v>0.6899999999999999</v>
      </c>
      <c r="V101" t="n">
        <v>0.78</v>
      </c>
      <c r="W101" t="n">
        <v>0.18</v>
      </c>
      <c r="X101" t="n">
        <v>0.27</v>
      </c>
      <c r="Y101" t="n">
        <v>1</v>
      </c>
      <c r="Z101" t="n">
        <v>10</v>
      </c>
      <c r="AA101" t="n">
        <v>327.9941072965407</v>
      </c>
      <c r="AB101" t="n">
        <v>448.776007681895</v>
      </c>
      <c r="AC101" t="n">
        <v>405.9454553698168</v>
      </c>
      <c r="AD101" t="n">
        <v>327994.1072965407</v>
      </c>
      <c r="AE101" t="n">
        <v>448776.0076818949</v>
      </c>
      <c r="AF101" t="n">
        <v>4.197520042113652e-06</v>
      </c>
      <c r="AG101" t="n">
        <v>6.067708333333333</v>
      </c>
      <c r="AH101" t="n">
        <v>405945.4553698169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4.769</v>
      </c>
      <c r="E102" t="n">
        <v>20.97</v>
      </c>
      <c r="F102" t="n">
        <v>17.55</v>
      </c>
      <c r="G102" t="n">
        <v>105.27</v>
      </c>
      <c r="H102" t="n">
        <v>1.42</v>
      </c>
      <c r="I102" t="n">
        <v>10</v>
      </c>
      <c r="J102" t="n">
        <v>326.75</v>
      </c>
      <c r="K102" t="n">
        <v>60.56</v>
      </c>
      <c r="L102" t="n">
        <v>26</v>
      </c>
      <c r="M102" t="n">
        <v>8</v>
      </c>
      <c r="N102" t="n">
        <v>100.2</v>
      </c>
      <c r="O102" t="n">
        <v>40533.46</v>
      </c>
      <c r="P102" t="n">
        <v>292.3</v>
      </c>
      <c r="Q102" t="n">
        <v>444.55</v>
      </c>
      <c r="R102" t="n">
        <v>69.37</v>
      </c>
      <c r="S102" t="n">
        <v>48.21</v>
      </c>
      <c r="T102" t="n">
        <v>4638.31</v>
      </c>
      <c r="U102" t="n">
        <v>0.6899999999999999</v>
      </c>
      <c r="V102" t="n">
        <v>0.78</v>
      </c>
      <c r="W102" t="n">
        <v>0.18</v>
      </c>
      <c r="X102" t="n">
        <v>0.27</v>
      </c>
      <c r="Y102" t="n">
        <v>1</v>
      </c>
      <c r="Z102" t="n">
        <v>10</v>
      </c>
      <c r="AA102" t="n">
        <v>327.8537141638358</v>
      </c>
      <c r="AB102" t="n">
        <v>448.5839156040204</v>
      </c>
      <c r="AC102" t="n">
        <v>405.7716962902517</v>
      </c>
      <c r="AD102" t="n">
        <v>327853.7141638359</v>
      </c>
      <c r="AE102" t="n">
        <v>448583.9156040204</v>
      </c>
      <c r="AF102" t="n">
        <v>4.19699200789165e-06</v>
      </c>
      <c r="AG102" t="n">
        <v>6.067708333333333</v>
      </c>
      <c r="AH102" t="n">
        <v>405771.6962902517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4.7923</v>
      </c>
      <c r="E103" t="n">
        <v>20.87</v>
      </c>
      <c r="F103" t="n">
        <v>17.5</v>
      </c>
      <c r="G103" t="n">
        <v>116.64</v>
      </c>
      <c r="H103" t="n">
        <v>1.43</v>
      </c>
      <c r="I103" t="n">
        <v>9</v>
      </c>
      <c r="J103" t="n">
        <v>327.33</v>
      </c>
      <c r="K103" t="n">
        <v>60.56</v>
      </c>
      <c r="L103" t="n">
        <v>26.25</v>
      </c>
      <c r="M103" t="n">
        <v>7</v>
      </c>
      <c r="N103" t="n">
        <v>100.52</v>
      </c>
      <c r="O103" t="n">
        <v>40604.94</v>
      </c>
      <c r="P103" t="n">
        <v>291.43</v>
      </c>
      <c r="Q103" t="n">
        <v>444.57</v>
      </c>
      <c r="R103" t="n">
        <v>67.75</v>
      </c>
      <c r="S103" t="n">
        <v>48.21</v>
      </c>
      <c r="T103" t="n">
        <v>3835.18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326.3214289737181</v>
      </c>
      <c r="AB103" t="n">
        <v>446.4873754072497</v>
      </c>
      <c r="AC103" t="n">
        <v>403.8752469473481</v>
      </c>
      <c r="AD103" t="n">
        <v>326321.4289737181</v>
      </c>
      <c r="AE103" t="n">
        <v>446487.3754072497</v>
      </c>
      <c r="AF103" t="n">
        <v>4.217497336846121e-06</v>
      </c>
      <c r="AG103" t="n">
        <v>6.038773148148149</v>
      </c>
      <c r="AH103" t="n">
        <v>403875.2469473481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4.7903</v>
      </c>
      <c r="E104" t="n">
        <v>20.88</v>
      </c>
      <c r="F104" t="n">
        <v>17.5</v>
      </c>
      <c r="G104" t="n">
        <v>116.7</v>
      </c>
      <c r="H104" t="n">
        <v>1.44</v>
      </c>
      <c r="I104" t="n">
        <v>9</v>
      </c>
      <c r="J104" t="n">
        <v>327.91</v>
      </c>
      <c r="K104" t="n">
        <v>60.56</v>
      </c>
      <c r="L104" t="n">
        <v>26.5</v>
      </c>
      <c r="M104" t="n">
        <v>7</v>
      </c>
      <c r="N104" t="n">
        <v>100.86</v>
      </c>
      <c r="O104" t="n">
        <v>40676.58</v>
      </c>
      <c r="P104" t="n">
        <v>291.8</v>
      </c>
      <c r="Q104" t="n">
        <v>444.55</v>
      </c>
      <c r="R104" t="n">
        <v>68.02</v>
      </c>
      <c r="S104" t="n">
        <v>48.21</v>
      </c>
      <c r="T104" t="n">
        <v>3970.34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326.5896997209417</v>
      </c>
      <c r="AB104" t="n">
        <v>446.8544352788711</v>
      </c>
      <c r="AC104" t="n">
        <v>404.2072751399938</v>
      </c>
      <c r="AD104" t="n">
        <v>326589.6997209417</v>
      </c>
      <c r="AE104" t="n">
        <v>446854.4352788711</v>
      </c>
      <c r="AF104" t="n">
        <v>4.215737222772776e-06</v>
      </c>
      <c r="AG104" t="n">
        <v>6.041666666666667</v>
      </c>
      <c r="AH104" t="n">
        <v>404207.2751399938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4.7905</v>
      </c>
      <c r="E105" t="n">
        <v>20.87</v>
      </c>
      <c r="F105" t="n">
        <v>17.5</v>
      </c>
      <c r="G105" t="n">
        <v>116.69</v>
      </c>
      <c r="H105" t="n">
        <v>1.45</v>
      </c>
      <c r="I105" t="n">
        <v>9</v>
      </c>
      <c r="J105" t="n">
        <v>328.49</v>
      </c>
      <c r="K105" t="n">
        <v>60.56</v>
      </c>
      <c r="L105" t="n">
        <v>26.75</v>
      </c>
      <c r="M105" t="n">
        <v>7</v>
      </c>
      <c r="N105" t="n">
        <v>101.19</v>
      </c>
      <c r="O105" t="n">
        <v>40748.37</v>
      </c>
      <c r="P105" t="n">
        <v>291.92</v>
      </c>
      <c r="Q105" t="n">
        <v>444.55</v>
      </c>
      <c r="R105" t="n">
        <v>68.02</v>
      </c>
      <c r="S105" t="n">
        <v>48.21</v>
      </c>
      <c r="T105" t="n">
        <v>3971.86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326.6421294016367</v>
      </c>
      <c r="AB105" t="n">
        <v>446.9261718810322</v>
      </c>
      <c r="AC105" t="n">
        <v>404.2721653015275</v>
      </c>
      <c r="AD105" t="n">
        <v>326642.1294016367</v>
      </c>
      <c r="AE105" t="n">
        <v>446926.1718810322</v>
      </c>
      <c r="AF105" t="n">
        <v>4.21591323418011e-06</v>
      </c>
      <c r="AG105" t="n">
        <v>6.038773148148149</v>
      </c>
      <c r="AH105" t="n">
        <v>404272.1653015275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4.7872</v>
      </c>
      <c r="E106" t="n">
        <v>20.89</v>
      </c>
      <c r="F106" t="n">
        <v>17.52</v>
      </c>
      <c r="G106" t="n">
        <v>116.79</v>
      </c>
      <c r="H106" t="n">
        <v>1.46</v>
      </c>
      <c r="I106" t="n">
        <v>9</v>
      </c>
      <c r="J106" t="n">
        <v>329.08</v>
      </c>
      <c r="K106" t="n">
        <v>60.56</v>
      </c>
      <c r="L106" t="n">
        <v>27</v>
      </c>
      <c r="M106" t="n">
        <v>7</v>
      </c>
      <c r="N106" t="n">
        <v>101.52</v>
      </c>
      <c r="O106" t="n">
        <v>40820.32</v>
      </c>
      <c r="P106" t="n">
        <v>292.43</v>
      </c>
      <c r="Q106" t="n">
        <v>444.56</v>
      </c>
      <c r="R106" t="n">
        <v>68.48</v>
      </c>
      <c r="S106" t="n">
        <v>48.21</v>
      </c>
      <c r="T106" t="n">
        <v>4201.58</v>
      </c>
      <c r="U106" t="n">
        <v>0.7</v>
      </c>
      <c r="V106" t="n">
        <v>0.78</v>
      </c>
      <c r="W106" t="n">
        <v>0.18</v>
      </c>
      <c r="X106" t="n">
        <v>0.24</v>
      </c>
      <c r="Y106" t="n">
        <v>1</v>
      </c>
      <c r="Z106" t="n">
        <v>10</v>
      </c>
      <c r="AA106" t="n">
        <v>327.0894414128863</v>
      </c>
      <c r="AB106" t="n">
        <v>447.5382039088371</v>
      </c>
      <c r="AC106" t="n">
        <v>404.8257858515911</v>
      </c>
      <c r="AD106" t="n">
        <v>327089.4414128864</v>
      </c>
      <c r="AE106" t="n">
        <v>447538.2039088372</v>
      </c>
      <c r="AF106" t="n">
        <v>4.213009045959091e-06</v>
      </c>
      <c r="AG106" t="n">
        <v>6.044560185185186</v>
      </c>
      <c r="AH106" t="n">
        <v>404825.7858515912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4.7932</v>
      </c>
      <c r="E107" t="n">
        <v>20.86</v>
      </c>
      <c r="F107" t="n">
        <v>17.49</v>
      </c>
      <c r="G107" t="n">
        <v>116.61</v>
      </c>
      <c r="H107" t="n">
        <v>1.47</v>
      </c>
      <c r="I107" t="n">
        <v>9</v>
      </c>
      <c r="J107" t="n">
        <v>329.66</v>
      </c>
      <c r="K107" t="n">
        <v>60.56</v>
      </c>
      <c r="L107" t="n">
        <v>27.25</v>
      </c>
      <c r="M107" t="n">
        <v>7</v>
      </c>
      <c r="N107" t="n">
        <v>101.86</v>
      </c>
      <c r="O107" t="n">
        <v>40892.44</v>
      </c>
      <c r="P107" t="n">
        <v>292.33</v>
      </c>
      <c r="Q107" t="n">
        <v>444.55</v>
      </c>
      <c r="R107" t="n">
        <v>67.59</v>
      </c>
      <c r="S107" t="n">
        <v>48.21</v>
      </c>
      <c r="T107" t="n">
        <v>3755.04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326.7115036465494</v>
      </c>
      <c r="AB107" t="n">
        <v>447.0210927834974</v>
      </c>
      <c r="AC107" t="n">
        <v>404.3580270862838</v>
      </c>
      <c r="AD107" t="n">
        <v>326711.5036465494</v>
      </c>
      <c r="AE107" t="n">
        <v>447021.0927834974</v>
      </c>
      <c r="AF107" t="n">
        <v>4.218289388179126e-06</v>
      </c>
      <c r="AG107" t="n">
        <v>6.03587962962963</v>
      </c>
      <c r="AH107" t="n">
        <v>404358.0270862838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4.79</v>
      </c>
      <c r="E108" t="n">
        <v>20.88</v>
      </c>
      <c r="F108" t="n">
        <v>17.51</v>
      </c>
      <c r="G108" t="n">
        <v>116.71</v>
      </c>
      <c r="H108" t="n">
        <v>1.48</v>
      </c>
      <c r="I108" t="n">
        <v>9</v>
      </c>
      <c r="J108" t="n">
        <v>330.25</v>
      </c>
      <c r="K108" t="n">
        <v>60.56</v>
      </c>
      <c r="L108" t="n">
        <v>27.5</v>
      </c>
      <c r="M108" t="n">
        <v>7</v>
      </c>
      <c r="N108" t="n">
        <v>102.19</v>
      </c>
      <c r="O108" t="n">
        <v>40964.71</v>
      </c>
      <c r="P108" t="n">
        <v>292.52</v>
      </c>
      <c r="Q108" t="n">
        <v>444.55</v>
      </c>
      <c r="R108" t="n">
        <v>68.12</v>
      </c>
      <c r="S108" t="n">
        <v>48.21</v>
      </c>
      <c r="T108" t="n">
        <v>4020.26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326.9929409475519</v>
      </c>
      <c r="AB108" t="n">
        <v>447.4061677148665</v>
      </c>
      <c r="AC108" t="n">
        <v>404.706351006659</v>
      </c>
      <c r="AD108" t="n">
        <v>326992.9409475519</v>
      </c>
      <c r="AE108" t="n">
        <v>447406.1677148665</v>
      </c>
      <c r="AF108" t="n">
        <v>4.215473205661774e-06</v>
      </c>
      <c r="AG108" t="n">
        <v>6.041666666666667</v>
      </c>
      <c r="AH108" t="n">
        <v>404706.351006659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4.7904</v>
      </c>
      <c r="E109" t="n">
        <v>20.88</v>
      </c>
      <c r="F109" t="n">
        <v>17.5</v>
      </c>
      <c r="G109" t="n">
        <v>116.69</v>
      </c>
      <c r="H109" t="n">
        <v>1.49</v>
      </c>
      <c r="I109" t="n">
        <v>9</v>
      </c>
      <c r="J109" t="n">
        <v>330.83</v>
      </c>
      <c r="K109" t="n">
        <v>60.56</v>
      </c>
      <c r="L109" t="n">
        <v>27.75</v>
      </c>
      <c r="M109" t="n">
        <v>7</v>
      </c>
      <c r="N109" t="n">
        <v>102.53</v>
      </c>
      <c r="O109" t="n">
        <v>41037.15</v>
      </c>
      <c r="P109" t="n">
        <v>292.94</v>
      </c>
      <c r="Q109" t="n">
        <v>444.55</v>
      </c>
      <c r="R109" t="n">
        <v>67.98999999999999</v>
      </c>
      <c r="S109" t="n">
        <v>48.21</v>
      </c>
      <c r="T109" t="n">
        <v>3956.58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327.1612015380812</v>
      </c>
      <c r="AB109" t="n">
        <v>447.6363892779619</v>
      </c>
      <c r="AC109" t="n">
        <v>404.9146005468908</v>
      </c>
      <c r="AD109" t="n">
        <v>327161.2015380812</v>
      </c>
      <c r="AE109" t="n">
        <v>447636.3892779619</v>
      </c>
      <c r="AF109" t="n">
        <v>4.215825228476443e-06</v>
      </c>
      <c r="AG109" t="n">
        <v>6.041666666666667</v>
      </c>
      <c r="AH109" t="n">
        <v>404914.6005468908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4.7914</v>
      </c>
      <c r="E110" t="n">
        <v>20.87</v>
      </c>
      <c r="F110" t="n">
        <v>17.5</v>
      </c>
      <c r="G110" t="n">
        <v>116.66</v>
      </c>
      <c r="H110" t="n">
        <v>1.51</v>
      </c>
      <c r="I110" t="n">
        <v>9</v>
      </c>
      <c r="J110" t="n">
        <v>331.42</v>
      </c>
      <c r="K110" t="n">
        <v>60.56</v>
      </c>
      <c r="L110" t="n">
        <v>28</v>
      </c>
      <c r="M110" t="n">
        <v>7</v>
      </c>
      <c r="N110" t="n">
        <v>102.87</v>
      </c>
      <c r="O110" t="n">
        <v>41109.75</v>
      </c>
      <c r="P110" t="n">
        <v>292.87</v>
      </c>
      <c r="Q110" t="n">
        <v>444.55</v>
      </c>
      <c r="R110" t="n">
        <v>67.84</v>
      </c>
      <c r="S110" t="n">
        <v>48.21</v>
      </c>
      <c r="T110" t="n">
        <v>3877.59</v>
      </c>
      <c r="U110" t="n">
        <v>0.71</v>
      </c>
      <c r="V110" t="n">
        <v>0.78</v>
      </c>
      <c r="W110" t="n">
        <v>0.18</v>
      </c>
      <c r="X110" t="n">
        <v>0.22</v>
      </c>
      <c r="Y110" t="n">
        <v>1</v>
      </c>
      <c r="Z110" t="n">
        <v>10</v>
      </c>
      <c r="AA110" t="n">
        <v>327.0849724810626</v>
      </c>
      <c r="AB110" t="n">
        <v>447.5320893191604</v>
      </c>
      <c r="AC110" t="n">
        <v>404.8202548297713</v>
      </c>
      <c r="AD110" t="n">
        <v>327084.9724810626</v>
      </c>
      <c r="AE110" t="n">
        <v>447532.0893191604</v>
      </c>
      <c r="AF110" t="n">
        <v>4.216705285513116e-06</v>
      </c>
      <c r="AG110" t="n">
        <v>6.038773148148149</v>
      </c>
      <c r="AH110" t="n">
        <v>404820.2548297714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4.7905</v>
      </c>
      <c r="E111" t="n">
        <v>20.87</v>
      </c>
      <c r="F111" t="n">
        <v>17.5</v>
      </c>
      <c r="G111" t="n">
        <v>116.69</v>
      </c>
      <c r="H111" t="n">
        <v>1.52</v>
      </c>
      <c r="I111" t="n">
        <v>9</v>
      </c>
      <c r="J111" t="n">
        <v>332.01</v>
      </c>
      <c r="K111" t="n">
        <v>60.56</v>
      </c>
      <c r="L111" t="n">
        <v>28.25</v>
      </c>
      <c r="M111" t="n">
        <v>7</v>
      </c>
      <c r="N111" t="n">
        <v>103.21</v>
      </c>
      <c r="O111" t="n">
        <v>41182.52</v>
      </c>
      <c r="P111" t="n">
        <v>292.73</v>
      </c>
      <c r="Q111" t="n">
        <v>444.55</v>
      </c>
      <c r="R111" t="n">
        <v>67.98</v>
      </c>
      <c r="S111" t="n">
        <v>48.21</v>
      </c>
      <c r="T111" t="n">
        <v>3951.61</v>
      </c>
      <c r="U111" t="n">
        <v>0.71</v>
      </c>
      <c r="V111" t="n">
        <v>0.78</v>
      </c>
      <c r="W111" t="n">
        <v>0.18</v>
      </c>
      <c r="X111" t="n">
        <v>0.23</v>
      </c>
      <c r="Y111" t="n">
        <v>1</v>
      </c>
      <c r="Z111" t="n">
        <v>10</v>
      </c>
      <c r="AA111" t="n">
        <v>327.0510856868063</v>
      </c>
      <c r="AB111" t="n">
        <v>447.4857239122792</v>
      </c>
      <c r="AC111" t="n">
        <v>404.7783144722486</v>
      </c>
      <c r="AD111" t="n">
        <v>327051.0856868063</v>
      </c>
      <c r="AE111" t="n">
        <v>447485.7239122792</v>
      </c>
      <c r="AF111" t="n">
        <v>4.21591323418011e-06</v>
      </c>
      <c r="AG111" t="n">
        <v>6.038773148148149</v>
      </c>
      <c r="AH111" t="n">
        <v>404778.3144722485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4.7937</v>
      </c>
      <c r="E112" t="n">
        <v>20.86</v>
      </c>
      <c r="F112" t="n">
        <v>17.49</v>
      </c>
      <c r="G112" t="n">
        <v>116.6</v>
      </c>
      <c r="H112" t="n">
        <v>1.53</v>
      </c>
      <c r="I112" t="n">
        <v>9</v>
      </c>
      <c r="J112" t="n">
        <v>332.6</v>
      </c>
      <c r="K112" t="n">
        <v>60.56</v>
      </c>
      <c r="L112" t="n">
        <v>28.5</v>
      </c>
      <c r="M112" t="n">
        <v>7</v>
      </c>
      <c r="N112" t="n">
        <v>103.55</v>
      </c>
      <c r="O112" t="n">
        <v>41255.45</v>
      </c>
      <c r="P112" t="n">
        <v>292.11</v>
      </c>
      <c r="Q112" t="n">
        <v>444.55</v>
      </c>
      <c r="R112" t="n">
        <v>67.44</v>
      </c>
      <c r="S112" t="n">
        <v>48.21</v>
      </c>
      <c r="T112" t="n">
        <v>3680.66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326.580113065251</v>
      </c>
      <c r="AB112" t="n">
        <v>446.8413183936216</v>
      </c>
      <c r="AC112" t="n">
        <v>404.1954101118627</v>
      </c>
      <c r="AD112" t="n">
        <v>326580.113065251</v>
      </c>
      <c r="AE112" t="n">
        <v>446841.3183936216</v>
      </c>
      <c r="AF112" t="n">
        <v>4.218729416697463e-06</v>
      </c>
      <c r="AG112" t="n">
        <v>6.03587962962963</v>
      </c>
      <c r="AH112" t="n">
        <v>404195.4101118627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4.7963</v>
      </c>
      <c r="E113" t="n">
        <v>20.85</v>
      </c>
      <c r="F113" t="n">
        <v>17.48</v>
      </c>
      <c r="G113" t="n">
        <v>116.52</v>
      </c>
      <c r="H113" t="n">
        <v>1.54</v>
      </c>
      <c r="I113" t="n">
        <v>9</v>
      </c>
      <c r="J113" t="n">
        <v>333.2</v>
      </c>
      <c r="K113" t="n">
        <v>60.56</v>
      </c>
      <c r="L113" t="n">
        <v>28.75</v>
      </c>
      <c r="M113" t="n">
        <v>7</v>
      </c>
      <c r="N113" t="n">
        <v>103.89</v>
      </c>
      <c r="O113" t="n">
        <v>41328.54</v>
      </c>
      <c r="P113" t="n">
        <v>291.96</v>
      </c>
      <c r="Q113" t="n">
        <v>444.55</v>
      </c>
      <c r="R113" t="n">
        <v>67.06</v>
      </c>
      <c r="S113" t="n">
        <v>48.21</v>
      </c>
      <c r="T113" t="n">
        <v>3490.42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326.3711571612172</v>
      </c>
      <c r="AB113" t="n">
        <v>446.5554157072386</v>
      </c>
      <c r="AC113" t="n">
        <v>403.9367935766012</v>
      </c>
      <c r="AD113" t="n">
        <v>326371.1571612172</v>
      </c>
      <c r="AE113" t="n">
        <v>446555.4157072386</v>
      </c>
      <c r="AF113" t="n">
        <v>4.221017564992811e-06</v>
      </c>
      <c r="AG113" t="n">
        <v>6.032986111111112</v>
      </c>
      <c r="AH113" t="n">
        <v>403936.7935766013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4.8015</v>
      </c>
      <c r="E114" t="n">
        <v>20.83</v>
      </c>
      <c r="F114" t="n">
        <v>17.46</v>
      </c>
      <c r="G114" t="n">
        <v>116.37</v>
      </c>
      <c r="H114" t="n">
        <v>1.55</v>
      </c>
      <c r="I114" t="n">
        <v>9</v>
      </c>
      <c r="J114" t="n">
        <v>333.79</v>
      </c>
      <c r="K114" t="n">
        <v>60.56</v>
      </c>
      <c r="L114" t="n">
        <v>29</v>
      </c>
      <c r="M114" t="n">
        <v>7</v>
      </c>
      <c r="N114" t="n">
        <v>104.24</v>
      </c>
      <c r="O114" t="n">
        <v>41401.93</v>
      </c>
      <c r="P114" t="n">
        <v>291.56</v>
      </c>
      <c r="Q114" t="n">
        <v>444.57</v>
      </c>
      <c r="R114" t="n">
        <v>66.31999999999999</v>
      </c>
      <c r="S114" t="n">
        <v>48.21</v>
      </c>
      <c r="T114" t="n">
        <v>3118.85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325.9035514839222</v>
      </c>
      <c r="AB114" t="n">
        <v>445.915616990257</v>
      </c>
      <c r="AC114" t="n">
        <v>403.3580563512054</v>
      </c>
      <c r="AD114" t="n">
        <v>325903.5514839222</v>
      </c>
      <c r="AE114" t="n">
        <v>445915.6169902571</v>
      </c>
      <c r="AF114" t="n">
        <v>4.225593861583509e-06</v>
      </c>
      <c r="AG114" t="n">
        <v>6.027199074074074</v>
      </c>
      <c r="AH114" t="n">
        <v>403358.0563512054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4.7942</v>
      </c>
      <c r="E115" t="n">
        <v>20.86</v>
      </c>
      <c r="F115" t="n">
        <v>17.49</v>
      </c>
      <c r="G115" t="n">
        <v>116.58</v>
      </c>
      <c r="H115" t="n">
        <v>1.56</v>
      </c>
      <c r="I115" t="n">
        <v>9</v>
      </c>
      <c r="J115" t="n">
        <v>334.39</v>
      </c>
      <c r="K115" t="n">
        <v>60.56</v>
      </c>
      <c r="L115" t="n">
        <v>29.25</v>
      </c>
      <c r="M115" t="n">
        <v>7</v>
      </c>
      <c r="N115" t="n">
        <v>104.58</v>
      </c>
      <c r="O115" t="n">
        <v>41475.37</v>
      </c>
      <c r="P115" t="n">
        <v>291.9</v>
      </c>
      <c r="Q115" t="n">
        <v>444.55</v>
      </c>
      <c r="R115" t="n">
        <v>67.61</v>
      </c>
      <c r="S115" t="n">
        <v>48.21</v>
      </c>
      <c r="T115" t="n">
        <v>3766.84</v>
      </c>
      <c r="U115" t="n">
        <v>0.71</v>
      </c>
      <c r="V115" t="n">
        <v>0.78</v>
      </c>
      <c r="W115" t="n">
        <v>0.17</v>
      </c>
      <c r="X115" t="n">
        <v>0.21</v>
      </c>
      <c r="Y115" t="n">
        <v>1</v>
      </c>
      <c r="Z115" t="n">
        <v>10</v>
      </c>
      <c r="AA115" t="n">
        <v>326.453794836608</v>
      </c>
      <c r="AB115" t="n">
        <v>446.6684842204253</v>
      </c>
      <c r="AC115" t="n">
        <v>404.0390709895821</v>
      </c>
      <c r="AD115" t="n">
        <v>326453.794836608</v>
      </c>
      <c r="AE115" t="n">
        <v>446668.4842204254</v>
      </c>
      <c r="AF115" t="n">
        <v>4.219169445215799e-06</v>
      </c>
      <c r="AG115" t="n">
        <v>6.03587962962963</v>
      </c>
      <c r="AH115" t="n">
        <v>404039.0709895821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4.7806</v>
      </c>
      <c r="E116" t="n">
        <v>20.92</v>
      </c>
      <c r="F116" t="n">
        <v>17.55</v>
      </c>
      <c r="G116" t="n">
        <v>116.98</v>
      </c>
      <c r="H116" t="n">
        <v>1.57</v>
      </c>
      <c r="I116" t="n">
        <v>9</v>
      </c>
      <c r="J116" t="n">
        <v>334.98</v>
      </c>
      <c r="K116" t="n">
        <v>60.56</v>
      </c>
      <c r="L116" t="n">
        <v>29.5</v>
      </c>
      <c r="M116" t="n">
        <v>7</v>
      </c>
      <c r="N116" t="n">
        <v>104.93</v>
      </c>
      <c r="O116" t="n">
        <v>41548.98</v>
      </c>
      <c r="P116" t="n">
        <v>292.73</v>
      </c>
      <c r="Q116" t="n">
        <v>444.55</v>
      </c>
      <c r="R116" t="n">
        <v>69.69</v>
      </c>
      <c r="S116" t="n">
        <v>48.21</v>
      </c>
      <c r="T116" t="n">
        <v>4806.13</v>
      </c>
      <c r="U116" t="n">
        <v>0.6899999999999999</v>
      </c>
      <c r="V116" t="n">
        <v>0.78</v>
      </c>
      <c r="W116" t="n">
        <v>0.17</v>
      </c>
      <c r="X116" t="n">
        <v>0.27</v>
      </c>
      <c r="Y116" t="n">
        <v>1</v>
      </c>
      <c r="Z116" t="n">
        <v>10</v>
      </c>
      <c r="AA116" t="n">
        <v>327.5941439631152</v>
      </c>
      <c r="AB116" t="n">
        <v>448.2287602039654</v>
      </c>
      <c r="AC116" t="n">
        <v>405.4504364231142</v>
      </c>
      <c r="AD116" t="n">
        <v>327594.1439631152</v>
      </c>
      <c r="AE116" t="n">
        <v>448228.7602039654</v>
      </c>
      <c r="AF116" t="n">
        <v>4.207200669517052e-06</v>
      </c>
      <c r="AG116" t="n">
        <v>6.053240740740741</v>
      </c>
      <c r="AH116" t="n">
        <v>405450.4364231142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4.7865</v>
      </c>
      <c r="E117" t="n">
        <v>20.89</v>
      </c>
      <c r="F117" t="n">
        <v>17.52</v>
      </c>
      <c r="G117" t="n">
        <v>116.81</v>
      </c>
      <c r="H117" t="n">
        <v>1.58</v>
      </c>
      <c r="I117" t="n">
        <v>9</v>
      </c>
      <c r="J117" t="n">
        <v>335.58</v>
      </c>
      <c r="K117" t="n">
        <v>60.56</v>
      </c>
      <c r="L117" t="n">
        <v>29.75</v>
      </c>
      <c r="M117" t="n">
        <v>7</v>
      </c>
      <c r="N117" t="n">
        <v>105.28</v>
      </c>
      <c r="O117" t="n">
        <v>41622.76</v>
      </c>
      <c r="P117" t="n">
        <v>291.91</v>
      </c>
      <c r="Q117" t="n">
        <v>444.55</v>
      </c>
      <c r="R117" t="n">
        <v>68.56</v>
      </c>
      <c r="S117" t="n">
        <v>48.21</v>
      </c>
      <c r="T117" t="n">
        <v>4237.72</v>
      </c>
      <c r="U117" t="n">
        <v>0.7</v>
      </c>
      <c r="V117" t="n">
        <v>0.78</v>
      </c>
      <c r="W117" t="n">
        <v>0.18</v>
      </c>
      <c r="X117" t="n">
        <v>0.24</v>
      </c>
      <c r="Y117" t="n">
        <v>1</v>
      </c>
      <c r="Z117" t="n">
        <v>10</v>
      </c>
      <c r="AA117" t="n">
        <v>326.8553266411731</v>
      </c>
      <c r="AB117" t="n">
        <v>447.2178777497642</v>
      </c>
      <c r="AC117" t="n">
        <v>404.5360311715595</v>
      </c>
      <c r="AD117" t="n">
        <v>326855.326641173</v>
      </c>
      <c r="AE117" t="n">
        <v>447217.8777497642</v>
      </c>
      <c r="AF117" t="n">
        <v>4.21239300603342e-06</v>
      </c>
      <c r="AG117" t="n">
        <v>6.044560185185186</v>
      </c>
      <c r="AH117" t="n">
        <v>404536.0311715595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4.811</v>
      </c>
      <c r="E118" t="n">
        <v>20.79</v>
      </c>
      <c r="F118" t="n">
        <v>17.47</v>
      </c>
      <c r="G118" t="n">
        <v>131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291.32</v>
      </c>
      <c r="Q118" t="n">
        <v>444.55</v>
      </c>
      <c r="R118" t="n">
        <v>66.77</v>
      </c>
      <c r="S118" t="n">
        <v>48.21</v>
      </c>
      <c r="T118" t="n">
        <v>3350.16</v>
      </c>
      <c r="U118" t="n">
        <v>0.72</v>
      </c>
      <c r="V118" t="n">
        <v>0.78</v>
      </c>
      <c r="W118" t="n">
        <v>0.18</v>
      </c>
      <c r="X118" t="n">
        <v>0.19</v>
      </c>
      <c r="Y118" t="n">
        <v>1</v>
      </c>
      <c r="Z118" t="n">
        <v>10</v>
      </c>
      <c r="AA118" t="n">
        <v>325.425801478362</v>
      </c>
      <c r="AB118" t="n">
        <v>445.261938355807</v>
      </c>
      <c r="AC118" t="n">
        <v>402.7667638881833</v>
      </c>
      <c r="AD118" t="n">
        <v>325425.801478362</v>
      </c>
      <c r="AE118" t="n">
        <v>445261.938355807</v>
      </c>
      <c r="AF118" t="n">
        <v>4.233954403431899e-06</v>
      </c>
      <c r="AG118" t="n">
        <v>6.015625</v>
      </c>
      <c r="AH118" t="n">
        <v>402766.7638881833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4.8103</v>
      </c>
      <c r="E119" t="n">
        <v>20.79</v>
      </c>
      <c r="F119" t="n">
        <v>17.47</v>
      </c>
      <c r="G119" t="n">
        <v>131.02</v>
      </c>
      <c r="H119" t="n">
        <v>1.6</v>
      </c>
      <c r="I119" t="n">
        <v>8</v>
      </c>
      <c r="J119" t="n">
        <v>336.78</v>
      </c>
      <c r="K119" t="n">
        <v>60.56</v>
      </c>
      <c r="L119" t="n">
        <v>30.25</v>
      </c>
      <c r="M119" t="n">
        <v>6</v>
      </c>
      <c r="N119" t="n">
        <v>105.98</v>
      </c>
      <c r="O119" t="n">
        <v>41770.83</v>
      </c>
      <c r="P119" t="n">
        <v>291.75</v>
      </c>
      <c r="Q119" t="n">
        <v>444.58</v>
      </c>
      <c r="R119" t="n">
        <v>66.95</v>
      </c>
      <c r="S119" t="n">
        <v>48.21</v>
      </c>
      <c r="T119" t="n">
        <v>3438.78</v>
      </c>
      <c r="U119" t="n">
        <v>0.72</v>
      </c>
      <c r="V119" t="n">
        <v>0.78</v>
      </c>
      <c r="W119" t="n">
        <v>0.18</v>
      </c>
      <c r="X119" t="n">
        <v>0.19</v>
      </c>
      <c r="Y119" t="n">
        <v>1</v>
      </c>
      <c r="Z119" t="n">
        <v>10</v>
      </c>
      <c r="AA119" t="n">
        <v>325.670268754129</v>
      </c>
      <c r="AB119" t="n">
        <v>445.5964292676465</v>
      </c>
      <c r="AC119" t="n">
        <v>403.0693314568579</v>
      </c>
      <c r="AD119" t="n">
        <v>325670.2687541291</v>
      </c>
      <c r="AE119" t="n">
        <v>445596.4292676465</v>
      </c>
      <c r="AF119" t="n">
        <v>4.233338363506228e-06</v>
      </c>
      <c r="AG119" t="n">
        <v>6.015625</v>
      </c>
      <c r="AH119" t="n">
        <v>403069.3314568578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4.8096</v>
      </c>
      <c r="E120" t="n">
        <v>20.79</v>
      </c>
      <c r="F120" t="n">
        <v>17.47</v>
      </c>
      <c r="G120" t="n">
        <v>131.05</v>
      </c>
      <c r="H120" t="n">
        <v>1.61</v>
      </c>
      <c r="I120" t="n">
        <v>8</v>
      </c>
      <c r="J120" t="n">
        <v>337.39</v>
      </c>
      <c r="K120" t="n">
        <v>60.56</v>
      </c>
      <c r="L120" t="n">
        <v>30.5</v>
      </c>
      <c r="M120" t="n">
        <v>6</v>
      </c>
      <c r="N120" t="n">
        <v>106.33</v>
      </c>
      <c r="O120" t="n">
        <v>41845.13</v>
      </c>
      <c r="P120" t="n">
        <v>291.58</v>
      </c>
      <c r="Q120" t="n">
        <v>444.56</v>
      </c>
      <c r="R120" t="n">
        <v>67.06999999999999</v>
      </c>
      <c r="S120" t="n">
        <v>48.21</v>
      </c>
      <c r="T120" t="n">
        <v>3498.71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325.6130796141853</v>
      </c>
      <c r="AB120" t="n">
        <v>445.5181805633686</v>
      </c>
      <c r="AC120" t="n">
        <v>402.9985506990935</v>
      </c>
      <c r="AD120" t="n">
        <v>325613.0796141853</v>
      </c>
      <c r="AE120" t="n">
        <v>445518.1805633686</v>
      </c>
      <c r="AF120" t="n">
        <v>4.232722323580557e-06</v>
      </c>
      <c r="AG120" t="n">
        <v>6.015625</v>
      </c>
      <c r="AH120" t="n">
        <v>402998.5506990936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4.8074</v>
      </c>
      <c r="E121" t="n">
        <v>20.8</v>
      </c>
      <c r="F121" t="n">
        <v>17.48</v>
      </c>
      <c r="G121" t="n">
        <v>131.12</v>
      </c>
      <c r="H121" t="n">
        <v>1.62</v>
      </c>
      <c r="I121" t="n">
        <v>8</v>
      </c>
      <c r="J121" t="n">
        <v>337.99</v>
      </c>
      <c r="K121" t="n">
        <v>60.56</v>
      </c>
      <c r="L121" t="n">
        <v>30.75</v>
      </c>
      <c r="M121" t="n">
        <v>6</v>
      </c>
      <c r="N121" t="n">
        <v>106.68</v>
      </c>
      <c r="O121" t="n">
        <v>41919.61</v>
      </c>
      <c r="P121" t="n">
        <v>291.92</v>
      </c>
      <c r="Q121" t="n">
        <v>444.55</v>
      </c>
      <c r="R121" t="n">
        <v>67.37</v>
      </c>
      <c r="S121" t="n">
        <v>48.21</v>
      </c>
      <c r="T121" t="n">
        <v>3650.94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325.9004465738156</v>
      </c>
      <c r="AB121" t="n">
        <v>445.9113687152703</v>
      </c>
      <c r="AC121" t="n">
        <v>403.3542135256208</v>
      </c>
      <c r="AD121" t="n">
        <v>325900.4465738156</v>
      </c>
      <c r="AE121" t="n">
        <v>445911.3687152703</v>
      </c>
      <c r="AF121" t="n">
        <v>4.230786198099877e-06</v>
      </c>
      <c r="AG121" t="n">
        <v>6.018518518518519</v>
      </c>
      <c r="AH121" t="n">
        <v>403354.2135256208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4.8084</v>
      </c>
      <c r="E122" t="n">
        <v>20.8</v>
      </c>
      <c r="F122" t="n">
        <v>17.48</v>
      </c>
      <c r="G122" t="n">
        <v>131.09</v>
      </c>
      <c r="H122" t="n">
        <v>1.63</v>
      </c>
      <c r="I122" t="n">
        <v>8</v>
      </c>
      <c r="J122" t="n">
        <v>338.59</v>
      </c>
      <c r="K122" t="n">
        <v>60.56</v>
      </c>
      <c r="L122" t="n">
        <v>31</v>
      </c>
      <c r="M122" t="n">
        <v>6</v>
      </c>
      <c r="N122" t="n">
        <v>107.04</v>
      </c>
      <c r="O122" t="n">
        <v>41994.26</v>
      </c>
      <c r="P122" t="n">
        <v>291.72</v>
      </c>
      <c r="Q122" t="n">
        <v>444.55</v>
      </c>
      <c r="R122" t="n">
        <v>67.16</v>
      </c>
      <c r="S122" t="n">
        <v>48.21</v>
      </c>
      <c r="T122" t="n">
        <v>3544.52</v>
      </c>
      <c r="U122" t="n">
        <v>0.72</v>
      </c>
      <c r="V122" t="n">
        <v>0.78</v>
      </c>
      <c r="W122" t="n">
        <v>0.18</v>
      </c>
      <c r="X122" t="n">
        <v>0.2</v>
      </c>
      <c r="Y122" t="n">
        <v>1</v>
      </c>
      <c r="Z122" t="n">
        <v>10</v>
      </c>
      <c r="AA122" t="n">
        <v>325.7593585982744</v>
      </c>
      <c r="AB122" t="n">
        <v>445.7183259227726</v>
      </c>
      <c r="AC122" t="n">
        <v>403.1795944663019</v>
      </c>
      <c r="AD122" t="n">
        <v>325759.3585982744</v>
      </c>
      <c r="AE122" t="n">
        <v>445718.3259227726</v>
      </c>
      <c r="AF122" t="n">
        <v>4.23166625513655e-06</v>
      </c>
      <c r="AG122" t="n">
        <v>6.018518518518519</v>
      </c>
      <c r="AH122" t="n">
        <v>403179.5944663018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4.8096</v>
      </c>
      <c r="E123" t="n">
        <v>20.79</v>
      </c>
      <c r="F123" t="n">
        <v>17.47</v>
      </c>
      <c r="G123" t="n">
        <v>131.05</v>
      </c>
      <c r="H123" t="n">
        <v>1.64</v>
      </c>
      <c r="I123" t="n">
        <v>8</v>
      </c>
      <c r="J123" t="n">
        <v>339.2</v>
      </c>
      <c r="K123" t="n">
        <v>60.56</v>
      </c>
      <c r="L123" t="n">
        <v>31.25</v>
      </c>
      <c r="M123" t="n">
        <v>6</v>
      </c>
      <c r="N123" t="n">
        <v>107.4</v>
      </c>
      <c r="O123" t="n">
        <v>42069.09</v>
      </c>
      <c r="P123" t="n">
        <v>291.7</v>
      </c>
      <c r="Q123" t="n">
        <v>444.55</v>
      </c>
      <c r="R123" t="n">
        <v>67.03</v>
      </c>
      <c r="S123" t="n">
        <v>48.21</v>
      </c>
      <c r="T123" t="n">
        <v>3478.33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325.6734251294544</v>
      </c>
      <c r="AB123" t="n">
        <v>445.600747959616</v>
      </c>
      <c r="AC123" t="n">
        <v>403.0732379789271</v>
      </c>
      <c r="AD123" t="n">
        <v>325673.4251294544</v>
      </c>
      <c r="AE123" t="n">
        <v>445600.747959616</v>
      </c>
      <c r="AF123" t="n">
        <v>4.232722323580557e-06</v>
      </c>
      <c r="AG123" t="n">
        <v>6.015625</v>
      </c>
      <c r="AH123" t="n">
        <v>403073.2379789272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4.8094</v>
      </c>
      <c r="E124" t="n">
        <v>20.79</v>
      </c>
      <c r="F124" t="n">
        <v>17.47</v>
      </c>
      <c r="G124" t="n">
        <v>131.05</v>
      </c>
      <c r="H124" t="n">
        <v>1.65</v>
      </c>
      <c r="I124" t="n">
        <v>8</v>
      </c>
      <c r="J124" t="n">
        <v>339.81</v>
      </c>
      <c r="K124" t="n">
        <v>60.56</v>
      </c>
      <c r="L124" t="n">
        <v>31.5</v>
      </c>
      <c r="M124" t="n">
        <v>6</v>
      </c>
      <c r="N124" t="n">
        <v>107.75</v>
      </c>
      <c r="O124" t="n">
        <v>42144.11</v>
      </c>
      <c r="P124" t="n">
        <v>291.55</v>
      </c>
      <c r="Q124" t="n">
        <v>444.55</v>
      </c>
      <c r="R124" t="n">
        <v>67.06</v>
      </c>
      <c r="S124" t="n">
        <v>48.21</v>
      </c>
      <c r="T124" t="n">
        <v>3497.45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325.6060763774589</v>
      </c>
      <c r="AB124" t="n">
        <v>445.5085984259186</v>
      </c>
      <c r="AC124" t="n">
        <v>402.9898830673931</v>
      </c>
      <c r="AD124" t="n">
        <v>325606.0763774589</v>
      </c>
      <c r="AE124" t="n">
        <v>445508.5984259186</v>
      </c>
      <c r="AF124" t="n">
        <v>4.232546312173222e-06</v>
      </c>
      <c r="AG124" t="n">
        <v>6.015625</v>
      </c>
      <c r="AH124" t="n">
        <v>402989.8830673931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4.8096</v>
      </c>
      <c r="E125" t="n">
        <v>20.79</v>
      </c>
      <c r="F125" t="n">
        <v>17.47</v>
      </c>
      <c r="G125" t="n">
        <v>131.05</v>
      </c>
      <c r="H125" t="n">
        <v>1.66</v>
      </c>
      <c r="I125" t="n">
        <v>8</v>
      </c>
      <c r="J125" t="n">
        <v>340.42</v>
      </c>
      <c r="K125" t="n">
        <v>60.56</v>
      </c>
      <c r="L125" t="n">
        <v>31.75</v>
      </c>
      <c r="M125" t="n">
        <v>6</v>
      </c>
      <c r="N125" t="n">
        <v>108.11</v>
      </c>
      <c r="O125" t="n">
        <v>42219.3</v>
      </c>
      <c r="P125" t="n">
        <v>291.8</v>
      </c>
      <c r="Q125" t="n">
        <v>444.55</v>
      </c>
      <c r="R125" t="n">
        <v>67.05</v>
      </c>
      <c r="S125" t="n">
        <v>48.21</v>
      </c>
      <c r="T125" t="n">
        <v>3488.45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325.7237130588452</v>
      </c>
      <c r="AB125" t="n">
        <v>445.6695541231554</v>
      </c>
      <c r="AC125" t="n">
        <v>403.1354773787884</v>
      </c>
      <c r="AD125" t="n">
        <v>325723.7130588452</v>
      </c>
      <c r="AE125" t="n">
        <v>445669.5541231554</v>
      </c>
      <c r="AF125" t="n">
        <v>4.232722323580557e-06</v>
      </c>
      <c r="AG125" t="n">
        <v>6.015625</v>
      </c>
      <c r="AH125" t="n">
        <v>403135.4773787884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4.8072</v>
      </c>
      <c r="E126" t="n">
        <v>20.8</v>
      </c>
      <c r="F126" t="n">
        <v>17.48</v>
      </c>
      <c r="G126" t="n">
        <v>131.12</v>
      </c>
      <c r="H126" t="n">
        <v>1.67</v>
      </c>
      <c r="I126" t="n">
        <v>8</v>
      </c>
      <c r="J126" t="n">
        <v>341.03</v>
      </c>
      <c r="K126" t="n">
        <v>60.56</v>
      </c>
      <c r="L126" t="n">
        <v>32</v>
      </c>
      <c r="M126" t="n">
        <v>6</v>
      </c>
      <c r="N126" t="n">
        <v>108.48</v>
      </c>
      <c r="O126" t="n">
        <v>42294.68</v>
      </c>
      <c r="P126" t="n">
        <v>291.74</v>
      </c>
      <c r="Q126" t="n">
        <v>444.55</v>
      </c>
      <c r="R126" t="n">
        <v>67.34</v>
      </c>
      <c r="S126" t="n">
        <v>48.21</v>
      </c>
      <c r="T126" t="n">
        <v>3636.9</v>
      </c>
      <c r="U126" t="n">
        <v>0.72</v>
      </c>
      <c r="V126" t="n">
        <v>0.78</v>
      </c>
      <c r="W126" t="n">
        <v>0.18</v>
      </c>
      <c r="X126" t="n">
        <v>0.21</v>
      </c>
      <c r="Y126" t="n">
        <v>1</v>
      </c>
      <c r="Z126" t="n">
        <v>10</v>
      </c>
      <c r="AA126" t="n">
        <v>325.8179825342255</v>
      </c>
      <c r="AB126" t="n">
        <v>445.7985377782464</v>
      </c>
      <c r="AC126" t="n">
        <v>403.2521510148673</v>
      </c>
      <c r="AD126" t="n">
        <v>325817.9825342255</v>
      </c>
      <c r="AE126" t="n">
        <v>445798.5377782464</v>
      </c>
      <c r="AF126" t="n">
        <v>4.230610186692543e-06</v>
      </c>
      <c r="AG126" t="n">
        <v>6.018518518518519</v>
      </c>
      <c r="AH126" t="n">
        <v>403252.1510148672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4.8117</v>
      </c>
      <c r="E127" t="n">
        <v>20.78</v>
      </c>
      <c r="F127" t="n">
        <v>17.46</v>
      </c>
      <c r="G127" t="n">
        <v>130.98</v>
      </c>
      <c r="H127" t="n">
        <v>1.68</v>
      </c>
      <c r="I127" t="n">
        <v>8</v>
      </c>
      <c r="J127" t="n">
        <v>341.64</v>
      </c>
      <c r="K127" t="n">
        <v>60.56</v>
      </c>
      <c r="L127" t="n">
        <v>32.25</v>
      </c>
      <c r="M127" t="n">
        <v>6</v>
      </c>
      <c r="N127" t="n">
        <v>108.84</v>
      </c>
      <c r="O127" t="n">
        <v>42370.23</v>
      </c>
      <c r="P127" t="n">
        <v>291.44</v>
      </c>
      <c r="Q127" t="n">
        <v>444.55</v>
      </c>
      <c r="R127" t="n">
        <v>66.58</v>
      </c>
      <c r="S127" t="n">
        <v>48.21</v>
      </c>
      <c r="T127" t="n">
        <v>3256.06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325.4305413780305</v>
      </c>
      <c r="AB127" t="n">
        <v>445.2684236956429</v>
      </c>
      <c r="AC127" t="n">
        <v>402.7726302762876</v>
      </c>
      <c r="AD127" t="n">
        <v>325430.5413780304</v>
      </c>
      <c r="AE127" t="n">
        <v>445268.4236956429</v>
      </c>
      <c r="AF127" t="n">
        <v>4.23457044335757e-06</v>
      </c>
      <c r="AG127" t="n">
        <v>6.012731481481482</v>
      </c>
      <c r="AH127" t="n">
        <v>402772.6302762876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4.8126</v>
      </c>
      <c r="E128" t="n">
        <v>20.78</v>
      </c>
      <c r="F128" t="n">
        <v>17.46</v>
      </c>
      <c r="G128" t="n">
        <v>130.95</v>
      </c>
      <c r="H128" t="n">
        <v>1.69</v>
      </c>
      <c r="I128" t="n">
        <v>8</v>
      </c>
      <c r="J128" t="n">
        <v>342.26</v>
      </c>
      <c r="K128" t="n">
        <v>60.56</v>
      </c>
      <c r="L128" t="n">
        <v>32.5</v>
      </c>
      <c r="M128" t="n">
        <v>6</v>
      </c>
      <c r="N128" t="n">
        <v>109.2</v>
      </c>
      <c r="O128" t="n">
        <v>42445.98</v>
      </c>
      <c r="P128" t="n">
        <v>291.42</v>
      </c>
      <c r="Q128" t="n">
        <v>444.55</v>
      </c>
      <c r="R128" t="n">
        <v>66.48999999999999</v>
      </c>
      <c r="S128" t="n">
        <v>48.21</v>
      </c>
      <c r="T128" t="n">
        <v>3209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325.3841714232369</v>
      </c>
      <c r="AB128" t="n">
        <v>445.2049782777963</v>
      </c>
      <c r="AC128" t="n">
        <v>402.7152400000741</v>
      </c>
      <c r="AD128" t="n">
        <v>325384.1714232368</v>
      </c>
      <c r="AE128" t="n">
        <v>445204.9782777963</v>
      </c>
      <c r="AF128" t="n">
        <v>4.235362494690575e-06</v>
      </c>
      <c r="AG128" t="n">
        <v>6.012731481481482</v>
      </c>
      <c r="AH128" t="n">
        <v>402715.2400000741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4.817</v>
      </c>
      <c r="E129" t="n">
        <v>20.76</v>
      </c>
      <c r="F129" t="n">
        <v>17.44</v>
      </c>
      <c r="G129" t="n">
        <v>130.81</v>
      </c>
      <c r="H129" t="n">
        <v>1.7</v>
      </c>
      <c r="I129" t="n">
        <v>8</v>
      </c>
      <c r="J129" t="n">
        <v>342.87</v>
      </c>
      <c r="K129" t="n">
        <v>60.56</v>
      </c>
      <c r="L129" t="n">
        <v>32.75</v>
      </c>
      <c r="M129" t="n">
        <v>6</v>
      </c>
      <c r="N129" t="n">
        <v>109.57</v>
      </c>
      <c r="O129" t="n">
        <v>42521.91</v>
      </c>
      <c r="P129" t="n">
        <v>290.62</v>
      </c>
      <c r="Q129" t="n">
        <v>444.55</v>
      </c>
      <c r="R129" t="n">
        <v>65.81999999999999</v>
      </c>
      <c r="S129" t="n">
        <v>48.21</v>
      </c>
      <c r="T129" t="n">
        <v>2872.92</v>
      </c>
      <c r="U129" t="n">
        <v>0.73</v>
      </c>
      <c r="V129" t="n">
        <v>0.78</v>
      </c>
      <c r="W129" t="n">
        <v>0.18</v>
      </c>
      <c r="X129" t="n">
        <v>0.16</v>
      </c>
      <c r="Y129" t="n">
        <v>1</v>
      </c>
      <c r="Z129" t="n">
        <v>10</v>
      </c>
      <c r="AA129" t="n">
        <v>324.7505391961971</v>
      </c>
      <c r="AB129" t="n">
        <v>444.3380147108795</v>
      </c>
      <c r="AC129" t="n">
        <v>401.9310182191929</v>
      </c>
      <c r="AD129" t="n">
        <v>324750.5391961971</v>
      </c>
      <c r="AE129" t="n">
        <v>444338.0147108795</v>
      </c>
      <c r="AF129" t="n">
        <v>4.239234745651935e-06</v>
      </c>
      <c r="AG129" t="n">
        <v>6.006944444444446</v>
      </c>
      <c r="AH129" t="n">
        <v>401931.0182191929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4.8196</v>
      </c>
      <c r="E130" t="n">
        <v>20.75</v>
      </c>
      <c r="F130" t="n">
        <v>17.43</v>
      </c>
      <c r="G130" t="n">
        <v>130.72</v>
      </c>
      <c r="H130" t="n">
        <v>1.71</v>
      </c>
      <c r="I130" t="n">
        <v>8</v>
      </c>
      <c r="J130" t="n">
        <v>343.49</v>
      </c>
      <c r="K130" t="n">
        <v>60.56</v>
      </c>
      <c r="L130" t="n">
        <v>33</v>
      </c>
      <c r="M130" t="n">
        <v>6</v>
      </c>
      <c r="N130" t="n">
        <v>109.94</v>
      </c>
      <c r="O130" t="n">
        <v>42598.03</v>
      </c>
      <c r="P130" t="n">
        <v>290.32</v>
      </c>
      <c r="Q130" t="n">
        <v>444.55</v>
      </c>
      <c r="R130" t="n">
        <v>65.58</v>
      </c>
      <c r="S130" t="n">
        <v>48.21</v>
      </c>
      <c r="T130" t="n">
        <v>2753.05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324.4683050796199</v>
      </c>
      <c r="AB130" t="n">
        <v>443.9518495412882</v>
      </c>
      <c r="AC130" t="n">
        <v>401.5817081114011</v>
      </c>
      <c r="AD130" t="n">
        <v>324468.3050796199</v>
      </c>
      <c r="AE130" t="n">
        <v>443951.8495412882</v>
      </c>
      <c r="AF130" t="n">
        <v>4.241522893947283e-06</v>
      </c>
      <c r="AG130" t="n">
        <v>6.004050925925926</v>
      </c>
      <c r="AH130" t="n">
        <v>401581.7081114011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4.8137</v>
      </c>
      <c r="E131" t="n">
        <v>20.77</v>
      </c>
      <c r="F131" t="n">
        <v>17.46</v>
      </c>
      <c r="G131" t="n">
        <v>130.91</v>
      </c>
      <c r="H131" t="n">
        <v>1.72</v>
      </c>
      <c r="I131" t="n">
        <v>8</v>
      </c>
      <c r="J131" t="n">
        <v>344.11</v>
      </c>
      <c r="K131" t="n">
        <v>60.56</v>
      </c>
      <c r="L131" t="n">
        <v>33.25</v>
      </c>
      <c r="M131" t="n">
        <v>6</v>
      </c>
      <c r="N131" t="n">
        <v>110.3</v>
      </c>
      <c r="O131" t="n">
        <v>42674.47</v>
      </c>
      <c r="P131" t="n">
        <v>291.01</v>
      </c>
      <c r="Q131" t="n">
        <v>444.55</v>
      </c>
      <c r="R131" t="n">
        <v>66.54000000000001</v>
      </c>
      <c r="S131" t="n">
        <v>48.21</v>
      </c>
      <c r="T131" t="n">
        <v>3234.27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325.1337978168712</v>
      </c>
      <c r="AB131" t="n">
        <v>444.8624060638629</v>
      </c>
      <c r="AC131" t="n">
        <v>402.4053623974353</v>
      </c>
      <c r="AD131" t="n">
        <v>325133.7978168711</v>
      </c>
      <c r="AE131" t="n">
        <v>444862.4060638628</v>
      </c>
      <c r="AF131" t="n">
        <v>4.236330557430915e-06</v>
      </c>
      <c r="AG131" t="n">
        <v>6.009837962962963</v>
      </c>
      <c r="AH131" t="n">
        <v>402405.3623974353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4.8037</v>
      </c>
      <c r="E132" t="n">
        <v>20.82</v>
      </c>
      <c r="F132" t="n">
        <v>17.5</v>
      </c>
      <c r="G132" t="n">
        <v>131.24</v>
      </c>
      <c r="H132" t="n">
        <v>1.73</v>
      </c>
      <c r="I132" t="n">
        <v>8</v>
      </c>
      <c r="J132" t="n">
        <v>344.73</v>
      </c>
      <c r="K132" t="n">
        <v>60.56</v>
      </c>
      <c r="L132" t="n">
        <v>33.5</v>
      </c>
      <c r="M132" t="n">
        <v>6</v>
      </c>
      <c r="N132" t="n">
        <v>110.67</v>
      </c>
      <c r="O132" t="n">
        <v>42750.97</v>
      </c>
      <c r="P132" t="n">
        <v>291.79</v>
      </c>
      <c r="Q132" t="n">
        <v>444.55</v>
      </c>
      <c r="R132" t="n">
        <v>68</v>
      </c>
      <c r="S132" t="n">
        <v>48.21</v>
      </c>
      <c r="T132" t="n">
        <v>3967.06</v>
      </c>
      <c r="U132" t="n">
        <v>0.71</v>
      </c>
      <c r="V132" t="n">
        <v>0.78</v>
      </c>
      <c r="W132" t="n">
        <v>0.17</v>
      </c>
      <c r="X132" t="n">
        <v>0.22</v>
      </c>
      <c r="Y132" t="n">
        <v>1</v>
      </c>
      <c r="Z132" t="n">
        <v>10</v>
      </c>
      <c r="AA132" t="n">
        <v>326.0396852302956</v>
      </c>
      <c r="AB132" t="n">
        <v>446.1018811878423</v>
      </c>
      <c r="AC132" t="n">
        <v>403.5265437551964</v>
      </c>
      <c r="AD132" t="n">
        <v>326039.6852302956</v>
      </c>
      <c r="AE132" t="n">
        <v>446101.8811878422</v>
      </c>
      <c r="AF132" t="n">
        <v>4.227529987064188e-06</v>
      </c>
      <c r="AG132" t="n">
        <v>6.024305555555556</v>
      </c>
      <c r="AH132" t="n">
        <v>403526.5437551964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4.8058</v>
      </c>
      <c r="E133" t="n">
        <v>20.81</v>
      </c>
      <c r="F133" t="n">
        <v>17.49</v>
      </c>
      <c r="G133" t="n">
        <v>131.17</v>
      </c>
      <c r="H133" t="n">
        <v>1.74</v>
      </c>
      <c r="I133" t="n">
        <v>8</v>
      </c>
      <c r="J133" t="n">
        <v>345.35</v>
      </c>
      <c r="K133" t="n">
        <v>60.56</v>
      </c>
      <c r="L133" t="n">
        <v>33.75</v>
      </c>
      <c r="M133" t="n">
        <v>6</v>
      </c>
      <c r="N133" t="n">
        <v>111.05</v>
      </c>
      <c r="O133" t="n">
        <v>42827.67</v>
      </c>
      <c r="P133" t="n">
        <v>290.96</v>
      </c>
      <c r="Q133" t="n">
        <v>444.55</v>
      </c>
      <c r="R133" t="n">
        <v>67.56999999999999</v>
      </c>
      <c r="S133" t="n">
        <v>48.21</v>
      </c>
      <c r="T133" t="n">
        <v>3748.26</v>
      </c>
      <c r="U133" t="n">
        <v>0.71</v>
      </c>
      <c r="V133" t="n">
        <v>0.78</v>
      </c>
      <c r="W133" t="n">
        <v>0.18</v>
      </c>
      <c r="X133" t="n">
        <v>0.21</v>
      </c>
      <c r="Y133" t="n">
        <v>1</v>
      </c>
      <c r="Z133" t="n">
        <v>10</v>
      </c>
      <c r="AA133" t="n">
        <v>325.5094754012208</v>
      </c>
      <c r="AB133" t="n">
        <v>445.3764247084953</v>
      </c>
      <c r="AC133" t="n">
        <v>402.8703238240537</v>
      </c>
      <c r="AD133" t="n">
        <v>325509.4754012208</v>
      </c>
      <c r="AE133" t="n">
        <v>445376.4247084953</v>
      </c>
      <c r="AF133" t="n">
        <v>4.229378106841201e-06</v>
      </c>
      <c r="AG133" t="n">
        <v>6.021412037037037</v>
      </c>
      <c r="AH133" t="n">
        <v>402870.3238240537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4.8067</v>
      </c>
      <c r="E134" t="n">
        <v>20.8</v>
      </c>
      <c r="F134" t="n">
        <v>17.49</v>
      </c>
      <c r="G134" t="n">
        <v>131.14</v>
      </c>
      <c r="H134" t="n">
        <v>1.75</v>
      </c>
      <c r="I134" t="n">
        <v>8</v>
      </c>
      <c r="J134" t="n">
        <v>345.97</v>
      </c>
      <c r="K134" t="n">
        <v>60.56</v>
      </c>
      <c r="L134" t="n">
        <v>34</v>
      </c>
      <c r="M134" t="n">
        <v>6</v>
      </c>
      <c r="N134" t="n">
        <v>111.42</v>
      </c>
      <c r="O134" t="n">
        <v>42904.56</v>
      </c>
      <c r="P134" t="n">
        <v>290.2</v>
      </c>
      <c r="Q134" t="n">
        <v>444.55</v>
      </c>
      <c r="R134" t="n">
        <v>67.44</v>
      </c>
      <c r="S134" t="n">
        <v>48.21</v>
      </c>
      <c r="T134" t="n">
        <v>3683.84</v>
      </c>
      <c r="U134" t="n">
        <v>0.71</v>
      </c>
      <c r="V134" t="n">
        <v>0.78</v>
      </c>
      <c r="W134" t="n">
        <v>0.18</v>
      </c>
      <c r="X134" t="n">
        <v>0.21</v>
      </c>
      <c r="Y134" t="n">
        <v>1</v>
      </c>
      <c r="Z134" t="n">
        <v>10</v>
      </c>
      <c r="AA134" t="n">
        <v>325.0906785569144</v>
      </c>
      <c r="AB134" t="n">
        <v>444.8034083901026</v>
      </c>
      <c r="AC134" t="n">
        <v>402.351995378855</v>
      </c>
      <c r="AD134" t="n">
        <v>325090.6785569144</v>
      </c>
      <c r="AE134" t="n">
        <v>444803.4083901026</v>
      </c>
      <c r="AF134" t="n">
        <v>4.230170158174207e-06</v>
      </c>
      <c r="AG134" t="n">
        <v>6.018518518518519</v>
      </c>
      <c r="AH134" t="n">
        <v>402351.995378855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4.807</v>
      </c>
      <c r="E135" t="n">
        <v>20.8</v>
      </c>
      <c r="F135" t="n">
        <v>17.48</v>
      </c>
      <c r="G135" t="n">
        <v>131.13</v>
      </c>
      <c r="H135" t="n">
        <v>1.76</v>
      </c>
      <c r="I135" t="n">
        <v>8</v>
      </c>
      <c r="J135" t="n">
        <v>346.6</v>
      </c>
      <c r="K135" t="n">
        <v>60.56</v>
      </c>
      <c r="L135" t="n">
        <v>34.25</v>
      </c>
      <c r="M135" t="n">
        <v>6</v>
      </c>
      <c r="N135" t="n">
        <v>111.8</v>
      </c>
      <c r="O135" t="n">
        <v>42981.64</v>
      </c>
      <c r="P135" t="n">
        <v>289.81</v>
      </c>
      <c r="Q135" t="n">
        <v>444.55</v>
      </c>
      <c r="R135" t="n">
        <v>67.47</v>
      </c>
      <c r="S135" t="n">
        <v>48.21</v>
      </c>
      <c r="T135" t="n">
        <v>3698.41</v>
      </c>
      <c r="U135" t="n">
        <v>0.71</v>
      </c>
      <c r="V135" t="n">
        <v>0.78</v>
      </c>
      <c r="W135" t="n">
        <v>0.18</v>
      </c>
      <c r="X135" t="n">
        <v>0.21</v>
      </c>
      <c r="Y135" t="n">
        <v>1</v>
      </c>
      <c r="Z135" t="n">
        <v>10</v>
      </c>
      <c r="AA135" t="n">
        <v>324.8549968747927</v>
      </c>
      <c r="AB135" t="n">
        <v>444.4809383150816</v>
      </c>
      <c r="AC135" t="n">
        <v>402.0603013952044</v>
      </c>
      <c r="AD135" t="n">
        <v>324854.9968747927</v>
      </c>
      <c r="AE135" t="n">
        <v>444480.9383150816</v>
      </c>
      <c r="AF135" t="n">
        <v>4.230434175285209e-06</v>
      </c>
      <c r="AG135" t="n">
        <v>6.018518518518519</v>
      </c>
      <c r="AH135" t="n">
        <v>402060.3013952044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4.8275</v>
      </c>
      <c r="E136" t="n">
        <v>20.71</v>
      </c>
      <c r="F136" t="n">
        <v>17.45</v>
      </c>
      <c r="G136" t="n">
        <v>149.55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289.16</v>
      </c>
      <c r="Q136" t="n">
        <v>444.55</v>
      </c>
      <c r="R136" t="n">
        <v>66.23999999999999</v>
      </c>
      <c r="S136" t="n">
        <v>48.21</v>
      </c>
      <c r="T136" t="n">
        <v>3088.79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323.4547723935847</v>
      </c>
      <c r="AB136" t="n">
        <v>442.5650894063483</v>
      </c>
      <c r="AC136" t="n">
        <v>400.3272984174099</v>
      </c>
      <c r="AD136" t="n">
        <v>323454.7723935847</v>
      </c>
      <c r="AE136" t="n">
        <v>442565.0894063483</v>
      </c>
      <c r="AF136" t="n">
        <v>4.248475344536996e-06</v>
      </c>
      <c r="AG136" t="n">
        <v>5.992476851851852</v>
      </c>
      <c r="AH136" t="n">
        <v>400327.2984174099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4.8298</v>
      </c>
      <c r="E137" t="n">
        <v>20.7</v>
      </c>
      <c r="F137" t="n">
        <v>17.44</v>
      </c>
      <c r="G137" t="n">
        <v>149.47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289.69</v>
      </c>
      <c r="Q137" t="n">
        <v>444.55</v>
      </c>
      <c r="R137" t="n">
        <v>65.86</v>
      </c>
      <c r="S137" t="n">
        <v>48.21</v>
      </c>
      <c r="T137" t="n">
        <v>2900.22</v>
      </c>
      <c r="U137" t="n">
        <v>0.73</v>
      </c>
      <c r="V137" t="n">
        <v>0.78</v>
      </c>
      <c r="W137" t="n">
        <v>0.17</v>
      </c>
      <c r="X137" t="n">
        <v>0.16</v>
      </c>
      <c r="Y137" t="n">
        <v>1</v>
      </c>
      <c r="Z137" t="n">
        <v>10</v>
      </c>
      <c r="AA137" t="n">
        <v>323.60133514186</v>
      </c>
      <c r="AB137" t="n">
        <v>442.7656230244307</v>
      </c>
      <c r="AC137" t="n">
        <v>400.5086933884331</v>
      </c>
      <c r="AD137" t="n">
        <v>323601.3351418599</v>
      </c>
      <c r="AE137" t="n">
        <v>442765.6230244307</v>
      </c>
      <c r="AF137" t="n">
        <v>4.250499475721344e-06</v>
      </c>
      <c r="AG137" t="n">
        <v>5.989583333333333</v>
      </c>
      <c r="AH137" t="n">
        <v>400508.6933884331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4.827</v>
      </c>
      <c r="E138" t="n">
        <v>20.72</v>
      </c>
      <c r="F138" t="n">
        <v>17.45</v>
      </c>
      <c r="G138" t="n">
        <v>149.57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290.05</v>
      </c>
      <c r="Q138" t="n">
        <v>444.55</v>
      </c>
      <c r="R138" t="n">
        <v>66.31999999999999</v>
      </c>
      <c r="S138" t="n">
        <v>48.21</v>
      </c>
      <c r="T138" t="n">
        <v>3127.9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323.9206514673099</v>
      </c>
      <c r="AB138" t="n">
        <v>443.2025257081534</v>
      </c>
      <c r="AC138" t="n">
        <v>400.903898693218</v>
      </c>
      <c r="AD138" t="n">
        <v>323920.6514673099</v>
      </c>
      <c r="AE138" t="n">
        <v>443202.5257081534</v>
      </c>
      <c r="AF138" t="n">
        <v>4.248035316018661e-06</v>
      </c>
      <c r="AG138" t="n">
        <v>5.99537037037037</v>
      </c>
      <c r="AH138" t="n">
        <v>400903.898693218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4.8283</v>
      </c>
      <c r="E139" t="n">
        <v>20.71</v>
      </c>
      <c r="F139" t="n">
        <v>17.44</v>
      </c>
      <c r="G139" t="n">
        <v>149.53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290.24</v>
      </c>
      <c r="Q139" t="n">
        <v>444.55</v>
      </c>
      <c r="R139" t="n">
        <v>66.09999999999999</v>
      </c>
      <c r="S139" t="n">
        <v>48.21</v>
      </c>
      <c r="T139" t="n">
        <v>3017.97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323.9366665041483</v>
      </c>
      <c r="AB139" t="n">
        <v>443.2244381880893</v>
      </c>
      <c r="AC139" t="n">
        <v>400.9237198768232</v>
      </c>
      <c r="AD139" t="n">
        <v>323936.6665041483</v>
      </c>
      <c r="AE139" t="n">
        <v>443224.4381880893</v>
      </c>
      <c r="AF139" t="n">
        <v>4.249179390166334e-06</v>
      </c>
      <c r="AG139" t="n">
        <v>5.992476851851852</v>
      </c>
      <c r="AH139" t="n">
        <v>400923.7198768232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4.8286</v>
      </c>
      <c r="E140" t="n">
        <v>20.71</v>
      </c>
      <c r="F140" t="n">
        <v>17.44</v>
      </c>
      <c r="G140" t="n">
        <v>149.51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290.67</v>
      </c>
      <c r="Q140" t="n">
        <v>444.55</v>
      </c>
      <c r="R140" t="n">
        <v>66.04000000000001</v>
      </c>
      <c r="S140" t="n">
        <v>48.21</v>
      </c>
      <c r="T140" t="n">
        <v>2991.83</v>
      </c>
      <c r="U140" t="n">
        <v>0.73</v>
      </c>
      <c r="V140" t="n">
        <v>0.78</v>
      </c>
      <c r="W140" t="n">
        <v>0.18</v>
      </c>
      <c r="X140" t="n">
        <v>0.17</v>
      </c>
      <c r="Y140" t="n">
        <v>1</v>
      </c>
      <c r="Z140" t="n">
        <v>10</v>
      </c>
      <c r="AA140" t="n">
        <v>324.1400698453557</v>
      </c>
      <c r="AB140" t="n">
        <v>443.5027436130514</v>
      </c>
      <c r="AC140" t="n">
        <v>401.175464222631</v>
      </c>
      <c r="AD140" t="n">
        <v>324140.0698453557</v>
      </c>
      <c r="AE140" t="n">
        <v>443502.7436130514</v>
      </c>
      <c r="AF140" t="n">
        <v>4.249443407277336e-06</v>
      </c>
      <c r="AG140" t="n">
        <v>5.992476851851852</v>
      </c>
      <c r="AH140" t="n">
        <v>401175.464222631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4.8299</v>
      </c>
      <c r="E141" t="n">
        <v>20.7</v>
      </c>
      <c r="F141" t="n">
        <v>17.44</v>
      </c>
      <c r="G141" t="n">
        <v>149.46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291</v>
      </c>
      <c r="Q141" t="n">
        <v>444.55</v>
      </c>
      <c r="R141" t="n">
        <v>65.87</v>
      </c>
      <c r="S141" t="n">
        <v>48.21</v>
      </c>
      <c r="T141" t="n">
        <v>2905.47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324.2533515987016</v>
      </c>
      <c r="AB141" t="n">
        <v>443.6577407056174</v>
      </c>
      <c r="AC141" t="n">
        <v>401.3156686102224</v>
      </c>
      <c r="AD141" t="n">
        <v>324253.3515987016</v>
      </c>
      <c r="AE141" t="n">
        <v>443657.7407056174</v>
      </c>
      <c r="AF141" t="n">
        <v>4.250587481425011e-06</v>
      </c>
      <c r="AG141" t="n">
        <v>5.989583333333333</v>
      </c>
      <c r="AH141" t="n">
        <v>401315.6686102223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4.8279</v>
      </c>
      <c r="E142" t="n">
        <v>20.71</v>
      </c>
      <c r="F142" t="n">
        <v>17.45</v>
      </c>
      <c r="G142" t="n">
        <v>149.54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291.28</v>
      </c>
      <c r="Q142" t="n">
        <v>444.55</v>
      </c>
      <c r="R142" t="n">
        <v>66.13</v>
      </c>
      <c r="S142" t="n">
        <v>48.21</v>
      </c>
      <c r="T142" t="n">
        <v>3035.72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324.5008945623359</v>
      </c>
      <c r="AB142" t="n">
        <v>443.9964399092868</v>
      </c>
      <c r="AC142" t="n">
        <v>401.6220428372608</v>
      </c>
      <c r="AD142" t="n">
        <v>324500.8945623359</v>
      </c>
      <c r="AE142" t="n">
        <v>443996.4399092868</v>
      </c>
      <c r="AF142" t="n">
        <v>4.248827367351665e-06</v>
      </c>
      <c r="AG142" t="n">
        <v>5.992476851851852</v>
      </c>
      <c r="AH142" t="n">
        <v>401622.0428372608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4.8296</v>
      </c>
      <c r="E143" t="n">
        <v>20.71</v>
      </c>
      <c r="F143" t="n">
        <v>17.44</v>
      </c>
      <c r="G143" t="n">
        <v>149.48</v>
      </c>
      <c r="H143" t="n">
        <v>1.84</v>
      </c>
      <c r="I143" t="n">
        <v>7</v>
      </c>
      <c r="J143" t="n">
        <v>351.66</v>
      </c>
      <c r="K143" t="n">
        <v>60.56</v>
      </c>
      <c r="L143" t="n">
        <v>36.25</v>
      </c>
      <c r="M143" t="n">
        <v>5</v>
      </c>
      <c r="N143" t="n">
        <v>114.85</v>
      </c>
      <c r="O143" t="n">
        <v>43605.54</v>
      </c>
      <c r="P143" t="n">
        <v>291.1</v>
      </c>
      <c r="Q143" t="n">
        <v>444.56</v>
      </c>
      <c r="R143" t="n">
        <v>65.88</v>
      </c>
      <c r="S143" t="n">
        <v>48.21</v>
      </c>
      <c r="T143" t="n">
        <v>2910.17</v>
      </c>
      <c r="U143" t="n">
        <v>0.73</v>
      </c>
      <c r="V143" t="n">
        <v>0.78</v>
      </c>
      <c r="W143" t="n">
        <v>0.18</v>
      </c>
      <c r="X143" t="n">
        <v>0.16</v>
      </c>
      <c r="Y143" t="n">
        <v>1</v>
      </c>
      <c r="Z143" t="n">
        <v>10</v>
      </c>
      <c r="AA143" t="n">
        <v>324.3154323519161</v>
      </c>
      <c r="AB143" t="n">
        <v>443.742682330975</v>
      </c>
      <c r="AC143" t="n">
        <v>401.3925035260721</v>
      </c>
      <c r="AD143" t="n">
        <v>324315.432351916</v>
      </c>
      <c r="AE143" t="n">
        <v>443742.682330975</v>
      </c>
      <c r="AF143" t="n">
        <v>4.25032346431401e-06</v>
      </c>
      <c r="AG143" t="n">
        <v>5.992476851851852</v>
      </c>
      <c r="AH143" t="n">
        <v>401392.5035260721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4.8301</v>
      </c>
      <c r="E144" t="n">
        <v>20.7</v>
      </c>
      <c r="F144" t="n">
        <v>17.44</v>
      </c>
      <c r="G144" t="n">
        <v>149.46</v>
      </c>
      <c r="H144" t="n">
        <v>1.85</v>
      </c>
      <c r="I144" t="n">
        <v>7</v>
      </c>
      <c r="J144" t="n">
        <v>352.3</v>
      </c>
      <c r="K144" t="n">
        <v>60.56</v>
      </c>
      <c r="L144" t="n">
        <v>36.5</v>
      </c>
      <c r="M144" t="n">
        <v>5</v>
      </c>
      <c r="N144" t="n">
        <v>115.24</v>
      </c>
      <c r="O144" t="n">
        <v>43684.46</v>
      </c>
      <c r="P144" t="n">
        <v>291.51</v>
      </c>
      <c r="Q144" t="n">
        <v>444.56</v>
      </c>
      <c r="R144" t="n">
        <v>65.77</v>
      </c>
      <c r="S144" t="n">
        <v>48.21</v>
      </c>
      <c r="T144" t="n">
        <v>2853.9</v>
      </c>
      <c r="U144" t="n">
        <v>0.73</v>
      </c>
      <c r="V144" t="n">
        <v>0.78</v>
      </c>
      <c r="W144" t="n">
        <v>0.18</v>
      </c>
      <c r="X144" t="n">
        <v>0.16</v>
      </c>
      <c r="Y144" t="n">
        <v>1</v>
      </c>
      <c r="Z144" t="n">
        <v>10</v>
      </c>
      <c r="AA144" t="n">
        <v>324.5007316435922</v>
      </c>
      <c r="AB144" t="n">
        <v>443.9962169966741</v>
      </c>
      <c r="AC144" t="n">
        <v>401.6218411991151</v>
      </c>
      <c r="AD144" t="n">
        <v>324500.7316435922</v>
      </c>
      <c r="AE144" t="n">
        <v>443996.2169966741</v>
      </c>
      <c r="AF144" t="n">
        <v>4.250763492832346e-06</v>
      </c>
      <c r="AG144" t="n">
        <v>5.989583333333333</v>
      </c>
      <c r="AH144" t="n">
        <v>401621.8411991152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4.8353</v>
      </c>
      <c r="E145" t="n">
        <v>20.68</v>
      </c>
      <c r="F145" t="n">
        <v>17.41</v>
      </c>
      <c r="G145" t="n">
        <v>149.27</v>
      </c>
      <c r="H145" t="n">
        <v>1.86</v>
      </c>
      <c r="I145" t="n">
        <v>7</v>
      </c>
      <c r="J145" t="n">
        <v>352.94</v>
      </c>
      <c r="K145" t="n">
        <v>60.56</v>
      </c>
      <c r="L145" t="n">
        <v>36.75</v>
      </c>
      <c r="M145" t="n">
        <v>5</v>
      </c>
      <c r="N145" t="n">
        <v>115.64</v>
      </c>
      <c r="O145" t="n">
        <v>43763.7</v>
      </c>
      <c r="P145" t="n">
        <v>291.07</v>
      </c>
      <c r="Q145" t="n">
        <v>444.58</v>
      </c>
      <c r="R145" t="n">
        <v>64.93000000000001</v>
      </c>
      <c r="S145" t="n">
        <v>48.21</v>
      </c>
      <c r="T145" t="n">
        <v>2432.68</v>
      </c>
      <c r="U145" t="n">
        <v>0.74</v>
      </c>
      <c r="V145" t="n">
        <v>0.78</v>
      </c>
      <c r="W145" t="n">
        <v>0.18</v>
      </c>
      <c r="X145" t="n">
        <v>0.14</v>
      </c>
      <c r="Y145" t="n">
        <v>1</v>
      </c>
      <c r="Z145" t="n">
        <v>10</v>
      </c>
      <c r="AA145" t="n">
        <v>323.9910209569553</v>
      </c>
      <c r="AB145" t="n">
        <v>443.298808348369</v>
      </c>
      <c r="AC145" t="n">
        <v>400.9909922533851</v>
      </c>
      <c r="AD145" t="n">
        <v>323991.0209569553</v>
      </c>
      <c r="AE145" t="n">
        <v>443298.808348369</v>
      </c>
      <c r="AF145" t="n">
        <v>4.255339789423043e-06</v>
      </c>
      <c r="AG145" t="n">
        <v>5.983796296296297</v>
      </c>
      <c r="AH145" t="n">
        <v>400990.9922533851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4.8385</v>
      </c>
      <c r="E146" t="n">
        <v>20.67</v>
      </c>
      <c r="F146" t="n">
        <v>17.4</v>
      </c>
      <c r="G146" t="n">
        <v>149.15</v>
      </c>
      <c r="H146" t="n">
        <v>1.87</v>
      </c>
      <c r="I146" t="n">
        <v>7</v>
      </c>
      <c r="J146" t="n">
        <v>353.58</v>
      </c>
      <c r="K146" t="n">
        <v>60.56</v>
      </c>
      <c r="L146" t="n">
        <v>37</v>
      </c>
      <c r="M146" t="n">
        <v>5</v>
      </c>
      <c r="N146" t="n">
        <v>116.03</v>
      </c>
      <c r="O146" t="n">
        <v>43843.04</v>
      </c>
      <c r="P146" t="n">
        <v>290.66</v>
      </c>
      <c r="Q146" t="n">
        <v>444.55</v>
      </c>
      <c r="R146" t="n">
        <v>64.61</v>
      </c>
      <c r="S146" t="n">
        <v>48.21</v>
      </c>
      <c r="T146" t="n">
        <v>2273.03</v>
      </c>
      <c r="U146" t="n">
        <v>0.75</v>
      </c>
      <c r="V146" t="n">
        <v>0.78</v>
      </c>
      <c r="W146" t="n">
        <v>0.17</v>
      </c>
      <c r="X146" t="n">
        <v>0.12</v>
      </c>
      <c r="Y146" t="n">
        <v>1</v>
      </c>
      <c r="Z146" t="n">
        <v>10</v>
      </c>
      <c r="AA146" t="n">
        <v>323.6312939731918</v>
      </c>
      <c r="AB146" t="n">
        <v>442.8066140191493</v>
      </c>
      <c r="AC146" t="n">
        <v>400.545772260147</v>
      </c>
      <c r="AD146" t="n">
        <v>323631.2939731918</v>
      </c>
      <c r="AE146" t="n">
        <v>442806.6140191493</v>
      </c>
      <c r="AF146" t="n">
        <v>4.258155971940395e-06</v>
      </c>
      <c r="AG146" t="n">
        <v>5.980902777777779</v>
      </c>
      <c r="AH146" t="n">
        <v>400545.772260147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4.8335</v>
      </c>
      <c r="E147" t="n">
        <v>20.69</v>
      </c>
      <c r="F147" t="n">
        <v>17.42</v>
      </c>
      <c r="G147" t="n">
        <v>149.33</v>
      </c>
      <c r="H147" t="n">
        <v>1.87</v>
      </c>
      <c r="I147" t="n">
        <v>7</v>
      </c>
      <c r="J147" t="n">
        <v>354.23</v>
      </c>
      <c r="K147" t="n">
        <v>60.56</v>
      </c>
      <c r="L147" t="n">
        <v>37.25</v>
      </c>
      <c r="M147" t="n">
        <v>5</v>
      </c>
      <c r="N147" t="n">
        <v>116.42</v>
      </c>
      <c r="O147" t="n">
        <v>43922.6</v>
      </c>
      <c r="P147" t="n">
        <v>291.01</v>
      </c>
      <c r="Q147" t="n">
        <v>444.55</v>
      </c>
      <c r="R147" t="n">
        <v>65.39</v>
      </c>
      <c r="S147" t="n">
        <v>48.21</v>
      </c>
      <c r="T147" t="n">
        <v>2665.06</v>
      </c>
      <c r="U147" t="n">
        <v>0.74</v>
      </c>
      <c r="V147" t="n">
        <v>0.78</v>
      </c>
      <c r="W147" t="n">
        <v>0.17</v>
      </c>
      <c r="X147" t="n">
        <v>0.15</v>
      </c>
      <c r="Y147" t="n">
        <v>1</v>
      </c>
      <c r="Z147" t="n">
        <v>10</v>
      </c>
      <c r="AA147" t="n">
        <v>324.0600516427146</v>
      </c>
      <c r="AB147" t="n">
        <v>443.3932591780438</v>
      </c>
      <c r="AC147" t="n">
        <v>401.0764288284383</v>
      </c>
      <c r="AD147" t="n">
        <v>324060.0516427146</v>
      </c>
      <c r="AE147" t="n">
        <v>443393.2591780438</v>
      </c>
      <c r="AF147" t="n">
        <v>4.253755686757033e-06</v>
      </c>
      <c r="AG147" t="n">
        <v>5.986689814814816</v>
      </c>
      <c r="AH147" t="n">
        <v>401076.4288284383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4.8253</v>
      </c>
      <c r="E148" t="n">
        <v>20.72</v>
      </c>
      <c r="F148" t="n">
        <v>17.46</v>
      </c>
      <c r="G148" t="n">
        <v>149.64</v>
      </c>
      <c r="H148" t="n">
        <v>1.88</v>
      </c>
      <c r="I148" t="n">
        <v>7</v>
      </c>
      <c r="J148" t="n">
        <v>354.88</v>
      </c>
      <c r="K148" t="n">
        <v>60.56</v>
      </c>
      <c r="L148" t="n">
        <v>37.5</v>
      </c>
      <c r="M148" t="n">
        <v>5</v>
      </c>
      <c r="N148" t="n">
        <v>116.82</v>
      </c>
      <c r="O148" t="n">
        <v>44002.37</v>
      </c>
      <c r="P148" t="n">
        <v>291.37</v>
      </c>
      <c r="Q148" t="n">
        <v>444.55</v>
      </c>
      <c r="R148" t="n">
        <v>66.63</v>
      </c>
      <c r="S148" t="n">
        <v>48.21</v>
      </c>
      <c r="T148" t="n">
        <v>3286.78</v>
      </c>
      <c r="U148" t="n">
        <v>0.72</v>
      </c>
      <c r="V148" t="n">
        <v>0.78</v>
      </c>
      <c r="W148" t="n">
        <v>0.17</v>
      </c>
      <c r="X148" t="n">
        <v>0.18</v>
      </c>
      <c r="Y148" t="n">
        <v>1</v>
      </c>
      <c r="Z148" t="n">
        <v>10</v>
      </c>
      <c r="AA148" t="n">
        <v>324.6774916400331</v>
      </c>
      <c r="AB148" t="n">
        <v>444.2380678219052</v>
      </c>
      <c r="AC148" t="n">
        <v>401.8406101210259</v>
      </c>
      <c r="AD148" t="n">
        <v>324677.4916400331</v>
      </c>
      <c r="AE148" t="n">
        <v>444238.0678219052</v>
      </c>
      <c r="AF148" t="n">
        <v>4.246539219056318e-06</v>
      </c>
      <c r="AG148" t="n">
        <v>5.99537037037037</v>
      </c>
      <c r="AH148" t="n">
        <v>401840.6101210259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4.8246</v>
      </c>
      <c r="E149" t="n">
        <v>20.73</v>
      </c>
      <c r="F149" t="n">
        <v>17.46</v>
      </c>
      <c r="G149" t="n">
        <v>149.66</v>
      </c>
      <c r="H149" t="n">
        <v>1.89</v>
      </c>
      <c r="I149" t="n">
        <v>7</v>
      </c>
      <c r="J149" t="n">
        <v>355.52</v>
      </c>
      <c r="K149" t="n">
        <v>60.56</v>
      </c>
      <c r="L149" t="n">
        <v>37.75</v>
      </c>
      <c r="M149" t="n">
        <v>5</v>
      </c>
      <c r="N149" t="n">
        <v>117.22</v>
      </c>
      <c r="O149" t="n">
        <v>44082.36</v>
      </c>
      <c r="P149" t="n">
        <v>291.29</v>
      </c>
      <c r="Q149" t="n">
        <v>444.55</v>
      </c>
      <c r="R149" t="n">
        <v>66.68000000000001</v>
      </c>
      <c r="S149" t="n">
        <v>48.21</v>
      </c>
      <c r="T149" t="n">
        <v>3309.87</v>
      </c>
      <c r="U149" t="n">
        <v>0.72</v>
      </c>
      <c r="V149" t="n">
        <v>0.78</v>
      </c>
      <c r="W149" t="n">
        <v>0.17</v>
      </c>
      <c r="X149" t="n">
        <v>0.18</v>
      </c>
      <c r="Y149" t="n">
        <v>1</v>
      </c>
      <c r="Z149" t="n">
        <v>10</v>
      </c>
      <c r="AA149" t="n">
        <v>324.6654794371076</v>
      </c>
      <c r="AB149" t="n">
        <v>444.2216321959216</v>
      </c>
      <c r="AC149" t="n">
        <v>401.8257430881186</v>
      </c>
      <c r="AD149" t="n">
        <v>324665.4794371076</v>
      </c>
      <c r="AE149" t="n">
        <v>444221.6321959216</v>
      </c>
      <c r="AF149" t="n">
        <v>4.245923179130646e-06</v>
      </c>
      <c r="AG149" t="n">
        <v>5.998263888888889</v>
      </c>
      <c r="AH149" t="n">
        <v>401825.7430881186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4.8268</v>
      </c>
      <c r="E150" t="n">
        <v>20.72</v>
      </c>
      <c r="F150" t="n">
        <v>17.45</v>
      </c>
      <c r="G150" t="n">
        <v>149.58</v>
      </c>
      <c r="H150" t="n">
        <v>1.9</v>
      </c>
      <c r="I150" t="n">
        <v>7</v>
      </c>
      <c r="J150" t="n">
        <v>356.17</v>
      </c>
      <c r="K150" t="n">
        <v>60.56</v>
      </c>
      <c r="L150" t="n">
        <v>38</v>
      </c>
      <c r="M150" t="n">
        <v>5</v>
      </c>
      <c r="N150" t="n">
        <v>117.62</v>
      </c>
      <c r="O150" t="n">
        <v>44162.57</v>
      </c>
      <c r="P150" t="n">
        <v>291.3</v>
      </c>
      <c r="Q150" t="n">
        <v>444.55</v>
      </c>
      <c r="R150" t="n">
        <v>66.31999999999999</v>
      </c>
      <c r="S150" t="n">
        <v>48.21</v>
      </c>
      <c r="T150" t="n">
        <v>3128.3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324.5550021817863</v>
      </c>
      <c r="AB150" t="n">
        <v>444.0704723412784</v>
      </c>
      <c r="AC150" t="n">
        <v>401.6890097178485</v>
      </c>
      <c r="AD150" t="n">
        <v>324555.0021817863</v>
      </c>
      <c r="AE150" t="n">
        <v>444070.4723412785</v>
      </c>
      <c r="AF150" t="n">
        <v>4.247859304611326e-06</v>
      </c>
      <c r="AG150" t="n">
        <v>5.99537037037037</v>
      </c>
      <c r="AH150" t="n">
        <v>401689.0097178485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4.8271</v>
      </c>
      <c r="E151" t="n">
        <v>20.72</v>
      </c>
      <c r="F151" t="n">
        <v>17.45</v>
      </c>
      <c r="G151" t="n">
        <v>149.57</v>
      </c>
      <c r="H151" t="n">
        <v>1.91</v>
      </c>
      <c r="I151" t="n">
        <v>7</v>
      </c>
      <c r="J151" t="n">
        <v>356.83</v>
      </c>
      <c r="K151" t="n">
        <v>60.56</v>
      </c>
      <c r="L151" t="n">
        <v>38.25</v>
      </c>
      <c r="M151" t="n">
        <v>5</v>
      </c>
      <c r="N151" t="n">
        <v>118.02</v>
      </c>
      <c r="O151" t="n">
        <v>44243</v>
      </c>
      <c r="P151" t="n">
        <v>291.05</v>
      </c>
      <c r="Q151" t="n">
        <v>444.55</v>
      </c>
      <c r="R151" t="n">
        <v>66.31999999999999</v>
      </c>
      <c r="S151" t="n">
        <v>48.21</v>
      </c>
      <c r="T151" t="n">
        <v>3127.76</v>
      </c>
      <c r="U151" t="n">
        <v>0.73</v>
      </c>
      <c r="V151" t="n">
        <v>0.78</v>
      </c>
      <c r="W151" t="n">
        <v>0.17</v>
      </c>
      <c r="X151" t="n">
        <v>0.17</v>
      </c>
      <c r="Y151" t="n">
        <v>1</v>
      </c>
      <c r="Z151" t="n">
        <v>10</v>
      </c>
      <c r="AA151" t="n">
        <v>324.417712103127</v>
      </c>
      <c r="AB151" t="n">
        <v>443.8826259988459</v>
      </c>
      <c r="AC151" t="n">
        <v>401.5190911666937</v>
      </c>
      <c r="AD151" t="n">
        <v>324417.712103127</v>
      </c>
      <c r="AE151" t="n">
        <v>443882.6259988459</v>
      </c>
      <c r="AF151" t="n">
        <v>4.248123321722328e-06</v>
      </c>
      <c r="AG151" t="n">
        <v>5.99537037037037</v>
      </c>
      <c r="AH151" t="n">
        <v>401519.0911666937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4.8287</v>
      </c>
      <c r="E152" t="n">
        <v>20.71</v>
      </c>
      <c r="F152" t="n">
        <v>17.44</v>
      </c>
      <c r="G152" t="n">
        <v>149.51</v>
      </c>
      <c r="H152" t="n">
        <v>1.92</v>
      </c>
      <c r="I152" t="n">
        <v>7</v>
      </c>
      <c r="J152" t="n">
        <v>357.48</v>
      </c>
      <c r="K152" t="n">
        <v>60.56</v>
      </c>
      <c r="L152" t="n">
        <v>38.5</v>
      </c>
      <c r="M152" t="n">
        <v>5</v>
      </c>
      <c r="N152" t="n">
        <v>118.43</v>
      </c>
      <c r="O152" t="n">
        <v>44323.66</v>
      </c>
      <c r="P152" t="n">
        <v>290.89</v>
      </c>
      <c r="Q152" t="n">
        <v>444.56</v>
      </c>
      <c r="R152" t="n">
        <v>66.06999999999999</v>
      </c>
      <c r="S152" t="n">
        <v>48.21</v>
      </c>
      <c r="T152" t="n">
        <v>3004.44</v>
      </c>
      <c r="U152" t="n">
        <v>0.73</v>
      </c>
      <c r="V152" t="n">
        <v>0.78</v>
      </c>
      <c r="W152" t="n">
        <v>0.17</v>
      </c>
      <c r="X152" t="n">
        <v>0.17</v>
      </c>
      <c r="Y152" t="n">
        <v>1</v>
      </c>
      <c r="Z152" t="n">
        <v>10</v>
      </c>
      <c r="AA152" t="n">
        <v>324.2462669205041</v>
      </c>
      <c r="AB152" t="n">
        <v>443.6480471363536</v>
      </c>
      <c r="AC152" t="n">
        <v>401.3069001816041</v>
      </c>
      <c r="AD152" t="n">
        <v>324246.266920504</v>
      </c>
      <c r="AE152" t="n">
        <v>443648.0471363536</v>
      </c>
      <c r="AF152" t="n">
        <v>4.249531412981004e-06</v>
      </c>
      <c r="AG152" t="n">
        <v>5.992476851851852</v>
      </c>
      <c r="AH152" t="n">
        <v>401306.9001816041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4.8275</v>
      </c>
      <c r="E153" t="n">
        <v>20.71</v>
      </c>
      <c r="F153" t="n">
        <v>17.45</v>
      </c>
      <c r="G153" t="n">
        <v>149.55</v>
      </c>
      <c r="H153" t="n">
        <v>1.93</v>
      </c>
      <c r="I153" t="n">
        <v>7</v>
      </c>
      <c r="J153" t="n">
        <v>358.14</v>
      </c>
      <c r="K153" t="n">
        <v>60.56</v>
      </c>
      <c r="L153" t="n">
        <v>38.75</v>
      </c>
      <c r="M153" t="n">
        <v>5</v>
      </c>
      <c r="N153" t="n">
        <v>118.83</v>
      </c>
      <c r="O153" t="n">
        <v>44404.54</v>
      </c>
      <c r="P153" t="n">
        <v>290.82</v>
      </c>
      <c r="Q153" t="n">
        <v>444.55</v>
      </c>
      <c r="R153" t="n">
        <v>66.20999999999999</v>
      </c>
      <c r="S153" t="n">
        <v>48.21</v>
      </c>
      <c r="T153" t="n">
        <v>3075.51</v>
      </c>
      <c r="U153" t="n">
        <v>0.73</v>
      </c>
      <c r="V153" t="n">
        <v>0.78</v>
      </c>
      <c r="W153" t="n">
        <v>0.17</v>
      </c>
      <c r="X153" t="n">
        <v>0.17</v>
      </c>
      <c r="Y153" t="n">
        <v>1</v>
      </c>
      <c r="Z153" t="n">
        <v>10</v>
      </c>
      <c r="AA153" t="n">
        <v>324.2864567225933</v>
      </c>
      <c r="AB153" t="n">
        <v>443.703036596621</v>
      </c>
      <c r="AC153" t="n">
        <v>401.3566415249618</v>
      </c>
      <c r="AD153" t="n">
        <v>324286.4567225933</v>
      </c>
      <c r="AE153" t="n">
        <v>443703.036596621</v>
      </c>
      <c r="AF153" t="n">
        <v>4.248475344536996e-06</v>
      </c>
      <c r="AG153" t="n">
        <v>5.992476851851852</v>
      </c>
      <c r="AH153" t="n">
        <v>401356.6415249618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4.8261</v>
      </c>
      <c r="E154" t="n">
        <v>20.72</v>
      </c>
      <c r="F154" t="n">
        <v>17.45</v>
      </c>
      <c r="G154" t="n">
        <v>149.61</v>
      </c>
      <c r="H154" t="n">
        <v>1.94</v>
      </c>
      <c r="I154" t="n">
        <v>7</v>
      </c>
      <c r="J154" t="n">
        <v>358.79</v>
      </c>
      <c r="K154" t="n">
        <v>60.56</v>
      </c>
      <c r="L154" t="n">
        <v>39</v>
      </c>
      <c r="M154" t="n">
        <v>5</v>
      </c>
      <c r="N154" t="n">
        <v>119.24</v>
      </c>
      <c r="O154" t="n">
        <v>44485.65</v>
      </c>
      <c r="P154" t="n">
        <v>291.3</v>
      </c>
      <c r="Q154" t="n">
        <v>444.57</v>
      </c>
      <c r="R154" t="n">
        <v>66.48</v>
      </c>
      <c r="S154" t="n">
        <v>48.21</v>
      </c>
      <c r="T154" t="n">
        <v>3210.62</v>
      </c>
      <c r="U154" t="n">
        <v>0.73</v>
      </c>
      <c r="V154" t="n">
        <v>0.78</v>
      </c>
      <c r="W154" t="n">
        <v>0.17</v>
      </c>
      <c r="X154" t="n">
        <v>0.18</v>
      </c>
      <c r="Y154" t="n">
        <v>1</v>
      </c>
      <c r="Z154" t="n">
        <v>10</v>
      </c>
      <c r="AA154" t="n">
        <v>324.5830687455341</v>
      </c>
      <c r="AB154" t="n">
        <v>444.1088742520076</v>
      </c>
      <c r="AC154" t="n">
        <v>401.723746604115</v>
      </c>
      <c r="AD154" t="n">
        <v>324583.0687455341</v>
      </c>
      <c r="AE154" t="n">
        <v>444108.8742520076</v>
      </c>
      <c r="AF154" t="n">
        <v>4.247243264685655e-06</v>
      </c>
      <c r="AG154" t="n">
        <v>5.99537037037037</v>
      </c>
      <c r="AH154" t="n">
        <v>401723.746604115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4.8244</v>
      </c>
      <c r="E155" t="n">
        <v>20.73</v>
      </c>
      <c r="F155" t="n">
        <v>17.46</v>
      </c>
      <c r="G155" t="n">
        <v>149.67</v>
      </c>
      <c r="H155" t="n">
        <v>1.95</v>
      </c>
      <c r="I155" t="n">
        <v>7</v>
      </c>
      <c r="J155" t="n">
        <v>359.45</v>
      </c>
      <c r="K155" t="n">
        <v>60.56</v>
      </c>
      <c r="L155" t="n">
        <v>39.25</v>
      </c>
      <c r="M155" t="n">
        <v>5</v>
      </c>
      <c r="N155" t="n">
        <v>119.65</v>
      </c>
      <c r="O155" t="n">
        <v>44566.98</v>
      </c>
      <c r="P155" t="n">
        <v>291.44</v>
      </c>
      <c r="Q155" t="n">
        <v>444.55</v>
      </c>
      <c r="R155" t="n">
        <v>66.63</v>
      </c>
      <c r="S155" t="n">
        <v>48.21</v>
      </c>
      <c r="T155" t="n">
        <v>3285.66</v>
      </c>
      <c r="U155" t="n">
        <v>0.72</v>
      </c>
      <c r="V155" t="n">
        <v>0.78</v>
      </c>
      <c r="W155" t="n">
        <v>0.18</v>
      </c>
      <c r="X155" t="n">
        <v>0.18</v>
      </c>
      <c r="Y155" t="n">
        <v>1</v>
      </c>
      <c r="Z155" t="n">
        <v>10</v>
      </c>
      <c r="AA155" t="n">
        <v>324.7487063496872</v>
      </c>
      <c r="AB155" t="n">
        <v>444.3355069294253</v>
      </c>
      <c r="AC155" t="n">
        <v>401.9287497768809</v>
      </c>
      <c r="AD155" t="n">
        <v>324748.7063496872</v>
      </c>
      <c r="AE155" t="n">
        <v>444335.5069294253</v>
      </c>
      <c r="AF155" t="n">
        <v>4.245747167723311e-06</v>
      </c>
      <c r="AG155" t="n">
        <v>5.998263888888889</v>
      </c>
      <c r="AH155" t="n">
        <v>401928.7497768808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4.8276</v>
      </c>
      <c r="E156" t="n">
        <v>20.71</v>
      </c>
      <c r="F156" t="n">
        <v>17.45</v>
      </c>
      <c r="G156" t="n">
        <v>149.55</v>
      </c>
      <c r="H156" t="n">
        <v>1.96</v>
      </c>
      <c r="I156" t="n">
        <v>7</v>
      </c>
      <c r="J156" t="n">
        <v>360.12</v>
      </c>
      <c r="K156" t="n">
        <v>60.56</v>
      </c>
      <c r="L156" t="n">
        <v>39.5</v>
      </c>
      <c r="M156" t="n">
        <v>5</v>
      </c>
      <c r="N156" t="n">
        <v>120.06</v>
      </c>
      <c r="O156" t="n">
        <v>44648.55</v>
      </c>
      <c r="P156" t="n">
        <v>291.37</v>
      </c>
      <c r="Q156" t="n">
        <v>444.55</v>
      </c>
      <c r="R156" t="n">
        <v>66.14</v>
      </c>
      <c r="S156" t="n">
        <v>48.21</v>
      </c>
      <c r="T156" t="n">
        <v>3040</v>
      </c>
      <c r="U156" t="n">
        <v>0.73</v>
      </c>
      <c r="V156" t="n">
        <v>0.78</v>
      </c>
      <c r="W156" t="n">
        <v>0.18</v>
      </c>
      <c r="X156" t="n">
        <v>0.17</v>
      </c>
      <c r="Y156" t="n">
        <v>1</v>
      </c>
      <c r="Z156" t="n">
        <v>10</v>
      </c>
      <c r="AA156" t="n">
        <v>324.5580063748502</v>
      </c>
      <c r="AB156" t="n">
        <v>444.0745828107641</v>
      </c>
      <c r="AC156" t="n">
        <v>401.6927278898954</v>
      </c>
      <c r="AD156" t="n">
        <v>324558.0063748502</v>
      </c>
      <c r="AE156" t="n">
        <v>444074.5828107641</v>
      </c>
      <c r="AF156" t="n">
        <v>4.248563350240665e-06</v>
      </c>
      <c r="AG156" t="n">
        <v>5.992476851851852</v>
      </c>
      <c r="AH156" t="n">
        <v>401692.7278898954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4.8269</v>
      </c>
      <c r="E157" t="n">
        <v>20.72</v>
      </c>
      <c r="F157" t="n">
        <v>17.45</v>
      </c>
      <c r="G157" t="n">
        <v>149.58</v>
      </c>
      <c r="H157" t="n">
        <v>1.96</v>
      </c>
      <c r="I157" t="n">
        <v>7</v>
      </c>
      <c r="J157" t="n">
        <v>360.78</v>
      </c>
      <c r="K157" t="n">
        <v>60.56</v>
      </c>
      <c r="L157" t="n">
        <v>39.75</v>
      </c>
      <c r="M157" t="n">
        <v>5</v>
      </c>
      <c r="N157" t="n">
        <v>120.47</v>
      </c>
      <c r="O157" t="n">
        <v>44730.35</v>
      </c>
      <c r="P157" t="n">
        <v>291.46</v>
      </c>
      <c r="Q157" t="n">
        <v>444.55</v>
      </c>
      <c r="R157" t="n">
        <v>66.31</v>
      </c>
      <c r="S157" t="n">
        <v>48.21</v>
      </c>
      <c r="T157" t="n">
        <v>3123.07</v>
      </c>
      <c r="U157" t="n">
        <v>0.73</v>
      </c>
      <c r="V157" t="n">
        <v>0.78</v>
      </c>
      <c r="W157" t="n">
        <v>0.17</v>
      </c>
      <c r="X157" t="n">
        <v>0.17</v>
      </c>
      <c r="Y157" t="n">
        <v>1</v>
      </c>
      <c r="Z157" t="n">
        <v>10</v>
      </c>
      <c r="AA157" t="n">
        <v>324.6311656466223</v>
      </c>
      <c r="AB157" t="n">
        <v>444.1746825539619</v>
      </c>
      <c r="AC157" t="n">
        <v>401.7832742540933</v>
      </c>
      <c r="AD157" t="n">
        <v>324631.1656466222</v>
      </c>
      <c r="AE157" t="n">
        <v>444174.6825539619</v>
      </c>
      <c r="AF157" t="n">
        <v>4.247947310314993e-06</v>
      </c>
      <c r="AG157" t="n">
        <v>5.99537037037037</v>
      </c>
      <c r="AH157" t="n">
        <v>401783.2742540933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4.8244</v>
      </c>
      <c r="E158" t="n">
        <v>20.73</v>
      </c>
      <c r="F158" t="n">
        <v>17.46</v>
      </c>
      <c r="G158" t="n">
        <v>149.67</v>
      </c>
      <c r="H158" t="n">
        <v>1.97</v>
      </c>
      <c r="I158" t="n">
        <v>7</v>
      </c>
      <c r="J158" t="n">
        <v>361.44</v>
      </c>
      <c r="K158" t="n">
        <v>60.56</v>
      </c>
      <c r="L158" t="n">
        <v>40</v>
      </c>
      <c r="M158" t="n">
        <v>5</v>
      </c>
      <c r="N158" t="n">
        <v>120.89</v>
      </c>
      <c r="O158" t="n">
        <v>44812.39</v>
      </c>
      <c r="P158" t="n">
        <v>291.55</v>
      </c>
      <c r="Q158" t="n">
        <v>444.55</v>
      </c>
      <c r="R158" t="n">
        <v>66.68000000000001</v>
      </c>
      <c r="S158" t="n">
        <v>48.21</v>
      </c>
      <c r="T158" t="n">
        <v>3308.29</v>
      </c>
      <c r="U158" t="n">
        <v>0.72</v>
      </c>
      <c r="V158" t="n">
        <v>0.78</v>
      </c>
      <c r="W158" t="n">
        <v>0.18</v>
      </c>
      <c r="X158" t="n">
        <v>0.18</v>
      </c>
      <c r="Y158" t="n">
        <v>1</v>
      </c>
      <c r="Z158" t="n">
        <v>10</v>
      </c>
      <c r="AA158" t="n">
        <v>324.803853374751</v>
      </c>
      <c r="AB158" t="n">
        <v>444.4109615220326</v>
      </c>
      <c r="AC158" t="n">
        <v>401.997003089071</v>
      </c>
      <c r="AD158" t="n">
        <v>324803.8533747511</v>
      </c>
      <c r="AE158" t="n">
        <v>444410.9615220326</v>
      </c>
      <c r="AF158" t="n">
        <v>4.245747167723311e-06</v>
      </c>
      <c r="AG158" t="n">
        <v>5.998263888888889</v>
      </c>
      <c r="AH158" t="n">
        <v>401997.003089071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4.3633</v>
      </c>
      <c r="E2" t="n">
        <v>22.92</v>
      </c>
      <c r="F2" t="n">
        <v>19.86</v>
      </c>
      <c r="G2" t="n">
        <v>13.09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124.22</v>
      </c>
      <c r="Q2" t="n">
        <v>444.63</v>
      </c>
      <c r="R2" t="n">
        <v>144.79</v>
      </c>
      <c r="S2" t="n">
        <v>48.21</v>
      </c>
      <c r="T2" t="n">
        <v>41944.55</v>
      </c>
      <c r="U2" t="n">
        <v>0.33</v>
      </c>
      <c r="V2" t="n">
        <v>0.6899999999999999</v>
      </c>
      <c r="W2" t="n">
        <v>0.31</v>
      </c>
      <c r="X2" t="n">
        <v>2.58</v>
      </c>
      <c r="Y2" t="n">
        <v>1</v>
      </c>
      <c r="Z2" t="n">
        <v>10</v>
      </c>
      <c r="AA2" t="n">
        <v>211.213065836519</v>
      </c>
      <c r="AB2" t="n">
        <v>288.9910347402204</v>
      </c>
      <c r="AC2" t="n">
        <v>261.4101359861635</v>
      </c>
      <c r="AD2" t="n">
        <v>211213.065836519</v>
      </c>
      <c r="AE2" t="n">
        <v>288991.0347402204</v>
      </c>
      <c r="AF2" t="n">
        <v>6.117619248698813e-06</v>
      </c>
      <c r="AG2" t="n">
        <v>6.631944444444446</v>
      </c>
      <c r="AH2" t="n">
        <v>261410.1359861635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4.5433</v>
      </c>
      <c r="E3" t="n">
        <v>22.01</v>
      </c>
      <c r="F3" t="n">
        <v>19.24</v>
      </c>
      <c r="G3" t="n">
        <v>16.49</v>
      </c>
      <c r="H3" t="n">
        <v>0.35</v>
      </c>
      <c r="I3" t="n">
        <v>70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118.84</v>
      </c>
      <c r="Q3" t="n">
        <v>444.58</v>
      </c>
      <c r="R3" t="n">
        <v>124.54</v>
      </c>
      <c r="S3" t="n">
        <v>48.21</v>
      </c>
      <c r="T3" t="n">
        <v>31925.19</v>
      </c>
      <c r="U3" t="n">
        <v>0.39</v>
      </c>
      <c r="V3" t="n">
        <v>0.71</v>
      </c>
      <c r="W3" t="n">
        <v>0.28</v>
      </c>
      <c r="X3" t="n">
        <v>1.96</v>
      </c>
      <c r="Y3" t="n">
        <v>1</v>
      </c>
      <c r="Z3" t="n">
        <v>10</v>
      </c>
      <c r="AA3" t="n">
        <v>193.4954889966276</v>
      </c>
      <c r="AB3" t="n">
        <v>264.7490644635686</v>
      </c>
      <c r="AC3" t="n">
        <v>239.4817853288887</v>
      </c>
      <c r="AD3" t="n">
        <v>193495.4889966276</v>
      </c>
      <c r="AE3" t="n">
        <v>264749.0644635686</v>
      </c>
      <c r="AF3" t="n">
        <v>6.369990496324644e-06</v>
      </c>
      <c r="AG3" t="n">
        <v>6.36863425925926</v>
      </c>
      <c r="AH3" t="n">
        <v>239481.7853288887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4.7044</v>
      </c>
      <c r="E4" t="n">
        <v>21.26</v>
      </c>
      <c r="F4" t="n">
        <v>18.68</v>
      </c>
      <c r="G4" t="n">
        <v>20.02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54</v>
      </c>
      <c r="N4" t="n">
        <v>6.92</v>
      </c>
      <c r="O4" t="n">
        <v>7922.85</v>
      </c>
      <c r="P4" t="n">
        <v>113.67</v>
      </c>
      <c r="Q4" t="n">
        <v>444.6</v>
      </c>
      <c r="R4" t="n">
        <v>105.79</v>
      </c>
      <c r="S4" t="n">
        <v>48.21</v>
      </c>
      <c r="T4" t="n">
        <v>22618.32</v>
      </c>
      <c r="U4" t="n">
        <v>0.46</v>
      </c>
      <c r="V4" t="n">
        <v>0.73</v>
      </c>
      <c r="W4" t="n">
        <v>0.26</v>
      </c>
      <c r="X4" t="n">
        <v>1.4</v>
      </c>
      <c r="Y4" t="n">
        <v>1</v>
      </c>
      <c r="Z4" t="n">
        <v>10</v>
      </c>
      <c r="AA4" t="n">
        <v>186.9380158518559</v>
      </c>
      <c r="AB4" t="n">
        <v>255.7768404115988</v>
      </c>
      <c r="AC4" t="n">
        <v>231.3658577478405</v>
      </c>
      <c r="AD4" t="n">
        <v>186938.0158518559</v>
      </c>
      <c r="AE4" t="n">
        <v>255776.8404115988</v>
      </c>
      <c r="AF4" t="n">
        <v>6.595862762949761e-06</v>
      </c>
      <c r="AG4" t="n">
        <v>6.151620370370371</v>
      </c>
      <c r="AH4" t="n">
        <v>231365.8577478405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4.7363</v>
      </c>
      <c r="E5" t="n">
        <v>21.11</v>
      </c>
      <c r="F5" t="n">
        <v>18.66</v>
      </c>
      <c r="G5" t="n">
        <v>23.83</v>
      </c>
      <c r="H5" t="n">
        <v>0.49</v>
      </c>
      <c r="I5" t="n">
        <v>47</v>
      </c>
      <c r="J5" t="n">
        <v>62.63</v>
      </c>
      <c r="K5" t="n">
        <v>28.92</v>
      </c>
      <c r="L5" t="n">
        <v>1.75</v>
      </c>
      <c r="M5" t="n">
        <v>45</v>
      </c>
      <c r="N5" t="n">
        <v>6.96</v>
      </c>
      <c r="O5" t="n">
        <v>7958.6</v>
      </c>
      <c r="P5" t="n">
        <v>111.87</v>
      </c>
      <c r="Q5" t="n">
        <v>444.59</v>
      </c>
      <c r="R5" t="n">
        <v>106.12</v>
      </c>
      <c r="S5" t="n">
        <v>48.21</v>
      </c>
      <c r="T5" t="n">
        <v>22827.51</v>
      </c>
      <c r="U5" t="n">
        <v>0.45</v>
      </c>
      <c r="V5" t="n">
        <v>0.73</v>
      </c>
      <c r="W5" t="n">
        <v>0.24</v>
      </c>
      <c r="X5" t="n">
        <v>1.39</v>
      </c>
      <c r="Y5" t="n">
        <v>1</v>
      </c>
      <c r="Z5" t="n">
        <v>10</v>
      </c>
      <c r="AA5" t="n">
        <v>185.4219853912829</v>
      </c>
      <c r="AB5" t="n">
        <v>253.7025406529002</v>
      </c>
      <c r="AC5" t="n">
        <v>229.4895262468135</v>
      </c>
      <c r="AD5" t="n">
        <v>185421.9853912829</v>
      </c>
      <c r="AE5" t="n">
        <v>253702.5406529002</v>
      </c>
      <c r="AF5" t="n">
        <v>6.640588556279007e-06</v>
      </c>
      <c r="AG5" t="n">
        <v>6.108217592592593</v>
      </c>
      <c r="AH5" t="n">
        <v>229489.5262468135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4.8052</v>
      </c>
      <c r="E6" t="n">
        <v>20.81</v>
      </c>
      <c r="F6" t="n">
        <v>18.45</v>
      </c>
      <c r="G6" t="n">
        <v>26.99</v>
      </c>
      <c r="H6" t="n">
        <v>0.55</v>
      </c>
      <c r="I6" t="n">
        <v>41</v>
      </c>
      <c r="J6" t="n">
        <v>62.92</v>
      </c>
      <c r="K6" t="n">
        <v>28.92</v>
      </c>
      <c r="L6" t="n">
        <v>2</v>
      </c>
      <c r="M6" t="n">
        <v>39</v>
      </c>
      <c r="N6" t="n">
        <v>7</v>
      </c>
      <c r="O6" t="n">
        <v>7994.37</v>
      </c>
      <c r="P6" t="n">
        <v>109.12</v>
      </c>
      <c r="Q6" t="n">
        <v>444.57</v>
      </c>
      <c r="R6" t="n">
        <v>98.73</v>
      </c>
      <c r="S6" t="n">
        <v>48.21</v>
      </c>
      <c r="T6" t="n">
        <v>19163.31</v>
      </c>
      <c r="U6" t="n">
        <v>0.49</v>
      </c>
      <c r="V6" t="n">
        <v>0.74</v>
      </c>
      <c r="W6" t="n">
        <v>0.23</v>
      </c>
      <c r="X6" t="n">
        <v>1.17</v>
      </c>
      <c r="Y6" t="n">
        <v>1</v>
      </c>
      <c r="Z6" t="n">
        <v>10</v>
      </c>
      <c r="AA6" t="n">
        <v>182.5611095019234</v>
      </c>
      <c r="AB6" t="n">
        <v>249.788164048144</v>
      </c>
      <c r="AC6" t="n">
        <v>225.9487322513519</v>
      </c>
      <c r="AD6" t="n">
        <v>182561.1095019234</v>
      </c>
      <c r="AE6" t="n">
        <v>249788.164048144</v>
      </c>
      <c r="AF6" t="n">
        <v>6.737190661620228e-06</v>
      </c>
      <c r="AG6" t="n">
        <v>6.021412037037037</v>
      </c>
      <c r="AH6" t="n">
        <v>225948.7322513519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4.868</v>
      </c>
      <c r="E7" t="n">
        <v>20.54</v>
      </c>
      <c r="F7" t="n">
        <v>18.26</v>
      </c>
      <c r="G7" t="n">
        <v>31.3</v>
      </c>
      <c r="H7" t="n">
        <v>0.62</v>
      </c>
      <c r="I7" t="n">
        <v>35</v>
      </c>
      <c r="J7" t="n">
        <v>63.21</v>
      </c>
      <c r="K7" t="n">
        <v>28.92</v>
      </c>
      <c r="L7" t="n">
        <v>2.25</v>
      </c>
      <c r="M7" t="n">
        <v>33</v>
      </c>
      <c r="N7" t="n">
        <v>7.04</v>
      </c>
      <c r="O7" t="n">
        <v>8030.17</v>
      </c>
      <c r="P7" t="n">
        <v>106.49</v>
      </c>
      <c r="Q7" t="n">
        <v>444.55</v>
      </c>
      <c r="R7" t="n">
        <v>92.72</v>
      </c>
      <c r="S7" t="n">
        <v>48.21</v>
      </c>
      <c r="T7" t="n">
        <v>16192.44</v>
      </c>
      <c r="U7" t="n">
        <v>0.52</v>
      </c>
      <c r="V7" t="n">
        <v>0.75</v>
      </c>
      <c r="W7" t="n">
        <v>0.22</v>
      </c>
      <c r="X7" t="n">
        <v>0.98</v>
      </c>
      <c r="Y7" t="n">
        <v>1</v>
      </c>
      <c r="Z7" t="n">
        <v>10</v>
      </c>
      <c r="AA7" t="n">
        <v>179.7940258397426</v>
      </c>
      <c r="AB7" t="n">
        <v>246.0021181064345</v>
      </c>
      <c r="AC7" t="n">
        <v>222.5240212205691</v>
      </c>
      <c r="AD7" t="n">
        <v>179794.0258397426</v>
      </c>
      <c r="AE7" t="n">
        <v>246002.1181064345</v>
      </c>
      <c r="AF7" t="n">
        <v>6.825240185791906e-06</v>
      </c>
      <c r="AG7" t="n">
        <v>5.943287037037037</v>
      </c>
      <c r="AH7" t="n">
        <v>222524.0212205691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4.9135</v>
      </c>
      <c r="E8" t="n">
        <v>20.35</v>
      </c>
      <c r="F8" t="n">
        <v>18.13</v>
      </c>
      <c r="G8" t="n">
        <v>35.08</v>
      </c>
      <c r="H8" t="n">
        <v>0.6899999999999999</v>
      </c>
      <c r="I8" t="n">
        <v>31</v>
      </c>
      <c r="J8" t="n">
        <v>63.5</v>
      </c>
      <c r="K8" t="n">
        <v>28.92</v>
      </c>
      <c r="L8" t="n">
        <v>2.5</v>
      </c>
      <c r="M8" t="n">
        <v>29</v>
      </c>
      <c r="N8" t="n">
        <v>7.08</v>
      </c>
      <c r="O8" t="n">
        <v>8065.98</v>
      </c>
      <c r="P8" t="n">
        <v>104.34</v>
      </c>
      <c r="Q8" t="n">
        <v>444.57</v>
      </c>
      <c r="R8" t="n">
        <v>88.20999999999999</v>
      </c>
      <c r="S8" t="n">
        <v>48.21</v>
      </c>
      <c r="T8" t="n">
        <v>13956.21</v>
      </c>
      <c r="U8" t="n">
        <v>0.55</v>
      </c>
      <c r="V8" t="n">
        <v>0.75</v>
      </c>
      <c r="W8" t="n">
        <v>0.21</v>
      </c>
      <c r="X8" t="n">
        <v>0.85</v>
      </c>
      <c r="Y8" t="n">
        <v>1</v>
      </c>
      <c r="Z8" t="n">
        <v>10</v>
      </c>
      <c r="AA8" t="n">
        <v>167.9683408983465</v>
      </c>
      <c r="AB8" t="n">
        <v>229.8216942572255</v>
      </c>
      <c r="AC8" t="n">
        <v>207.887834314156</v>
      </c>
      <c r="AD8" t="n">
        <v>167968.3408983465</v>
      </c>
      <c r="AE8" t="n">
        <v>229821.6942572256</v>
      </c>
      <c r="AF8" t="n">
        <v>6.889034028941768e-06</v>
      </c>
      <c r="AG8" t="n">
        <v>5.888310185185186</v>
      </c>
      <c r="AH8" t="n">
        <v>207887.834314156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4.9555</v>
      </c>
      <c r="E9" t="n">
        <v>20.18</v>
      </c>
      <c r="F9" t="n">
        <v>18</v>
      </c>
      <c r="G9" t="n">
        <v>38.56</v>
      </c>
      <c r="H9" t="n">
        <v>0.75</v>
      </c>
      <c r="I9" t="n">
        <v>28</v>
      </c>
      <c r="J9" t="n">
        <v>63.79</v>
      </c>
      <c r="K9" t="n">
        <v>28.92</v>
      </c>
      <c r="L9" t="n">
        <v>2.75</v>
      </c>
      <c r="M9" t="n">
        <v>26</v>
      </c>
      <c r="N9" t="n">
        <v>7.12</v>
      </c>
      <c r="O9" t="n">
        <v>8101.81</v>
      </c>
      <c r="P9" t="n">
        <v>101.73</v>
      </c>
      <c r="Q9" t="n">
        <v>444.56</v>
      </c>
      <c r="R9" t="n">
        <v>83.64</v>
      </c>
      <c r="S9" t="n">
        <v>48.21</v>
      </c>
      <c r="T9" t="n">
        <v>11686.02</v>
      </c>
      <c r="U9" t="n">
        <v>0.58</v>
      </c>
      <c r="V9" t="n">
        <v>0.76</v>
      </c>
      <c r="W9" t="n">
        <v>0.21</v>
      </c>
      <c r="X9" t="n">
        <v>0.72</v>
      </c>
      <c r="Y9" t="n">
        <v>1</v>
      </c>
      <c r="Z9" t="n">
        <v>10</v>
      </c>
      <c r="AA9" t="n">
        <v>165.8817568253389</v>
      </c>
      <c r="AB9" t="n">
        <v>226.9667378749456</v>
      </c>
      <c r="AC9" t="n">
        <v>205.3053509620434</v>
      </c>
      <c r="AD9" t="n">
        <v>165881.7568253389</v>
      </c>
      <c r="AE9" t="n">
        <v>226966.7378749456</v>
      </c>
      <c r="AF9" t="n">
        <v>6.947920653387796e-06</v>
      </c>
      <c r="AG9" t="n">
        <v>5.83912037037037</v>
      </c>
      <c r="AH9" t="n">
        <v>205305.3509620434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4.9683</v>
      </c>
      <c r="E10" t="n">
        <v>20.13</v>
      </c>
      <c r="F10" t="n">
        <v>17.98</v>
      </c>
      <c r="G10" t="n">
        <v>43.16</v>
      </c>
      <c r="H10" t="n">
        <v>0.8100000000000001</v>
      </c>
      <c r="I10" t="n">
        <v>25</v>
      </c>
      <c r="J10" t="n">
        <v>64.08</v>
      </c>
      <c r="K10" t="n">
        <v>28.92</v>
      </c>
      <c r="L10" t="n">
        <v>3</v>
      </c>
      <c r="M10" t="n">
        <v>23</v>
      </c>
      <c r="N10" t="n">
        <v>7.16</v>
      </c>
      <c r="O10" t="n">
        <v>8137.65</v>
      </c>
      <c r="P10" t="n">
        <v>99.89</v>
      </c>
      <c r="Q10" t="n">
        <v>444.56</v>
      </c>
      <c r="R10" t="n">
        <v>83.86</v>
      </c>
      <c r="S10" t="n">
        <v>48.21</v>
      </c>
      <c r="T10" t="n">
        <v>11811.56</v>
      </c>
      <c r="U10" t="n">
        <v>0.57</v>
      </c>
      <c r="V10" t="n">
        <v>0.76</v>
      </c>
      <c r="W10" t="n">
        <v>0.2</v>
      </c>
      <c r="X10" t="n">
        <v>0.71</v>
      </c>
      <c r="Y10" t="n">
        <v>1</v>
      </c>
      <c r="Z10" t="n">
        <v>10</v>
      </c>
      <c r="AA10" t="n">
        <v>164.7702611087703</v>
      </c>
      <c r="AB10" t="n">
        <v>225.4459403998068</v>
      </c>
      <c r="AC10" t="n">
        <v>203.9296962634788</v>
      </c>
      <c r="AD10" t="n">
        <v>164770.2611087703</v>
      </c>
      <c r="AE10" t="n">
        <v>225445.9403998068</v>
      </c>
      <c r="AF10" t="n">
        <v>6.965867053218967e-06</v>
      </c>
      <c r="AG10" t="n">
        <v>5.824652777777778</v>
      </c>
      <c r="AH10" t="n">
        <v>203929.6962634788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4.9929</v>
      </c>
      <c r="E11" t="n">
        <v>20.03</v>
      </c>
      <c r="F11" t="n">
        <v>17.91</v>
      </c>
      <c r="G11" t="n">
        <v>46.73</v>
      </c>
      <c r="H11" t="n">
        <v>0.88</v>
      </c>
      <c r="I11" t="n">
        <v>23</v>
      </c>
      <c r="J11" t="n">
        <v>64.38</v>
      </c>
      <c r="K11" t="n">
        <v>28.92</v>
      </c>
      <c r="L11" t="n">
        <v>3.25</v>
      </c>
      <c r="M11" t="n">
        <v>21</v>
      </c>
      <c r="N11" t="n">
        <v>7.2</v>
      </c>
      <c r="O11" t="n">
        <v>8173.52</v>
      </c>
      <c r="P11" t="n">
        <v>97.39</v>
      </c>
      <c r="Q11" t="n">
        <v>444.55</v>
      </c>
      <c r="R11" t="n">
        <v>81.40000000000001</v>
      </c>
      <c r="S11" t="n">
        <v>48.21</v>
      </c>
      <c r="T11" t="n">
        <v>10590.3</v>
      </c>
      <c r="U11" t="n">
        <v>0.59</v>
      </c>
      <c r="V11" t="n">
        <v>0.76</v>
      </c>
      <c r="W11" t="n">
        <v>0.2</v>
      </c>
      <c r="X11" t="n">
        <v>0.64</v>
      </c>
      <c r="Y11" t="n">
        <v>1</v>
      </c>
      <c r="Z11" t="n">
        <v>10</v>
      </c>
      <c r="AA11" t="n">
        <v>163.1105971453415</v>
      </c>
      <c r="AB11" t="n">
        <v>223.1751149458383</v>
      </c>
      <c r="AC11" t="n">
        <v>201.8755952037127</v>
      </c>
      <c r="AD11" t="n">
        <v>163110.5971453415</v>
      </c>
      <c r="AE11" t="n">
        <v>223175.1149458383</v>
      </c>
      <c r="AF11" t="n">
        <v>7.000357790394496e-06</v>
      </c>
      <c r="AG11" t="n">
        <v>5.795717592592593</v>
      </c>
      <c r="AH11" t="n">
        <v>201875.5952037127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5.0121</v>
      </c>
      <c r="E12" t="n">
        <v>19.95</v>
      </c>
      <c r="F12" t="n">
        <v>17.86</v>
      </c>
      <c r="G12" t="n">
        <v>51.04</v>
      </c>
      <c r="H12" t="n">
        <v>0.9399999999999999</v>
      </c>
      <c r="I12" t="n">
        <v>21</v>
      </c>
      <c r="J12" t="n">
        <v>64.67</v>
      </c>
      <c r="K12" t="n">
        <v>28.92</v>
      </c>
      <c r="L12" t="n">
        <v>3.5</v>
      </c>
      <c r="M12" t="n">
        <v>16</v>
      </c>
      <c r="N12" t="n">
        <v>7.24</v>
      </c>
      <c r="O12" t="n">
        <v>8209.41</v>
      </c>
      <c r="P12" t="n">
        <v>95.64</v>
      </c>
      <c r="Q12" t="n">
        <v>444.59</v>
      </c>
      <c r="R12" t="n">
        <v>79.61</v>
      </c>
      <c r="S12" t="n">
        <v>48.21</v>
      </c>
      <c r="T12" t="n">
        <v>9706.5</v>
      </c>
      <c r="U12" t="n">
        <v>0.61</v>
      </c>
      <c r="V12" t="n">
        <v>0.76</v>
      </c>
      <c r="W12" t="n">
        <v>0.2</v>
      </c>
      <c r="X12" t="n">
        <v>0.59</v>
      </c>
      <c r="Y12" t="n">
        <v>1</v>
      </c>
      <c r="Z12" t="n">
        <v>10</v>
      </c>
      <c r="AA12" t="n">
        <v>161.9297383371433</v>
      </c>
      <c r="AB12" t="n">
        <v>221.5594118286484</v>
      </c>
      <c r="AC12" t="n">
        <v>200.4140925243733</v>
      </c>
      <c r="AD12" t="n">
        <v>161929.7383371433</v>
      </c>
      <c r="AE12" t="n">
        <v>221559.4118286484</v>
      </c>
      <c r="AF12" t="n">
        <v>7.027277390141252e-06</v>
      </c>
      <c r="AG12" t="n">
        <v>5.772569444444444</v>
      </c>
      <c r="AH12" t="n">
        <v>200414.0925243733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17.82</v>
      </c>
      <c r="G13" t="n">
        <v>53.46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8</v>
      </c>
      <c r="N13" t="n">
        <v>7.28</v>
      </c>
      <c r="O13" t="n">
        <v>8245.32</v>
      </c>
      <c r="P13" t="n">
        <v>94.55</v>
      </c>
      <c r="Q13" t="n">
        <v>444.56</v>
      </c>
      <c r="R13" t="n">
        <v>77.91</v>
      </c>
      <c r="S13" t="n">
        <v>48.21</v>
      </c>
      <c r="T13" t="n">
        <v>8862.309999999999</v>
      </c>
      <c r="U13" t="n">
        <v>0.62</v>
      </c>
      <c r="V13" t="n">
        <v>0.77</v>
      </c>
      <c r="W13" t="n">
        <v>0.21</v>
      </c>
      <c r="X13" t="n">
        <v>0.54</v>
      </c>
      <c r="Y13" t="n">
        <v>1</v>
      </c>
      <c r="Z13" t="n">
        <v>10</v>
      </c>
      <c r="AA13" t="n">
        <v>161.1469733787366</v>
      </c>
      <c r="AB13" t="n">
        <v>220.4883982794041</v>
      </c>
      <c r="AC13" t="n">
        <v>199.4452950050916</v>
      </c>
      <c r="AD13" t="n">
        <v>161146.9733787366</v>
      </c>
      <c r="AE13" t="n">
        <v>220488.3982794041</v>
      </c>
      <c r="AF13" t="n">
        <v>7.048168121194723e-06</v>
      </c>
      <c r="AG13" t="n">
        <v>5.755208333333333</v>
      </c>
      <c r="AH13" t="n">
        <v>199445.2950050916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5.0231</v>
      </c>
      <c r="E14" t="n">
        <v>19.91</v>
      </c>
      <c r="F14" t="n">
        <v>17.83</v>
      </c>
      <c r="G14" t="n">
        <v>53.5</v>
      </c>
      <c r="H14" t="n">
        <v>1.07</v>
      </c>
      <c r="I14" t="n">
        <v>20</v>
      </c>
      <c r="J14" t="n">
        <v>65.25</v>
      </c>
      <c r="K14" t="n">
        <v>28.92</v>
      </c>
      <c r="L14" t="n">
        <v>4</v>
      </c>
      <c r="M14" t="n">
        <v>3</v>
      </c>
      <c r="N14" t="n">
        <v>7.33</v>
      </c>
      <c r="O14" t="n">
        <v>8281.25</v>
      </c>
      <c r="P14" t="n">
        <v>94.36</v>
      </c>
      <c r="Q14" t="n">
        <v>444.59</v>
      </c>
      <c r="R14" t="n">
        <v>78.17</v>
      </c>
      <c r="S14" t="n">
        <v>48.21</v>
      </c>
      <c r="T14" t="n">
        <v>8992.450000000001</v>
      </c>
      <c r="U14" t="n">
        <v>0.62</v>
      </c>
      <c r="V14" t="n">
        <v>0.76</v>
      </c>
      <c r="W14" t="n">
        <v>0.21</v>
      </c>
      <c r="X14" t="n">
        <v>0.5600000000000001</v>
      </c>
      <c r="Y14" t="n">
        <v>1</v>
      </c>
      <c r="Z14" t="n">
        <v>10</v>
      </c>
      <c r="AA14" t="n">
        <v>161.1219353421674</v>
      </c>
      <c r="AB14" t="n">
        <v>220.4541401331699</v>
      </c>
      <c r="AC14" t="n">
        <v>199.4143064082525</v>
      </c>
      <c r="AD14" t="n">
        <v>161121.9353421674</v>
      </c>
      <c r="AE14" t="n">
        <v>220454.1401331699</v>
      </c>
      <c r="AF14" t="n">
        <v>7.042700077496164e-06</v>
      </c>
      <c r="AG14" t="n">
        <v>5.76099537037037</v>
      </c>
      <c r="AH14" t="n">
        <v>199414.3064082525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5.0332</v>
      </c>
      <c r="E15" t="n">
        <v>19.87</v>
      </c>
      <c r="F15" t="n">
        <v>17.81</v>
      </c>
      <c r="G15" t="n">
        <v>56.24</v>
      </c>
      <c r="H15" t="n">
        <v>1.13</v>
      </c>
      <c r="I15" t="n">
        <v>19</v>
      </c>
      <c r="J15" t="n">
        <v>65.54000000000001</v>
      </c>
      <c r="K15" t="n">
        <v>28.92</v>
      </c>
      <c r="L15" t="n">
        <v>4.25</v>
      </c>
      <c r="M15" t="n">
        <v>1</v>
      </c>
      <c r="N15" t="n">
        <v>7.37</v>
      </c>
      <c r="O15" t="n">
        <v>8317.200000000001</v>
      </c>
      <c r="P15" t="n">
        <v>94.45999999999999</v>
      </c>
      <c r="Q15" t="n">
        <v>444.58</v>
      </c>
      <c r="R15" t="n">
        <v>77.13</v>
      </c>
      <c r="S15" t="n">
        <v>48.21</v>
      </c>
      <c r="T15" t="n">
        <v>8475.540000000001</v>
      </c>
      <c r="U15" t="n">
        <v>0.63</v>
      </c>
      <c r="V15" t="n">
        <v>0.77</v>
      </c>
      <c r="W15" t="n">
        <v>0.22</v>
      </c>
      <c r="X15" t="n">
        <v>0.53</v>
      </c>
      <c r="Y15" t="n">
        <v>1</v>
      </c>
      <c r="Z15" t="n">
        <v>10</v>
      </c>
      <c r="AA15" t="n">
        <v>161.0059914302053</v>
      </c>
      <c r="AB15" t="n">
        <v>220.2955005577391</v>
      </c>
      <c r="AC15" t="n">
        <v>199.2708071712487</v>
      </c>
      <c r="AD15" t="n">
        <v>161005.9914302054</v>
      </c>
      <c r="AE15" t="n">
        <v>220295.5005577391</v>
      </c>
      <c r="AF15" t="n">
        <v>7.056860908612945e-06</v>
      </c>
      <c r="AG15" t="n">
        <v>5.749421296296297</v>
      </c>
      <c r="AH15" t="n">
        <v>199270.8071712487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5.0375</v>
      </c>
      <c r="E16" t="n">
        <v>19.85</v>
      </c>
      <c r="F16" t="n">
        <v>17.79</v>
      </c>
      <c r="G16" t="n">
        <v>56.18</v>
      </c>
      <c r="H16" t="n">
        <v>1.19</v>
      </c>
      <c r="I16" t="n">
        <v>19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94.56</v>
      </c>
      <c r="Q16" t="n">
        <v>444.61</v>
      </c>
      <c r="R16" t="n">
        <v>76.55</v>
      </c>
      <c r="S16" t="n">
        <v>48.21</v>
      </c>
      <c r="T16" t="n">
        <v>8184.86</v>
      </c>
      <c r="U16" t="n">
        <v>0.63</v>
      </c>
      <c r="V16" t="n">
        <v>0.77</v>
      </c>
      <c r="W16" t="n">
        <v>0.22</v>
      </c>
      <c r="X16" t="n">
        <v>0.51</v>
      </c>
      <c r="Y16" t="n">
        <v>1</v>
      </c>
      <c r="Z16" t="n">
        <v>10</v>
      </c>
      <c r="AA16" t="n">
        <v>160.9693791613559</v>
      </c>
      <c r="AB16" t="n">
        <v>220.24540603628</v>
      </c>
      <c r="AC16" t="n">
        <v>199.2254936006095</v>
      </c>
      <c r="AD16" t="n">
        <v>160969.3791613559</v>
      </c>
      <c r="AE16" t="n">
        <v>220245.40603628</v>
      </c>
      <c r="AF16" t="n">
        <v>7.06288977730623e-06</v>
      </c>
      <c r="AG16" t="n">
        <v>5.74363425925926</v>
      </c>
      <c r="AH16" t="n">
        <v>199225.4936006095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2.9945</v>
      </c>
      <c r="E2" t="n">
        <v>33.39</v>
      </c>
      <c r="F2" t="n">
        <v>23.67</v>
      </c>
      <c r="G2" t="n">
        <v>6.54</v>
      </c>
      <c r="H2" t="n">
        <v>0.11</v>
      </c>
      <c r="I2" t="n">
        <v>217</v>
      </c>
      <c r="J2" t="n">
        <v>167.88</v>
      </c>
      <c r="K2" t="n">
        <v>51.39</v>
      </c>
      <c r="L2" t="n">
        <v>1</v>
      </c>
      <c r="M2" t="n">
        <v>215</v>
      </c>
      <c r="N2" t="n">
        <v>30.49</v>
      </c>
      <c r="O2" t="n">
        <v>20939.59</v>
      </c>
      <c r="P2" t="n">
        <v>298.58</v>
      </c>
      <c r="Q2" t="n">
        <v>444.69</v>
      </c>
      <c r="R2" t="n">
        <v>269.49</v>
      </c>
      <c r="S2" t="n">
        <v>48.21</v>
      </c>
      <c r="T2" t="n">
        <v>103662.96</v>
      </c>
      <c r="U2" t="n">
        <v>0.18</v>
      </c>
      <c r="V2" t="n">
        <v>0.58</v>
      </c>
      <c r="W2" t="n">
        <v>0.51</v>
      </c>
      <c r="X2" t="n">
        <v>6.39</v>
      </c>
      <c r="Y2" t="n">
        <v>1</v>
      </c>
      <c r="Z2" t="n">
        <v>10</v>
      </c>
      <c r="AA2" t="n">
        <v>506.6206595492365</v>
      </c>
      <c r="AB2" t="n">
        <v>693.1807369213446</v>
      </c>
      <c r="AC2" t="n">
        <v>627.0245402748454</v>
      </c>
      <c r="AD2" t="n">
        <v>506620.6595492365</v>
      </c>
      <c r="AE2" t="n">
        <v>693180.7369213447</v>
      </c>
      <c r="AF2" t="n">
        <v>3.048447777932639e-06</v>
      </c>
      <c r="AG2" t="n">
        <v>9.661458333333334</v>
      </c>
      <c r="AH2" t="n">
        <v>627024.5402748454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3.3529</v>
      </c>
      <c r="E3" t="n">
        <v>29.82</v>
      </c>
      <c r="F3" t="n">
        <v>22</v>
      </c>
      <c r="G3" t="n">
        <v>8.199999999999999</v>
      </c>
      <c r="H3" t="n">
        <v>0.13</v>
      </c>
      <c r="I3" t="n">
        <v>161</v>
      </c>
      <c r="J3" t="n">
        <v>168.25</v>
      </c>
      <c r="K3" t="n">
        <v>51.39</v>
      </c>
      <c r="L3" t="n">
        <v>1.25</v>
      </c>
      <c r="M3" t="n">
        <v>159</v>
      </c>
      <c r="N3" t="n">
        <v>30.6</v>
      </c>
      <c r="O3" t="n">
        <v>20984.25</v>
      </c>
      <c r="P3" t="n">
        <v>276.86</v>
      </c>
      <c r="Q3" t="n">
        <v>444.68</v>
      </c>
      <c r="R3" t="n">
        <v>214.86</v>
      </c>
      <c r="S3" t="n">
        <v>48.21</v>
      </c>
      <c r="T3" t="n">
        <v>76629.50999999999</v>
      </c>
      <c r="U3" t="n">
        <v>0.22</v>
      </c>
      <c r="V3" t="n">
        <v>0.62</v>
      </c>
      <c r="W3" t="n">
        <v>0.42</v>
      </c>
      <c r="X3" t="n">
        <v>4.71</v>
      </c>
      <c r="Y3" t="n">
        <v>1</v>
      </c>
      <c r="Z3" t="n">
        <v>10</v>
      </c>
      <c r="AA3" t="n">
        <v>438.6870212672426</v>
      </c>
      <c r="AB3" t="n">
        <v>600.2309360033189</v>
      </c>
      <c r="AC3" t="n">
        <v>542.945737900571</v>
      </c>
      <c r="AD3" t="n">
        <v>438687.0212672426</v>
      </c>
      <c r="AE3" t="n">
        <v>600230.9360033189</v>
      </c>
      <c r="AF3" t="n">
        <v>3.413304576600549e-06</v>
      </c>
      <c r="AG3" t="n">
        <v>8.628472222222223</v>
      </c>
      <c r="AH3" t="n">
        <v>542945.737900571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3.6124</v>
      </c>
      <c r="E4" t="n">
        <v>27.68</v>
      </c>
      <c r="F4" t="n">
        <v>20.97</v>
      </c>
      <c r="G4" t="n">
        <v>9.83</v>
      </c>
      <c r="H4" t="n">
        <v>0.16</v>
      </c>
      <c r="I4" t="n">
        <v>128</v>
      </c>
      <c r="J4" t="n">
        <v>168.61</v>
      </c>
      <c r="K4" t="n">
        <v>51.39</v>
      </c>
      <c r="L4" t="n">
        <v>1.5</v>
      </c>
      <c r="M4" t="n">
        <v>126</v>
      </c>
      <c r="N4" t="n">
        <v>30.71</v>
      </c>
      <c r="O4" t="n">
        <v>21028.94</v>
      </c>
      <c r="P4" t="n">
        <v>263.45</v>
      </c>
      <c r="Q4" t="n">
        <v>444.6</v>
      </c>
      <c r="R4" t="n">
        <v>181.06</v>
      </c>
      <c r="S4" t="n">
        <v>48.21</v>
      </c>
      <c r="T4" t="n">
        <v>59894.99</v>
      </c>
      <c r="U4" t="n">
        <v>0.27</v>
      </c>
      <c r="V4" t="n">
        <v>0.65</v>
      </c>
      <c r="W4" t="n">
        <v>0.37</v>
      </c>
      <c r="X4" t="n">
        <v>3.69</v>
      </c>
      <c r="Y4" t="n">
        <v>1</v>
      </c>
      <c r="Z4" t="n">
        <v>10</v>
      </c>
      <c r="AA4" t="n">
        <v>395.3511909404139</v>
      </c>
      <c r="AB4" t="n">
        <v>540.9369411082487</v>
      </c>
      <c r="AC4" t="n">
        <v>489.3106786586417</v>
      </c>
      <c r="AD4" t="n">
        <v>395351.1909404139</v>
      </c>
      <c r="AE4" t="n">
        <v>540936.9411082487</v>
      </c>
      <c r="AF4" t="n">
        <v>3.677479630323548e-06</v>
      </c>
      <c r="AG4" t="n">
        <v>8.00925925925926</v>
      </c>
      <c r="AH4" t="n">
        <v>489310.6786586418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3.8054</v>
      </c>
      <c r="E5" t="n">
        <v>26.28</v>
      </c>
      <c r="F5" t="n">
        <v>20.31</v>
      </c>
      <c r="G5" t="n">
        <v>11.5</v>
      </c>
      <c r="H5" t="n">
        <v>0.18</v>
      </c>
      <c r="I5" t="n">
        <v>106</v>
      </c>
      <c r="J5" t="n">
        <v>168.97</v>
      </c>
      <c r="K5" t="n">
        <v>51.39</v>
      </c>
      <c r="L5" t="n">
        <v>1.75</v>
      </c>
      <c r="M5" t="n">
        <v>104</v>
      </c>
      <c r="N5" t="n">
        <v>30.83</v>
      </c>
      <c r="O5" t="n">
        <v>21073.68</v>
      </c>
      <c r="P5" t="n">
        <v>254.64</v>
      </c>
      <c r="Q5" t="n">
        <v>444.59</v>
      </c>
      <c r="R5" t="n">
        <v>159.57</v>
      </c>
      <c r="S5" t="n">
        <v>48.21</v>
      </c>
      <c r="T5" t="n">
        <v>49261.42</v>
      </c>
      <c r="U5" t="n">
        <v>0.3</v>
      </c>
      <c r="V5" t="n">
        <v>0.67</v>
      </c>
      <c r="W5" t="n">
        <v>0.34</v>
      </c>
      <c r="X5" t="n">
        <v>3.04</v>
      </c>
      <c r="Y5" t="n">
        <v>1</v>
      </c>
      <c r="Z5" t="n">
        <v>10</v>
      </c>
      <c r="AA5" t="n">
        <v>363.8983154167973</v>
      </c>
      <c r="AB5" t="n">
        <v>497.9017292139006</v>
      </c>
      <c r="AC5" t="n">
        <v>450.3826869871911</v>
      </c>
      <c r="AD5" t="n">
        <v>363898.3154167973</v>
      </c>
      <c r="AE5" t="n">
        <v>497901.7292139006</v>
      </c>
      <c r="AF5" t="n">
        <v>3.873956645231212e-06</v>
      </c>
      <c r="AG5" t="n">
        <v>7.604166666666667</v>
      </c>
      <c r="AH5" t="n">
        <v>450382.686987191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3.9499</v>
      </c>
      <c r="E6" t="n">
        <v>25.32</v>
      </c>
      <c r="F6" t="n">
        <v>19.86</v>
      </c>
      <c r="G6" t="n">
        <v>13.1</v>
      </c>
      <c r="H6" t="n">
        <v>0.21</v>
      </c>
      <c r="I6" t="n">
        <v>91</v>
      </c>
      <c r="J6" t="n">
        <v>169.33</v>
      </c>
      <c r="K6" t="n">
        <v>51.39</v>
      </c>
      <c r="L6" t="n">
        <v>2</v>
      </c>
      <c r="M6" t="n">
        <v>89</v>
      </c>
      <c r="N6" t="n">
        <v>30.94</v>
      </c>
      <c r="O6" t="n">
        <v>21118.46</v>
      </c>
      <c r="P6" t="n">
        <v>248.5</v>
      </c>
      <c r="Q6" t="n">
        <v>444.68</v>
      </c>
      <c r="R6" t="n">
        <v>144.79</v>
      </c>
      <c r="S6" t="n">
        <v>48.21</v>
      </c>
      <c r="T6" t="n">
        <v>41946.68</v>
      </c>
      <c r="U6" t="n">
        <v>0.33</v>
      </c>
      <c r="V6" t="n">
        <v>0.6899999999999999</v>
      </c>
      <c r="W6" t="n">
        <v>0.31</v>
      </c>
      <c r="X6" t="n">
        <v>2.58</v>
      </c>
      <c r="Y6" t="n">
        <v>1</v>
      </c>
      <c r="Z6" t="n">
        <v>10</v>
      </c>
      <c r="AA6" t="n">
        <v>350.7230422823866</v>
      </c>
      <c r="AB6" t="n">
        <v>479.8747392593718</v>
      </c>
      <c r="AC6" t="n">
        <v>434.0761676528831</v>
      </c>
      <c r="AD6" t="n">
        <v>350723.0422823866</v>
      </c>
      <c r="AE6" t="n">
        <v>479874.7392593718</v>
      </c>
      <c r="AF6" t="n">
        <v>4.021059902506639e-06</v>
      </c>
      <c r="AG6" t="n">
        <v>7.326388888888889</v>
      </c>
      <c r="AH6" t="n">
        <v>434076.1676528831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4.0753</v>
      </c>
      <c r="E7" t="n">
        <v>24.54</v>
      </c>
      <c r="F7" t="n">
        <v>19.49</v>
      </c>
      <c r="G7" t="n">
        <v>14.8</v>
      </c>
      <c r="H7" t="n">
        <v>0.24</v>
      </c>
      <c r="I7" t="n">
        <v>79</v>
      </c>
      <c r="J7" t="n">
        <v>169.7</v>
      </c>
      <c r="K7" t="n">
        <v>51.39</v>
      </c>
      <c r="L7" t="n">
        <v>2.25</v>
      </c>
      <c r="M7" t="n">
        <v>77</v>
      </c>
      <c r="N7" t="n">
        <v>31.05</v>
      </c>
      <c r="O7" t="n">
        <v>21163.27</v>
      </c>
      <c r="P7" t="n">
        <v>243.37</v>
      </c>
      <c r="Q7" t="n">
        <v>444.64</v>
      </c>
      <c r="R7" t="n">
        <v>132.8</v>
      </c>
      <c r="S7" t="n">
        <v>48.21</v>
      </c>
      <c r="T7" t="n">
        <v>36009.28</v>
      </c>
      <c r="U7" t="n">
        <v>0.36</v>
      </c>
      <c r="V7" t="n">
        <v>0.7</v>
      </c>
      <c r="W7" t="n">
        <v>0.29</v>
      </c>
      <c r="X7" t="n">
        <v>2.21</v>
      </c>
      <c r="Y7" t="n">
        <v>1</v>
      </c>
      <c r="Z7" t="n">
        <v>10</v>
      </c>
      <c r="AA7" t="n">
        <v>328.6500958855725</v>
      </c>
      <c r="AB7" t="n">
        <v>449.6735602095824</v>
      </c>
      <c r="AC7" t="n">
        <v>406.7573467439847</v>
      </c>
      <c r="AD7" t="n">
        <v>328650.0958855725</v>
      </c>
      <c r="AE7" t="n">
        <v>449673.5602095824</v>
      </c>
      <c r="AF7" t="n">
        <v>4.148719061415556e-06</v>
      </c>
      <c r="AG7" t="n">
        <v>7.100694444444444</v>
      </c>
      <c r="AH7" t="n">
        <v>406757.3467439847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4.1699</v>
      </c>
      <c r="E8" t="n">
        <v>23.98</v>
      </c>
      <c r="F8" t="n">
        <v>19.24</v>
      </c>
      <c r="G8" t="n">
        <v>16.49</v>
      </c>
      <c r="H8" t="n">
        <v>0.26</v>
      </c>
      <c r="I8" t="n">
        <v>70</v>
      </c>
      <c r="J8" t="n">
        <v>170.06</v>
      </c>
      <c r="K8" t="n">
        <v>51.39</v>
      </c>
      <c r="L8" t="n">
        <v>2.5</v>
      </c>
      <c r="M8" t="n">
        <v>68</v>
      </c>
      <c r="N8" t="n">
        <v>31.17</v>
      </c>
      <c r="O8" t="n">
        <v>21208.12</v>
      </c>
      <c r="P8" t="n">
        <v>239.65</v>
      </c>
      <c r="Q8" t="n">
        <v>444.64</v>
      </c>
      <c r="R8" t="n">
        <v>124.35</v>
      </c>
      <c r="S8" t="n">
        <v>48.21</v>
      </c>
      <c r="T8" t="n">
        <v>31832.23</v>
      </c>
      <c r="U8" t="n">
        <v>0.39</v>
      </c>
      <c r="V8" t="n">
        <v>0.71</v>
      </c>
      <c r="W8" t="n">
        <v>0.28</v>
      </c>
      <c r="X8" t="n">
        <v>1.96</v>
      </c>
      <c r="Y8" t="n">
        <v>1</v>
      </c>
      <c r="Z8" t="n">
        <v>10</v>
      </c>
      <c r="AA8" t="n">
        <v>321.2339223649975</v>
      </c>
      <c r="AB8" t="n">
        <v>439.526424420247</v>
      </c>
      <c r="AC8" t="n">
        <v>397.5786393527889</v>
      </c>
      <c r="AD8" t="n">
        <v>321233.9223649974</v>
      </c>
      <c r="AE8" t="n">
        <v>439526.424420247</v>
      </c>
      <c r="AF8" t="n">
        <v>4.24502333918895e-06</v>
      </c>
      <c r="AG8" t="n">
        <v>6.938657407407407</v>
      </c>
      <c r="AH8" t="n">
        <v>397578.6393527889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4.2515</v>
      </c>
      <c r="E9" t="n">
        <v>23.52</v>
      </c>
      <c r="F9" t="n">
        <v>19.01</v>
      </c>
      <c r="G9" t="n">
        <v>18.11</v>
      </c>
      <c r="H9" t="n">
        <v>0.29</v>
      </c>
      <c r="I9" t="n">
        <v>63</v>
      </c>
      <c r="J9" t="n">
        <v>170.42</v>
      </c>
      <c r="K9" t="n">
        <v>51.39</v>
      </c>
      <c r="L9" t="n">
        <v>2.75</v>
      </c>
      <c r="M9" t="n">
        <v>61</v>
      </c>
      <c r="N9" t="n">
        <v>31.28</v>
      </c>
      <c r="O9" t="n">
        <v>21253.01</v>
      </c>
      <c r="P9" t="n">
        <v>236.52</v>
      </c>
      <c r="Q9" t="n">
        <v>444.59</v>
      </c>
      <c r="R9" t="n">
        <v>117.01</v>
      </c>
      <c r="S9" t="n">
        <v>48.21</v>
      </c>
      <c r="T9" t="n">
        <v>28195.49</v>
      </c>
      <c r="U9" t="n">
        <v>0.41</v>
      </c>
      <c r="V9" t="n">
        <v>0.72</v>
      </c>
      <c r="W9" t="n">
        <v>0.27</v>
      </c>
      <c r="X9" t="n">
        <v>1.74</v>
      </c>
      <c r="Y9" t="n">
        <v>1</v>
      </c>
      <c r="Z9" t="n">
        <v>10</v>
      </c>
      <c r="AA9" t="n">
        <v>315.2515786285575</v>
      </c>
      <c r="AB9" t="n">
        <v>431.3411177976709</v>
      </c>
      <c r="AC9" t="n">
        <v>390.1745269061214</v>
      </c>
      <c r="AD9" t="n">
        <v>315251.5786285575</v>
      </c>
      <c r="AE9" t="n">
        <v>431341.1177976709</v>
      </c>
      <c r="AF9" t="n">
        <v>4.328093413885662e-06</v>
      </c>
      <c r="AG9" t="n">
        <v>6.805555555555556</v>
      </c>
      <c r="AH9" t="n">
        <v>390174.5269061214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4.3273</v>
      </c>
      <c r="E10" t="n">
        <v>23.11</v>
      </c>
      <c r="F10" t="n">
        <v>18.8</v>
      </c>
      <c r="G10" t="n">
        <v>19.79</v>
      </c>
      <c r="H10" t="n">
        <v>0.31</v>
      </c>
      <c r="I10" t="n">
        <v>57</v>
      </c>
      <c r="J10" t="n">
        <v>170.79</v>
      </c>
      <c r="K10" t="n">
        <v>51.39</v>
      </c>
      <c r="L10" t="n">
        <v>3</v>
      </c>
      <c r="M10" t="n">
        <v>55</v>
      </c>
      <c r="N10" t="n">
        <v>31.4</v>
      </c>
      <c r="O10" t="n">
        <v>21297.94</v>
      </c>
      <c r="P10" t="n">
        <v>233.48</v>
      </c>
      <c r="Q10" t="n">
        <v>444.55</v>
      </c>
      <c r="R10" t="n">
        <v>109.97</v>
      </c>
      <c r="S10" t="n">
        <v>48.21</v>
      </c>
      <c r="T10" t="n">
        <v>24703.34</v>
      </c>
      <c r="U10" t="n">
        <v>0.44</v>
      </c>
      <c r="V10" t="n">
        <v>0.73</v>
      </c>
      <c r="W10" t="n">
        <v>0.26</v>
      </c>
      <c r="X10" t="n">
        <v>1.53</v>
      </c>
      <c r="Y10" t="n">
        <v>1</v>
      </c>
      <c r="Z10" t="n">
        <v>10</v>
      </c>
      <c r="AA10" t="n">
        <v>309.8316133778909</v>
      </c>
      <c r="AB10" t="n">
        <v>423.9252822297177</v>
      </c>
      <c r="AC10" t="n">
        <v>383.4664482765831</v>
      </c>
      <c r="AD10" t="n">
        <v>309831.6133778909</v>
      </c>
      <c r="AE10" t="n">
        <v>423925.2822297176</v>
      </c>
      <c r="AF10" t="n">
        <v>4.405258997978931e-06</v>
      </c>
      <c r="AG10" t="n">
        <v>6.686921296296297</v>
      </c>
      <c r="AH10" t="n">
        <v>383466.4482765831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4.4071</v>
      </c>
      <c r="E11" t="n">
        <v>22.69</v>
      </c>
      <c r="F11" t="n">
        <v>18.56</v>
      </c>
      <c r="G11" t="n">
        <v>21.41</v>
      </c>
      <c r="H11" t="n">
        <v>0.34</v>
      </c>
      <c r="I11" t="n">
        <v>52</v>
      </c>
      <c r="J11" t="n">
        <v>171.15</v>
      </c>
      <c r="K11" t="n">
        <v>51.39</v>
      </c>
      <c r="L11" t="n">
        <v>3.25</v>
      </c>
      <c r="M11" t="n">
        <v>50</v>
      </c>
      <c r="N11" t="n">
        <v>31.51</v>
      </c>
      <c r="O11" t="n">
        <v>21342.91</v>
      </c>
      <c r="P11" t="n">
        <v>229.76</v>
      </c>
      <c r="Q11" t="n">
        <v>444.58</v>
      </c>
      <c r="R11" t="n">
        <v>102.27</v>
      </c>
      <c r="S11" t="n">
        <v>48.21</v>
      </c>
      <c r="T11" t="n">
        <v>20878.84</v>
      </c>
      <c r="U11" t="n">
        <v>0.47</v>
      </c>
      <c r="V11" t="n">
        <v>0.74</v>
      </c>
      <c r="W11" t="n">
        <v>0.23</v>
      </c>
      <c r="X11" t="n">
        <v>1.28</v>
      </c>
      <c r="Y11" t="n">
        <v>1</v>
      </c>
      <c r="Z11" t="n">
        <v>10</v>
      </c>
      <c r="AA11" t="n">
        <v>292.2892433541953</v>
      </c>
      <c r="AB11" t="n">
        <v>399.9230376485522</v>
      </c>
      <c r="AC11" t="n">
        <v>361.7549442308822</v>
      </c>
      <c r="AD11" t="n">
        <v>292289.2433541953</v>
      </c>
      <c r="AE11" t="n">
        <v>399923.0376485522</v>
      </c>
      <c r="AF11" t="n">
        <v>4.486496644557333e-06</v>
      </c>
      <c r="AG11" t="n">
        <v>6.565393518518519</v>
      </c>
      <c r="AH11" t="n">
        <v>361754.9442308822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4.3846</v>
      </c>
      <c r="E12" t="n">
        <v>22.81</v>
      </c>
      <c r="F12" t="n">
        <v>18.77</v>
      </c>
      <c r="G12" t="n">
        <v>22.99</v>
      </c>
      <c r="H12" t="n">
        <v>0.36</v>
      </c>
      <c r="I12" t="n">
        <v>49</v>
      </c>
      <c r="J12" t="n">
        <v>171.52</v>
      </c>
      <c r="K12" t="n">
        <v>51.39</v>
      </c>
      <c r="L12" t="n">
        <v>3.5</v>
      </c>
      <c r="M12" t="n">
        <v>47</v>
      </c>
      <c r="N12" t="n">
        <v>31.63</v>
      </c>
      <c r="O12" t="n">
        <v>21387.92</v>
      </c>
      <c r="P12" t="n">
        <v>232.35</v>
      </c>
      <c r="Q12" t="n">
        <v>444.61</v>
      </c>
      <c r="R12" t="n">
        <v>109.94</v>
      </c>
      <c r="S12" t="n">
        <v>48.21</v>
      </c>
      <c r="T12" t="n">
        <v>24729.61</v>
      </c>
      <c r="U12" t="n">
        <v>0.44</v>
      </c>
      <c r="V12" t="n">
        <v>0.73</v>
      </c>
      <c r="W12" t="n">
        <v>0.24</v>
      </c>
      <c r="X12" t="n">
        <v>1.5</v>
      </c>
      <c r="Y12" t="n">
        <v>1</v>
      </c>
      <c r="Z12" t="n">
        <v>10</v>
      </c>
      <c r="AA12" t="n">
        <v>306.8188639052244</v>
      </c>
      <c r="AB12" t="n">
        <v>419.8031054880892</v>
      </c>
      <c r="AC12" t="n">
        <v>379.7376862976643</v>
      </c>
      <c r="AD12" t="n">
        <v>306818.8639052244</v>
      </c>
      <c r="AE12" t="n">
        <v>419803.1054880892</v>
      </c>
      <c r="AF12" t="n">
        <v>4.463591293078459e-06</v>
      </c>
      <c r="AG12" t="n">
        <v>6.60011574074074</v>
      </c>
      <c r="AH12" t="n">
        <v>379737.6862976642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4.45</v>
      </c>
      <c r="E13" t="n">
        <v>22.47</v>
      </c>
      <c r="F13" t="n">
        <v>18.57</v>
      </c>
      <c r="G13" t="n">
        <v>24.77</v>
      </c>
      <c r="H13" t="n">
        <v>0.39</v>
      </c>
      <c r="I13" t="n">
        <v>45</v>
      </c>
      <c r="J13" t="n">
        <v>171.88</v>
      </c>
      <c r="K13" t="n">
        <v>51.39</v>
      </c>
      <c r="L13" t="n">
        <v>3.75</v>
      </c>
      <c r="M13" t="n">
        <v>43</v>
      </c>
      <c r="N13" t="n">
        <v>31.74</v>
      </c>
      <c r="O13" t="n">
        <v>21432.96</v>
      </c>
      <c r="P13" t="n">
        <v>229.44</v>
      </c>
      <c r="Q13" t="n">
        <v>444.63</v>
      </c>
      <c r="R13" t="n">
        <v>102.99</v>
      </c>
      <c r="S13" t="n">
        <v>48.21</v>
      </c>
      <c r="T13" t="n">
        <v>21273.85</v>
      </c>
      <c r="U13" t="n">
        <v>0.47</v>
      </c>
      <c r="V13" t="n">
        <v>0.73</v>
      </c>
      <c r="W13" t="n">
        <v>0.24</v>
      </c>
      <c r="X13" t="n">
        <v>1.3</v>
      </c>
      <c r="Y13" t="n">
        <v>1</v>
      </c>
      <c r="Z13" t="n">
        <v>10</v>
      </c>
      <c r="AA13" t="n">
        <v>290.4873639451946</v>
      </c>
      <c r="AB13" t="n">
        <v>397.4576267478482</v>
      </c>
      <c r="AC13" t="n">
        <v>359.5248286863155</v>
      </c>
      <c r="AD13" t="n">
        <v>290487.3639451946</v>
      </c>
      <c r="AE13" t="n">
        <v>397457.6267478482</v>
      </c>
      <c r="AF13" t="n">
        <v>4.530169514710384e-06</v>
      </c>
      <c r="AG13" t="n">
        <v>6.501736111111111</v>
      </c>
      <c r="AH13" t="n">
        <v>359524.8286863154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4.491</v>
      </c>
      <c r="E14" t="n">
        <v>22.27</v>
      </c>
      <c r="F14" t="n">
        <v>18.47</v>
      </c>
      <c r="G14" t="n">
        <v>26.39</v>
      </c>
      <c r="H14" t="n">
        <v>0.41</v>
      </c>
      <c r="I14" t="n">
        <v>42</v>
      </c>
      <c r="J14" t="n">
        <v>172.25</v>
      </c>
      <c r="K14" t="n">
        <v>51.39</v>
      </c>
      <c r="L14" t="n">
        <v>4</v>
      </c>
      <c r="M14" t="n">
        <v>40</v>
      </c>
      <c r="N14" t="n">
        <v>31.86</v>
      </c>
      <c r="O14" t="n">
        <v>21478.05</v>
      </c>
      <c r="P14" t="n">
        <v>227.77</v>
      </c>
      <c r="Q14" t="n">
        <v>444.55</v>
      </c>
      <c r="R14" t="n">
        <v>99.64</v>
      </c>
      <c r="S14" t="n">
        <v>48.21</v>
      </c>
      <c r="T14" t="n">
        <v>19614.45</v>
      </c>
      <c r="U14" t="n">
        <v>0.48</v>
      </c>
      <c r="V14" t="n">
        <v>0.74</v>
      </c>
      <c r="W14" t="n">
        <v>0.23</v>
      </c>
      <c r="X14" t="n">
        <v>1.19</v>
      </c>
      <c r="Y14" t="n">
        <v>1</v>
      </c>
      <c r="Z14" t="n">
        <v>10</v>
      </c>
      <c r="AA14" t="n">
        <v>287.6299018814375</v>
      </c>
      <c r="AB14" t="n">
        <v>393.5479210898867</v>
      </c>
      <c r="AC14" t="n">
        <v>355.9882598490435</v>
      </c>
      <c r="AD14" t="n">
        <v>287629.9018814376</v>
      </c>
      <c r="AE14" t="n">
        <v>393547.9210898867</v>
      </c>
      <c r="AF14" t="n">
        <v>4.571908155182995e-06</v>
      </c>
      <c r="AG14" t="n">
        <v>6.44386574074074</v>
      </c>
      <c r="AH14" t="n">
        <v>355988.2598490434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4.5193</v>
      </c>
      <c r="E15" t="n">
        <v>22.13</v>
      </c>
      <c r="F15" t="n">
        <v>18.4</v>
      </c>
      <c r="G15" t="n">
        <v>27.6</v>
      </c>
      <c r="H15" t="n">
        <v>0.44</v>
      </c>
      <c r="I15" t="n">
        <v>40</v>
      </c>
      <c r="J15" t="n">
        <v>172.61</v>
      </c>
      <c r="K15" t="n">
        <v>51.39</v>
      </c>
      <c r="L15" t="n">
        <v>4.25</v>
      </c>
      <c r="M15" t="n">
        <v>38</v>
      </c>
      <c r="N15" t="n">
        <v>31.97</v>
      </c>
      <c r="O15" t="n">
        <v>21523.17</v>
      </c>
      <c r="P15" t="n">
        <v>226.47</v>
      </c>
      <c r="Q15" t="n">
        <v>444.57</v>
      </c>
      <c r="R15" t="n">
        <v>97.34</v>
      </c>
      <c r="S15" t="n">
        <v>48.21</v>
      </c>
      <c r="T15" t="n">
        <v>18474.46</v>
      </c>
      <c r="U15" t="n">
        <v>0.5</v>
      </c>
      <c r="V15" t="n">
        <v>0.74</v>
      </c>
      <c r="W15" t="n">
        <v>0.23</v>
      </c>
      <c r="X15" t="n">
        <v>1.12</v>
      </c>
      <c r="Y15" t="n">
        <v>1</v>
      </c>
      <c r="Z15" t="n">
        <v>10</v>
      </c>
      <c r="AA15" t="n">
        <v>285.7225957177669</v>
      </c>
      <c r="AB15" t="n">
        <v>390.9382606523429</v>
      </c>
      <c r="AC15" t="n">
        <v>353.6276617409775</v>
      </c>
      <c r="AD15" t="n">
        <v>285722.5957177668</v>
      </c>
      <c r="AE15" t="n">
        <v>390938.2606523429</v>
      </c>
      <c r="AF15" t="n">
        <v>4.600717997265312e-06</v>
      </c>
      <c r="AG15" t="n">
        <v>6.403356481481481</v>
      </c>
      <c r="AH15" t="n">
        <v>353627.6617409775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4.5576</v>
      </c>
      <c r="E16" t="n">
        <v>21.94</v>
      </c>
      <c r="F16" t="n">
        <v>18.32</v>
      </c>
      <c r="G16" t="n">
        <v>29.7</v>
      </c>
      <c r="H16" t="n">
        <v>0.46</v>
      </c>
      <c r="I16" t="n">
        <v>37</v>
      </c>
      <c r="J16" t="n">
        <v>172.98</v>
      </c>
      <c r="K16" t="n">
        <v>51.39</v>
      </c>
      <c r="L16" t="n">
        <v>4.5</v>
      </c>
      <c r="M16" t="n">
        <v>35</v>
      </c>
      <c r="N16" t="n">
        <v>32.09</v>
      </c>
      <c r="O16" t="n">
        <v>21568.34</v>
      </c>
      <c r="P16" t="n">
        <v>224.92</v>
      </c>
      <c r="Q16" t="n">
        <v>444.56</v>
      </c>
      <c r="R16" t="n">
        <v>94.39</v>
      </c>
      <c r="S16" t="n">
        <v>48.21</v>
      </c>
      <c r="T16" t="n">
        <v>17014.62</v>
      </c>
      <c r="U16" t="n">
        <v>0.51</v>
      </c>
      <c r="V16" t="n">
        <v>0.74</v>
      </c>
      <c r="W16" t="n">
        <v>0.22</v>
      </c>
      <c r="X16" t="n">
        <v>1.04</v>
      </c>
      <c r="Y16" t="n">
        <v>1</v>
      </c>
      <c r="Z16" t="n">
        <v>10</v>
      </c>
      <c r="AA16" t="n">
        <v>283.3249165987194</v>
      </c>
      <c r="AB16" t="n">
        <v>387.657650303525</v>
      </c>
      <c r="AC16" t="n">
        <v>350.6601482394851</v>
      </c>
      <c r="AD16" t="n">
        <v>283324.9165987194</v>
      </c>
      <c r="AE16" t="n">
        <v>387657.650303525</v>
      </c>
      <c r="AF16" t="n">
        <v>4.639707995560459e-06</v>
      </c>
      <c r="AG16" t="n">
        <v>6.34837962962963</v>
      </c>
      <c r="AH16" t="n">
        <v>350660.1482394851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4.5833</v>
      </c>
      <c r="E17" t="n">
        <v>21.82</v>
      </c>
      <c r="F17" t="n">
        <v>18.26</v>
      </c>
      <c r="G17" t="n">
        <v>31.3</v>
      </c>
      <c r="H17" t="n">
        <v>0.49</v>
      </c>
      <c r="I17" t="n">
        <v>35</v>
      </c>
      <c r="J17" t="n">
        <v>173.35</v>
      </c>
      <c r="K17" t="n">
        <v>51.39</v>
      </c>
      <c r="L17" t="n">
        <v>4.75</v>
      </c>
      <c r="M17" t="n">
        <v>33</v>
      </c>
      <c r="N17" t="n">
        <v>32.2</v>
      </c>
      <c r="O17" t="n">
        <v>21613.54</v>
      </c>
      <c r="P17" t="n">
        <v>223.93</v>
      </c>
      <c r="Q17" t="n">
        <v>444.59</v>
      </c>
      <c r="R17" t="n">
        <v>92.69</v>
      </c>
      <c r="S17" t="n">
        <v>48.21</v>
      </c>
      <c r="T17" t="n">
        <v>16174.45</v>
      </c>
      <c r="U17" t="n">
        <v>0.52</v>
      </c>
      <c r="V17" t="n">
        <v>0.75</v>
      </c>
      <c r="W17" t="n">
        <v>0.22</v>
      </c>
      <c r="X17" t="n">
        <v>0.98</v>
      </c>
      <c r="Y17" t="n">
        <v>1</v>
      </c>
      <c r="Z17" t="n">
        <v>10</v>
      </c>
      <c r="AA17" t="n">
        <v>281.7501007276418</v>
      </c>
      <c r="AB17" t="n">
        <v>385.5029177527437</v>
      </c>
      <c r="AC17" t="n">
        <v>348.7110603391644</v>
      </c>
      <c r="AD17" t="n">
        <v>281750.1007276418</v>
      </c>
      <c r="AE17" t="n">
        <v>385502.9177527437</v>
      </c>
      <c r="AF17" t="n">
        <v>4.665870997027438e-06</v>
      </c>
      <c r="AG17" t="n">
        <v>6.313657407407407</v>
      </c>
      <c r="AH17" t="n">
        <v>348711.0603391643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4.614</v>
      </c>
      <c r="E18" t="n">
        <v>21.67</v>
      </c>
      <c r="F18" t="n">
        <v>18.18</v>
      </c>
      <c r="G18" t="n">
        <v>33.06</v>
      </c>
      <c r="H18" t="n">
        <v>0.51</v>
      </c>
      <c r="I18" t="n">
        <v>33</v>
      </c>
      <c r="J18" t="n">
        <v>173.71</v>
      </c>
      <c r="K18" t="n">
        <v>51.39</v>
      </c>
      <c r="L18" t="n">
        <v>5</v>
      </c>
      <c r="M18" t="n">
        <v>31</v>
      </c>
      <c r="N18" t="n">
        <v>32.32</v>
      </c>
      <c r="O18" t="n">
        <v>21658.78</v>
      </c>
      <c r="P18" t="n">
        <v>222.14</v>
      </c>
      <c r="Q18" t="n">
        <v>444.57</v>
      </c>
      <c r="R18" t="n">
        <v>90.12</v>
      </c>
      <c r="S18" t="n">
        <v>48.21</v>
      </c>
      <c r="T18" t="n">
        <v>14901.87</v>
      </c>
      <c r="U18" t="n">
        <v>0.53</v>
      </c>
      <c r="V18" t="n">
        <v>0.75</v>
      </c>
      <c r="W18" t="n">
        <v>0.22</v>
      </c>
      <c r="X18" t="n">
        <v>0.9</v>
      </c>
      <c r="Y18" t="n">
        <v>1</v>
      </c>
      <c r="Z18" t="n">
        <v>10</v>
      </c>
      <c r="AA18" t="n">
        <v>279.5540981967428</v>
      </c>
      <c r="AB18" t="n">
        <v>382.4982502091735</v>
      </c>
      <c r="AC18" t="n">
        <v>345.9931540488751</v>
      </c>
      <c r="AD18" t="n">
        <v>279554.0981967428</v>
      </c>
      <c r="AE18" t="n">
        <v>382498.2502091735</v>
      </c>
      <c r="AF18" t="n">
        <v>4.697124076600833e-06</v>
      </c>
      <c r="AG18" t="n">
        <v>6.27025462962963</v>
      </c>
      <c r="AH18" t="n">
        <v>345993.1540488751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4.6257</v>
      </c>
      <c r="E19" t="n">
        <v>21.62</v>
      </c>
      <c r="F19" t="n">
        <v>18.16</v>
      </c>
      <c r="G19" t="n">
        <v>34.05</v>
      </c>
      <c r="H19" t="n">
        <v>0.53</v>
      </c>
      <c r="I19" t="n">
        <v>32</v>
      </c>
      <c r="J19" t="n">
        <v>174.08</v>
      </c>
      <c r="K19" t="n">
        <v>51.39</v>
      </c>
      <c r="L19" t="n">
        <v>5.25</v>
      </c>
      <c r="M19" t="n">
        <v>30</v>
      </c>
      <c r="N19" t="n">
        <v>32.44</v>
      </c>
      <c r="O19" t="n">
        <v>21704.07</v>
      </c>
      <c r="P19" t="n">
        <v>221.84</v>
      </c>
      <c r="Q19" t="n">
        <v>444.56</v>
      </c>
      <c r="R19" t="n">
        <v>89.5</v>
      </c>
      <c r="S19" t="n">
        <v>48.21</v>
      </c>
      <c r="T19" t="n">
        <v>14596.75</v>
      </c>
      <c r="U19" t="n">
        <v>0.54</v>
      </c>
      <c r="V19" t="n">
        <v>0.75</v>
      </c>
      <c r="W19" t="n">
        <v>0.21</v>
      </c>
      <c r="X19" t="n">
        <v>0.88</v>
      </c>
      <c r="Y19" t="n">
        <v>1</v>
      </c>
      <c r="Z19" t="n">
        <v>10</v>
      </c>
      <c r="AA19" t="n">
        <v>278.9490678276455</v>
      </c>
      <c r="AB19" t="n">
        <v>381.6704209661186</v>
      </c>
      <c r="AC19" t="n">
        <v>345.2443316669117</v>
      </c>
      <c r="AD19" t="n">
        <v>278949.0678276455</v>
      </c>
      <c r="AE19" t="n">
        <v>381670.4209661186</v>
      </c>
      <c r="AF19" t="n">
        <v>4.709034859369847e-06</v>
      </c>
      <c r="AG19" t="n">
        <v>6.255787037037038</v>
      </c>
      <c r="AH19" t="n">
        <v>345244.3316669117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4.6563</v>
      </c>
      <c r="E20" t="n">
        <v>21.48</v>
      </c>
      <c r="F20" t="n">
        <v>18.09</v>
      </c>
      <c r="G20" t="n">
        <v>36.17</v>
      </c>
      <c r="H20" t="n">
        <v>0.5600000000000001</v>
      </c>
      <c r="I20" t="n">
        <v>30</v>
      </c>
      <c r="J20" t="n">
        <v>174.45</v>
      </c>
      <c r="K20" t="n">
        <v>51.39</v>
      </c>
      <c r="L20" t="n">
        <v>5.5</v>
      </c>
      <c r="M20" t="n">
        <v>28</v>
      </c>
      <c r="N20" t="n">
        <v>32.56</v>
      </c>
      <c r="O20" t="n">
        <v>21749.39</v>
      </c>
      <c r="P20" t="n">
        <v>220.5</v>
      </c>
      <c r="Q20" t="n">
        <v>444.55</v>
      </c>
      <c r="R20" t="n">
        <v>86.90000000000001</v>
      </c>
      <c r="S20" t="n">
        <v>48.21</v>
      </c>
      <c r="T20" t="n">
        <v>13307.33</v>
      </c>
      <c r="U20" t="n">
        <v>0.55</v>
      </c>
      <c r="V20" t="n">
        <v>0.75</v>
      </c>
      <c r="W20" t="n">
        <v>0.21</v>
      </c>
      <c r="X20" t="n">
        <v>0.8100000000000001</v>
      </c>
      <c r="Y20" t="n">
        <v>1</v>
      </c>
      <c r="Z20" t="n">
        <v>10</v>
      </c>
      <c r="AA20" t="n">
        <v>277.0517168194561</v>
      </c>
      <c r="AB20" t="n">
        <v>379.074381611495</v>
      </c>
      <c r="AC20" t="n">
        <v>342.8960546647293</v>
      </c>
      <c r="AD20" t="n">
        <v>277051.7168194561</v>
      </c>
      <c r="AE20" t="n">
        <v>379074.381611495</v>
      </c>
      <c r="AF20" t="n">
        <v>4.740186137381114e-06</v>
      </c>
      <c r="AG20" t="n">
        <v>6.215277777777779</v>
      </c>
      <c r="AH20" t="n">
        <v>342896.0546647293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4.669</v>
      </c>
      <c r="E21" t="n">
        <v>21.42</v>
      </c>
      <c r="F21" t="n">
        <v>18.06</v>
      </c>
      <c r="G21" t="n">
        <v>37.37</v>
      </c>
      <c r="H21" t="n">
        <v>0.58</v>
      </c>
      <c r="I21" t="n">
        <v>29</v>
      </c>
      <c r="J21" t="n">
        <v>174.82</v>
      </c>
      <c r="K21" t="n">
        <v>51.39</v>
      </c>
      <c r="L21" t="n">
        <v>5.75</v>
      </c>
      <c r="M21" t="n">
        <v>27</v>
      </c>
      <c r="N21" t="n">
        <v>32.67</v>
      </c>
      <c r="O21" t="n">
        <v>21794.75</v>
      </c>
      <c r="P21" t="n">
        <v>219.6</v>
      </c>
      <c r="Q21" t="n">
        <v>444.57</v>
      </c>
      <c r="R21" t="n">
        <v>86.20999999999999</v>
      </c>
      <c r="S21" t="n">
        <v>48.21</v>
      </c>
      <c r="T21" t="n">
        <v>12963.17</v>
      </c>
      <c r="U21" t="n">
        <v>0.5600000000000001</v>
      </c>
      <c r="V21" t="n">
        <v>0.76</v>
      </c>
      <c r="W21" t="n">
        <v>0.21</v>
      </c>
      <c r="X21" t="n">
        <v>0.79</v>
      </c>
      <c r="Y21" t="n">
        <v>1</v>
      </c>
      <c r="Z21" t="n">
        <v>10</v>
      </c>
      <c r="AA21" t="n">
        <v>276.091249317021</v>
      </c>
      <c r="AB21" t="n">
        <v>377.7602276018276</v>
      </c>
      <c r="AC21" t="n">
        <v>341.7073216693178</v>
      </c>
      <c r="AD21" t="n">
        <v>276091.2493170211</v>
      </c>
      <c r="AE21" t="n">
        <v>377760.2276018276</v>
      </c>
      <c r="AF21" t="n">
        <v>4.753114935771411e-06</v>
      </c>
      <c r="AG21" t="n">
        <v>6.197916666666668</v>
      </c>
      <c r="AH21" t="n">
        <v>341707.3216693178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4.7151</v>
      </c>
      <c r="E22" t="n">
        <v>21.21</v>
      </c>
      <c r="F22" t="n">
        <v>17.92</v>
      </c>
      <c r="G22" t="n">
        <v>39.82</v>
      </c>
      <c r="H22" t="n">
        <v>0.61</v>
      </c>
      <c r="I22" t="n">
        <v>27</v>
      </c>
      <c r="J22" t="n">
        <v>175.18</v>
      </c>
      <c r="K22" t="n">
        <v>51.39</v>
      </c>
      <c r="L22" t="n">
        <v>6</v>
      </c>
      <c r="M22" t="n">
        <v>25</v>
      </c>
      <c r="N22" t="n">
        <v>32.79</v>
      </c>
      <c r="O22" t="n">
        <v>21840.16</v>
      </c>
      <c r="P22" t="n">
        <v>217.3</v>
      </c>
      <c r="Q22" t="n">
        <v>444.58</v>
      </c>
      <c r="R22" t="n">
        <v>81.11</v>
      </c>
      <c r="S22" t="n">
        <v>48.21</v>
      </c>
      <c r="T22" t="n">
        <v>10423.9</v>
      </c>
      <c r="U22" t="n">
        <v>0.59</v>
      </c>
      <c r="V22" t="n">
        <v>0.76</v>
      </c>
      <c r="W22" t="n">
        <v>0.21</v>
      </c>
      <c r="X22" t="n">
        <v>0.64</v>
      </c>
      <c r="Y22" t="n">
        <v>1</v>
      </c>
      <c r="Z22" t="n">
        <v>10</v>
      </c>
      <c r="AA22" t="n">
        <v>273.0733782430764</v>
      </c>
      <c r="AB22" t="n">
        <v>373.6310432593814</v>
      </c>
      <c r="AC22" t="n">
        <v>337.972220885168</v>
      </c>
      <c r="AD22" t="n">
        <v>273073.3782430764</v>
      </c>
      <c r="AE22" t="n">
        <v>373631.0432593814</v>
      </c>
      <c r="AF22" t="n">
        <v>4.800045455912568e-06</v>
      </c>
      <c r="AG22" t="n">
        <v>6.137152777777779</v>
      </c>
      <c r="AH22" t="n">
        <v>337972.220885168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4.7135</v>
      </c>
      <c r="E23" t="n">
        <v>21.22</v>
      </c>
      <c r="F23" t="n">
        <v>17.96</v>
      </c>
      <c r="G23" t="n">
        <v>41.45</v>
      </c>
      <c r="H23" t="n">
        <v>0.63</v>
      </c>
      <c r="I23" t="n">
        <v>26</v>
      </c>
      <c r="J23" t="n">
        <v>175.55</v>
      </c>
      <c r="K23" t="n">
        <v>51.39</v>
      </c>
      <c r="L23" t="n">
        <v>6.25</v>
      </c>
      <c r="M23" t="n">
        <v>24</v>
      </c>
      <c r="N23" t="n">
        <v>32.91</v>
      </c>
      <c r="O23" t="n">
        <v>21885.6</v>
      </c>
      <c r="P23" t="n">
        <v>217.62</v>
      </c>
      <c r="Q23" t="n">
        <v>444.55</v>
      </c>
      <c r="R23" t="n">
        <v>83.43000000000001</v>
      </c>
      <c r="S23" t="n">
        <v>48.21</v>
      </c>
      <c r="T23" t="n">
        <v>11589</v>
      </c>
      <c r="U23" t="n">
        <v>0.58</v>
      </c>
      <c r="V23" t="n">
        <v>0.76</v>
      </c>
      <c r="W23" t="n">
        <v>0.19</v>
      </c>
      <c r="X23" t="n">
        <v>0.6899999999999999</v>
      </c>
      <c r="Y23" t="n">
        <v>1</v>
      </c>
      <c r="Z23" t="n">
        <v>10</v>
      </c>
      <c r="AA23" t="n">
        <v>273.380529564422</v>
      </c>
      <c r="AB23" t="n">
        <v>374.0513012478063</v>
      </c>
      <c r="AC23" t="n">
        <v>338.3523700410134</v>
      </c>
      <c r="AD23" t="n">
        <v>273380.529564422</v>
      </c>
      <c r="AE23" t="n">
        <v>374051.3012478063</v>
      </c>
      <c r="AF23" t="n">
        <v>4.798416630918515e-06</v>
      </c>
      <c r="AG23" t="n">
        <v>6.140046296296297</v>
      </c>
      <c r="AH23" t="n">
        <v>338352.3700410134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4.7115</v>
      </c>
      <c r="E24" t="n">
        <v>21.22</v>
      </c>
      <c r="F24" t="n">
        <v>18</v>
      </c>
      <c r="G24" t="n">
        <v>43.21</v>
      </c>
      <c r="H24" t="n">
        <v>0.66</v>
      </c>
      <c r="I24" t="n">
        <v>25</v>
      </c>
      <c r="J24" t="n">
        <v>175.92</v>
      </c>
      <c r="K24" t="n">
        <v>51.39</v>
      </c>
      <c r="L24" t="n">
        <v>6.5</v>
      </c>
      <c r="M24" t="n">
        <v>23</v>
      </c>
      <c r="N24" t="n">
        <v>33.03</v>
      </c>
      <c r="O24" t="n">
        <v>21931.08</v>
      </c>
      <c r="P24" t="n">
        <v>217.58</v>
      </c>
      <c r="Q24" t="n">
        <v>444.57</v>
      </c>
      <c r="R24" t="n">
        <v>84.34999999999999</v>
      </c>
      <c r="S24" t="n">
        <v>48.21</v>
      </c>
      <c r="T24" t="n">
        <v>12054.37</v>
      </c>
      <c r="U24" t="n">
        <v>0.57</v>
      </c>
      <c r="V24" t="n">
        <v>0.76</v>
      </c>
      <c r="W24" t="n">
        <v>0.21</v>
      </c>
      <c r="X24" t="n">
        <v>0.73</v>
      </c>
      <c r="Y24" t="n">
        <v>1</v>
      </c>
      <c r="Z24" t="n">
        <v>10</v>
      </c>
      <c r="AA24" t="n">
        <v>273.5160681137008</v>
      </c>
      <c r="AB24" t="n">
        <v>374.2367510704684</v>
      </c>
      <c r="AC24" t="n">
        <v>338.520120792881</v>
      </c>
      <c r="AD24" t="n">
        <v>273516.0681137008</v>
      </c>
      <c r="AE24" t="n">
        <v>374236.7510704683</v>
      </c>
      <c r="AF24" t="n">
        <v>4.796380599675948e-06</v>
      </c>
      <c r="AG24" t="n">
        <v>6.140046296296297</v>
      </c>
      <c r="AH24" t="n">
        <v>338520.120792881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4.7332</v>
      </c>
      <c r="E25" t="n">
        <v>21.13</v>
      </c>
      <c r="F25" t="n">
        <v>17.94</v>
      </c>
      <c r="G25" t="n">
        <v>44.85</v>
      </c>
      <c r="H25" t="n">
        <v>0.68</v>
      </c>
      <c r="I25" t="n">
        <v>24</v>
      </c>
      <c r="J25" t="n">
        <v>176.29</v>
      </c>
      <c r="K25" t="n">
        <v>51.39</v>
      </c>
      <c r="L25" t="n">
        <v>6.75</v>
      </c>
      <c r="M25" t="n">
        <v>22</v>
      </c>
      <c r="N25" t="n">
        <v>33.15</v>
      </c>
      <c r="O25" t="n">
        <v>21976.61</v>
      </c>
      <c r="P25" t="n">
        <v>216.41</v>
      </c>
      <c r="Q25" t="n">
        <v>444.56</v>
      </c>
      <c r="R25" t="n">
        <v>82.3</v>
      </c>
      <c r="S25" t="n">
        <v>48.21</v>
      </c>
      <c r="T25" t="n">
        <v>11033.02</v>
      </c>
      <c r="U25" t="n">
        <v>0.59</v>
      </c>
      <c r="V25" t="n">
        <v>0.76</v>
      </c>
      <c r="W25" t="n">
        <v>0.2</v>
      </c>
      <c r="X25" t="n">
        <v>0.66</v>
      </c>
      <c r="Y25" t="n">
        <v>1</v>
      </c>
      <c r="Z25" t="n">
        <v>10</v>
      </c>
      <c r="AA25" t="n">
        <v>272.081512167752</v>
      </c>
      <c r="AB25" t="n">
        <v>372.2739283370796</v>
      </c>
      <c r="AC25" t="n">
        <v>336.7446271063279</v>
      </c>
      <c r="AD25" t="n">
        <v>272081.512167752</v>
      </c>
      <c r="AE25" t="n">
        <v>372273.9283370796</v>
      </c>
      <c r="AF25" t="n">
        <v>4.818471538657794e-06</v>
      </c>
      <c r="AG25" t="n">
        <v>6.11400462962963</v>
      </c>
      <c r="AH25" t="n">
        <v>336744.6271063279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4.7316</v>
      </c>
      <c r="E26" t="n">
        <v>21.13</v>
      </c>
      <c r="F26" t="n">
        <v>17.95</v>
      </c>
      <c r="G26" t="n">
        <v>44.87</v>
      </c>
      <c r="H26" t="n">
        <v>0.7</v>
      </c>
      <c r="I26" t="n">
        <v>24</v>
      </c>
      <c r="J26" t="n">
        <v>176.66</v>
      </c>
      <c r="K26" t="n">
        <v>51.39</v>
      </c>
      <c r="L26" t="n">
        <v>7</v>
      </c>
      <c r="M26" t="n">
        <v>22</v>
      </c>
      <c r="N26" t="n">
        <v>33.27</v>
      </c>
      <c r="O26" t="n">
        <v>22022.17</v>
      </c>
      <c r="P26" t="n">
        <v>215.99</v>
      </c>
      <c r="Q26" t="n">
        <v>444.57</v>
      </c>
      <c r="R26" t="n">
        <v>82.58</v>
      </c>
      <c r="S26" t="n">
        <v>48.21</v>
      </c>
      <c r="T26" t="n">
        <v>11176.52</v>
      </c>
      <c r="U26" t="n">
        <v>0.58</v>
      </c>
      <c r="V26" t="n">
        <v>0.76</v>
      </c>
      <c r="W26" t="n">
        <v>0.2</v>
      </c>
      <c r="X26" t="n">
        <v>0.67</v>
      </c>
      <c r="Y26" t="n">
        <v>1</v>
      </c>
      <c r="Z26" t="n">
        <v>10</v>
      </c>
      <c r="AA26" t="n">
        <v>271.9407187566619</v>
      </c>
      <c r="AB26" t="n">
        <v>372.081288580659</v>
      </c>
      <c r="AC26" t="n">
        <v>336.5703726178886</v>
      </c>
      <c r="AD26" t="n">
        <v>271940.7187566619</v>
      </c>
      <c r="AE26" t="n">
        <v>372081.288580659</v>
      </c>
      <c r="AF26" t="n">
        <v>4.816842713663741e-06</v>
      </c>
      <c r="AG26" t="n">
        <v>6.11400462962963</v>
      </c>
      <c r="AH26" t="n">
        <v>336570.3726178886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4.7445</v>
      </c>
      <c r="E27" t="n">
        <v>21.08</v>
      </c>
      <c r="F27" t="n">
        <v>17.93</v>
      </c>
      <c r="G27" t="n">
        <v>46.76</v>
      </c>
      <c r="H27" t="n">
        <v>0.73</v>
      </c>
      <c r="I27" t="n">
        <v>23</v>
      </c>
      <c r="J27" t="n">
        <v>177.03</v>
      </c>
      <c r="K27" t="n">
        <v>51.39</v>
      </c>
      <c r="L27" t="n">
        <v>7.25</v>
      </c>
      <c r="M27" t="n">
        <v>21</v>
      </c>
      <c r="N27" t="n">
        <v>33.39</v>
      </c>
      <c r="O27" t="n">
        <v>22067.77</v>
      </c>
      <c r="P27" t="n">
        <v>215.49</v>
      </c>
      <c r="Q27" t="n">
        <v>444.56</v>
      </c>
      <c r="R27" t="n">
        <v>81.79000000000001</v>
      </c>
      <c r="S27" t="n">
        <v>48.21</v>
      </c>
      <c r="T27" t="n">
        <v>10785.33</v>
      </c>
      <c r="U27" t="n">
        <v>0.59</v>
      </c>
      <c r="V27" t="n">
        <v>0.76</v>
      </c>
      <c r="W27" t="n">
        <v>0.2</v>
      </c>
      <c r="X27" t="n">
        <v>0.65</v>
      </c>
      <c r="Y27" t="n">
        <v>1</v>
      </c>
      <c r="Z27" t="n">
        <v>10</v>
      </c>
      <c r="AA27" t="n">
        <v>271.2294158865168</v>
      </c>
      <c r="AB27" t="n">
        <v>371.1080526132587</v>
      </c>
      <c r="AC27" t="n">
        <v>335.6900209252716</v>
      </c>
      <c r="AD27" t="n">
        <v>271229.4158865168</v>
      </c>
      <c r="AE27" t="n">
        <v>371108.0526132587</v>
      </c>
      <c r="AF27" t="n">
        <v>4.829975115178295e-06</v>
      </c>
      <c r="AG27" t="n">
        <v>6.099537037037037</v>
      </c>
      <c r="AH27" t="n">
        <v>335690.0209252716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4.7625</v>
      </c>
      <c r="E28" t="n">
        <v>21</v>
      </c>
      <c r="F28" t="n">
        <v>17.88</v>
      </c>
      <c r="G28" t="n">
        <v>48.76</v>
      </c>
      <c r="H28" t="n">
        <v>0.75</v>
      </c>
      <c r="I28" t="n">
        <v>22</v>
      </c>
      <c r="J28" t="n">
        <v>177.4</v>
      </c>
      <c r="K28" t="n">
        <v>51.39</v>
      </c>
      <c r="L28" t="n">
        <v>7.5</v>
      </c>
      <c r="M28" t="n">
        <v>20</v>
      </c>
      <c r="N28" t="n">
        <v>33.51</v>
      </c>
      <c r="O28" t="n">
        <v>22113.42</v>
      </c>
      <c r="P28" t="n">
        <v>214.7</v>
      </c>
      <c r="Q28" t="n">
        <v>444.56</v>
      </c>
      <c r="R28" t="n">
        <v>80.26000000000001</v>
      </c>
      <c r="S28" t="n">
        <v>48.21</v>
      </c>
      <c r="T28" t="n">
        <v>10024.23</v>
      </c>
      <c r="U28" t="n">
        <v>0.6</v>
      </c>
      <c r="V28" t="n">
        <v>0.76</v>
      </c>
      <c r="W28" t="n">
        <v>0.2</v>
      </c>
      <c r="X28" t="n">
        <v>0.6</v>
      </c>
      <c r="Y28" t="n">
        <v>1</v>
      </c>
      <c r="Z28" t="n">
        <v>10</v>
      </c>
      <c r="AA28" t="n">
        <v>270.1465757225847</v>
      </c>
      <c r="AB28" t="n">
        <v>369.6264629294304</v>
      </c>
      <c r="AC28" t="n">
        <v>334.3498320814437</v>
      </c>
      <c r="AD28" t="n">
        <v>270146.5757225847</v>
      </c>
      <c r="AE28" t="n">
        <v>369626.4629294304</v>
      </c>
      <c r="AF28" t="n">
        <v>4.848299396361393e-06</v>
      </c>
      <c r="AG28" t="n">
        <v>6.076388888888889</v>
      </c>
      <c r="AH28" t="n">
        <v>334349.8320814437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4.7795</v>
      </c>
      <c r="E29" t="n">
        <v>20.92</v>
      </c>
      <c r="F29" t="n">
        <v>17.84</v>
      </c>
      <c r="G29" t="n">
        <v>50.97</v>
      </c>
      <c r="H29" t="n">
        <v>0.77</v>
      </c>
      <c r="I29" t="n">
        <v>21</v>
      </c>
      <c r="J29" t="n">
        <v>177.77</v>
      </c>
      <c r="K29" t="n">
        <v>51.39</v>
      </c>
      <c r="L29" t="n">
        <v>7.75</v>
      </c>
      <c r="M29" t="n">
        <v>19</v>
      </c>
      <c r="N29" t="n">
        <v>33.63</v>
      </c>
      <c r="O29" t="n">
        <v>22159.1</v>
      </c>
      <c r="P29" t="n">
        <v>213.34</v>
      </c>
      <c r="Q29" t="n">
        <v>444.55</v>
      </c>
      <c r="R29" t="n">
        <v>78.95</v>
      </c>
      <c r="S29" t="n">
        <v>48.21</v>
      </c>
      <c r="T29" t="n">
        <v>9373.08</v>
      </c>
      <c r="U29" t="n">
        <v>0.61</v>
      </c>
      <c r="V29" t="n">
        <v>0.76</v>
      </c>
      <c r="W29" t="n">
        <v>0.2</v>
      </c>
      <c r="X29" t="n">
        <v>0.5600000000000001</v>
      </c>
      <c r="Y29" t="n">
        <v>1</v>
      </c>
      <c r="Z29" t="n">
        <v>10</v>
      </c>
      <c r="AA29" t="n">
        <v>268.8369728141132</v>
      </c>
      <c r="AB29" t="n">
        <v>367.8346064544567</v>
      </c>
      <c r="AC29" t="n">
        <v>332.7289878735552</v>
      </c>
      <c r="AD29" t="n">
        <v>268836.9728141131</v>
      </c>
      <c r="AE29" t="n">
        <v>367834.6064544567</v>
      </c>
      <c r="AF29" t="n">
        <v>4.865605661923208e-06</v>
      </c>
      <c r="AG29" t="n">
        <v>6.053240740740741</v>
      </c>
      <c r="AH29" t="n">
        <v>332728.9878735552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4.7783</v>
      </c>
      <c r="E30" t="n">
        <v>20.93</v>
      </c>
      <c r="F30" t="n">
        <v>17.84</v>
      </c>
      <c r="G30" t="n">
        <v>50.98</v>
      </c>
      <c r="H30" t="n">
        <v>0.8</v>
      </c>
      <c r="I30" t="n">
        <v>21</v>
      </c>
      <c r="J30" t="n">
        <v>178.14</v>
      </c>
      <c r="K30" t="n">
        <v>51.39</v>
      </c>
      <c r="L30" t="n">
        <v>8</v>
      </c>
      <c r="M30" t="n">
        <v>19</v>
      </c>
      <c r="N30" t="n">
        <v>33.75</v>
      </c>
      <c r="O30" t="n">
        <v>22204.83</v>
      </c>
      <c r="P30" t="n">
        <v>213.55</v>
      </c>
      <c r="Q30" t="n">
        <v>444.57</v>
      </c>
      <c r="R30" t="n">
        <v>79.05</v>
      </c>
      <c r="S30" t="n">
        <v>48.21</v>
      </c>
      <c r="T30" t="n">
        <v>9423.450000000001</v>
      </c>
      <c r="U30" t="n">
        <v>0.61</v>
      </c>
      <c r="V30" t="n">
        <v>0.76</v>
      </c>
      <c r="W30" t="n">
        <v>0.2</v>
      </c>
      <c r="X30" t="n">
        <v>0.57</v>
      </c>
      <c r="Y30" t="n">
        <v>1</v>
      </c>
      <c r="Z30" t="n">
        <v>10</v>
      </c>
      <c r="AA30" t="n">
        <v>268.9804602502113</v>
      </c>
      <c r="AB30" t="n">
        <v>368.0309322947452</v>
      </c>
      <c r="AC30" t="n">
        <v>332.9065766511915</v>
      </c>
      <c r="AD30" t="n">
        <v>268980.4602502113</v>
      </c>
      <c r="AE30" t="n">
        <v>368030.9322947452</v>
      </c>
      <c r="AF30" t="n">
        <v>4.864384043177668e-06</v>
      </c>
      <c r="AG30" t="n">
        <v>6.05613425925926</v>
      </c>
      <c r="AH30" t="n">
        <v>332906.5766511915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4.7934</v>
      </c>
      <c r="E31" t="n">
        <v>20.86</v>
      </c>
      <c r="F31" t="n">
        <v>17.81</v>
      </c>
      <c r="G31" t="n">
        <v>53.44</v>
      </c>
      <c r="H31" t="n">
        <v>0.82</v>
      </c>
      <c r="I31" t="n">
        <v>20</v>
      </c>
      <c r="J31" t="n">
        <v>178.51</v>
      </c>
      <c r="K31" t="n">
        <v>51.39</v>
      </c>
      <c r="L31" t="n">
        <v>8.25</v>
      </c>
      <c r="M31" t="n">
        <v>18</v>
      </c>
      <c r="N31" t="n">
        <v>33.87</v>
      </c>
      <c r="O31" t="n">
        <v>22250.6</v>
      </c>
      <c r="P31" t="n">
        <v>212.71</v>
      </c>
      <c r="Q31" t="n">
        <v>444.56</v>
      </c>
      <c r="R31" t="n">
        <v>77.97</v>
      </c>
      <c r="S31" t="n">
        <v>48.21</v>
      </c>
      <c r="T31" t="n">
        <v>8891.440000000001</v>
      </c>
      <c r="U31" t="n">
        <v>0.62</v>
      </c>
      <c r="V31" t="n">
        <v>0.77</v>
      </c>
      <c r="W31" t="n">
        <v>0.2</v>
      </c>
      <c r="X31" t="n">
        <v>0.54</v>
      </c>
      <c r="Y31" t="n">
        <v>1</v>
      </c>
      <c r="Z31" t="n">
        <v>10</v>
      </c>
      <c r="AA31" t="n">
        <v>268.0223588918537</v>
      </c>
      <c r="AB31" t="n">
        <v>366.7200157477915</v>
      </c>
      <c r="AC31" t="n">
        <v>331.7207721395963</v>
      </c>
      <c r="AD31" t="n">
        <v>268022.3588918537</v>
      </c>
      <c r="AE31" t="n">
        <v>366720.0157477915</v>
      </c>
      <c r="AF31" t="n">
        <v>4.879756079059046e-06</v>
      </c>
      <c r="AG31" t="n">
        <v>6.03587962962963</v>
      </c>
      <c r="AH31" t="n">
        <v>331720.7721395963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4.8114</v>
      </c>
      <c r="E32" t="n">
        <v>20.78</v>
      </c>
      <c r="F32" t="n">
        <v>17.77</v>
      </c>
      <c r="G32" t="n">
        <v>56.11</v>
      </c>
      <c r="H32" t="n">
        <v>0.84</v>
      </c>
      <c r="I32" t="n">
        <v>19</v>
      </c>
      <c r="J32" t="n">
        <v>178.88</v>
      </c>
      <c r="K32" t="n">
        <v>51.39</v>
      </c>
      <c r="L32" t="n">
        <v>8.5</v>
      </c>
      <c r="M32" t="n">
        <v>17</v>
      </c>
      <c r="N32" t="n">
        <v>33.99</v>
      </c>
      <c r="O32" t="n">
        <v>22296.41</v>
      </c>
      <c r="P32" t="n">
        <v>211.63</v>
      </c>
      <c r="Q32" t="n">
        <v>444.57</v>
      </c>
      <c r="R32" t="n">
        <v>76.48999999999999</v>
      </c>
      <c r="S32" t="n">
        <v>48.21</v>
      </c>
      <c r="T32" t="n">
        <v>8156.27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266.8390877317755</v>
      </c>
      <c r="AB32" t="n">
        <v>365.1010119443332</v>
      </c>
      <c r="AC32" t="n">
        <v>330.2562837868538</v>
      </c>
      <c r="AD32" t="n">
        <v>266839.0877317755</v>
      </c>
      <c r="AE32" t="n">
        <v>365101.0119443332</v>
      </c>
      <c r="AF32" t="n">
        <v>4.898080360242143e-06</v>
      </c>
      <c r="AG32" t="n">
        <v>6.012731481481482</v>
      </c>
      <c r="AH32" t="n">
        <v>330256.2837868538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4.8174</v>
      </c>
      <c r="E33" t="n">
        <v>20.76</v>
      </c>
      <c r="F33" t="n">
        <v>17.74</v>
      </c>
      <c r="G33" t="n">
        <v>56.03</v>
      </c>
      <c r="H33" t="n">
        <v>0.87</v>
      </c>
      <c r="I33" t="n">
        <v>19</v>
      </c>
      <c r="J33" t="n">
        <v>179.26</v>
      </c>
      <c r="K33" t="n">
        <v>51.39</v>
      </c>
      <c r="L33" t="n">
        <v>8.75</v>
      </c>
      <c r="M33" t="n">
        <v>17</v>
      </c>
      <c r="N33" t="n">
        <v>34.11</v>
      </c>
      <c r="O33" t="n">
        <v>22342.26</v>
      </c>
      <c r="P33" t="n">
        <v>210.59</v>
      </c>
      <c r="Q33" t="n">
        <v>444.56</v>
      </c>
      <c r="R33" t="n">
        <v>75.39</v>
      </c>
      <c r="S33" t="n">
        <v>48.21</v>
      </c>
      <c r="T33" t="n">
        <v>7607.06</v>
      </c>
      <c r="U33" t="n">
        <v>0.64</v>
      </c>
      <c r="V33" t="n">
        <v>0.77</v>
      </c>
      <c r="W33" t="n">
        <v>0.2</v>
      </c>
      <c r="X33" t="n">
        <v>0.46</v>
      </c>
      <c r="Y33" t="n">
        <v>1</v>
      </c>
      <c r="Z33" t="n">
        <v>10</v>
      </c>
      <c r="AA33" t="n">
        <v>266.0680275226554</v>
      </c>
      <c r="AB33" t="n">
        <v>364.0460133494396</v>
      </c>
      <c r="AC33" t="n">
        <v>329.301972777157</v>
      </c>
      <c r="AD33" t="n">
        <v>266068.0275226554</v>
      </c>
      <c r="AE33" t="n">
        <v>364046.0133494396</v>
      </c>
      <c r="AF33" t="n">
        <v>4.904188453969843e-06</v>
      </c>
      <c r="AG33" t="n">
        <v>6.006944444444446</v>
      </c>
      <c r="AH33" t="n">
        <v>329301.972777157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4.836</v>
      </c>
      <c r="E34" t="n">
        <v>20.68</v>
      </c>
      <c r="F34" t="n">
        <v>17.7</v>
      </c>
      <c r="G34" t="n">
        <v>58.99</v>
      </c>
      <c r="H34" t="n">
        <v>0.89</v>
      </c>
      <c r="I34" t="n">
        <v>18</v>
      </c>
      <c r="J34" t="n">
        <v>179.63</v>
      </c>
      <c r="K34" t="n">
        <v>51.39</v>
      </c>
      <c r="L34" t="n">
        <v>9</v>
      </c>
      <c r="M34" t="n">
        <v>16</v>
      </c>
      <c r="N34" t="n">
        <v>34.24</v>
      </c>
      <c r="O34" t="n">
        <v>22388.15</v>
      </c>
      <c r="P34" t="n">
        <v>209.6</v>
      </c>
      <c r="Q34" t="n">
        <v>444.55</v>
      </c>
      <c r="R34" t="n">
        <v>74.45</v>
      </c>
      <c r="S34" t="n">
        <v>48.21</v>
      </c>
      <c r="T34" t="n">
        <v>7140.6</v>
      </c>
      <c r="U34" t="n">
        <v>0.65</v>
      </c>
      <c r="V34" t="n">
        <v>0.77</v>
      </c>
      <c r="W34" t="n">
        <v>0.18</v>
      </c>
      <c r="X34" t="n">
        <v>0.42</v>
      </c>
      <c r="Y34" t="n">
        <v>1</v>
      </c>
      <c r="Z34" t="n">
        <v>10</v>
      </c>
      <c r="AA34" t="n">
        <v>264.7544394315344</v>
      </c>
      <c r="AB34" t="n">
        <v>362.2487041717512</v>
      </c>
      <c r="AC34" t="n">
        <v>327.6761962648479</v>
      </c>
      <c r="AD34" t="n">
        <v>264754.4394315344</v>
      </c>
      <c r="AE34" t="n">
        <v>362248.7041717512</v>
      </c>
      <c r="AF34" t="n">
        <v>4.923123544525711e-06</v>
      </c>
      <c r="AG34" t="n">
        <v>5.983796296296297</v>
      </c>
      <c r="AH34" t="n">
        <v>327676.1962648479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4.8195</v>
      </c>
      <c r="E35" t="n">
        <v>20.75</v>
      </c>
      <c r="F35" t="n">
        <v>17.77</v>
      </c>
      <c r="G35" t="n">
        <v>59.22</v>
      </c>
      <c r="H35" t="n">
        <v>0.91</v>
      </c>
      <c r="I35" t="n">
        <v>18</v>
      </c>
      <c r="J35" t="n">
        <v>180</v>
      </c>
      <c r="K35" t="n">
        <v>51.39</v>
      </c>
      <c r="L35" t="n">
        <v>9.25</v>
      </c>
      <c r="M35" t="n">
        <v>16</v>
      </c>
      <c r="N35" t="n">
        <v>34.36</v>
      </c>
      <c r="O35" t="n">
        <v>22434.08</v>
      </c>
      <c r="P35" t="n">
        <v>210.23</v>
      </c>
      <c r="Q35" t="n">
        <v>444.59</v>
      </c>
      <c r="R35" t="n">
        <v>76.69</v>
      </c>
      <c r="S35" t="n">
        <v>48.21</v>
      </c>
      <c r="T35" t="n">
        <v>8260.719999999999</v>
      </c>
      <c r="U35" t="n">
        <v>0.63</v>
      </c>
      <c r="V35" t="n">
        <v>0.77</v>
      </c>
      <c r="W35" t="n">
        <v>0.19</v>
      </c>
      <c r="X35" t="n">
        <v>0.49</v>
      </c>
      <c r="Y35" t="n">
        <v>1</v>
      </c>
      <c r="Z35" t="n">
        <v>10</v>
      </c>
      <c r="AA35" t="n">
        <v>265.8909673056315</v>
      </c>
      <c r="AB35" t="n">
        <v>363.8037517491619</v>
      </c>
      <c r="AC35" t="n">
        <v>329.0828322839936</v>
      </c>
      <c r="AD35" t="n">
        <v>265890.9673056315</v>
      </c>
      <c r="AE35" t="n">
        <v>363803.7517491619</v>
      </c>
      <c r="AF35" t="n">
        <v>4.906326286774537e-06</v>
      </c>
      <c r="AG35" t="n">
        <v>6.004050925925926</v>
      </c>
      <c r="AH35" t="n">
        <v>329082.8322839936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4.8308</v>
      </c>
      <c r="E36" t="n">
        <v>20.7</v>
      </c>
      <c r="F36" t="n">
        <v>17.75</v>
      </c>
      <c r="G36" t="n">
        <v>62.65</v>
      </c>
      <c r="H36" t="n">
        <v>0.93</v>
      </c>
      <c r="I36" t="n">
        <v>17</v>
      </c>
      <c r="J36" t="n">
        <v>180.37</v>
      </c>
      <c r="K36" t="n">
        <v>51.39</v>
      </c>
      <c r="L36" t="n">
        <v>9.5</v>
      </c>
      <c r="M36" t="n">
        <v>15</v>
      </c>
      <c r="N36" t="n">
        <v>34.48</v>
      </c>
      <c r="O36" t="n">
        <v>22480.05</v>
      </c>
      <c r="P36" t="n">
        <v>209.62</v>
      </c>
      <c r="Q36" t="n">
        <v>444.55</v>
      </c>
      <c r="R36" t="n">
        <v>76.15000000000001</v>
      </c>
      <c r="S36" t="n">
        <v>48.21</v>
      </c>
      <c r="T36" t="n">
        <v>7996.93</v>
      </c>
      <c r="U36" t="n">
        <v>0.63</v>
      </c>
      <c r="V36" t="n">
        <v>0.77</v>
      </c>
      <c r="W36" t="n">
        <v>0.19</v>
      </c>
      <c r="X36" t="n">
        <v>0.48</v>
      </c>
      <c r="Y36" t="n">
        <v>1</v>
      </c>
      <c r="Z36" t="n">
        <v>10</v>
      </c>
      <c r="AA36" t="n">
        <v>265.0309337952023</v>
      </c>
      <c r="AB36" t="n">
        <v>362.6270159581919</v>
      </c>
      <c r="AC36" t="n">
        <v>328.0184025053547</v>
      </c>
      <c r="AD36" t="n">
        <v>265030.9337952023</v>
      </c>
      <c r="AE36" t="n">
        <v>362627.0159581919</v>
      </c>
      <c r="AF36" t="n">
        <v>4.917829863295038e-06</v>
      </c>
      <c r="AG36" t="n">
        <v>5.989583333333333</v>
      </c>
      <c r="AH36" t="n">
        <v>328018.4025053547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4.8322</v>
      </c>
      <c r="E37" t="n">
        <v>20.69</v>
      </c>
      <c r="F37" t="n">
        <v>17.75</v>
      </c>
      <c r="G37" t="n">
        <v>62.63</v>
      </c>
      <c r="H37" t="n">
        <v>0.96</v>
      </c>
      <c r="I37" t="n">
        <v>17</v>
      </c>
      <c r="J37" t="n">
        <v>180.75</v>
      </c>
      <c r="K37" t="n">
        <v>51.39</v>
      </c>
      <c r="L37" t="n">
        <v>9.75</v>
      </c>
      <c r="M37" t="n">
        <v>15</v>
      </c>
      <c r="N37" t="n">
        <v>34.6</v>
      </c>
      <c r="O37" t="n">
        <v>22526.07</v>
      </c>
      <c r="P37" t="n">
        <v>209.32</v>
      </c>
      <c r="Q37" t="n">
        <v>444.62</v>
      </c>
      <c r="R37" t="n">
        <v>75.81999999999999</v>
      </c>
      <c r="S37" t="n">
        <v>48.21</v>
      </c>
      <c r="T37" t="n">
        <v>7827.86</v>
      </c>
      <c r="U37" t="n">
        <v>0.64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264.8389233140814</v>
      </c>
      <c r="AB37" t="n">
        <v>362.3642987470178</v>
      </c>
      <c r="AC37" t="n">
        <v>327.7807586560891</v>
      </c>
      <c r="AD37" t="n">
        <v>264838.9233140814</v>
      </c>
      <c r="AE37" t="n">
        <v>362364.2987470177</v>
      </c>
      <c r="AF37" t="n">
        <v>4.919255085164835e-06</v>
      </c>
      <c r="AG37" t="n">
        <v>5.986689814814816</v>
      </c>
      <c r="AH37" t="n">
        <v>327780.7586560891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4.8519</v>
      </c>
      <c r="E38" t="n">
        <v>20.61</v>
      </c>
      <c r="F38" t="n">
        <v>17.7</v>
      </c>
      <c r="G38" t="n">
        <v>66.36</v>
      </c>
      <c r="H38" t="n">
        <v>0.98</v>
      </c>
      <c r="I38" t="n">
        <v>16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207.95</v>
      </c>
      <c r="Q38" t="n">
        <v>444.56</v>
      </c>
      <c r="R38" t="n">
        <v>74.26000000000001</v>
      </c>
      <c r="S38" t="n">
        <v>48.21</v>
      </c>
      <c r="T38" t="n">
        <v>7056.42</v>
      </c>
      <c r="U38" t="n">
        <v>0.65</v>
      </c>
      <c r="V38" t="n">
        <v>0.77</v>
      </c>
      <c r="W38" t="n">
        <v>0.19</v>
      </c>
      <c r="X38" t="n">
        <v>0.42</v>
      </c>
      <c r="Y38" t="n">
        <v>1</v>
      </c>
      <c r="Z38" t="n">
        <v>10</v>
      </c>
      <c r="AA38" t="n">
        <v>263.4594362986143</v>
      </c>
      <c r="AB38" t="n">
        <v>360.4768237537837</v>
      </c>
      <c r="AC38" t="n">
        <v>326.0734216271215</v>
      </c>
      <c r="AD38" t="n">
        <v>263459.4362986143</v>
      </c>
      <c r="AE38" t="n">
        <v>360476.8237537837</v>
      </c>
      <c r="AF38" t="n">
        <v>4.939309992904114e-06</v>
      </c>
      <c r="AG38" t="n">
        <v>5.963541666666667</v>
      </c>
      <c r="AH38" t="n">
        <v>326073.4216271215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4.8475</v>
      </c>
      <c r="E39" t="n">
        <v>20.63</v>
      </c>
      <c r="F39" t="n">
        <v>17.71</v>
      </c>
      <c r="G39" t="n">
        <v>66.43000000000001</v>
      </c>
      <c r="H39" t="n">
        <v>1</v>
      </c>
      <c r="I39" t="n">
        <v>16</v>
      </c>
      <c r="J39" t="n">
        <v>181.49</v>
      </c>
      <c r="K39" t="n">
        <v>51.39</v>
      </c>
      <c r="L39" t="n">
        <v>10.25</v>
      </c>
      <c r="M39" t="n">
        <v>14</v>
      </c>
      <c r="N39" t="n">
        <v>34.85</v>
      </c>
      <c r="O39" t="n">
        <v>22618.23</v>
      </c>
      <c r="P39" t="n">
        <v>208.02</v>
      </c>
      <c r="Q39" t="n">
        <v>444.56</v>
      </c>
      <c r="R39" t="n">
        <v>74.92</v>
      </c>
      <c r="S39" t="n">
        <v>48.21</v>
      </c>
      <c r="T39" t="n">
        <v>7386.21</v>
      </c>
      <c r="U39" t="n">
        <v>0.64</v>
      </c>
      <c r="V39" t="n">
        <v>0.77</v>
      </c>
      <c r="W39" t="n">
        <v>0.19</v>
      </c>
      <c r="X39" t="n">
        <v>0.44</v>
      </c>
      <c r="Y39" t="n">
        <v>1</v>
      </c>
      <c r="Z39" t="n">
        <v>10</v>
      </c>
      <c r="AA39" t="n">
        <v>263.6462365286818</v>
      </c>
      <c r="AB39" t="n">
        <v>360.7324120696066</v>
      </c>
      <c r="AC39" t="n">
        <v>326.3046169528027</v>
      </c>
      <c r="AD39" t="n">
        <v>263646.2365286818</v>
      </c>
      <c r="AE39" t="n">
        <v>360732.4120696066</v>
      </c>
      <c r="AF39" t="n">
        <v>4.934830724170469e-06</v>
      </c>
      <c r="AG39" t="n">
        <v>5.969328703703703</v>
      </c>
      <c r="AH39" t="n">
        <v>326304.6169528028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4.8488</v>
      </c>
      <c r="E40" t="n">
        <v>20.62</v>
      </c>
      <c r="F40" t="n">
        <v>17.71</v>
      </c>
      <c r="G40" t="n">
        <v>66.41</v>
      </c>
      <c r="H40" t="n">
        <v>1.02</v>
      </c>
      <c r="I40" t="n">
        <v>16</v>
      </c>
      <c r="J40" t="n">
        <v>181.87</v>
      </c>
      <c r="K40" t="n">
        <v>51.39</v>
      </c>
      <c r="L40" t="n">
        <v>10.5</v>
      </c>
      <c r="M40" t="n">
        <v>14</v>
      </c>
      <c r="N40" t="n">
        <v>34.98</v>
      </c>
      <c r="O40" t="n">
        <v>22664.49</v>
      </c>
      <c r="P40" t="n">
        <v>207.24</v>
      </c>
      <c r="Q40" t="n">
        <v>444.55</v>
      </c>
      <c r="R40" t="n">
        <v>74.77</v>
      </c>
      <c r="S40" t="n">
        <v>48.21</v>
      </c>
      <c r="T40" t="n">
        <v>7310.42</v>
      </c>
      <c r="U40" t="n">
        <v>0.64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263.2188032484593</v>
      </c>
      <c r="AB40" t="n">
        <v>360.1475789985807</v>
      </c>
      <c r="AC40" t="n">
        <v>325.7755995292571</v>
      </c>
      <c r="AD40" t="n">
        <v>263218.8032484592</v>
      </c>
      <c r="AE40" t="n">
        <v>360147.5789985807</v>
      </c>
      <c r="AF40" t="n">
        <v>4.936154144478136e-06</v>
      </c>
      <c r="AG40" t="n">
        <v>5.966435185185186</v>
      </c>
      <c r="AH40" t="n">
        <v>325775.5995292572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4.8659</v>
      </c>
      <c r="E41" t="n">
        <v>20.55</v>
      </c>
      <c r="F41" t="n">
        <v>17.67</v>
      </c>
      <c r="G41" t="n">
        <v>70.68000000000001</v>
      </c>
      <c r="H41" t="n">
        <v>1.05</v>
      </c>
      <c r="I41" t="n">
        <v>15</v>
      </c>
      <c r="J41" t="n">
        <v>182.24</v>
      </c>
      <c r="K41" t="n">
        <v>51.39</v>
      </c>
      <c r="L41" t="n">
        <v>10.75</v>
      </c>
      <c r="M41" t="n">
        <v>13</v>
      </c>
      <c r="N41" t="n">
        <v>35.1</v>
      </c>
      <c r="O41" t="n">
        <v>22710.68</v>
      </c>
      <c r="P41" t="n">
        <v>206.7</v>
      </c>
      <c r="Q41" t="n">
        <v>444.55</v>
      </c>
      <c r="R41" t="n">
        <v>73.48</v>
      </c>
      <c r="S41" t="n">
        <v>48.21</v>
      </c>
      <c r="T41" t="n">
        <v>6668.52</v>
      </c>
      <c r="U41" t="n">
        <v>0.66</v>
      </c>
      <c r="V41" t="n">
        <v>0.77</v>
      </c>
      <c r="W41" t="n">
        <v>0.19</v>
      </c>
      <c r="X41" t="n">
        <v>0.39</v>
      </c>
      <c r="Y41" t="n">
        <v>1</v>
      </c>
      <c r="Z41" t="n">
        <v>10</v>
      </c>
      <c r="AA41" t="n">
        <v>262.3607198786931</v>
      </c>
      <c r="AB41" t="n">
        <v>358.9735114761003</v>
      </c>
      <c r="AC41" t="n">
        <v>324.7135833633081</v>
      </c>
      <c r="AD41" t="n">
        <v>262360.7198786932</v>
      </c>
      <c r="AE41" t="n">
        <v>358973.5114761002</v>
      </c>
      <c r="AF41" t="n">
        <v>4.953562211602079e-06</v>
      </c>
      <c r="AG41" t="n">
        <v>5.946180555555556</v>
      </c>
      <c r="AH41" t="n">
        <v>324713.5833633081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4.8663</v>
      </c>
      <c r="E42" t="n">
        <v>20.55</v>
      </c>
      <c r="F42" t="n">
        <v>17.67</v>
      </c>
      <c r="G42" t="n">
        <v>70.67</v>
      </c>
      <c r="H42" t="n">
        <v>1.07</v>
      </c>
      <c r="I42" t="n">
        <v>15</v>
      </c>
      <c r="J42" t="n">
        <v>182.62</v>
      </c>
      <c r="K42" t="n">
        <v>51.39</v>
      </c>
      <c r="L42" t="n">
        <v>11</v>
      </c>
      <c r="M42" t="n">
        <v>13</v>
      </c>
      <c r="N42" t="n">
        <v>35.22</v>
      </c>
      <c r="O42" t="n">
        <v>22756.91</v>
      </c>
      <c r="P42" t="n">
        <v>206.25</v>
      </c>
      <c r="Q42" t="n">
        <v>444.57</v>
      </c>
      <c r="R42" t="n">
        <v>73.31999999999999</v>
      </c>
      <c r="S42" t="n">
        <v>48.21</v>
      </c>
      <c r="T42" t="n">
        <v>6592.12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262.1254063803964</v>
      </c>
      <c r="AB42" t="n">
        <v>358.6515451664317</v>
      </c>
      <c r="AC42" t="n">
        <v>324.4223450663517</v>
      </c>
      <c r="AD42" t="n">
        <v>262125.4063803964</v>
      </c>
      <c r="AE42" t="n">
        <v>358651.5451664317</v>
      </c>
      <c r="AF42" t="n">
        <v>4.953969417850593e-06</v>
      </c>
      <c r="AG42" t="n">
        <v>5.946180555555556</v>
      </c>
      <c r="AH42" t="n">
        <v>324422.3450663517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4.8672</v>
      </c>
      <c r="E43" t="n">
        <v>20.55</v>
      </c>
      <c r="F43" t="n">
        <v>17.66</v>
      </c>
      <c r="G43" t="n">
        <v>70.66</v>
      </c>
      <c r="H43" t="n">
        <v>1.09</v>
      </c>
      <c r="I43" t="n">
        <v>15</v>
      </c>
      <c r="J43" t="n">
        <v>182.99</v>
      </c>
      <c r="K43" t="n">
        <v>51.39</v>
      </c>
      <c r="L43" t="n">
        <v>11.25</v>
      </c>
      <c r="M43" t="n">
        <v>13</v>
      </c>
      <c r="N43" t="n">
        <v>35.35</v>
      </c>
      <c r="O43" t="n">
        <v>22803.18</v>
      </c>
      <c r="P43" t="n">
        <v>205.54</v>
      </c>
      <c r="Q43" t="n">
        <v>444.57</v>
      </c>
      <c r="R43" t="n">
        <v>73.15000000000001</v>
      </c>
      <c r="S43" t="n">
        <v>48.21</v>
      </c>
      <c r="T43" t="n">
        <v>6506.31</v>
      </c>
      <c r="U43" t="n">
        <v>0.66</v>
      </c>
      <c r="V43" t="n">
        <v>0.77</v>
      </c>
      <c r="W43" t="n">
        <v>0.19</v>
      </c>
      <c r="X43" t="n">
        <v>0.39</v>
      </c>
      <c r="Y43" t="n">
        <v>1</v>
      </c>
      <c r="Z43" t="n">
        <v>10</v>
      </c>
      <c r="AA43" t="n">
        <v>261.7243231739044</v>
      </c>
      <c r="AB43" t="n">
        <v>358.1027654287672</v>
      </c>
      <c r="AC43" t="n">
        <v>323.9259400966328</v>
      </c>
      <c r="AD43" t="n">
        <v>261724.3231739044</v>
      </c>
      <c r="AE43" t="n">
        <v>358102.7654287672</v>
      </c>
      <c r="AF43" t="n">
        <v>4.954885631909749e-06</v>
      </c>
      <c r="AG43" t="n">
        <v>5.946180555555556</v>
      </c>
      <c r="AH43" t="n">
        <v>323925.9400966328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4.893</v>
      </c>
      <c r="E44" t="n">
        <v>20.44</v>
      </c>
      <c r="F44" t="n">
        <v>17.59</v>
      </c>
      <c r="G44" t="n">
        <v>75.39</v>
      </c>
      <c r="H44" t="n">
        <v>1.11</v>
      </c>
      <c r="I44" t="n">
        <v>14</v>
      </c>
      <c r="J44" t="n">
        <v>183.37</v>
      </c>
      <c r="K44" t="n">
        <v>51.39</v>
      </c>
      <c r="L44" t="n">
        <v>11.5</v>
      </c>
      <c r="M44" t="n">
        <v>12</v>
      </c>
      <c r="N44" t="n">
        <v>35.48</v>
      </c>
      <c r="O44" t="n">
        <v>22849.49</v>
      </c>
      <c r="P44" t="n">
        <v>204.78</v>
      </c>
      <c r="Q44" t="n">
        <v>444.55</v>
      </c>
      <c r="R44" t="n">
        <v>70.64</v>
      </c>
      <c r="S44" t="n">
        <v>48.21</v>
      </c>
      <c r="T44" t="n">
        <v>5253.55</v>
      </c>
      <c r="U44" t="n">
        <v>0.68</v>
      </c>
      <c r="V44" t="n">
        <v>0.78</v>
      </c>
      <c r="W44" t="n">
        <v>0.19</v>
      </c>
      <c r="X44" t="n">
        <v>0.31</v>
      </c>
      <c r="Y44" t="n">
        <v>1</v>
      </c>
      <c r="Z44" t="n">
        <v>10</v>
      </c>
      <c r="AA44" t="n">
        <v>248.7440274081075</v>
      </c>
      <c r="AB44" t="n">
        <v>340.3425521116096</v>
      </c>
      <c r="AC44" t="n">
        <v>307.860736611951</v>
      </c>
      <c r="AD44" t="n">
        <v>248744.0274081075</v>
      </c>
      <c r="AE44" t="n">
        <v>340342.5521116096</v>
      </c>
      <c r="AF44" t="n">
        <v>4.981150434938855e-06</v>
      </c>
      <c r="AG44" t="n">
        <v>5.914351851851852</v>
      </c>
      <c r="AH44" t="n">
        <v>307860.736611951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4.88</v>
      </c>
      <c r="E45" t="n">
        <v>20.49</v>
      </c>
      <c r="F45" t="n">
        <v>17.64</v>
      </c>
      <c r="G45" t="n">
        <v>75.62</v>
      </c>
      <c r="H45" t="n">
        <v>1.13</v>
      </c>
      <c r="I45" t="n">
        <v>14</v>
      </c>
      <c r="J45" t="n">
        <v>183.74</v>
      </c>
      <c r="K45" t="n">
        <v>51.39</v>
      </c>
      <c r="L45" t="n">
        <v>11.75</v>
      </c>
      <c r="M45" t="n">
        <v>12</v>
      </c>
      <c r="N45" t="n">
        <v>35.6</v>
      </c>
      <c r="O45" t="n">
        <v>22895.85</v>
      </c>
      <c r="P45" t="n">
        <v>204.98</v>
      </c>
      <c r="Q45" t="n">
        <v>444.55</v>
      </c>
      <c r="R45" t="n">
        <v>72.88</v>
      </c>
      <c r="S45" t="n">
        <v>48.21</v>
      </c>
      <c r="T45" t="n">
        <v>6374.95</v>
      </c>
      <c r="U45" t="n">
        <v>0.66</v>
      </c>
      <c r="V45" t="n">
        <v>0.77</v>
      </c>
      <c r="W45" t="n">
        <v>0.18</v>
      </c>
      <c r="X45" t="n">
        <v>0.37</v>
      </c>
      <c r="Y45" t="n">
        <v>1</v>
      </c>
      <c r="Z45" t="n">
        <v>10</v>
      </c>
      <c r="AA45" t="n">
        <v>249.3259324350183</v>
      </c>
      <c r="AB45" t="n">
        <v>341.1387402412665</v>
      </c>
      <c r="AC45" t="n">
        <v>308.5809376639708</v>
      </c>
      <c r="AD45" t="n">
        <v>249325.9324350183</v>
      </c>
      <c r="AE45" t="n">
        <v>341138.7402412666</v>
      </c>
      <c r="AF45" t="n">
        <v>4.967916231862173e-06</v>
      </c>
      <c r="AG45" t="n">
        <v>5.928819444444444</v>
      </c>
      <c r="AH45" t="n">
        <v>308580.9376639708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4.8742</v>
      </c>
      <c r="E46" t="n">
        <v>20.52</v>
      </c>
      <c r="F46" t="n">
        <v>17.67</v>
      </c>
      <c r="G46" t="n">
        <v>75.72</v>
      </c>
      <c r="H46" t="n">
        <v>1.16</v>
      </c>
      <c r="I46" t="n">
        <v>14</v>
      </c>
      <c r="J46" t="n">
        <v>184.12</v>
      </c>
      <c r="K46" t="n">
        <v>51.39</v>
      </c>
      <c r="L46" t="n">
        <v>12</v>
      </c>
      <c r="M46" t="n">
        <v>12</v>
      </c>
      <c r="N46" t="n">
        <v>35.73</v>
      </c>
      <c r="O46" t="n">
        <v>22942.24</v>
      </c>
      <c r="P46" t="n">
        <v>203.9</v>
      </c>
      <c r="Q46" t="n">
        <v>444.55</v>
      </c>
      <c r="R46" t="n">
        <v>73.56</v>
      </c>
      <c r="S46" t="n">
        <v>48.21</v>
      </c>
      <c r="T46" t="n">
        <v>6715.48</v>
      </c>
      <c r="U46" t="n">
        <v>0.66</v>
      </c>
      <c r="V46" t="n">
        <v>0.77</v>
      </c>
      <c r="W46" t="n">
        <v>0.18</v>
      </c>
      <c r="X46" t="n">
        <v>0.39</v>
      </c>
      <c r="Y46" t="n">
        <v>1</v>
      </c>
      <c r="Z46" t="n">
        <v>10</v>
      </c>
      <c r="AA46" t="n">
        <v>249.0233317080124</v>
      </c>
      <c r="AB46" t="n">
        <v>340.7247085767754</v>
      </c>
      <c r="AC46" t="n">
        <v>308.2064206004414</v>
      </c>
      <c r="AD46" t="n">
        <v>249023.3317080124</v>
      </c>
      <c r="AE46" t="n">
        <v>340724.7085767754</v>
      </c>
      <c r="AF46" t="n">
        <v>4.962011741258731e-06</v>
      </c>
      <c r="AG46" t="n">
        <v>5.9375</v>
      </c>
      <c r="AH46" t="n">
        <v>308206.4206004415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4.892</v>
      </c>
      <c r="E47" t="n">
        <v>20.44</v>
      </c>
      <c r="F47" t="n">
        <v>17.63</v>
      </c>
      <c r="G47" t="n">
        <v>81.36</v>
      </c>
      <c r="H47" t="n">
        <v>1.18</v>
      </c>
      <c r="I47" t="n">
        <v>13</v>
      </c>
      <c r="J47" t="n">
        <v>184.5</v>
      </c>
      <c r="K47" t="n">
        <v>51.39</v>
      </c>
      <c r="L47" t="n">
        <v>12.25</v>
      </c>
      <c r="M47" t="n">
        <v>11</v>
      </c>
      <c r="N47" t="n">
        <v>35.85</v>
      </c>
      <c r="O47" t="n">
        <v>22988.69</v>
      </c>
      <c r="P47" t="n">
        <v>203.17</v>
      </c>
      <c r="Q47" t="n">
        <v>444.55</v>
      </c>
      <c r="R47" t="n">
        <v>72.14</v>
      </c>
      <c r="S47" t="n">
        <v>48.21</v>
      </c>
      <c r="T47" t="n">
        <v>6008.98</v>
      </c>
      <c r="U47" t="n">
        <v>0.67</v>
      </c>
      <c r="V47" t="n">
        <v>0.77</v>
      </c>
      <c r="W47" t="n">
        <v>0.18</v>
      </c>
      <c r="X47" t="n">
        <v>0.35</v>
      </c>
      <c r="Y47" t="n">
        <v>1</v>
      </c>
      <c r="Z47" t="n">
        <v>10</v>
      </c>
      <c r="AA47" t="n">
        <v>248.0645338741886</v>
      </c>
      <c r="AB47" t="n">
        <v>339.4128390813632</v>
      </c>
      <c r="AC47" t="n">
        <v>307.0197540884505</v>
      </c>
      <c r="AD47" t="n">
        <v>248064.5338741885</v>
      </c>
      <c r="AE47" t="n">
        <v>339412.8390813632</v>
      </c>
      <c r="AF47" t="n">
        <v>4.980132419317572e-06</v>
      </c>
      <c r="AG47" t="n">
        <v>5.914351851851852</v>
      </c>
      <c r="AH47" t="n">
        <v>307019.7540884505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4.8933</v>
      </c>
      <c r="E48" t="n">
        <v>20.44</v>
      </c>
      <c r="F48" t="n">
        <v>17.62</v>
      </c>
      <c r="G48" t="n">
        <v>81.34</v>
      </c>
      <c r="H48" t="n">
        <v>1.2</v>
      </c>
      <c r="I48" t="n">
        <v>13</v>
      </c>
      <c r="J48" t="n">
        <v>184.87</v>
      </c>
      <c r="K48" t="n">
        <v>51.39</v>
      </c>
      <c r="L48" t="n">
        <v>12.5</v>
      </c>
      <c r="M48" t="n">
        <v>11</v>
      </c>
      <c r="N48" t="n">
        <v>35.98</v>
      </c>
      <c r="O48" t="n">
        <v>23035.17</v>
      </c>
      <c r="P48" t="n">
        <v>203.01</v>
      </c>
      <c r="Q48" t="n">
        <v>444.55</v>
      </c>
      <c r="R48" t="n">
        <v>71.92</v>
      </c>
      <c r="S48" t="n">
        <v>48.21</v>
      </c>
      <c r="T48" t="n">
        <v>5902.05</v>
      </c>
      <c r="U48" t="n">
        <v>0.67</v>
      </c>
      <c r="V48" t="n">
        <v>0.77</v>
      </c>
      <c r="W48" t="n">
        <v>0.18</v>
      </c>
      <c r="X48" t="n">
        <v>0.35</v>
      </c>
      <c r="Y48" t="n">
        <v>1</v>
      </c>
      <c r="Z48" t="n">
        <v>10</v>
      </c>
      <c r="AA48" t="n">
        <v>247.9264971176104</v>
      </c>
      <c r="AB48" t="n">
        <v>339.2239711012611</v>
      </c>
      <c r="AC48" t="n">
        <v>306.8489114032915</v>
      </c>
      <c r="AD48" t="n">
        <v>247926.4971176104</v>
      </c>
      <c r="AE48" t="n">
        <v>339223.9711012611</v>
      </c>
      <c r="AF48" t="n">
        <v>4.98145583962524e-06</v>
      </c>
      <c r="AG48" t="n">
        <v>5.914351851851852</v>
      </c>
      <c r="AH48" t="n">
        <v>306848.9114032915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4.8892</v>
      </c>
      <c r="E49" t="n">
        <v>20.45</v>
      </c>
      <c r="F49" t="n">
        <v>17.64</v>
      </c>
      <c r="G49" t="n">
        <v>81.42</v>
      </c>
      <c r="H49" t="n">
        <v>1.22</v>
      </c>
      <c r="I49" t="n">
        <v>13</v>
      </c>
      <c r="J49" t="n">
        <v>185.25</v>
      </c>
      <c r="K49" t="n">
        <v>51.39</v>
      </c>
      <c r="L49" t="n">
        <v>12.75</v>
      </c>
      <c r="M49" t="n">
        <v>11</v>
      </c>
      <c r="N49" t="n">
        <v>36.11</v>
      </c>
      <c r="O49" t="n">
        <v>23081.7</v>
      </c>
      <c r="P49" t="n">
        <v>203.07</v>
      </c>
      <c r="Q49" t="n">
        <v>444.55</v>
      </c>
      <c r="R49" t="n">
        <v>72.54000000000001</v>
      </c>
      <c r="S49" t="n">
        <v>48.21</v>
      </c>
      <c r="T49" t="n">
        <v>6209.56</v>
      </c>
      <c r="U49" t="n">
        <v>0.66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248.1167716885564</v>
      </c>
      <c r="AB49" t="n">
        <v>339.4843131635509</v>
      </c>
      <c r="AC49" t="n">
        <v>307.0844067845488</v>
      </c>
      <c r="AD49" t="n">
        <v>248116.7716885564</v>
      </c>
      <c r="AE49" t="n">
        <v>339484.3131635509</v>
      </c>
      <c r="AF49" t="n">
        <v>4.977281975577979e-06</v>
      </c>
      <c r="AG49" t="n">
        <v>5.91724537037037</v>
      </c>
      <c r="AH49" t="n">
        <v>307084.4067845488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4.896</v>
      </c>
      <c r="E50" t="n">
        <v>20.42</v>
      </c>
      <c r="F50" t="n">
        <v>17.61</v>
      </c>
      <c r="G50" t="n">
        <v>81.29000000000001</v>
      </c>
      <c r="H50" t="n">
        <v>1.24</v>
      </c>
      <c r="I50" t="n">
        <v>13</v>
      </c>
      <c r="J50" t="n">
        <v>185.63</v>
      </c>
      <c r="K50" t="n">
        <v>51.39</v>
      </c>
      <c r="L50" t="n">
        <v>13</v>
      </c>
      <c r="M50" t="n">
        <v>11</v>
      </c>
      <c r="N50" t="n">
        <v>36.24</v>
      </c>
      <c r="O50" t="n">
        <v>23128.27</v>
      </c>
      <c r="P50" t="n">
        <v>201.31</v>
      </c>
      <c r="Q50" t="n">
        <v>444.58</v>
      </c>
      <c r="R50" t="n">
        <v>71.53</v>
      </c>
      <c r="S50" t="n">
        <v>48.21</v>
      </c>
      <c r="T50" t="n">
        <v>5702.63</v>
      </c>
      <c r="U50" t="n">
        <v>0.67</v>
      </c>
      <c r="V50" t="n">
        <v>0.77</v>
      </c>
      <c r="W50" t="n">
        <v>0.18</v>
      </c>
      <c r="X50" t="n">
        <v>0.33</v>
      </c>
      <c r="Y50" t="n">
        <v>1</v>
      </c>
      <c r="Z50" t="n">
        <v>10</v>
      </c>
      <c r="AA50" t="n">
        <v>246.9880421238957</v>
      </c>
      <c r="AB50" t="n">
        <v>337.9399355771489</v>
      </c>
      <c r="AC50" t="n">
        <v>305.687422427445</v>
      </c>
      <c r="AD50" t="n">
        <v>246988.0421238957</v>
      </c>
      <c r="AE50" t="n">
        <v>337939.9355771489</v>
      </c>
      <c r="AF50" t="n">
        <v>4.984204481802704e-06</v>
      </c>
      <c r="AG50" t="n">
        <v>5.908564814814816</v>
      </c>
      <c r="AH50" t="n">
        <v>305687.422427445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4.9107</v>
      </c>
      <c r="E51" t="n">
        <v>20.36</v>
      </c>
      <c r="F51" t="n">
        <v>17.58</v>
      </c>
      <c r="G51" t="n">
        <v>87.92</v>
      </c>
      <c r="H51" t="n">
        <v>1.26</v>
      </c>
      <c r="I51" t="n">
        <v>12</v>
      </c>
      <c r="J51" t="n">
        <v>186.01</v>
      </c>
      <c r="K51" t="n">
        <v>51.39</v>
      </c>
      <c r="L51" t="n">
        <v>13.25</v>
      </c>
      <c r="M51" t="n">
        <v>10</v>
      </c>
      <c r="N51" t="n">
        <v>36.36</v>
      </c>
      <c r="O51" t="n">
        <v>23174.88</v>
      </c>
      <c r="P51" t="n">
        <v>200.72</v>
      </c>
      <c r="Q51" t="n">
        <v>444.55</v>
      </c>
      <c r="R51" t="n">
        <v>70.70999999999999</v>
      </c>
      <c r="S51" t="n">
        <v>48.21</v>
      </c>
      <c r="T51" t="n">
        <v>5301.36</v>
      </c>
      <c r="U51" t="n">
        <v>0.68</v>
      </c>
      <c r="V51" t="n">
        <v>0.78</v>
      </c>
      <c r="W51" t="n">
        <v>0.18</v>
      </c>
      <c r="X51" t="n">
        <v>0.31</v>
      </c>
      <c r="Y51" t="n">
        <v>1</v>
      </c>
      <c r="Z51" t="n">
        <v>10</v>
      </c>
      <c r="AA51" t="n">
        <v>246.2183122709011</v>
      </c>
      <c r="AB51" t="n">
        <v>336.8867572341978</v>
      </c>
      <c r="AC51" t="n">
        <v>304.7347579473997</v>
      </c>
      <c r="AD51" t="n">
        <v>246218.3122709011</v>
      </c>
      <c r="AE51" t="n">
        <v>336886.7572341978</v>
      </c>
      <c r="AF51" t="n">
        <v>4.999169311435569e-06</v>
      </c>
      <c r="AG51" t="n">
        <v>5.891203703703703</v>
      </c>
      <c r="AH51" t="n">
        <v>304734.7579473997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4.9093</v>
      </c>
      <c r="E52" t="n">
        <v>20.37</v>
      </c>
      <c r="F52" t="n">
        <v>17.59</v>
      </c>
      <c r="G52" t="n">
        <v>87.95</v>
      </c>
      <c r="H52" t="n">
        <v>1.29</v>
      </c>
      <c r="I52" t="n">
        <v>12</v>
      </c>
      <c r="J52" t="n">
        <v>186.38</v>
      </c>
      <c r="K52" t="n">
        <v>51.39</v>
      </c>
      <c r="L52" t="n">
        <v>13.5</v>
      </c>
      <c r="M52" t="n">
        <v>10</v>
      </c>
      <c r="N52" t="n">
        <v>36.49</v>
      </c>
      <c r="O52" t="n">
        <v>23221.54</v>
      </c>
      <c r="P52" t="n">
        <v>200.8</v>
      </c>
      <c r="Q52" t="n">
        <v>444.55</v>
      </c>
      <c r="R52" t="n">
        <v>70.84</v>
      </c>
      <c r="S52" t="n">
        <v>48.21</v>
      </c>
      <c r="T52" t="n">
        <v>5366.03</v>
      </c>
      <c r="U52" t="n">
        <v>0.68</v>
      </c>
      <c r="V52" t="n">
        <v>0.78</v>
      </c>
      <c r="W52" t="n">
        <v>0.18</v>
      </c>
      <c r="X52" t="n">
        <v>0.31</v>
      </c>
      <c r="Y52" t="n">
        <v>1</v>
      </c>
      <c r="Z52" t="n">
        <v>10</v>
      </c>
      <c r="AA52" t="n">
        <v>246.3187946854337</v>
      </c>
      <c r="AB52" t="n">
        <v>337.0242417067325</v>
      </c>
      <c r="AC52" t="n">
        <v>304.8591210948364</v>
      </c>
      <c r="AD52" t="n">
        <v>246318.7946854337</v>
      </c>
      <c r="AE52" t="n">
        <v>337024.2417067325</v>
      </c>
      <c r="AF52" t="n">
        <v>4.997744089565772e-06</v>
      </c>
      <c r="AG52" t="n">
        <v>5.894097222222222</v>
      </c>
      <c r="AH52" t="n">
        <v>304859.1210948364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4.9108</v>
      </c>
      <c r="E53" t="n">
        <v>20.36</v>
      </c>
      <c r="F53" t="n">
        <v>17.58</v>
      </c>
      <c r="G53" t="n">
        <v>87.92</v>
      </c>
      <c r="H53" t="n">
        <v>1.31</v>
      </c>
      <c r="I53" t="n">
        <v>12</v>
      </c>
      <c r="J53" t="n">
        <v>186.76</v>
      </c>
      <c r="K53" t="n">
        <v>51.39</v>
      </c>
      <c r="L53" t="n">
        <v>13.75</v>
      </c>
      <c r="M53" t="n">
        <v>10</v>
      </c>
      <c r="N53" t="n">
        <v>36.62</v>
      </c>
      <c r="O53" t="n">
        <v>23268.24</v>
      </c>
      <c r="P53" t="n">
        <v>201.03</v>
      </c>
      <c r="Q53" t="n">
        <v>444.55</v>
      </c>
      <c r="R53" t="n">
        <v>70.69</v>
      </c>
      <c r="S53" t="n">
        <v>48.21</v>
      </c>
      <c r="T53" t="n">
        <v>5289.97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246.3681953761326</v>
      </c>
      <c r="AB53" t="n">
        <v>337.0918339111514</v>
      </c>
      <c r="AC53" t="n">
        <v>304.9202623941318</v>
      </c>
      <c r="AD53" t="n">
        <v>246368.1953761326</v>
      </c>
      <c r="AE53" t="n">
        <v>337091.8339111514</v>
      </c>
      <c r="AF53" t="n">
        <v>4.999271112997696e-06</v>
      </c>
      <c r="AG53" t="n">
        <v>5.891203703703703</v>
      </c>
      <c r="AH53" t="n">
        <v>304920.2623941318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4.919</v>
      </c>
      <c r="E54" t="n">
        <v>20.33</v>
      </c>
      <c r="F54" t="n">
        <v>17.55</v>
      </c>
      <c r="G54" t="n">
        <v>87.75</v>
      </c>
      <c r="H54" t="n">
        <v>1.33</v>
      </c>
      <c r="I54" t="n">
        <v>12</v>
      </c>
      <c r="J54" t="n">
        <v>187.14</v>
      </c>
      <c r="K54" t="n">
        <v>51.39</v>
      </c>
      <c r="L54" t="n">
        <v>14</v>
      </c>
      <c r="M54" t="n">
        <v>10</v>
      </c>
      <c r="N54" t="n">
        <v>36.75</v>
      </c>
      <c r="O54" t="n">
        <v>23314.98</v>
      </c>
      <c r="P54" t="n">
        <v>199.66</v>
      </c>
      <c r="Q54" t="n">
        <v>444.57</v>
      </c>
      <c r="R54" t="n">
        <v>69.47</v>
      </c>
      <c r="S54" t="n">
        <v>48.21</v>
      </c>
      <c r="T54" t="n">
        <v>4678.74</v>
      </c>
      <c r="U54" t="n">
        <v>0.6899999999999999</v>
      </c>
      <c r="V54" t="n">
        <v>0.78</v>
      </c>
      <c r="W54" t="n">
        <v>0.18</v>
      </c>
      <c r="X54" t="n">
        <v>0.27</v>
      </c>
      <c r="Y54" t="n">
        <v>1</v>
      </c>
      <c r="Z54" t="n">
        <v>10</v>
      </c>
      <c r="AA54" t="n">
        <v>245.3997878305057</v>
      </c>
      <c r="AB54" t="n">
        <v>335.7668159840997</v>
      </c>
      <c r="AC54" t="n">
        <v>303.7217023183631</v>
      </c>
      <c r="AD54" t="n">
        <v>245399.7878305057</v>
      </c>
      <c r="AE54" t="n">
        <v>335766.8159840996</v>
      </c>
      <c r="AF54" t="n">
        <v>5.007618841092218e-06</v>
      </c>
      <c r="AG54" t="n">
        <v>5.882523148148148</v>
      </c>
      <c r="AH54" t="n">
        <v>303721.7023183631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4.9287</v>
      </c>
      <c r="E55" t="n">
        <v>20.29</v>
      </c>
      <c r="F55" t="n">
        <v>17.54</v>
      </c>
      <c r="G55" t="n">
        <v>95.69</v>
      </c>
      <c r="H55" t="n">
        <v>1.35</v>
      </c>
      <c r="I55" t="n">
        <v>11</v>
      </c>
      <c r="J55" t="n">
        <v>187.52</v>
      </c>
      <c r="K55" t="n">
        <v>51.39</v>
      </c>
      <c r="L55" t="n">
        <v>14.25</v>
      </c>
      <c r="M55" t="n">
        <v>9</v>
      </c>
      <c r="N55" t="n">
        <v>36.88</v>
      </c>
      <c r="O55" t="n">
        <v>23361.77</v>
      </c>
      <c r="P55" t="n">
        <v>198.38</v>
      </c>
      <c r="Q55" t="n">
        <v>444.55</v>
      </c>
      <c r="R55" t="n">
        <v>69.44</v>
      </c>
      <c r="S55" t="n">
        <v>48.21</v>
      </c>
      <c r="T55" t="n">
        <v>4672.41</v>
      </c>
      <c r="U55" t="n">
        <v>0.6899999999999999</v>
      </c>
      <c r="V55" t="n">
        <v>0.78</v>
      </c>
      <c r="W55" t="n">
        <v>0.18</v>
      </c>
      <c r="X55" t="n">
        <v>0.27</v>
      </c>
      <c r="Y55" t="n">
        <v>1</v>
      </c>
      <c r="Z55" t="n">
        <v>10</v>
      </c>
      <c r="AA55" t="n">
        <v>244.4811395168965</v>
      </c>
      <c r="AB55" t="n">
        <v>334.5098808335168</v>
      </c>
      <c r="AC55" t="n">
        <v>302.584727294432</v>
      </c>
      <c r="AD55" t="n">
        <v>244481.1395168965</v>
      </c>
      <c r="AE55" t="n">
        <v>334509.8808335168</v>
      </c>
      <c r="AF55" t="n">
        <v>5.017493592618666e-06</v>
      </c>
      <c r="AG55" t="n">
        <v>5.870949074074074</v>
      </c>
      <c r="AH55" t="n">
        <v>302584.727294432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4.925</v>
      </c>
      <c r="E56" t="n">
        <v>20.3</v>
      </c>
      <c r="F56" t="n">
        <v>17.56</v>
      </c>
      <c r="G56" t="n">
        <v>95.78</v>
      </c>
      <c r="H56" t="n">
        <v>1.37</v>
      </c>
      <c r="I56" t="n">
        <v>11</v>
      </c>
      <c r="J56" t="n">
        <v>187.9</v>
      </c>
      <c r="K56" t="n">
        <v>51.39</v>
      </c>
      <c r="L56" t="n">
        <v>14.5</v>
      </c>
      <c r="M56" t="n">
        <v>9</v>
      </c>
      <c r="N56" t="n">
        <v>37.01</v>
      </c>
      <c r="O56" t="n">
        <v>23408.6</v>
      </c>
      <c r="P56" t="n">
        <v>198.16</v>
      </c>
      <c r="Q56" t="n">
        <v>444.55</v>
      </c>
      <c r="R56" t="n">
        <v>69.79000000000001</v>
      </c>
      <c r="S56" t="n">
        <v>48.21</v>
      </c>
      <c r="T56" t="n">
        <v>4846.98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244.5186416092576</v>
      </c>
      <c r="AB56" t="n">
        <v>334.561192850761</v>
      </c>
      <c r="AC56" t="n">
        <v>302.6311421647672</v>
      </c>
      <c r="AD56" t="n">
        <v>244518.6416092576</v>
      </c>
      <c r="AE56" t="n">
        <v>334561.1928507609</v>
      </c>
      <c r="AF56" t="n">
        <v>5.013726934819918e-06</v>
      </c>
      <c r="AG56" t="n">
        <v>5.873842592592593</v>
      </c>
      <c r="AH56" t="n">
        <v>302631.1421647672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4.9233</v>
      </c>
      <c r="E57" t="n">
        <v>20.31</v>
      </c>
      <c r="F57" t="n">
        <v>17.57</v>
      </c>
      <c r="G57" t="n">
        <v>95.81999999999999</v>
      </c>
      <c r="H57" t="n">
        <v>1.39</v>
      </c>
      <c r="I57" t="n">
        <v>11</v>
      </c>
      <c r="J57" t="n">
        <v>188.28</v>
      </c>
      <c r="K57" t="n">
        <v>51.39</v>
      </c>
      <c r="L57" t="n">
        <v>14.75</v>
      </c>
      <c r="M57" t="n">
        <v>9</v>
      </c>
      <c r="N57" t="n">
        <v>37.14</v>
      </c>
      <c r="O57" t="n">
        <v>23455.48</v>
      </c>
      <c r="P57" t="n">
        <v>198.44</v>
      </c>
      <c r="Q57" t="n">
        <v>444.56</v>
      </c>
      <c r="R57" t="n">
        <v>70.09999999999999</v>
      </c>
      <c r="S57" t="n">
        <v>48.21</v>
      </c>
      <c r="T57" t="n">
        <v>5000.03</v>
      </c>
      <c r="U57" t="n">
        <v>0.6899999999999999</v>
      </c>
      <c r="V57" t="n">
        <v>0.78</v>
      </c>
      <c r="W57" t="n">
        <v>0.18</v>
      </c>
      <c r="X57" t="n">
        <v>0.29</v>
      </c>
      <c r="Y57" t="n">
        <v>1</v>
      </c>
      <c r="Z57" t="n">
        <v>10</v>
      </c>
      <c r="AA57" t="n">
        <v>244.7248739214806</v>
      </c>
      <c r="AB57" t="n">
        <v>334.8433689986717</v>
      </c>
      <c r="AC57" t="n">
        <v>302.8863878171582</v>
      </c>
      <c r="AD57" t="n">
        <v>244724.8739214806</v>
      </c>
      <c r="AE57" t="n">
        <v>334843.3689986717</v>
      </c>
      <c r="AF57" t="n">
        <v>5.011996308263737e-06</v>
      </c>
      <c r="AG57" t="n">
        <v>5.876736111111111</v>
      </c>
      <c r="AH57" t="n">
        <v>302886.3878171582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4.9242</v>
      </c>
      <c r="E58" t="n">
        <v>20.31</v>
      </c>
      <c r="F58" t="n">
        <v>17.56</v>
      </c>
      <c r="G58" t="n">
        <v>95.8</v>
      </c>
      <c r="H58" t="n">
        <v>1.41</v>
      </c>
      <c r="I58" t="n">
        <v>11</v>
      </c>
      <c r="J58" t="n">
        <v>188.66</v>
      </c>
      <c r="K58" t="n">
        <v>51.39</v>
      </c>
      <c r="L58" t="n">
        <v>15</v>
      </c>
      <c r="M58" t="n">
        <v>9</v>
      </c>
      <c r="N58" t="n">
        <v>37.27</v>
      </c>
      <c r="O58" t="n">
        <v>23502.4</v>
      </c>
      <c r="P58" t="n">
        <v>197.82</v>
      </c>
      <c r="Q58" t="n">
        <v>444.57</v>
      </c>
      <c r="R58" t="n">
        <v>69.95999999999999</v>
      </c>
      <c r="S58" t="n">
        <v>48.21</v>
      </c>
      <c r="T58" t="n">
        <v>4928.93</v>
      </c>
      <c r="U58" t="n">
        <v>0.6899999999999999</v>
      </c>
      <c r="V58" t="n">
        <v>0.78</v>
      </c>
      <c r="W58" t="n">
        <v>0.18</v>
      </c>
      <c r="X58" t="n">
        <v>0.29</v>
      </c>
      <c r="Y58" t="n">
        <v>1</v>
      </c>
      <c r="Z58" t="n">
        <v>10</v>
      </c>
      <c r="AA58" t="n">
        <v>244.3736799702798</v>
      </c>
      <c r="AB58" t="n">
        <v>334.3628499410555</v>
      </c>
      <c r="AC58" t="n">
        <v>302.4517288239879</v>
      </c>
      <c r="AD58" t="n">
        <v>244373.6799702798</v>
      </c>
      <c r="AE58" t="n">
        <v>334362.8499410555</v>
      </c>
      <c r="AF58" t="n">
        <v>5.012912522322892e-06</v>
      </c>
      <c r="AG58" t="n">
        <v>5.876736111111111</v>
      </c>
      <c r="AH58" t="n">
        <v>302451.7288239879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4.9238</v>
      </c>
      <c r="E59" t="n">
        <v>20.31</v>
      </c>
      <c r="F59" t="n">
        <v>17.56</v>
      </c>
      <c r="G59" t="n">
        <v>95.8</v>
      </c>
      <c r="H59" t="n">
        <v>1.43</v>
      </c>
      <c r="I59" t="n">
        <v>11</v>
      </c>
      <c r="J59" t="n">
        <v>189.04</v>
      </c>
      <c r="K59" t="n">
        <v>51.39</v>
      </c>
      <c r="L59" t="n">
        <v>15.25</v>
      </c>
      <c r="M59" t="n">
        <v>9</v>
      </c>
      <c r="N59" t="n">
        <v>37.4</v>
      </c>
      <c r="O59" t="n">
        <v>23549.36</v>
      </c>
      <c r="P59" t="n">
        <v>197.61</v>
      </c>
      <c r="Q59" t="n">
        <v>444.55</v>
      </c>
      <c r="R59" t="n">
        <v>69.95</v>
      </c>
      <c r="S59" t="n">
        <v>48.21</v>
      </c>
      <c r="T59" t="n">
        <v>4925.64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244.281532855031</v>
      </c>
      <c r="AB59" t="n">
        <v>334.2367701927283</v>
      </c>
      <c r="AC59" t="n">
        <v>302.337681949887</v>
      </c>
      <c r="AD59" t="n">
        <v>244281.532855031</v>
      </c>
      <c r="AE59" t="n">
        <v>334236.7701927283</v>
      </c>
      <c r="AF59" t="n">
        <v>5.012505316074379e-06</v>
      </c>
      <c r="AG59" t="n">
        <v>5.876736111111111</v>
      </c>
      <c r="AH59" t="n">
        <v>302337.681949887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4.9219</v>
      </c>
      <c r="E60" t="n">
        <v>20.32</v>
      </c>
      <c r="F60" t="n">
        <v>17.57</v>
      </c>
      <c r="G60" t="n">
        <v>95.84999999999999</v>
      </c>
      <c r="H60" t="n">
        <v>1.45</v>
      </c>
      <c r="I60" t="n">
        <v>11</v>
      </c>
      <c r="J60" t="n">
        <v>189.42</v>
      </c>
      <c r="K60" t="n">
        <v>51.39</v>
      </c>
      <c r="L60" t="n">
        <v>15.5</v>
      </c>
      <c r="M60" t="n">
        <v>9</v>
      </c>
      <c r="N60" t="n">
        <v>37.53</v>
      </c>
      <c r="O60" t="n">
        <v>23596.37</v>
      </c>
      <c r="P60" t="n">
        <v>196.85</v>
      </c>
      <c r="Q60" t="n">
        <v>444.55</v>
      </c>
      <c r="R60" t="n">
        <v>70.3</v>
      </c>
      <c r="S60" t="n">
        <v>48.21</v>
      </c>
      <c r="T60" t="n">
        <v>5100.17</v>
      </c>
      <c r="U60" t="n">
        <v>0.6899999999999999</v>
      </c>
      <c r="V60" t="n">
        <v>0.78</v>
      </c>
      <c r="W60" t="n">
        <v>0.18</v>
      </c>
      <c r="X60" t="n">
        <v>0.3</v>
      </c>
      <c r="Y60" t="n">
        <v>1</v>
      </c>
      <c r="Z60" t="n">
        <v>10</v>
      </c>
      <c r="AA60" t="n">
        <v>243.9821827930281</v>
      </c>
      <c r="AB60" t="n">
        <v>333.8271862315034</v>
      </c>
      <c r="AC60" t="n">
        <v>301.9671881070666</v>
      </c>
      <c r="AD60" t="n">
        <v>243982.1827930281</v>
      </c>
      <c r="AE60" t="n">
        <v>333827.1862315034</v>
      </c>
      <c r="AF60" t="n">
        <v>5.010571086393941e-06</v>
      </c>
      <c r="AG60" t="n">
        <v>5.87962962962963</v>
      </c>
      <c r="AH60" t="n">
        <v>301967.1881070666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4.9438</v>
      </c>
      <c r="E61" t="n">
        <v>20.23</v>
      </c>
      <c r="F61" t="n">
        <v>17.52</v>
      </c>
      <c r="G61" t="n">
        <v>105.09</v>
      </c>
      <c r="H61" t="n">
        <v>1.47</v>
      </c>
      <c r="I61" t="n">
        <v>10</v>
      </c>
      <c r="J61" t="n">
        <v>189.81</v>
      </c>
      <c r="K61" t="n">
        <v>51.39</v>
      </c>
      <c r="L61" t="n">
        <v>15.75</v>
      </c>
      <c r="M61" t="n">
        <v>8</v>
      </c>
      <c r="N61" t="n">
        <v>37.66</v>
      </c>
      <c r="O61" t="n">
        <v>23643.43</v>
      </c>
      <c r="P61" t="n">
        <v>195.78</v>
      </c>
      <c r="Q61" t="n">
        <v>444.55</v>
      </c>
      <c r="R61" t="n">
        <v>68.42</v>
      </c>
      <c r="S61" t="n">
        <v>48.21</v>
      </c>
      <c r="T61" t="n">
        <v>4163.69</v>
      </c>
      <c r="U61" t="n">
        <v>0.7</v>
      </c>
      <c r="V61" t="n">
        <v>0.78</v>
      </c>
      <c r="W61" t="n">
        <v>0.18</v>
      </c>
      <c r="X61" t="n">
        <v>0.24</v>
      </c>
      <c r="Y61" t="n">
        <v>1</v>
      </c>
      <c r="Z61" t="n">
        <v>10</v>
      </c>
      <c r="AA61" t="n">
        <v>242.7514431963259</v>
      </c>
      <c r="AB61" t="n">
        <v>332.1432340188974</v>
      </c>
      <c r="AC61" t="n">
        <v>300.4439499301894</v>
      </c>
      <c r="AD61" t="n">
        <v>242751.4431963259</v>
      </c>
      <c r="AE61" t="n">
        <v>332143.2340188974</v>
      </c>
      <c r="AF61" t="n">
        <v>5.032865628500043e-06</v>
      </c>
      <c r="AG61" t="n">
        <v>5.853587962962963</v>
      </c>
      <c r="AH61" t="n">
        <v>300443.9499301894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4.9425</v>
      </c>
      <c r="E62" t="n">
        <v>20.23</v>
      </c>
      <c r="F62" t="n">
        <v>17.52</v>
      </c>
      <c r="G62" t="n">
        <v>105.13</v>
      </c>
      <c r="H62" t="n">
        <v>1.49</v>
      </c>
      <c r="I62" t="n">
        <v>10</v>
      </c>
      <c r="J62" t="n">
        <v>190.19</v>
      </c>
      <c r="K62" t="n">
        <v>51.39</v>
      </c>
      <c r="L62" t="n">
        <v>16</v>
      </c>
      <c r="M62" t="n">
        <v>8</v>
      </c>
      <c r="N62" t="n">
        <v>37.79</v>
      </c>
      <c r="O62" t="n">
        <v>23690.52</v>
      </c>
      <c r="P62" t="n">
        <v>196.32</v>
      </c>
      <c r="Q62" t="n">
        <v>444.55</v>
      </c>
      <c r="R62" t="n">
        <v>68.54000000000001</v>
      </c>
      <c r="S62" t="n">
        <v>48.21</v>
      </c>
      <c r="T62" t="n">
        <v>4223.35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243.0509107108508</v>
      </c>
      <c r="AB62" t="n">
        <v>332.5529786838445</v>
      </c>
      <c r="AC62" t="n">
        <v>300.8145891393943</v>
      </c>
      <c r="AD62" t="n">
        <v>243050.9107108508</v>
      </c>
      <c r="AE62" t="n">
        <v>332552.9786838445</v>
      </c>
      <c r="AF62" t="n">
        <v>5.031542208192375e-06</v>
      </c>
      <c r="AG62" t="n">
        <v>5.853587962962963</v>
      </c>
      <c r="AH62" t="n">
        <v>300814.5891393943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4.9472</v>
      </c>
      <c r="E63" t="n">
        <v>20.21</v>
      </c>
      <c r="F63" t="n">
        <v>17.5</v>
      </c>
      <c r="G63" t="n">
        <v>105.01</v>
      </c>
      <c r="H63" t="n">
        <v>1.51</v>
      </c>
      <c r="I63" t="n">
        <v>10</v>
      </c>
      <c r="J63" t="n">
        <v>190.57</v>
      </c>
      <c r="K63" t="n">
        <v>51.39</v>
      </c>
      <c r="L63" t="n">
        <v>16.25</v>
      </c>
      <c r="M63" t="n">
        <v>8</v>
      </c>
      <c r="N63" t="n">
        <v>37.93</v>
      </c>
      <c r="O63" t="n">
        <v>23737.67</v>
      </c>
      <c r="P63" t="n">
        <v>195.3</v>
      </c>
      <c r="Q63" t="n">
        <v>444.55</v>
      </c>
      <c r="R63" t="n">
        <v>67.76000000000001</v>
      </c>
      <c r="S63" t="n">
        <v>48.21</v>
      </c>
      <c r="T63" t="n">
        <v>3836.7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242.3812971034307</v>
      </c>
      <c r="AB63" t="n">
        <v>331.6367838049052</v>
      </c>
      <c r="AC63" t="n">
        <v>299.9858346138132</v>
      </c>
      <c r="AD63" t="n">
        <v>242381.2971034307</v>
      </c>
      <c r="AE63" t="n">
        <v>331636.7838049053</v>
      </c>
      <c r="AF63" t="n">
        <v>5.036326881612406e-06</v>
      </c>
      <c r="AG63" t="n">
        <v>5.847800925925926</v>
      </c>
      <c r="AH63" t="n">
        <v>299985.8346138131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4.9536</v>
      </c>
      <c r="E64" t="n">
        <v>20.19</v>
      </c>
      <c r="F64" t="n">
        <v>17.48</v>
      </c>
      <c r="G64" t="n">
        <v>104.86</v>
      </c>
      <c r="H64" t="n">
        <v>1.53</v>
      </c>
      <c r="I64" t="n">
        <v>10</v>
      </c>
      <c r="J64" t="n">
        <v>190.95</v>
      </c>
      <c r="K64" t="n">
        <v>51.39</v>
      </c>
      <c r="L64" t="n">
        <v>16.5</v>
      </c>
      <c r="M64" t="n">
        <v>8</v>
      </c>
      <c r="N64" t="n">
        <v>38.06</v>
      </c>
      <c r="O64" t="n">
        <v>23784.85</v>
      </c>
      <c r="P64" t="n">
        <v>194.53</v>
      </c>
      <c r="Q64" t="n">
        <v>444.55</v>
      </c>
      <c r="R64" t="n">
        <v>66.95</v>
      </c>
      <c r="S64" t="n">
        <v>48.21</v>
      </c>
      <c r="T64" t="n">
        <v>3430.35</v>
      </c>
      <c r="U64" t="n">
        <v>0.72</v>
      </c>
      <c r="V64" t="n">
        <v>0.78</v>
      </c>
      <c r="W64" t="n">
        <v>0.18</v>
      </c>
      <c r="X64" t="n">
        <v>0.2</v>
      </c>
      <c r="Y64" t="n">
        <v>1</v>
      </c>
      <c r="Z64" t="n">
        <v>10</v>
      </c>
      <c r="AA64" t="n">
        <v>241.7894295021035</v>
      </c>
      <c r="AB64" t="n">
        <v>330.8269644414141</v>
      </c>
      <c r="AC64" t="n">
        <v>299.2533032737847</v>
      </c>
      <c r="AD64" t="n">
        <v>241789.4295021035</v>
      </c>
      <c r="AE64" t="n">
        <v>330826.964441414</v>
      </c>
      <c r="AF64" t="n">
        <v>5.042842181588618e-06</v>
      </c>
      <c r="AG64" t="n">
        <v>5.842013888888889</v>
      </c>
      <c r="AH64" t="n">
        <v>299253.3032737847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4.9312</v>
      </c>
      <c r="E65" t="n">
        <v>20.28</v>
      </c>
      <c r="F65" t="n">
        <v>17.57</v>
      </c>
      <c r="G65" t="n">
        <v>105.41</v>
      </c>
      <c r="H65" t="n">
        <v>1.55</v>
      </c>
      <c r="I65" t="n">
        <v>10</v>
      </c>
      <c r="J65" t="n">
        <v>191.34</v>
      </c>
      <c r="K65" t="n">
        <v>51.39</v>
      </c>
      <c r="L65" t="n">
        <v>16.75</v>
      </c>
      <c r="M65" t="n">
        <v>8</v>
      </c>
      <c r="N65" t="n">
        <v>38.19</v>
      </c>
      <c r="O65" t="n">
        <v>23832.09</v>
      </c>
      <c r="P65" t="n">
        <v>194.72</v>
      </c>
      <c r="Q65" t="n">
        <v>444.55</v>
      </c>
      <c r="R65" t="n">
        <v>70.38</v>
      </c>
      <c r="S65" t="n">
        <v>48.21</v>
      </c>
      <c r="T65" t="n">
        <v>5144.08</v>
      </c>
      <c r="U65" t="n">
        <v>0.68</v>
      </c>
      <c r="V65" t="n">
        <v>0.78</v>
      </c>
      <c r="W65" t="n">
        <v>0.17</v>
      </c>
      <c r="X65" t="n">
        <v>0.29</v>
      </c>
      <c r="Y65" t="n">
        <v>1</v>
      </c>
      <c r="Z65" t="n">
        <v>10</v>
      </c>
      <c r="AA65" t="n">
        <v>242.6826451080169</v>
      </c>
      <c r="AB65" t="n">
        <v>332.0491014393156</v>
      </c>
      <c r="AC65" t="n">
        <v>300.358801231887</v>
      </c>
      <c r="AD65" t="n">
        <v>242682.6451080169</v>
      </c>
      <c r="AE65" t="n">
        <v>332049.1014393156</v>
      </c>
      <c r="AF65" t="n">
        <v>5.020038631671874e-06</v>
      </c>
      <c r="AG65" t="n">
        <v>5.868055555555556</v>
      </c>
      <c r="AH65" t="n">
        <v>300358.801231887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4.9361</v>
      </c>
      <c r="E66" t="n">
        <v>20.26</v>
      </c>
      <c r="F66" t="n">
        <v>17.55</v>
      </c>
      <c r="G66" t="n">
        <v>105.29</v>
      </c>
      <c r="H66" t="n">
        <v>1.57</v>
      </c>
      <c r="I66" t="n">
        <v>10</v>
      </c>
      <c r="J66" t="n">
        <v>191.72</v>
      </c>
      <c r="K66" t="n">
        <v>51.39</v>
      </c>
      <c r="L66" t="n">
        <v>17</v>
      </c>
      <c r="M66" t="n">
        <v>8</v>
      </c>
      <c r="N66" t="n">
        <v>38.33</v>
      </c>
      <c r="O66" t="n">
        <v>23879.37</v>
      </c>
      <c r="P66" t="n">
        <v>193.4</v>
      </c>
      <c r="Q66" t="n">
        <v>444.55</v>
      </c>
      <c r="R66" t="n">
        <v>69.54000000000001</v>
      </c>
      <c r="S66" t="n">
        <v>48.21</v>
      </c>
      <c r="T66" t="n">
        <v>4725.54</v>
      </c>
      <c r="U66" t="n">
        <v>0.6899999999999999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241.8594569752107</v>
      </c>
      <c r="AB66" t="n">
        <v>330.9227791195135</v>
      </c>
      <c r="AC66" t="n">
        <v>299.339973533483</v>
      </c>
      <c r="AD66" t="n">
        <v>241859.4569752107</v>
      </c>
      <c r="AE66" t="n">
        <v>330922.7791195135</v>
      </c>
      <c r="AF66" t="n">
        <v>5.025026908216162e-06</v>
      </c>
      <c r="AG66" t="n">
        <v>5.862268518518519</v>
      </c>
      <c r="AH66" t="n">
        <v>299339.973533483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4.957</v>
      </c>
      <c r="E67" t="n">
        <v>20.17</v>
      </c>
      <c r="F67" t="n">
        <v>17.5</v>
      </c>
      <c r="G67" t="n">
        <v>116.64</v>
      </c>
      <c r="H67" t="n">
        <v>1.59</v>
      </c>
      <c r="I67" t="n">
        <v>9</v>
      </c>
      <c r="J67" t="n">
        <v>192.1</v>
      </c>
      <c r="K67" t="n">
        <v>51.39</v>
      </c>
      <c r="L67" t="n">
        <v>17.25</v>
      </c>
      <c r="M67" t="n">
        <v>7</v>
      </c>
      <c r="N67" t="n">
        <v>38.46</v>
      </c>
      <c r="O67" t="n">
        <v>23926.69</v>
      </c>
      <c r="P67" t="n">
        <v>191.82</v>
      </c>
      <c r="Q67" t="n">
        <v>444.55</v>
      </c>
      <c r="R67" t="n">
        <v>67.75</v>
      </c>
      <c r="S67" t="n">
        <v>48.21</v>
      </c>
      <c r="T67" t="n">
        <v>3835.76</v>
      </c>
      <c r="U67" t="n">
        <v>0.71</v>
      </c>
      <c r="V67" t="n">
        <v>0.78</v>
      </c>
      <c r="W67" t="n">
        <v>0.18</v>
      </c>
      <c r="X67" t="n">
        <v>0.22</v>
      </c>
      <c r="Y67" t="n">
        <v>1</v>
      </c>
      <c r="Z67" t="n">
        <v>10</v>
      </c>
      <c r="AA67" t="n">
        <v>240.4193597113139</v>
      </c>
      <c r="AB67" t="n">
        <v>328.9523745104434</v>
      </c>
      <c r="AC67" t="n">
        <v>297.5576215748218</v>
      </c>
      <c r="AD67" t="n">
        <v>240419.3597113139</v>
      </c>
      <c r="AE67" t="n">
        <v>328952.3745104434</v>
      </c>
      <c r="AF67" t="n">
        <v>5.046303434700981e-06</v>
      </c>
      <c r="AG67" t="n">
        <v>5.836226851851852</v>
      </c>
      <c r="AH67" t="n">
        <v>297557.6215748218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4.9547</v>
      </c>
      <c r="E68" t="n">
        <v>20.18</v>
      </c>
      <c r="F68" t="n">
        <v>17.51</v>
      </c>
      <c r="G68" t="n">
        <v>116.7</v>
      </c>
      <c r="H68" t="n">
        <v>1.61</v>
      </c>
      <c r="I68" t="n">
        <v>9</v>
      </c>
      <c r="J68" t="n">
        <v>192.49</v>
      </c>
      <c r="K68" t="n">
        <v>51.39</v>
      </c>
      <c r="L68" t="n">
        <v>17.5</v>
      </c>
      <c r="M68" t="n">
        <v>7</v>
      </c>
      <c r="N68" t="n">
        <v>38.59</v>
      </c>
      <c r="O68" t="n">
        <v>23974.06</v>
      </c>
      <c r="P68" t="n">
        <v>191.79</v>
      </c>
      <c r="Q68" t="n">
        <v>444.55</v>
      </c>
      <c r="R68" t="n">
        <v>68.08</v>
      </c>
      <c r="S68" t="n">
        <v>48.21</v>
      </c>
      <c r="T68" t="n">
        <v>3999.5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240.4874817900577</v>
      </c>
      <c r="AB68" t="n">
        <v>329.0455821439145</v>
      </c>
      <c r="AC68" t="n">
        <v>297.6419336025722</v>
      </c>
      <c r="AD68" t="n">
        <v>240487.4817900577</v>
      </c>
      <c r="AE68" t="n">
        <v>329045.5821439145</v>
      </c>
      <c r="AF68" t="n">
        <v>5.043961998772031e-06</v>
      </c>
      <c r="AG68" t="n">
        <v>5.83912037037037</v>
      </c>
      <c r="AH68" t="n">
        <v>297641.9336025722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4.9561</v>
      </c>
      <c r="E69" t="n">
        <v>20.18</v>
      </c>
      <c r="F69" t="n">
        <v>17.5</v>
      </c>
      <c r="G69" t="n">
        <v>116.66</v>
      </c>
      <c r="H69" t="n">
        <v>1.63</v>
      </c>
      <c r="I69" t="n">
        <v>9</v>
      </c>
      <c r="J69" t="n">
        <v>192.87</v>
      </c>
      <c r="K69" t="n">
        <v>51.39</v>
      </c>
      <c r="L69" t="n">
        <v>17.75</v>
      </c>
      <c r="M69" t="n">
        <v>7</v>
      </c>
      <c r="N69" t="n">
        <v>38.73</v>
      </c>
      <c r="O69" t="n">
        <v>24021.47</v>
      </c>
      <c r="P69" t="n">
        <v>191.95</v>
      </c>
      <c r="Q69" t="n">
        <v>444.58</v>
      </c>
      <c r="R69" t="n">
        <v>67.86</v>
      </c>
      <c r="S69" t="n">
        <v>48.21</v>
      </c>
      <c r="T69" t="n">
        <v>3888.77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240.5066905278725</v>
      </c>
      <c r="AB69" t="n">
        <v>329.0718643864224</v>
      </c>
      <c r="AC69" t="n">
        <v>297.6657075047426</v>
      </c>
      <c r="AD69" t="n">
        <v>240506.6905278725</v>
      </c>
      <c r="AE69" t="n">
        <v>329071.8643864224</v>
      </c>
      <c r="AF69" t="n">
        <v>5.045387220641827e-06</v>
      </c>
      <c r="AG69" t="n">
        <v>5.83912037037037</v>
      </c>
      <c r="AH69" t="n">
        <v>297665.7075047425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4.9539</v>
      </c>
      <c r="E70" t="n">
        <v>20.19</v>
      </c>
      <c r="F70" t="n">
        <v>17.51</v>
      </c>
      <c r="G70" t="n">
        <v>116.72</v>
      </c>
      <c r="H70" t="n">
        <v>1.65</v>
      </c>
      <c r="I70" t="n">
        <v>9</v>
      </c>
      <c r="J70" t="n">
        <v>193.26</v>
      </c>
      <c r="K70" t="n">
        <v>51.39</v>
      </c>
      <c r="L70" t="n">
        <v>18</v>
      </c>
      <c r="M70" t="n">
        <v>7</v>
      </c>
      <c r="N70" t="n">
        <v>38.86</v>
      </c>
      <c r="O70" t="n">
        <v>24068.93</v>
      </c>
      <c r="P70" t="n">
        <v>191.92</v>
      </c>
      <c r="Q70" t="n">
        <v>444.55</v>
      </c>
      <c r="R70" t="n">
        <v>68.22</v>
      </c>
      <c r="S70" t="n">
        <v>48.21</v>
      </c>
      <c r="T70" t="n">
        <v>4067.84</v>
      </c>
      <c r="U70" t="n">
        <v>0.71</v>
      </c>
      <c r="V70" t="n">
        <v>0.78</v>
      </c>
      <c r="W70" t="n">
        <v>0.18</v>
      </c>
      <c r="X70" t="n">
        <v>0.23</v>
      </c>
      <c r="Y70" t="n">
        <v>1</v>
      </c>
      <c r="Z70" t="n">
        <v>10</v>
      </c>
      <c r="AA70" t="n">
        <v>240.5722068850175</v>
      </c>
      <c r="AB70" t="n">
        <v>329.1615067566458</v>
      </c>
      <c r="AC70" t="n">
        <v>297.7467945329657</v>
      </c>
      <c r="AD70" t="n">
        <v>240572.2068850175</v>
      </c>
      <c r="AE70" t="n">
        <v>329161.5067566459</v>
      </c>
      <c r="AF70" t="n">
        <v>5.043147586275004e-06</v>
      </c>
      <c r="AG70" t="n">
        <v>5.842013888888889</v>
      </c>
      <c r="AH70" t="n">
        <v>297746.7945329658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4.9576</v>
      </c>
      <c r="E71" t="n">
        <v>20.17</v>
      </c>
      <c r="F71" t="n">
        <v>17.49</v>
      </c>
      <c r="G71" t="n">
        <v>116.62</v>
      </c>
      <c r="H71" t="n">
        <v>1.67</v>
      </c>
      <c r="I71" t="n">
        <v>9</v>
      </c>
      <c r="J71" t="n">
        <v>193.64</v>
      </c>
      <c r="K71" t="n">
        <v>51.39</v>
      </c>
      <c r="L71" t="n">
        <v>18.25</v>
      </c>
      <c r="M71" t="n">
        <v>7</v>
      </c>
      <c r="N71" t="n">
        <v>39</v>
      </c>
      <c r="O71" t="n">
        <v>24116.44</v>
      </c>
      <c r="P71" t="n">
        <v>192.08</v>
      </c>
      <c r="Q71" t="n">
        <v>444.57</v>
      </c>
      <c r="R71" t="n">
        <v>67.62</v>
      </c>
      <c r="S71" t="n">
        <v>48.21</v>
      </c>
      <c r="T71" t="n">
        <v>3771.97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240.5085967411455</v>
      </c>
      <c r="AB71" t="n">
        <v>329.0744725515187</v>
      </c>
      <c r="AC71" t="n">
        <v>297.6680667502226</v>
      </c>
      <c r="AD71" t="n">
        <v>240508.5967411454</v>
      </c>
      <c r="AE71" t="n">
        <v>329074.4725515188</v>
      </c>
      <c r="AF71" t="n">
        <v>5.046914244073752e-06</v>
      </c>
      <c r="AG71" t="n">
        <v>5.836226851851852</v>
      </c>
      <c r="AH71" t="n">
        <v>297668.0667502226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4.9601</v>
      </c>
      <c r="E72" t="n">
        <v>20.16</v>
      </c>
      <c r="F72" t="n">
        <v>17.48</v>
      </c>
      <c r="G72" t="n">
        <v>116.56</v>
      </c>
      <c r="H72" t="n">
        <v>1.69</v>
      </c>
      <c r="I72" t="n">
        <v>9</v>
      </c>
      <c r="J72" t="n">
        <v>194.03</v>
      </c>
      <c r="K72" t="n">
        <v>51.39</v>
      </c>
      <c r="L72" t="n">
        <v>18.5</v>
      </c>
      <c r="M72" t="n">
        <v>7</v>
      </c>
      <c r="N72" t="n">
        <v>39.13</v>
      </c>
      <c r="O72" t="n">
        <v>24163.99</v>
      </c>
      <c r="P72" t="n">
        <v>190.7</v>
      </c>
      <c r="Q72" t="n">
        <v>444.58</v>
      </c>
      <c r="R72" t="n">
        <v>67.19</v>
      </c>
      <c r="S72" t="n">
        <v>48.21</v>
      </c>
      <c r="T72" t="n">
        <v>3557.19</v>
      </c>
      <c r="U72" t="n">
        <v>0.72</v>
      </c>
      <c r="V72" t="n">
        <v>0.78</v>
      </c>
      <c r="W72" t="n">
        <v>0.18</v>
      </c>
      <c r="X72" t="n">
        <v>0.21</v>
      </c>
      <c r="Y72" t="n">
        <v>1</v>
      </c>
      <c r="Z72" t="n">
        <v>10</v>
      </c>
      <c r="AA72" t="n">
        <v>239.7476540563618</v>
      </c>
      <c r="AB72" t="n">
        <v>328.0333171997764</v>
      </c>
      <c r="AC72" t="n">
        <v>296.7262778039795</v>
      </c>
      <c r="AD72" t="n">
        <v>239747.6540563618</v>
      </c>
      <c r="AE72" t="n">
        <v>328033.3171997764</v>
      </c>
      <c r="AF72" t="n">
        <v>5.04945928312696e-06</v>
      </c>
      <c r="AG72" t="n">
        <v>5.833333333333333</v>
      </c>
      <c r="AH72" t="n">
        <v>296726.2778039795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4.9633</v>
      </c>
      <c r="E73" t="n">
        <v>20.15</v>
      </c>
      <c r="F73" t="n">
        <v>17.47</v>
      </c>
      <c r="G73" t="n">
        <v>116.47</v>
      </c>
      <c r="H73" t="n">
        <v>1.71</v>
      </c>
      <c r="I73" t="n">
        <v>9</v>
      </c>
      <c r="J73" t="n">
        <v>194.41</v>
      </c>
      <c r="K73" t="n">
        <v>51.39</v>
      </c>
      <c r="L73" t="n">
        <v>18.75</v>
      </c>
      <c r="M73" t="n">
        <v>7</v>
      </c>
      <c r="N73" t="n">
        <v>39.27</v>
      </c>
      <c r="O73" t="n">
        <v>24211.59</v>
      </c>
      <c r="P73" t="n">
        <v>190.17</v>
      </c>
      <c r="Q73" t="n">
        <v>444.55</v>
      </c>
      <c r="R73" t="n">
        <v>66.86</v>
      </c>
      <c r="S73" t="n">
        <v>48.21</v>
      </c>
      <c r="T73" t="n">
        <v>3389.2</v>
      </c>
      <c r="U73" t="n">
        <v>0.72</v>
      </c>
      <c r="V73" t="n">
        <v>0.78</v>
      </c>
      <c r="W73" t="n">
        <v>0.18</v>
      </c>
      <c r="X73" t="n">
        <v>0.19</v>
      </c>
      <c r="Y73" t="n">
        <v>1</v>
      </c>
      <c r="Z73" t="n">
        <v>10</v>
      </c>
      <c r="AA73" t="n">
        <v>239.3833371676478</v>
      </c>
      <c r="AB73" t="n">
        <v>327.5348427601113</v>
      </c>
      <c r="AC73" t="n">
        <v>296.2753770652226</v>
      </c>
      <c r="AD73" t="n">
        <v>239383.3371676478</v>
      </c>
      <c r="AE73" t="n">
        <v>327534.8427601113</v>
      </c>
      <c r="AF73" t="n">
        <v>5.052716933115066e-06</v>
      </c>
      <c r="AG73" t="n">
        <v>5.830439814814814</v>
      </c>
      <c r="AH73" t="n">
        <v>296275.3770652227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4.9535</v>
      </c>
      <c r="E74" t="n">
        <v>20.19</v>
      </c>
      <c r="F74" t="n">
        <v>17.51</v>
      </c>
      <c r="G74" t="n">
        <v>116.74</v>
      </c>
      <c r="H74" t="n">
        <v>1.73</v>
      </c>
      <c r="I74" t="n">
        <v>9</v>
      </c>
      <c r="J74" t="n">
        <v>194.8</v>
      </c>
      <c r="K74" t="n">
        <v>51.39</v>
      </c>
      <c r="L74" t="n">
        <v>19</v>
      </c>
      <c r="M74" t="n">
        <v>7</v>
      </c>
      <c r="N74" t="n">
        <v>39.41</v>
      </c>
      <c r="O74" t="n">
        <v>24259.23</v>
      </c>
      <c r="P74" t="n">
        <v>189.83</v>
      </c>
      <c r="Q74" t="n">
        <v>444.55</v>
      </c>
      <c r="R74" t="n">
        <v>68.37</v>
      </c>
      <c r="S74" t="n">
        <v>48.21</v>
      </c>
      <c r="T74" t="n">
        <v>4146.06</v>
      </c>
      <c r="U74" t="n">
        <v>0.71</v>
      </c>
      <c r="V74" t="n">
        <v>0.78</v>
      </c>
      <c r="W74" t="n">
        <v>0.17</v>
      </c>
      <c r="X74" t="n">
        <v>0.23</v>
      </c>
      <c r="Y74" t="n">
        <v>1</v>
      </c>
      <c r="Z74" t="n">
        <v>10</v>
      </c>
      <c r="AA74" t="n">
        <v>239.5623566237837</v>
      </c>
      <c r="AB74" t="n">
        <v>327.7797850777773</v>
      </c>
      <c r="AC74" t="n">
        <v>296.4969424318694</v>
      </c>
      <c r="AD74" t="n">
        <v>239562.3566237837</v>
      </c>
      <c r="AE74" t="n">
        <v>327779.7850777773</v>
      </c>
      <c r="AF74" t="n">
        <v>5.04274038002649e-06</v>
      </c>
      <c r="AG74" t="n">
        <v>5.842013888888889</v>
      </c>
      <c r="AH74" t="n">
        <v>296496.9424318694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4.9502</v>
      </c>
      <c r="E75" t="n">
        <v>20.2</v>
      </c>
      <c r="F75" t="n">
        <v>17.52</v>
      </c>
      <c r="G75" t="n">
        <v>116.82</v>
      </c>
      <c r="H75" t="n">
        <v>1.75</v>
      </c>
      <c r="I75" t="n">
        <v>9</v>
      </c>
      <c r="J75" t="n">
        <v>195.19</v>
      </c>
      <c r="K75" t="n">
        <v>51.39</v>
      </c>
      <c r="L75" t="n">
        <v>19.25</v>
      </c>
      <c r="M75" t="n">
        <v>7</v>
      </c>
      <c r="N75" t="n">
        <v>39.54</v>
      </c>
      <c r="O75" t="n">
        <v>24306.92</v>
      </c>
      <c r="P75" t="n">
        <v>189.33</v>
      </c>
      <c r="Q75" t="n">
        <v>444.56</v>
      </c>
      <c r="R75" t="n">
        <v>68.61</v>
      </c>
      <c r="S75" t="n">
        <v>48.21</v>
      </c>
      <c r="T75" t="n">
        <v>4267.03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239.4269040707166</v>
      </c>
      <c r="AB75" t="n">
        <v>327.5944529189262</v>
      </c>
      <c r="AC75" t="n">
        <v>296.3292981141437</v>
      </c>
      <c r="AD75" t="n">
        <v>239426.9040707166</v>
      </c>
      <c r="AE75" t="n">
        <v>327594.4529189262</v>
      </c>
      <c r="AF75" t="n">
        <v>5.039380928476256e-06</v>
      </c>
      <c r="AG75" t="n">
        <v>5.844907407407407</v>
      </c>
      <c r="AH75" t="n">
        <v>296329.2981141437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4.9716</v>
      </c>
      <c r="E76" t="n">
        <v>20.11</v>
      </c>
      <c r="F76" t="n">
        <v>17.47</v>
      </c>
      <c r="G76" t="n">
        <v>131.03</v>
      </c>
      <c r="H76" t="n">
        <v>1.77</v>
      </c>
      <c r="I76" t="n">
        <v>8</v>
      </c>
      <c r="J76" t="n">
        <v>195.57</v>
      </c>
      <c r="K76" t="n">
        <v>51.39</v>
      </c>
      <c r="L76" t="n">
        <v>19.5</v>
      </c>
      <c r="M76" t="n">
        <v>6</v>
      </c>
      <c r="N76" t="n">
        <v>39.68</v>
      </c>
      <c r="O76" t="n">
        <v>24354.66</v>
      </c>
      <c r="P76" t="n">
        <v>188.59</v>
      </c>
      <c r="Q76" t="n">
        <v>444.55</v>
      </c>
      <c r="R76" t="n">
        <v>66.94</v>
      </c>
      <c r="S76" t="n">
        <v>48.21</v>
      </c>
      <c r="T76" t="n">
        <v>3436.76</v>
      </c>
      <c r="U76" t="n">
        <v>0.72</v>
      </c>
      <c r="V76" t="n">
        <v>0.78</v>
      </c>
      <c r="W76" t="n">
        <v>0.18</v>
      </c>
      <c r="X76" t="n">
        <v>0.19</v>
      </c>
      <c r="Y76" t="n">
        <v>1</v>
      </c>
      <c r="Z76" t="n">
        <v>10</v>
      </c>
      <c r="AA76" t="n">
        <v>238.3967856842041</v>
      </c>
      <c r="AB76" t="n">
        <v>326.1849994968846</v>
      </c>
      <c r="AC76" t="n">
        <v>295.0543609485209</v>
      </c>
      <c r="AD76" t="n">
        <v>238396.7856842041</v>
      </c>
      <c r="AE76" t="n">
        <v>326184.9994968846</v>
      </c>
      <c r="AF76" t="n">
        <v>5.061166462771717e-06</v>
      </c>
      <c r="AG76" t="n">
        <v>5.81886574074074</v>
      </c>
      <c r="AH76" t="n">
        <v>295054.3609485209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4.9678</v>
      </c>
      <c r="E77" t="n">
        <v>20.13</v>
      </c>
      <c r="F77" t="n">
        <v>17.49</v>
      </c>
      <c r="G77" t="n">
        <v>131.15</v>
      </c>
      <c r="H77" t="n">
        <v>1.79</v>
      </c>
      <c r="I77" t="n">
        <v>8</v>
      </c>
      <c r="J77" t="n">
        <v>195.96</v>
      </c>
      <c r="K77" t="n">
        <v>51.39</v>
      </c>
      <c r="L77" t="n">
        <v>19.75</v>
      </c>
      <c r="M77" t="n">
        <v>6</v>
      </c>
      <c r="N77" t="n">
        <v>39.82</v>
      </c>
      <c r="O77" t="n">
        <v>24402.44</v>
      </c>
      <c r="P77" t="n">
        <v>188.53</v>
      </c>
      <c r="Q77" t="n">
        <v>444.55</v>
      </c>
      <c r="R77" t="n">
        <v>67.51000000000001</v>
      </c>
      <c r="S77" t="n">
        <v>48.21</v>
      </c>
      <c r="T77" t="n">
        <v>3718.13</v>
      </c>
      <c r="U77" t="n">
        <v>0.71</v>
      </c>
      <c r="V77" t="n">
        <v>0.78</v>
      </c>
      <c r="W77" t="n">
        <v>0.18</v>
      </c>
      <c r="X77" t="n">
        <v>0.21</v>
      </c>
      <c r="Y77" t="n">
        <v>1</v>
      </c>
      <c r="Z77" t="n">
        <v>10</v>
      </c>
      <c r="AA77" t="n">
        <v>238.5099388442145</v>
      </c>
      <c r="AB77" t="n">
        <v>326.3398206423759</v>
      </c>
      <c r="AC77" t="n">
        <v>295.1944061811794</v>
      </c>
      <c r="AD77" t="n">
        <v>238509.9388442145</v>
      </c>
      <c r="AE77" t="n">
        <v>326339.8206423759</v>
      </c>
      <c r="AF77" t="n">
        <v>5.057298003410841e-06</v>
      </c>
      <c r="AG77" t="n">
        <v>5.824652777777778</v>
      </c>
      <c r="AH77" t="n">
        <v>295194.4061811794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4.9703</v>
      </c>
      <c r="E78" t="n">
        <v>20.12</v>
      </c>
      <c r="F78" t="n">
        <v>17.48</v>
      </c>
      <c r="G78" t="n">
        <v>131.07</v>
      </c>
      <c r="H78" t="n">
        <v>1.81</v>
      </c>
      <c r="I78" t="n">
        <v>8</v>
      </c>
      <c r="J78" t="n">
        <v>196.35</v>
      </c>
      <c r="K78" t="n">
        <v>51.39</v>
      </c>
      <c r="L78" t="n">
        <v>20</v>
      </c>
      <c r="M78" t="n">
        <v>6</v>
      </c>
      <c r="N78" t="n">
        <v>39.96</v>
      </c>
      <c r="O78" t="n">
        <v>24450.27</v>
      </c>
      <c r="P78" t="n">
        <v>187.45</v>
      </c>
      <c r="Q78" t="n">
        <v>444.55</v>
      </c>
      <c r="R78" t="n">
        <v>67.12</v>
      </c>
      <c r="S78" t="n">
        <v>48.21</v>
      </c>
      <c r="T78" t="n">
        <v>3525.76</v>
      </c>
      <c r="U78" t="n">
        <v>0.72</v>
      </c>
      <c r="V78" t="n">
        <v>0.78</v>
      </c>
      <c r="W78" t="n">
        <v>0.18</v>
      </c>
      <c r="X78" t="n">
        <v>0.2</v>
      </c>
      <c r="Y78" t="n">
        <v>1</v>
      </c>
      <c r="Z78" t="n">
        <v>10</v>
      </c>
      <c r="AA78" t="n">
        <v>237.8975491111082</v>
      </c>
      <c r="AB78" t="n">
        <v>325.5019219928119</v>
      </c>
      <c r="AC78" t="n">
        <v>294.4364754027314</v>
      </c>
      <c r="AD78" t="n">
        <v>237897.5491111082</v>
      </c>
      <c r="AE78" t="n">
        <v>325501.9219928119</v>
      </c>
      <c r="AF78" t="n">
        <v>5.059843042464049e-06</v>
      </c>
      <c r="AG78" t="n">
        <v>5.82175925925926</v>
      </c>
      <c r="AH78" t="n">
        <v>294436.4754027314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4.9698</v>
      </c>
      <c r="E79" t="n">
        <v>20.12</v>
      </c>
      <c r="F79" t="n">
        <v>17.48</v>
      </c>
      <c r="G79" t="n">
        <v>131.08</v>
      </c>
      <c r="H79" t="n">
        <v>1.83</v>
      </c>
      <c r="I79" t="n">
        <v>8</v>
      </c>
      <c r="J79" t="n">
        <v>196.74</v>
      </c>
      <c r="K79" t="n">
        <v>51.39</v>
      </c>
      <c r="L79" t="n">
        <v>20.25</v>
      </c>
      <c r="M79" t="n">
        <v>6</v>
      </c>
      <c r="N79" t="n">
        <v>40.09</v>
      </c>
      <c r="O79" t="n">
        <v>24498.15</v>
      </c>
      <c r="P79" t="n">
        <v>186.95</v>
      </c>
      <c r="Q79" t="n">
        <v>444.55</v>
      </c>
      <c r="R79" t="n">
        <v>67.16</v>
      </c>
      <c r="S79" t="n">
        <v>48.21</v>
      </c>
      <c r="T79" t="n">
        <v>3543.49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237.6671958810279</v>
      </c>
      <c r="AB79" t="n">
        <v>325.1867425409489</v>
      </c>
      <c r="AC79" t="n">
        <v>294.1513762353969</v>
      </c>
      <c r="AD79" t="n">
        <v>237667.1958810278</v>
      </c>
      <c r="AE79" t="n">
        <v>325186.7425409489</v>
      </c>
      <c r="AF79" t="n">
        <v>5.059334034653408e-06</v>
      </c>
      <c r="AG79" t="n">
        <v>5.82175925925926</v>
      </c>
      <c r="AH79" t="n">
        <v>294151.376235397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4.9755</v>
      </c>
      <c r="E80" t="n">
        <v>20.1</v>
      </c>
      <c r="F80" t="n">
        <v>17.45</v>
      </c>
      <c r="G80" t="n">
        <v>130.91</v>
      </c>
      <c r="H80" t="n">
        <v>1.85</v>
      </c>
      <c r="I80" t="n">
        <v>8</v>
      </c>
      <c r="J80" t="n">
        <v>197.12</v>
      </c>
      <c r="K80" t="n">
        <v>51.39</v>
      </c>
      <c r="L80" t="n">
        <v>20.5</v>
      </c>
      <c r="M80" t="n">
        <v>6</v>
      </c>
      <c r="N80" t="n">
        <v>40.23</v>
      </c>
      <c r="O80" t="n">
        <v>24546.08</v>
      </c>
      <c r="P80" t="n">
        <v>185.95</v>
      </c>
      <c r="Q80" t="n">
        <v>444.56</v>
      </c>
      <c r="R80" t="n">
        <v>66.22</v>
      </c>
      <c r="S80" t="n">
        <v>48.21</v>
      </c>
      <c r="T80" t="n">
        <v>3073.88</v>
      </c>
      <c r="U80" t="n">
        <v>0.73</v>
      </c>
      <c r="V80" t="n">
        <v>0.78</v>
      </c>
      <c r="W80" t="n">
        <v>0.18</v>
      </c>
      <c r="X80" t="n">
        <v>0.18</v>
      </c>
      <c r="Y80" t="n">
        <v>1</v>
      </c>
      <c r="Z80" t="n">
        <v>10</v>
      </c>
      <c r="AA80" t="n">
        <v>236.9687029988589</v>
      </c>
      <c r="AB80" t="n">
        <v>324.2310337642347</v>
      </c>
      <c r="AC80" t="n">
        <v>293.2868789629864</v>
      </c>
      <c r="AD80" t="n">
        <v>236968.7029988589</v>
      </c>
      <c r="AE80" t="n">
        <v>324231.0337642347</v>
      </c>
      <c r="AF80" t="n">
        <v>5.065136723694722e-06</v>
      </c>
      <c r="AG80" t="n">
        <v>5.815972222222222</v>
      </c>
      <c r="AH80" t="n">
        <v>293286.8789629864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4.9757</v>
      </c>
      <c r="E81" t="n">
        <v>20.1</v>
      </c>
      <c r="F81" t="n">
        <v>17.45</v>
      </c>
      <c r="G81" t="n">
        <v>130.91</v>
      </c>
      <c r="H81" t="n">
        <v>1.87</v>
      </c>
      <c r="I81" t="n">
        <v>8</v>
      </c>
      <c r="J81" t="n">
        <v>197.51</v>
      </c>
      <c r="K81" t="n">
        <v>51.39</v>
      </c>
      <c r="L81" t="n">
        <v>20.75</v>
      </c>
      <c r="M81" t="n">
        <v>6</v>
      </c>
      <c r="N81" t="n">
        <v>40.37</v>
      </c>
      <c r="O81" t="n">
        <v>24594.05</v>
      </c>
      <c r="P81" t="n">
        <v>185.35</v>
      </c>
      <c r="Q81" t="n">
        <v>444.55</v>
      </c>
      <c r="R81" t="n">
        <v>66.23999999999999</v>
      </c>
      <c r="S81" t="n">
        <v>48.21</v>
      </c>
      <c r="T81" t="n">
        <v>3083.7</v>
      </c>
      <c r="U81" t="n">
        <v>0.73</v>
      </c>
      <c r="V81" t="n">
        <v>0.78</v>
      </c>
      <c r="W81" t="n">
        <v>0.18</v>
      </c>
      <c r="X81" t="n">
        <v>0.18</v>
      </c>
      <c r="Y81" t="n">
        <v>1</v>
      </c>
      <c r="Z81" t="n">
        <v>10</v>
      </c>
      <c r="AA81" t="n">
        <v>236.6718987222302</v>
      </c>
      <c r="AB81" t="n">
        <v>323.824933058871</v>
      </c>
      <c r="AC81" t="n">
        <v>292.9195359389765</v>
      </c>
      <c r="AD81" t="n">
        <v>236671.8987222302</v>
      </c>
      <c r="AE81" t="n">
        <v>323824.933058871</v>
      </c>
      <c r="AF81" t="n">
        <v>5.065340326818978e-06</v>
      </c>
      <c r="AG81" t="n">
        <v>5.815972222222222</v>
      </c>
      <c r="AH81" t="n">
        <v>292919.5359389765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4.9771</v>
      </c>
      <c r="E82" t="n">
        <v>20.09</v>
      </c>
      <c r="F82" t="n">
        <v>17.45</v>
      </c>
      <c r="G82" t="n">
        <v>130.86</v>
      </c>
      <c r="H82" t="n">
        <v>1.88</v>
      </c>
      <c r="I82" t="n">
        <v>8</v>
      </c>
      <c r="J82" t="n">
        <v>197.9</v>
      </c>
      <c r="K82" t="n">
        <v>51.39</v>
      </c>
      <c r="L82" t="n">
        <v>21</v>
      </c>
      <c r="M82" t="n">
        <v>6</v>
      </c>
      <c r="N82" t="n">
        <v>40.51</v>
      </c>
      <c r="O82" t="n">
        <v>24642.07</v>
      </c>
      <c r="P82" t="n">
        <v>184.69</v>
      </c>
      <c r="Q82" t="n">
        <v>444.56</v>
      </c>
      <c r="R82" t="n">
        <v>66.23999999999999</v>
      </c>
      <c r="S82" t="n">
        <v>48.21</v>
      </c>
      <c r="T82" t="n">
        <v>3086.45</v>
      </c>
      <c r="U82" t="n">
        <v>0.73</v>
      </c>
      <c r="V82" t="n">
        <v>0.78</v>
      </c>
      <c r="W82" t="n">
        <v>0.17</v>
      </c>
      <c r="X82" t="n">
        <v>0.17</v>
      </c>
      <c r="Y82" t="n">
        <v>1</v>
      </c>
      <c r="Z82" t="n">
        <v>10</v>
      </c>
      <c r="AA82" t="n">
        <v>236.3152185396843</v>
      </c>
      <c r="AB82" t="n">
        <v>323.3369074974927</v>
      </c>
      <c r="AC82" t="n">
        <v>292.4780868522279</v>
      </c>
      <c r="AD82" t="n">
        <v>236315.2185396843</v>
      </c>
      <c r="AE82" t="n">
        <v>323336.9074974927</v>
      </c>
      <c r="AF82" t="n">
        <v>5.066765548688774e-06</v>
      </c>
      <c r="AG82" t="n">
        <v>5.813078703703703</v>
      </c>
      <c r="AH82" t="n">
        <v>292478.0868522279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4.963</v>
      </c>
      <c r="E83" t="n">
        <v>20.15</v>
      </c>
      <c r="F83" t="n">
        <v>17.51</v>
      </c>
      <c r="G83" t="n">
        <v>131.29</v>
      </c>
      <c r="H83" t="n">
        <v>1.9</v>
      </c>
      <c r="I83" t="n">
        <v>8</v>
      </c>
      <c r="J83" t="n">
        <v>198.29</v>
      </c>
      <c r="K83" t="n">
        <v>51.39</v>
      </c>
      <c r="L83" t="n">
        <v>21.25</v>
      </c>
      <c r="M83" t="n">
        <v>6</v>
      </c>
      <c r="N83" t="n">
        <v>40.65</v>
      </c>
      <c r="O83" t="n">
        <v>24690.13</v>
      </c>
      <c r="P83" t="n">
        <v>184.66</v>
      </c>
      <c r="Q83" t="n">
        <v>444.55</v>
      </c>
      <c r="R83" t="n">
        <v>68.15000000000001</v>
      </c>
      <c r="S83" t="n">
        <v>48.21</v>
      </c>
      <c r="T83" t="n">
        <v>4037.72</v>
      </c>
      <c r="U83" t="n">
        <v>0.71</v>
      </c>
      <c r="V83" t="n">
        <v>0.78</v>
      </c>
      <c r="W83" t="n">
        <v>0.18</v>
      </c>
      <c r="X83" t="n">
        <v>0.23</v>
      </c>
      <c r="Y83" t="n">
        <v>1</v>
      </c>
      <c r="Z83" t="n">
        <v>10</v>
      </c>
      <c r="AA83" t="n">
        <v>236.792659796515</v>
      </c>
      <c r="AB83" t="n">
        <v>323.9901636883098</v>
      </c>
      <c r="AC83" t="n">
        <v>293.0689971890444</v>
      </c>
      <c r="AD83" t="n">
        <v>236792.659796515</v>
      </c>
      <c r="AE83" t="n">
        <v>323990.1636883098</v>
      </c>
      <c r="AF83" t="n">
        <v>5.052411528428682e-06</v>
      </c>
      <c r="AG83" t="n">
        <v>5.830439814814814</v>
      </c>
      <c r="AH83" t="n">
        <v>293068.9971890444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4.9687</v>
      </c>
      <c r="E84" t="n">
        <v>20.13</v>
      </c>
      <c r="F84" t="n">
        <v>17.48</v>
      </c>
      <c r="G84" t="n">
        <v>131.12</v>
      </c>
      <c r="H84" t="n">
        <v>1.92</v>
      </c>
      <c r="I84" t="n">
        <v>8</v>
      </c>
      <c r="J84" t="n">
        <v>198.68</v>
      </c>
      <c r="K84" t="n">
        <v>51.39</v>
      </c>
      <c r="L84" t="n">
        <v>21.5</v>
      </c>
      <c r="M84" t="n">
        <v>6</v>
      </c>
      <c r="N84" t="n">
        <v>40.79</v>
      </c>
      <c r="O84" t="n">
        <v>24738.25</v>
      </c>
      <c r="P84" t="n">
        <v>182.36</v>
      </c>
      <c r="Q84" t="n">
        <v>444.55</v>
      </c>
      <c r="R84" t="n">
        <v>67.36</v>
      </c>
      <c r="S84" t="n">
        <v>48.21</v>
      </c>
      <c r="T84" t="n">
        <v>3644.87</v>
      </c>
      <c r="U84" t="n">
        <v>0.72</v>
      </c>
      <c r="V84" t="n">
        <v>0.78</v>
      </c>
      <c r="W84" t="n">
        <v>0.18</v>
      </c>
      <c r="X84" t="n">
        <v>0.21</v>
      </c>
      <c r="Y84" t="n">
        <v>1</v>
      </c>
      <c r="Z84" t="n">
        <v>10</v>
      </c>
      <c r="AA84" t="n">
        <v>235.4614042956544</v>
      </c>
      <c r="AB84" t="n">
        <v>322.1686811811858</v>
      </c>
      <c r="AC84" t="n">
        <v>291.4213544159329</v>
      </c>
      <c r="AD84" t="n">
        <v>235461.4042956544</v>
      </c>
      <c r="AE84" t="n">
        <v>322168.6811811858</v>
      </c>
      <c r="AF84" t="n">
        <v>5.058214217469996e-06</v>
      </c>
      <c r="AG84" t="n">
        <v>5.824652777777778</v>
      </c>
      <c r="AH84" t="n">
        <v>291421.3544159329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4.9872</v>
      </c>
      <c r="E85" t="n">
        <v>20.05</v>
      </c>
      <c r="F85" t="n">
        <v>17.44</v>
      </c>
      <c r="G85" t="n">
        <v>149.5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5</v>
      </c>
      <c r="N85" t="n">
        <v>40.93</v>
      </c>
      <c r="O85" t="n">
        <v>24786.41</v>
      </c>
      <c r="P85" t="n">
        <v>182.06</v>
      </c>
      <c r="Q85" t="n">
        <v>444.59</v>
      </c>
      <c r="R85" t="n">
        <v>65.95</v>
      </c>
      <c r="S85" t="n">
        <v>48.21</v>
      </c>
      <c r="T85" t="n">
        <v>2944.83</v>
      </c>
      <c r="U85" t="n">
        <v>0.73</v>
      </c>
      <c r="V85" t="n">
        <v>0.78</v>
      </c>
      <c r="W85" t="n">
        <v>0.18</v>
      </c>
      <c r="X85" t="n">
        <v>0.16</v>
      </c>
      <c r="Y85" t="n">
        <v>1</v>
      </c>
      <c r="Z85" t="n">
        <v>10</v>
      </c>
      <c r="AA85" t="n">
        <v>234.7600822821406</v>
      </c>
      <c r="AB85" t="n">
        <v>321.209101462153</v>
      </c>
      <c r="AC85" t="n">
        <v>290.5533556385058</v>
      </c>
      <c r="AD85" t="n">
        <v>234760.0822821406</v>
      </c>
      <c r="AE85" t="n">
        <v>321209.101462153</v>
      </c>
      <c r="AF85" t="n">
        <v>5.077047506463735e-06</v>
      </c>
      <c r="AG85" t="n">
        <v>5.80150462962963</v>
      </c>
      <c r="AH85" t="n">
        <v>290553.3556385058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4.9839</v>
      </c>
      <c r="E86" t="n">
        <v>20.06</v>
      </c>
      <c r="F86" t="n">
        <v>17.45</v>
      </c>
      <c r="G86" t="n">
        <v>149.61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5</v>
      </c>
      <c r="N86" t="n">
        <v>41.07</v>
      </c>
      <c r="O86" t="n">
        <v>24834.62</v>
      </c>
      <c r="P86" t="n">
        <v>182.15</v>
      </c>
      <c r="Q86" t="n">
        <v>444.55</v>
      </c>
      <c r="R86" t="n">
        <v>66.43000000000001</v>
      </c>
      <c r="S86" t="n">
        <v>48.21</v>
      </c>
      <c r="T86" t="n">
        <v>3182.84</v>
      </c>
      <c r="U86" t="n">
        <v>0.73</v>
      </c>
      <c r="V86" t="n">
        <v>0.78</v>
      </c>
      <c r="W86" t="n">
        <v>0.18</v>
      </c>
      <c r="X86" t="n">
        <v>0.18</v>
      </c>
      <c r="Y86" t="n">
        <v>1</v>
      </c>
      <c r="Z86" t="n">
        <v>10</v>
      </c>
      <c r="AA86" t="n">
        <v>234.908688340679</v>
      </c>
      <c r="AB86" t="n">
        <v>321.4124308274817</v>
      </c>
      <c r="AC86" t="n">
        <v>290.7372795345821</v>
      </c>
      <c r="AD86" t="n">
        <v>234908.688340679</v>
      </c>
      <c r="AE86" t="n">
        <v>321412.4308274817</v>
      </c>
      <c r="AF86" t="n">
        <v>5.073688054913501e-06</v>
      </c>
      <c r="AG86" t="n">
        <v>5.804398148148148</v>
      </c>
      <c r="AH86" t="n">
        <v>290737.2795345821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4.9893</v>
      </c>
      <c r="E87" t="n">
        <v>20.04</v>
      </c>
      <c r="F87" t="n">
        <v>17.43</v>
      </c>
      <c r="G87" t="n">
        <v>149.43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5</v>
      </c>
      <c r="N87" t="n">
        <v>41.21</v>
      </c>
      <c r="O87" t="n">
        <v>24882.88</v>
      </c>
      <c r="P87" t="n">
        <v>182.33</v>
      </c>
      <c r="Q87" t="n">
        <v>444.55</v>
      </c>
      <c r="R87" t="n">
        <v>65.7</v>
      </c>
      <c r="S87" t="n">
        <v>48.21</v>
      </c>
      <c r="T87" t="n">
        <v>2821.2</v>
      </c>
      <c r="U87" t="n">
        <v>0.73</v>
      </c>
      <c r="V87" t="n">
        <v>0.78</v>
      </c>
      <c r="W87" t="n">
        <v>0.17</v>
      </c>
      <c r="X87" t="n">
        <v>0.16</v>
      </c>
      <c r="Y87" t="n">
        <v>1</v>
      </c>
      <c r="Z87" t="n">
        <v>10</v>
      </c>
      <c r="AA87" t="n">
        <v>234.8164320343905</v>
      </c>
      <c r="AB87" t="n">
        <v>321.2862016791569</v>
      </c>
      <c r="AC87" t="n">
        <v>290.6230975190096</v>
      </c>
      <c r="AD87" t="n">
        <v>234816.4320343905</v>
      </c>
      <c r="AE87" t="n">
        <v>321286.2016791569</v>
      </c>
      <c r="AF87" t="n">
        <v>5.079185339268431e-06</v>
      </c>
      <c r="AG87" t="n">
        <v>5.798611111111111</v>
      </c>
      <c r="AH87" t="n">
        <v>290623.0975190096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4.9869</v>
      </c>
      <c r="E88" t="n">
        <v>20.05</v>
      </c>
      <c r="F88" t="n">
        <v>17.44</v>
      </c>
      <c r="G88" t="n">
        <v>149.51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5</v>
      </c>
      <c r="N88" t="n">
        <v>41.35</v>
      </c>
      <c r="O88" t="n">
        <v>24931.18</v>
      </c>
      <c r="P88" t="n">
        <v>181.99</v>
      </c>
      <c r="Q88" t="n">
        <v>444.55</v>
      </c>
      <c r="R88" t="n">
        <v>66.01000000000001</v>
      </c>
      <c r="S88" t="n">
        <v>48.21</v>
      </c>
      <c r="T88" t="n">
        <v>2976.65</v>
      </c>
      <c r="U88" t="n">
        <v>0.73</v>
      </c>
      <c r="V88" t="n">
        <v>0.78</v>
      </c>
      <c r="W88" t="n">
        <v>0.18</v>
      </c>
      <c r="X88" t="n">
        <v>0.17</v>
      </c>
      <c r="Y88" t="n">
        <v>1</v>
      </c>
      <c r="Z88" t="n">
        <v>10</v>
      </c>
      <c r="AA88" t="n">
        <v>234.7337056088958</v>
      </c>
      <c r="AB88" t="n">
        <v>321.1730117341627</v>
      </c>
      <c r="AC88" t="n">
        <v>290.5207102635026</v>
      </c>
      <c r="AD88" t="n">
        <v>234733.7056088958</v>
      </c>
      <c r="AE88" t="n">
        <v>321173.0117341627</v>
      </c>
      <c r="AF88" t="n">
        <v>5.076742101777351e-06</v>
      </c>
      <c r="AG88" t="n">
        <v>5.80150462962963</v>
      </c>
      <c r="AH88" t="n">
        <v>290520.7102635026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4.9965</v>
      </c>
      <c r="E89" t="n">
        <v>20.01</v>
      </c>
      <c r="F89" t="n">
        <v>17.4</v>
      </c>
      <c r="G89" t="n">
        <v>149.18</v>
      </c>
      <c r="H89" t="n">
        <v>2.01</v>
      </c>
      <c r="I89" t="n">
        <v>7</v>
      </c>
      <c r="J89" t="n">
        <v>200.64</v>
      </c>
      <c r="K89" t="n">
        <v>51.39</v>
      </c>
      <c r="L89" t="n">
        <v>22.75</v>
      </c>
      <c r="M89" t="n">
        <v>5</v>
      </c>
      <c r="N89" t="n">
        <v>41.5</v>
      </c>
      <c r="O89" t="n">
        <v>24979.54</v>
      </c>
      <c r="P89" t="n">
        <v>181.09</v>
      </c>
      <c r="Q89" t="n">
        <v>444.55</v>
      </c>
      <c r="R89" t="n">
        <v>64.61</v>
      </c>
      <c r="S89" t="n">
        <v>48.21</v>
      </c>
      <c r="T89" t="n">
        <v>2276.66</v>
      </c>
      <c r="U89" t="n">
        <v>0.75</v>
      </c>
      <c r="V89" t="n">
        <v>0.78</v>
      </c>
      <c r="W89" t="n">
        <v>0.18</v>
      </c>
      <c r="X89" t="n">
        <v>0.13</v>
      </c>
      <c r="Y89" t="n">
        <v>1</v>
      </c>
      <c r="Z89" t="n">
        <v>10</v>
      </c>
      <c r="AA89" t="n">
        <v>233.9701396666171</v>
      </c>
      <c r="AB89" t="n">
        <v>320.1282671257856</v>
      </c>
      <c r="AC89" t="n">
        <v>289.5756746142404</v>
      </c>
      <c r="AD89" t="n">
        <v>233970.1396666171</v>
      </c>
      <c r="AE89" t="n">
        <v>320128.2671257856</v>
      </c>
      <c r="AF89" t="n">
        <v>5.08651505174167e-06</v>
      </c>
      <c r="AG89" t="n">
        <v>5.789930555555556</v>
      </c>
      <c r="AH89" t="n">
        <v>289575.6746142404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4.9879</v>
      </c>
      <c r="E90" t="n">
        <v>20.05</v>
      </c>
      <c r="F90" t="n">
        <v>17.44</v>
      </c>
      <c r="G90" t="n">
        <v>149.47</v>
      </c>
      <c r="H90" t="n">
        <v>2.03</v>
      </c>
      <c r="I90" t="n">
        <v>7</v>
      </c>
      <c r="J90" t="n">
        <v>201.03</v>
      </c>
      <c r="K90" t="n">
        <v>51.39</v>
      </c>
      <c r="L90" t="n">
        <v>23</v>
      </c>
      <c r="M90" t="n">
        <v>5</v>
      </c>
      <c r="N90" t="n">
        <v>41.64</v>
      </c>
      <c r="O90" t="n">
        <v>25027.94</v>
      </c>
      <c r="P90" t="n">
        <v>180.59</v>
      </c>
      <c r="Q90" t="n">
        <v>444.55</v>
      </c>
      <c r="R90" t="n">
        <v>65.98999999999999</v>
      </c>
      <c r="S90" t="n">
        <v>48.21</v>
      </c>
      <c r="T90" t="n">
        <v>2965.16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234.0296070913738</v>
      </c>
      <c r="AB90" t="n">
        <v>320.2096330798553</v>
      </c>
      <c r="AC90" t="n">
        <v>289.6492751158517</v>
      </c>
      <c r="AD90" t="n">
        <v>234029.6070913738</v>
      </c>
      <c r="AE90" t="n">
        <v>320209.6330798554</v>
      </c>
      <c r="AF90" t="n">
        <v>5.077760117398633e-06</v>
      </c>
      <c r="AG90" t="n">
        <v>5.80150462962963</v>
      </c>
      <c r="AH90" t="n">
        <v>289649.2751158517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4.9837</v>
      </c>
      <c r="E91" t="n">
        <v>20.07</v>
      </c>
      <c r="F91" t="n">
        <v>17.46</v>
      </c>
      <c r="G91" t="n">
        <v>149.62</v>
      </c>
      <c r="H91" t="n">
        <v>2.05</v>
      </c>
      <c r="I91" t="n">
        <v>7</v>
      </c>
      <c r="J91" t="n">
        <v>201.42</v>
      </c>
      <c r="K91" t="n">
        <v>51.39</v>
      </c>
      <c r="L91" t="n">
        <v>23.25</v>
      </c>
      <c r="M91" t="n">
        <v>4</v>
      </c>
      <c r="N91" t="n">
        <v>41.78</v>
      </c>
      <c r="O91" t="n">
        <v>25076.39</v>
      </c>
      <c r="P91" t="n">
        <v>179.86</v>
      </c>
      <c r="Q91" t="n">
        <v>444.56</v>
      </c>
      <c r="R91" t="n">
        <v>66.37</v>
      </c>
      <c r="S91" t="n">
        <v>48.21</v>
      </c>
      <c r="T91" t="n">
        <v>3157.22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233.8239561088753</v>
      </c>
      <c r="AB91" t="n">
        <v>319.92825233292</v>
      </c>
      <c r="AC91" t="n">
        <v>289.3947489524833</v>
      </c>
      <c r="AD91" t="n">
        <v>233823.9561088753</v>
      </c>
      <c r="AE91" t="n">
        <v>319928.25233292</v>
      </c>
      <c r="AF91" t="n">
        <v>5.073484451789244e-06</v>
      </c>
      <c r="AG91" t="n">
        <v>5.807291666666667</v>
      </c>
      <c r="AH91" t="n">
        <v>289394.7489524833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4.9877</v>
      </c>
      <c r="E92" t="n">
        <v>20.05</v>
      </c>
      <c r="F92" t="n">
        <v>17.44</v>
      </c>
      <c r="G92" t="n">
        <v>149.48</v>
      </c>
      <c r="H92" t="n">
        <v>2.07</v>
      </c>
      <c r="I92" t="n">
        <v>7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179.98</v>
      </c>
      <c r="Q92" t="n">
        <v>444.55</v>
      </c>
      <c r="R92" t="n">
        <v>65.84999999999999</v>
      </c>
      <c r="S92" t="n">
        <v>48.21</v>
      </c>
      <c r="T92" t="n">
        <v>2895.98</v>
      </c>
      <c r="U92" t="n">
        <v>0.73</v>
      </c>
      <c r="V92" t="n">
        <v>0.78</v>
      </c>
      <c r="W92" t="n">
        <v>0.18</v>
      </c>
      <c r="X92" t="n">
        <v>0.16</v>
      </c>
      <c r="Y92" t="n">
        <v>1</v>
      </c>
      <c r="Z92" t="n">
        <v>10</v>
      </c>
      <c r="AA92" t="n">
        <v>233.738823129857</v>
      </c>
      <c r="AB92" t="n">
        <v>319.8117696352252</v>
      </c>
      <c r="AC92" t="n">
        <v>289.2893831999721</v>
      </c>
      <c r="AD92" t="n">
        <v>233738.823129857</v>
      </c>
      <c r="AE92" t="n">
        <v>319811.7696352252</v>
      </c>
      <c r="AF92" t="n">
        <v>5.077556514274378e-06</v>
      </c>
      <c r="AG92" t="n">
        <v>5.80150462962963</v>
      </c>
      <c r="AH92" t="n">
        <v>289289.383199972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4.9808</v>
      </c>
      <c r="E93" t="n">
        <v>20.08</v>
      </c>
      <c r="F93" t="n">
        <v>17.47</v>
      </c>
      <c r="G93" t="n">
        <v>149.72</v>
      </c>
      <c r="H93" t="n">
        <v>2.09</v>
      </c>
      <c r="I93" t="n">
        <v>7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180.07</v>
      </c>
      <c r="Q93" t="n">
        <v>444.55</v>
      </c>
      <c r="R93" t="n">
        <v>66.84</v>
      </c>
      <c r="S93" t="n">
        <v>48.21</v>
      </c>
      <c r="T93" t="n">
        <v>3392.03</v>
      </c>
      <c r="U93" t="n">
        <v>0.72</v>
      </c>
      <c r="V93" t="n">
        <v>0.78</v>
      </c>
      <c r="W93" t="n">
        <v>0.18</v>
      </c>
      <c r="X93" t="n">
        <v>0.19</v>
      </c>
      <c r="Y93" t="n">
        <v>1</v>
      </c>
      <c r="Z93" t="n">
        <v>10</v>
      </c>
      <c r="AA93" t="n">
        <v>234.0202707634901</v>
      </c>
      <c r="AB93" t="n">
        <v>320.1968587041553</v>
      </c>
      <c r="AC93" t="n">
        <v>289.6377199086394</v>
      </c>
      <c r="AD93" t="n">
        <v>234020.2707634901</v>
      </c>
      <c r="AE93" t="n">
        <v>320196.8587041553</v>
      </c>
      <c r="AF93" t="n">
        <v>5.070532206487524e-06</v>
      </c>
      <c r="AG93" t="n">
        <v>5.810185185185184</v>
      </c>
      <c r="AH93" t="n">
        <v>289637.7199086394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4.985</v>
      </c>
      <c r="E94" t="n">
        <v>20.06</v>
      </c>
      <c r="F94" t="n">
        <v>17.45</v>
      </c>
      <c r="G94" t="n">
        <v>149.57</v>
      </c>
      <c r="H94" t="n">
        <v>2.1</v>
      </c>
      <c r="I94" t="n">
        <v>7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179.5</v>
      </c>
      <c r="Q94" t="n">
        <v>444.56</v>
      </c>
      <c r="R94" t="n">
        <v>66.08</v>
      </c>
      <c r="S94" t="n">
        <v>48.21</v>
      </c>
      <c r="T94" t="n">
        <v>3011.08</v>
      </c>
      <c r="U94" t="n">
        <v>0.73</v>
      </c>
      <c r="V94" t="n">
        <v>0.78</v>
      </c>
      <c r="W94" t="n">
        <v>0.18</v>
      </c>
      <c r="X94" t="n">
        <v>0.17</v>
      </c>
      <c r="Y94" t="n">
        <v>1</v>
      </c>
      <c r="Z94" t="n">
        <v>10</v>
      </c>
      <c r="AA94" t="n">
        <v>233.5951352141379</v>
      </c>
      <c r="AB94" t="n">
        <v>319.6151694898751</v>
      </c>
      <c r="AC94" t="n">
        <v>289.111546296564</v>
      </c>
      <c r="AD94" t="n">
        <v>233595.1352141379</v>
      </c>
      <c r="AE94" t="n">
        <v>319615.1694898751</v>
      </c>
      <c r="AF94" t="n">
        <v>5.074807872096912e-06</v>
      </c>
      <c r="AG94" t="n">
        <v>5.804398148148148</v>
      </c>
      <c r="AH94" t="n">
        <v>289111.546296564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4.9843</v>
      </c>
      <c r="E95" t="n">
        <v>20.06</v>
      </c>
      <c r="F95" t="n">
        <v>17.45</v>
      </c>
      <c r="G95" t="n">
        <v>149.6</v>
      </c>
      <c r="H95" t="n">
        <v>2.12</v>
      </c>
      <c r="I95" t="n">
        <v>7</v>
      </c>
      <c r="J95" t="n">
        <v>203</v>
      </c>
      <c r="K95" t="n">
        <v>51.39</v>
      </c>
      <c r="L95" t="n">
        <v>24.25</v>
      </c>
      <c r="M95" t="n">
        <v>2</v>
      </c>
      <c r="N95" t="n">
        <v>42.36</v>
      </c>
      <c r="O95" t="n">
        <v>25270.81</v>
      </c>
      <c r="P95" t="n">
        <v>179.77</v>
      </c>
      <c r="Q95" t="n">
        <v>444.55</v>
      </c>
      <c r="R95" t="n">
        <v>66.23</v>
      </c>
      <c r="S95" t="n">
        <v>48.21</v>
      </c>
      <c r="T95" t="n">
        <v>3086.23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233.743670382306</v>
      </c>
      <c r="AB95" t="n">
        <v>319.8184018598717</v>
      </c>
      <c r="AC95" t="n">
        <v>289.2953824544066</v>
      </c>
      <c r="AD95" t="n">
        <v>233743.670382306</v>
      </c>
      <c r="AE95" t="n">
        <v>319818.4018598717</v>
      </c>
      <c r="AF95" t="n">
        <v>5.074095261162014e-06</v>
      </c>
      <c r="AG95" t="n">
        <v>5.804398148148148</v>
      </c>
      <c r="AH95" t="n">
        <v>289295.3824544066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4.9822</v>
      </c>
      <c r="E96" t="n">
        <v>20.07</v>
      </c>
      <c r="F96" t="n">
        <v>17.46</v>
      </c>
      <c r="G96" t="n">
        <v>149.67</v>
      </c>
      <c r="H96" t="n">
        <v>2.14</v>
      </c>
      <c r="I96" t="n">
        <v>7</v>
      </c>
      <c r="J96" t="n">
        <v>203.4</v>
      </c>
      <c r="K96" t="n">
        <v>51.39</v>
      </c>
      <c r="L96" t="n">
        <v>24.5</v>
      </c>
      <c r="M96" t="n">
        <v>1</v>
      </c>
      <c r="N96" t="n">
        <v>42.5</v>
      </c>
      <c r="O96" t="n">
        <v>25319.51</v>
      </c>
      <c r="P96" t="n">
        <v>179.93</v>
      </c>
      <c r="Q96" t="n">
        <v>444.55</v>
      </c>
      <c r="R96" t="n">
        <v>66.48999999999999</v>
      </c>
      <c r="S96" t="n">
        <v>48.21</v>
      </c>
      <c r="T96" t="n">
        <v>3215.13</v>
      </c>
      <c r="U96" t="n">
        <v>0.73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233.8955587979582</v>
      </c>
      <c r="AB96" t="n">
        <v>320.0262222910109</v>
      </c>
      <c r="AC96" t="n">
        <v>289.4833687952758</v>
      </c>
      <c r="AD96" t="n">
        <v>233895.5587979582</v>
      </c>
      <c r="AE96" t="n">
        <v>320026.2222910109</v>
      </c>
      <c r="AF96" t="n">
        <v>5.071957428357319e-06</v>
      </c>
      <c r="AG96" t="n">
        <v>5.807291666666667</v>
      </c>
      <c r="AH96" t="n">
        <v>289483.3687952758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4.9804</v>
      </c>
      <c r="E97" t="n">
        <v>20.08</v>
      </c>
      <c r="F97" t="n">
        <v>17.47</v>
      </c>
      <c r="G97" t="n">
        <v>149.74</v>
      </c>
      <c r="H97" t="n">
        <v>2.16</v>
      </c>
      <c r="I97" t="n">
        <v>7</v>
      </c>
      <c r="J97" t="n">
        <v>203.79</v>
      </c>
      <c r="K97" t="n">
        <v>51.39</v>
      </c>
      <c r="L97" t="n">
        <v>24.75</v>
      </c>
      <c r="M97" t="n">
        <v>1</v>
      </c>
      <c r="N97" t="n">
        <v>42.65</v>
      </c>
      <c r="O97" t="n">
        <v>25368.26</v>
      </c>
      <c r="P97" t="n">
        <v>180.12</v>
      </c>
      <c r="Q97" t="n">
        <v>444.55</v>
      </c>
      <c r="R97" t="n">
        <v>66.75</v>
      </c>
      <c r="S97" t="n">
        <v>48.21</v>
      </c>
      <c r="T97" t="n">
        <v>3345.51</v>
      </c>
      <c r="U97" t="n">
        <v>0.72</v>
      </c>
      <c r="V97" t="n">
        <v>0.78</v>
      </c>
      <c r="W97" t="n">
        <v>0.18</v>
      </c>
      <c r="X97" t="n">
        <v>0.19</v>
      </c>
      <c r="Y97" t="n">
        <v>1</v>
      </c>
      <c r="Z97" t="n">
        <v>10</v>
      </c>
      <c r="AA97" t="n">
        <v>234.0546039929035</v>
      </c>
      <c r="AB97" t="n">
        <v>320.2438349433137</v>
      </c>
      <c r="AC97" t="n">
        <v>289.6802128014642</v>
      </c>
      <c r="AD97" t="n">
        <v>234054.6039929035</v>
      </c>
      <c r="AE97" t="n">
        <v>320243.8349433137</v>
      </c>
      <c r="AF97" t="n">
        <v>5.07012500023901e-06</v>
      </c>
      <c r="AG97" t="n">
        <v>5.810185185185184</v>
      </c>
      <c r="AH97" t="n">
        <v>289680.2128014642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4.9786</v>
      </c>
      <c r="E98" t="n">
        <v>20.09</v>
      </c>
      <c r="F98" t="n">
        <v>17.48</v>
      </c>
      <c r="G98" t="n">
        <v>149.8</v>
      </c>
      <c r="H98" t="n">
        <v>2.17</v>
      </c>
      <c r="I98" t="n">
        <v>7</v>
      </c>
      <c r="J98" t="n">
        <v>204.19</v>
      </c>
      <c r="K98" t="n">
        <v>51.39</v>
      </c>
      <c r="L98" t="n">
        <v>25</v>
      </c>
      <c r="M98" t="n">
        <v>1</v>
      </c>
      <c r="N98" t="n">
        <v>42.79</v>
      </c>
      <c r="O98" t="n">
        <v>25417.05</v>
      </c>
      <c r="P98" t="n">
        <v>180.31</v>
      </c>
      <c r="Q98" t="n">
        <v>444.55</v>
      </c>
      <c r="R98" t="n">
        <v>66.95</v>
      </c>
      <c r="S98" t="n">
        <v>48.21</v>
      </c>
      <c r="T98" t="n">
        <v>3445.87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234.2137641926096</v>
      </c>
      <c r="AB98" t="n">
        <v>320.461604950204</v>
      </c>
      <c r="AC98" t="n">
        <v>289.877199144539</v>
      </c>
      <c r="AD98" t="n">
        <v>234213.7641926096</v>
      </c>
      <c r="AE98" t="n">
        <v>320461.604950204</v>
      </c>
      <c r="AF98" t="n">
        <v>5.0682925721207e-06</v>
      </c>
      <c r="AG98" t="n">
        <v>5.813078703703703</v>
      </c>
      <c r="AH98" t="n">
        <v>289877.199144539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4.9777</v>
      </c>
      <c r="E99" t="n">
        <v>20.09</v>
      </c>
      <c r="F99" t="n">
        <v>17.48</v>
      </c>
      <c r="G99" t="n">
        <v>149.83</v>
      </c>
      <c r="H99" t="n">
        <v>2.19</v>
      </c>
      <c r="I99" t="n">
        <v>7</v>
      </c>
      <c r="J99" t="n">
        <v>204.58</v>
      </c>
      <c r="K99" t="n">
        <v>51.39</v>
      </c>
      <c r="L99" t="n">
        <v>25.25</v>
      </c>
      <c r="M99" t="n">
        <v>1</v>
      </c>
      <c r="N99" t="n">
        <v>42.94</v>
      </c>
      <c r="O99" t="n">
        <v>25465.9</v>
      </c>
      <c r="P99" t="n">
        <v>180.46</v>
      </c>
      <c r="Q99" t="n">
        <v>444.55</v>
      </c>
      <c r="R99" t="n">
        <v>67.08</v>
      </c>
      <c r="S99" t="n">
        <v>48.21</v>
      </c>
      <c r="T99" t="n">
        <v>3511.14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234.3093119735162</v>
      </c>
      <c r="AB99" t="n">
        <v>320.5923376393109</v>
      </c>
      <c r="AC99" t="n">
        <v>289.9954548892821</v>
      </c>
      <c r="AD99" t="n">
        <v>234309.3119735162</v>
      </c>
      <c r="AE99" t="n">
        <v>320592.3376393109</v>
      </c>
      <c r="AF99" t="n">
        <v>5.067376358061545e-06</v>
      </c>
      <c r="AG99" t="n">
        <v>5.813078703703703</v>
      </c>
      <c r="AH99" t="n">
        <v>289995.4548892821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4.9796</v>
      </c>
      <c r="E100" t="n">
        <v>20.08</v>
      </c>
      <c r="F100" t="n">
        <v>17.47</v>
      </c>
      <c r="G100" t="n">
        <v>149.76</v>
      </c>
      <c r="H100" t="n">
        <v>2.21</v>
      </c>
      <c r="I100" t="n">
        <v>7</v>
      </c>
      <c r="J100" t="n">
        <v>204.98</v>
      </c>
      <c r="K100" t="n">
        <v>51.39</v>
      </c>
      <c r="L100" t="n">
        <v>25.5</v>
      </c>
      <c r="M100" t="n">
        <v>0</v>
      </c>
      <c r="N100" t="n">
        <v>43.09</v>
      </c>
      <c r="O100" t="n">
        <v>25514.8</v>
      </c>
      <c r="P100" t="n">
        <v>180.32</v>
      </c>
      <c r="Q100" t="n">
        <v>444.55</v>
      </c>
      <c r="R100" t="n">
        <v>66.73</v>
      </c>
      <c r="S100" t="n">
        <v>48.21</v>
      </c>
      <c r="T100" t="n">
        <v>3336.13</v>
      </c>
      <c r="U100" t="n">
        <v>0.72</v>
      </c>
      <c r="V100" t="n">
        <v>0.78</v>
      </c>
      <c r="W100" t="n">
        <v>0.18</v>
      </c>
      <c r="X100" t="n">
        <v>0.2</v>
      </c>
      <c r="Y100" t="n">
        <v>1</v>
      </c>
      <c r="Z100" t="n">
        <v>10</v>
      </c>
      <c r="AA100" t="n">
        <v>234.1718581344655</v>
      </c>
      <c r="AB100" t="n">
        <v>320.4042672326865</v>
      </c>
      <c r="AC100" t="n">
        <v>289.8253336583074</v>
      </c>
      <c r="AD100" t="n">
        <v>234171.8581344655</v>
      </c>
      <c r="AE100" t="n">
        <v>320404.2672326865</v>
      </c>
      <c r="AF100" t="n">
        <v>5.069310587741983e-06</v>
      </c>
      <c r="AG100" t="n">
        <v>5.810185185185184</v>
      </c>
      <c r="AH100" t="n">
        <v>289825.3336583074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4.5194</v>
      </c>
      <c r="E2" t="n">
        <v>22.13</v>
      </c>
      <c r="F2" t="n">
        <v>19.44</v>
      </c>
      <c r="G2" t="n">
        <v>15.15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104.75</v>
      </c>
      <c r="Q2" t="n">
        <v>444.61</v>
      </c>
      <c r="R2" t="n">
        <v>130.97</v>
      </c>
      <c r="S2" t="n">
        <v>48.21</v>
      </c>
      <c r="T2" t="n">
        <v>35104.41</v>
      </c>
      <c r="U2" t="n">
        <v>0.37</v>
      </c>
      <c r="V2" t="n">
        <v>0.7</v>
      </c>
      <c r="W2" t="n">
        <v>0.29</v>
      </c>
      <c r="X2" t="n">
        <v>2.16</v>
      </c>
      <c r="Y2" t="n">
        <v>1</v>
      </c>
      <c r="Z2" t="n">
        <v>10</v>
      </c>
      <c r="AA2" t="n">
        <v>181.8279776327529</v>
      </c>
      <c r="AB2" t="n">
        <v>248.7850606812501</v>
      </c>
      <c r="AC2" t="n">
        <v>225.0413636619295</v>
      </c>
      <c r="AD2" t="n">
        <v>181827.9776327529</v>
      </c>
      <c r="AE2" t="n">
        <v>248785.0606812501</v>
      </c>
      <c r="AF2" t="n">
        <v>6.676144184850562e-06</v>
      </c>
      <c r="AG2" t="n">
        <v>6.403356481481481</v>
      </c>
      <c r="AH2" t="n">
        <v>225041.3636619295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4.6888</v>
      </c>
      <c r="E3" t="n">
        <v>21.33</v>
      </c>
      <c r="F3" t="n">
        <v>18.86</v>
      </c>
      <c r="G3" t="n">
        <v>19.18</v>
      </c>
      <c r="H3" t="n">
        <v>0.42</v>
      </c>
      <c r="I3" t="n">
        <v>59</v>
      </c>
      <c r="J3" t="n">
        <v>51.62</v>
      </c>
      <c r="K3" t="n">
        <v>24.83</v>
      </c>
      <c r="L3" t="n">
        <v>1.25</v>
      </c>
      <c r="M3" t="n">
        <v>57</v>
      </c>
      <c r="N3" t="n">
        <v>5.54</v>
      </c>
      <c r="O3" t="n">
        <v>6599.8</v>
      </c>
      <c r="P3" t="n">
        <v>99.75</v>
      </c>
      <c r="Q3" t="n">
        <v>444.57</v>
      </c>
      <c r="R3" t="n">
        <v>111.94</v>
      </c>
      <c r="S3" t="n">
        <v>48.21</v>
      </c>
      <c r="T3" t="n">
        <v>25678.75</v>
      </c>
      <c r="U3" t="n">
        <v>0.43</v>
      </c>
      <c r="V3" t="n">
        <v>0.72</v>
      </c>
      <c r="W3" t="n">
        <v>0.26</v>
      </c>
      <c r="X3" t="n">
        <v>1.58</v>
      </c>
      <c r="Y3" t="n">
        <v>1</v>
      </c>
      <c r="Z3" t="n">
        <v>10</v>
      </c>
      <c r="AA3" t="n">
        <v>175.5494066993461</v>
      </c>
      <c r="AB3" t="n">
        <v>240.1944429391665</v>
      </c>
      <c r="AC3" t="n">
        <v>217.27062242014</v>
      </c>
      <c r="AD3" t="n">
        <v>175549.4066993461</v>
      </c>
      <c r="AE3" t="n">
        <v>240194.4429391666</v>
      </c>
      <c r="AF3" t="n">
        <v>6.926385107299047e-06</v>
      </c>
      <c r="AG3" t="n">
        <v>6.171875</v>
      </c>
      <c r="AH3" t="n">
        <v>217270.62242014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4.7441</v>
      </c>
      <c r="E4" t="n">
        <v>21.08</v>
      </c>
      <c r="F4" t="n">
        <v>18.74</v>
      </c>
      <c r="G4" t="n">
        <v>23.43</v>
      </c>
      <c r="H4" t="n">
        <v>0.5</v>
      </c>
      <c r="I4" t="n">
        <v>48</v>
      </c>
      <c r="J4" t="n">
        <v>51.9</v>
      </c>
      <c r="K4" t="n">
        <v>24.83</v>
      </c>
      <c r="L4" t="n">
        <v>1.5</v>
      </c>
      <c r="M4" t="n">
        <v>46</v>
      </c>
      <c r="N4" t="n">
        <v>5.57</v>
      </c>
      <c r="O4" t="n">
        <v>6634.84</v>
      </c>
      <c r="P4" t="n">
        <v>97.27</v>
      </c>
      <c r="Q4" t="n">
        <v>444.59</v>
      </c>
      <c r="R4" t="n">
        <v>108.82</v>
      </c>
      <c r="S4" t="n">
        <v>48.21</v>
      </c>
      <c r="T4" t="n">
        <v>24174.04</v>
      </c>
      <c r="U4" t="n">
        <v>0.44</v>
      </c>
      <c r="V4" t="n">
        <v>0.73</v>
      </c>
      <c r="W4" t="n">
        <v>0.24</v>
      </c>
      <c r="X4" t="n">
        <v>1.47</v>
      </c>
      <c r="Y4" t="n">
        <v>1</v>
      </c>
      <c r="Z4" t="n">
        <v>10</v>
      </c>
      <c r="AA4" t="n">
        <v>173.2523222323514</v>
      </c>
      <c r="AB4" t="n">
        <v>237.0514706312115</v>
      </c>
      <c r="AC4" t="n">
        <v>214.4276109780659</v>
      </c>
      <c r="AD4" t="n">
        <v>173252.3222323513</v>
      </c>
      <c r="AE4" t="n">
        <v>237051.4706312115</v>
      </c>
      <c r="AF4" t="n">
        <v>7.008075325784297e-06</v>
      </c>
      <c r="AG4" t="n">
        <v>6.099537037037037</v>
      </c>
      <c r="AH4" t="n">
        <v>214427.6109780659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4.8465</v>
      </c>
      <c r="E5" t="n">
        <v>20.63</v>
      </c>
      <c r="F5" t="n">
        <v>18.4</v>
      </c>
      <c r="G5" t="n">
        <v>27.6</v>
      </c>
      <c r="H5" t="n">
        <v>0.58</v>
      </c>
      <c r="I5" t="n">
        <v>40</v>
      </c>
      <c r="J5" t="n">
        <v>52.19</v>
      </c>
      <c r="K5" t="n">
        <v>24.83</v>
      </c>
      <c r="L5" t="n">
        <v>1.75</v>
      </c>
      <c r="M5" t="n">
        <v>38</v>
      </c>
      <c r="N5" t="n">
        <v>5.61</v>
      </c>
      <c r="O5" t="n">
        <v>6670.02</v>
      </c>
      <c r="P5" t="n">
        <v>93.75</v>
      </c>
      <c r="Q5" t="n">
        <v>444.56</v>
      </c>
      <c r="R5" t="n">
        <v>97.25</v>
      </c>
      <c r="S5" t="n">
        <v>48.21</v>
      </c>
      <c r="T5" t="n">
        <v>18431.42</v>
      </c>
      <c r="U5" t="n">
        <v>0.5</v>
      </c>
      <c r="V5" t="n">
        <v>0.74</v>
      </c>
      <c r="W5" t="n">
        <v>0.22</v>
      </c>
      <c r="X5" t="n">
        <v>1.12</v>
      </c>
      <c r="Y5" t="n">
        <v>1</v>
      </c>
      <c r="Z5" t="n">
        <v>10</v>
      </c>
      <c r="AA5" t="n">
        <v>169.3559160913088</v>
      </c>
      <c r="AB5" t="n">
        <v>231.7202358517328</v>
      </c>
      <c r="AC5" t="n">
        <v>209.6051817635039</v>
      </c>
      <c r="AD5" t="n">
        <v>169355.9160913088</v>
      </c>
      <c r="AE5" t="n">
        <v>231720.2358517328</v>
      </c>
      <c r="AF5" t="n">
        <v>7.159342565800382e-06</v>
      </c>
      <c r="AG5" t="n">
        <v>5.969328703703703</v>
      </c>
      <c r="AH5" t="n">
        <v>209605.1817635039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4.9041</v>
      </c>
      <c r="E6" t="n">
        <v>20.39</v>
      </c>
      <c r="F6" t="n">
        <v>18.23</v>
      </c>
      <c r="G6" t="n">
        <v>32.17</v>
      </c>
      <c r="H6" t="n">
        <v>0.66</v>
      </c>
      <c r="I6" t="n">
        <v>34</v>
      </c>
      <c r="J6" t="n">
        <v>52.47</v>
      </c>
      <c r="K6" t="n">
        <v>24.83</v>
      </c>
      <c r="L6" t="n">
        <v>2</v>
      </c>
      <c r="M6" t="n">
        <v>32</v>
      </c>
      <c r="N6" t="n">
        <v>5.64</v>
      </c>
      <c r="O6" t="n">
        <v>6705.1</v>
      </c>
      <c r="P6" t="n">
        <v>90.63</v>
      </c>
      <c r="Q6" t="n">
        <v>444.58</v>
      </c>
      <c r="R6" t="n">
        <v>91.67</v>
      </c>
      <c r="S6" t="n">
        <v>48.21</v>
      </c>
      <c r="T6" t="n">
        <v>15668.07</v>
      </c>
      <c r="U6" t="n">
        <v>0.53</v>
      </c>
      <c r="V6" t="n">
        <v>0.75</v>
      </c>
      <c r="W6" t="n">
        <v>0.22</v>
      </c>
      <c r="X6" t="n">
        <v>0.95</v>
      </c>
      <c r="Y6" t="n">
        <v>1</v>
      </c>
      <c r="Z6" t="n">
        <v>10</v>
      </c>
      <c r="AA6" t="n">
        <v>157.1633688621943</v>
      </c>
      <c r="AB6" t="n">
        <v>215.0378548356458</v>
      </c>
      <c r="AC6" t="n">
        <v>194.5149437777181</v>
      </c>
      <c r="AD6" t="n">
        <v>157163.3688621943</v>
      </c>
      <c r="AE6" t="n">
        <v>215037.8548356458</v>
      </c>
      <c r="AF6" t="n">
        <v>7.24443038830943e-06</v>
      </c>
      <c r="AG6" t="n">
        <v>5.89988425925926</v>
      </c>
      <c r="AH6" t="n">
        <v>194514.9437777181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4.9598</v>
      </c>
      <c r="E7" t="n">
        <v>20.16</v>
      </c>
      <c r="F7" t="n">
        <v>18.06</v>
      </c>
      <c r="G7" t="n">
        <v>37.36</v>
      </c>
      <c r="H7" t="n">
        <v>0.74</v>
      </c>
      <c r="I7" t="n">
        <v>29</v>
      </c>
      <c r="J7" t="n">
        <v>52.75</v>
      </c>
      <c r="K7" t="n">
        <v>24.83</v>
      </c>
      <c r="L7" t="n">
        <v>2.25</v>
      </c>
      <c r="M7" t="n">
        <v>26</v>
      </c>
      <c r="N7" t="n">
        <v>5.68</v>
      </c>
      <c r="O7" t="n">
        <v>6740.19</v>
      </c>
      <c r="P7" t="n">
        <v>87.73999999999999</v>
      </c>
      <c r="Q7" t="n">
        <v>444.6</v>
      </c>
      <c r="R7" t="n">
        <v>85.97</v>
      </c>
      <c r="S7" t="n">
        <v>48.21</v>
      </c>
      <c r="T7" t="n">
        <v>12846.96</v>
      </c>
      <c r="U7" t="n">
        <v>0.5600000000000001</v>
      </c>
      <c r="V7" t="n">
        <v>0.76</v>
      </c>
      <c r="W7" t="n">
        <v>0.21</v>
      </c>
      <c r="X7" t="n">
        <v>0.78</v>
      </c>
      <c r="Y7" t="n">
        <v>1</v>
      </c>
      <c r="Z7" t="n">
        <v>10</v>
      </c>
      <c r="AA7" t="n">
        <v>154.7961154309932</v>
      </c>
      <c r="AB7" t="n">
        <v>211.7988742552274</v>
      </c>
      <c r="AC7" t="n">
        <v>191.5850869579561</v>
      </c>
      <c r="AD7" t="n">
        <v>154796.1154309932</v>
      </c>
      <c r="AE7" t="n">
        <v>211798.8742552274</v>
      </c>
      <c r="AF7" t="n">
        <v>7.326711494450993e-06</v>
      </c>
      <c r="AG7" t="n">
        <v>5.833333333333333</v>
      </c>
      <c r="AH7" t="n">
        <v>191585.0869579561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4.988</v>
      </c>
      <c r="E8" t="n">
        <v>20.05</v>
      </c>
      <c r="F8" t="n">
        <v>17.98</v>
      </c>
      <c r="G8" t="n">
        <v>41.5</v>
      </c>
      <c r="H8" t="n">
        <v>0.82</v>
      </c>
      <c r="I8" t="n">
        <v>26</v>
      </c>
      <c r="J8" t="n">
        <v>53.04</v>
      </c>
      <c r="K8" t="n">
        <v>24.83</v>
      </c>
      <c r="L8" t="n">
        <v>2.5</v>
      </c>
      <c r="M8" t="n">
        <v>21</v>
      </c>
      <c r="N8" t="n">
        <v>5.71</v>
      </c>
      <c r="O8" t="n">
        <v>6775.31</v>
      </c>
      <c r="P8" t="n">
        <v>85.15000000000001</v>
      </c>
      <c r="Q8" t="n">
        <v>444.56</v>
      </c>
      <c r="R8" t="n">
        <v>83.31</v>
      </c>
      <c r="S8" t="n">
        <v>48.21</v>
      </c>
      <c r="T8" t="n">
        <v>11528.9</v>
      </c>
      <c r="U8" t="n">
        <v>0.58</v>
      </c>
      <c r="V8" t="n">
        <v>0.76</v>
      </c>
      <c r="W8" t="n">
        <v>0.21</v>
      </c>
      <c r="X8" t="n">
        <v>0.7</v>
      </c>
      <c r="Y8" t="n">
        <v>1</v>
      </c>
      <c r="Z8" t="n">
        <v>10</v>
      </c>
      <c r="AA8" t="n">
        <v>153.0786724469047</v>
      </c>
      <c r="AB8" t="n">
        <v>209.4489929961617</v>
      </c>
      <c r="AC8" t="n">
        <v>189.4594750681757</v>
      </c>
      <c r="AD8" t="n">
        <v>153078.6724469047</v>
      </c>
      <c r="AE8" t="n">
        <v>209448.9929961617</v>
      </c>
      <c r="AF8" t="n">
        <v>7.368369074221048e-06</v>
      </c>
      <c r="AG8" t="n">
        <v>5.80150462962963</v>
      </c>
      <c r="AH8" t="n">
        <v>189459.4750681758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4.9954</v>
      </c>
      <c r="E9" t="n">
        <v>20.02</v>
      </c>
      <c r="F9" t="n">
        <v>17.98</v>
      </c>
      <c r="G9" t="n">
        <v>44.94</v>
      </c>
      <c r="H9" t="n">
        <v>0.89</v>
      </c>
      <c r="I9" t="n">
        <v>24</v>
      </c>
      <c r="J9" t="n">
        <v>53.32</v>
      </c>
      <c r="K9" t="n">
        <v>24.83</v>
      </c>
      <c r="L9" t="n">
        <v>2.75</v>
      </c>
      <c r="M9" t="n">
        <v>7</v>
      </c>
      <c r="N9" t="n">
        <v>5.75</v>
      </c>
      <c r="O9" t="n">
        <v>6810.44</v>
      </c>
      <c r="P9" t="n">
        <v>84.04000000000001</v>
      </c>
      <c r="Q9" t="n">
        <v>444.6</v>
      </c>
      <c r="R9" t="n">
        <v>82.8</v>
      </c>
      <c r="S9" t="n">
        <v>48.21</v>
      </c>
      <c r="T9" t="n">
        <v>11283.62</v>
      </c>
      <c r="U9" t="n">
        <v>0.58</v>
      </c>
      <c r="V9" t="n">
        <v>0.76</v>
      </c>
      <c r="W9" t="n">
        <v>0.22</v>
      </c>
      <c r="X9" t="n">
        <v>0.7</v>
      </c>
      <c r="Y9" t="n">
        <v>1</v>
      </c>
      <c r="Z9" t="n">
        <v>10</v>
      </c>
      <c r="AA9" t="n">
        <v>152.4480467704314</v>
      </c>
      <c r="AB9" t="n">
        <v>208.58614312437</v>
      </c>
      <c r="AC9" t="n">
        <v>188.6789743771301</v>
      </c>
      <c r="AD9" t="n">
        <v>152448.0467704314</v>
      </c>
      <c r="AE9" t="n">
        <v>208586.14312437</v>
      </c>
      <c r="AF9" t="n">
        <v>7.379300495862835e-06</v>
      </c>
      <c r="AG9" t="n">
        <v>5.792824074074074</v>
      </c>
      <c r="AH9" t="n">
        <v>188678.9743771302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4.9973</v>
      </c>
      <c r="E10" t="n">
        <v>20.01</v>
      </c>
      <c r="F10" t="n">
        <v>17.97</v>
      </c>
      <c r="G10" t="n">
        <v>44.92</v>
      </c>
      <c r="H10" t="n">
        <v>0.97</v>
      </c>
      <c r="I10" t="n">
        <v>24</v>
      </c>
      <c r="J10" t="n">
        <v>53.61</v>
      </c>
      <c r="K10" t="n">
        <v>24.83</v>
      </c>
      <c r="L10" t="n">
        <v>3</v>
      </c>
      <c r="M10" t="n">
        <v>2</v>
      </c>
      <c r="N10" t="n">
        <v>5.78</v>
      </c>
      <c r="O10" t="n">
        <v>6845.59</v>
      </c>
      <c r="P10" t="n">
        <v>84.14</v>
      </c>
      <c r="Q10" t="n">
        <v>444.58</v>
      </c>
      <c r="R10" t="n">
        <v>82.31</v>
      </c>
      <c r="S10" t="n">
        <v>48.21</v>
      </c>
      <c r="T10" t="n">
        <v>11040.96</v>
      </c>
      <c r="U10" t="n">
        <v>0.59</v>
      </c>
      <c r="V10" t="n">
        <v>0.76</v>
      </c>
      <c r="W10" t="n">
        <v>0.23</v>
      </c>
      <c r="X10" t="n">
        <v>0.6899999999999999</v>
      </c>
      <c r="Y10" t="n">
        <v>1</v>
      </c>
      <c r="Z10" t="n">
        <v>10</v>
      </c>
      <c r="AA10" t="n">
        <v>152.4607648565497</v>
      </c>
      <c r="AB10" t="n">
        <v>208.6035445708794</v>
      </c>
      <c r="AC10" t="n">
        <v>188.6947150540079</v>
      </c>
      <c r="AD10" t="n">
        <v>152460.7648565497</v>
      </c>
      <c r="AE10" t="n">
        <v>208603.5445708795</v>
      </c>
      <c r="AF10" t="n">
        <v>7.382107212230321e-06</v>
      </c>
      <c r="AG10" t="n">
        <v>5.789930555555556</v>
      </c>
      <c r="AH10" t="n">
        <v>188694.7150540079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4.9992</v>
      </c>
      <c r="E11" t="n">
        <v>20</v>
      </c>
      <c r="F11" t="n">
        <v>17.96</v>
      </c>
      <c r="G11" t="n">
        <v>44.9</v>
      </c>
      <c r="H11" t="n">
        <v>1.04</v>
      </c>
      <c r="I11" t="n">
        <v>24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84.40000000000001</v>
      </c>
      <c r="Q11" t="n">
        <v>444.58</v>
      </c>
      <c r="R11" t="n">
        <v>81.94</v>
      </c>
      <c r="S11" t="n">
        <v>48.21</v>
      </c>
      <c r="T11" t="n">
        <v>10854.4</v>
      </c>
      <c r="U11" t="n">
        <v>0.59</v>
      </c>
      <c r="V11" t="n">
        <v>0.76</v>
      </c>
      <c r="W11" t="n">
        <v>0.23</v>
      </c>
      <c r="X11" t="n">
        <v>0.6899999999999999</v>
      </c>
      <c r="Y11" t="n">
        <v>1</v>
      </c>
      <c r="Z11" t="n">
        <v>10</v>
      </c>
      <c r="AA11" t="n">
        <v>152.5508824049</v>
      </c>
      <c r="AB11" t="n">
        <v>208.7268473762379</v>
      </c>
      <c r="AC11" t="n">
        <v>188.8062500126795</v>
      </c>
      <c r="AD11" t="n">
        <v>152550.8824049</v>
      </c>
      <c r="AE11" t="n">
        <v>208726.8473762379</v>
      </c>
      <c r="AF11" t="n">
        <v>7.384913928597807e-06</v>
      </c>
      <c r="AG11" t="n">
        <v>5.787037037037037</v>
      </c>
      <c r="AH11" t="n">
        <v>188806.2500126795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2.3619</v>
      </c>
      <c r="E2" t="n">
        <v>42.34</v>
      </c>
      <c r="F2" t="n">
        <v>26.15</v>
      </c>
      <c r="G2" t="n">
        <v>5.3</v>
      </c>
      <c r="H2" t="n">
        <v>0.08</v>
      </c>
      <c r="I2" t="n">
        <v>296</v>
      </c>
      <c r="J2" t="n">
        <v>232.68</v>
      </c>
      <c r="K2" t="n">
        <v>57.72</v>
      </c>
      <c r="L2" t="n">
        <v>1</v>
      </c>
      <c r="M2" t="n">
        <v>294</v>
      </c>
      <c r="N2" t="n">
        <v>53.95</v>
      </c>
      <c r="O2" t="n">
        <v>28931.02</v>
      </c>
      <c r="P2" t="n">
        <v>407.16</v>
      </c>
      <c r="Q2" t="n">
        <v>444.72</v>
      </c>
      <c r="R2" t="n">
        <v>351.09</v>
      </c>
      <c r="S2" t="n">
        <v>48.21</v>
      </c>
      <c r="T2" t="n">
        <v>144071.5</v>
      </c>
      <c r="U2" t="n">
        <v>0.14</v>
      </c>
      <c r="V2" t="n">
        <v>0.52</v>
      </c>
      <c r="W2" t="n">
        <v>0.63</v>
      </c>
      <c r="X2" t="n">
        <v>8.859999999999999</v>
      </c>
      <c r="Y2" t="n">
        <v>1</v>
      </c>
      <c r="Z2" t="n">
        <v>10</v>
      </c>
      <c r="AA2" t="n">
        <v>795.2208709381144</v>
      </c>
      <c r="AB2" t="n">
        <v>1088.056278286344</v>
      </c>
      <c r="AC2" t="n">
        <v>984.2137141832726</v>
      </c>
      <c r="AD2" t="n">
        <v>795220.8709381145</v>
      </c>
      <c r="AE2" t="n">
        <v>1088056.278286344</v>
      </c>
      <c r="AF2" t="n">
        <v>2.176121810740135e-06</v>
      </c>
      <c r="AG2" t="n">
        <v>12.25115740740741</v>
      </c>
      <c r="AH2" t="n">
        <v>984213.7141832726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2.7799</v>
      </c>
      <c r="E3" t="n">
        <v>35.97</v>
      </c>
      <c r="F3" t="n">
        <v>23.56</v>
      </c>
      <c r="G3" t="n">
        <v>6.64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366.41</v>
      </c>
      <c r="Q3" t="n">
        <v>444.68</v>
      </c>
      <c r="R3" t="n">
        <v>265.79</v>
      </c>
      <c r="S3" t="n">
        <v>48.21</v>
      </c>
      <c r="T3" t="n">
        <v>101837.48</v>
      </c>
      <c r="U3" t="n">
        <v>0.18</v>
      </c>
      <c r="V3" t="n">
        <v>0.58</v>
      </c>
      <c r="W3" t="n">
        <v>0.51</v>
      </c>
      <c r="X3" t="n">
        <v>6.28</v>
      </c>
      <c r="Y3" t="n">
        <v>1</v>
      </c>
      <c r="Z3" t="n">
        <v>10</v>
      </c>
      <c r="AA3" t="n">
        <v>627.0844839081531</v>
      </c>
      <c r="AB3" t="n">
        <v>858.004655898067</v>
      </c>
      <c r="AC3" t="n">
        <v>776.1178957562526</v>
      </c>
      <c r="AD3" t="n">
        <v>627084.483908153</v>
      </c>
      <c r="AE3" t="n">
        <v>858004.6558980669</v>
      </c>
      <c r="AF3" t="n">
        <v>2.561243499587833e-06</v>
      </c>
      <c r="AG3" t="n">
        <v>10.40798611111111</v>
      </c>
      <c r="AH3" t="n">
        <v>776117.8957562526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3.0914</v>
      </c>
      <c r="E4" t="n">
        <v>32.35</v>
      </c>
      <c r="F4" t="n">
        <v>22.08</v>
      </c>
      <c r="G4" t="n">
        <v>7.98</v>
      </c>
      <c r="H4" t="n">
        <v>0.11</v>
      </c>
      <c r="I4" t="n">
        <v>166</v>
      </c>
      <c r="J4" t="n">
        <v>233.53</v>
      </c>
      <c r="K4" t="n">
        <v>57.72</v>
      </c>
      <c r="L4" t="n">
        <v>1.5</v>
      </c>
      <c r="M4" t="n">
        <v>164</v>
      </c>
      <c r="N4" t="n">
        <v>54.31</v>
      </c>
      <c r="O4" t="n">
        <v>29036.54</v>
      </c>
      <c r="P4" t="n">
        <v>342.89</v>
      </c>
      <c r="Q4" t="n">
        <v>444.61</v>
      </c>
      <c r="R4" t="n">
        <v>217.27</v>
      </c>
      <c r="S4" t="n">
        <v>48.21</v>
      </c>
      <c r="T4" t="n">
        <v>77811.60000000001</v>
      </c>
      <c r="U4" t="n">
        <v>0.22</v>
      </c>
      <c r="V4" t="n">
        <v>0.62</v>
      </c>
      <c r="W4" t="n">
        <v>0.43</v>
      </c>
      <c r="X4" t="n">
        <v>4.8</v>
      </c>
      <c r="Y4" t="n">
        <v>1</v>
      </c>
      <c r="Z4" t="n">
        <v>10</v>
      </c>
      <c r="AA4" t="n">
        <v>547.3436416768103</v>
      </c>
      <c r="AB4" t="n">
        <v>748.8997176394669</v>
      </c>
      <c r="AC4" t="n">
        <v>677.4257796753107</v>
      </c>
      <c r="AD4" t="n">
        <v>547343.6416768103</v>
      </c>
      <c r="AE4" t="n">
        <v>748899.7176394669</v>
      </c>
      <c r="AF4" t="n">
        <v>2.848242078717158e-06</v>
      </c>
      <c r="AG4" t="n">
        <v>9.360532407407408</v>
      </c>
      <c r="AH4" t="n">
        <v>677425.7796753106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3.3113</v>
      </c>
      <c r="E5" t="n">
        <v>30.2</v>
      </c>
      <c r="F5" t="n">
        <v>21.25</v>
      </c>
      <c r="G5" t="n">
        <v>9.31</v>
      </c>
      <c r="H5" t="n">
        <v>0.13</v>
      </c>
      <c r="I5" t="n">
        <v>137</v>
      </c>
      <c r="J5" t="n">
        <v>233.96</v>
      </c>
      <c r="K5" t="n">
        <v>57.72</v>
      </c>
      <c r="L5" t="n">
        <v>1.75</v>
      </c>
      <c r="M5" t="n">
        <v>135</v>
      </c>
      <c r="N5" t="n">
        <v>54.49</v>
      </c>
      <c r="O5" t="n">
        <v>29089.39</v>
      </c>
      <c r="P5" t="n">
        <v>329.73</v>
      </c>
      <c r="Q5" t="n">
        <v>444.59</v>
      </c>
      <c r="R5" t="n">
        <v>190.24</v>
      </c>
      <c r="S5" t="n">
        <v>48.21</v>
      </c>
      <c r="T5" t="n">
        <v>64439.45</v>
      </c>
      <c r="U5" t="n">
        <v>0.25</v>
      </c>
      <c r="V5" t="n">
        <v>0.64</v>
      </c>
      <c r="W5" t="n">
        <v>0.38</v>
      </c>
      <c r="X5" t="n">
        <v>3.97</v>
      </c>
      <c r="Y5" t="n">
        <v>1</v>
      </c>
      <c r="Z5" t="n">
        <v>10</v>
      </c>
      <c r="AA5" t="n">
        <v>498.379394803592</v>
      </c>
      <c r="AB5" t="n">
        <v>681.9046749174133</v>
      </c>
      <c r="AC5" t="n">
        <v>616.8246498025168</v>
      </c>
      <c r="AD5" t="n">
        <v>498379.394803592</v>
      </c>
      <c r="AE5" t="n">
        <v>681904.6749174134</v>
      </c>
      <c r="AF5" t="n">
        <v>3.050845570051149e-06</v>
      </c>
      <c r="AG5" t="n">
        <v>8.738425925925926</v>
      </c>
      <c r="AH5" t="n">
        <v>616824.6498025168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3.4969</v>
      </c>
      <c r="E6" t="n">
        <v>28.6</v>
      </c>
      <c r="F6" t="n">
        <v>20.6</v>
      </c>
      <c r="G6" t="n">
        <v>10.66</v>
      </c>
      <c r="H6" t="n">
        <v>0.15</v>
      </c>
      <c r="I6" t="n">
        <v>116</v>
      </c>
      <c r="J6" t="n">
        <v>234.39</v>
      </c>
      <c r="K6" t="n">
        <v>57.72</v>
      </c>
      <c r="L6" t="n">
        <v>2</v>
      </c>
      <c r="M6" t="n">
        <v>114</v>
      </c>
      <c r="N6" t="n">
        <v>54.67</v>
      </c>
      <c r="O6" t="n">
        <v>29142.31</v>
      </c>
      <c r="P6" t="n">
        <v>319.36</v>
      </c>
      <c r="Q6" t="n">
        <v>444.62</v>
      </c>
      <c r="R6" t="n">
        <v>169.12</v>
      </c>
      <c r="S6" t="n">
        <v>48.21</v>
      </c>
      <c r="T6" t="n">
        <v>53982.52</v>
      </c>
      <c r="U6" t="n">
        <v>0.29</v>
      </c>
      <c r="V6" t="n">
        <v>0.66</v>
      </c>
      <c r="W6" t="n">
        <v>0.35</v>
      </c>
      <c r="X6" t="n">
        <v>3.32</v>
      </c>
      <c r="Y6" t="n">
        <v>1</v>
      </c>
      <c r="Z6" t="n">
        <v>10</v>
      </c>
      <c r="AA6" t="n">
        <v>459.3403080544346</v>
      </c>
      <c r="AB6" t="n">
        <v>628.4896741442614</v>
      </c>
      <c r="AC6" t="n">
        <v>568.5075017347301</v>
      </c>
      <c r="AD6" t="n">
        <v>459340.3080544345</v>
      </c>
      <c r="AE6" t="n">
        <v>628489.6741442614</v>
      </c>
      <c r="AF6" t="n">
        <v>3.221846970649553e-06</v>
      </c>
      <c r="AG6" t="n">
        <v>8.275462962962964</v>
      </c>
      <c r="AH6" t="n">
        <v>568507.5017347301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3.6379</v>
      </c>
      <c r="E7" t="n">
        <v>27.49</v>
      </c>
      <c r="F7" t="n">
        <v>20.18</v>
      </c>
      <c r="G7" t="n">
        <v>11.99</v>
      </c>
      <c r="H7" t="n">
        <v>0.17</v>
      </c>
      <c r="I7" t="n">
        <v>101</v>
      </c>
      <c r="J7" t="n">
        <v>234.82</v>
      </c>
      <c r="K7" t="n">
        <v>57.72</v>
      </c>
      <c r="L7" t="n">
        <v>2.25</v>
      </c>
      <c r="M7" t="n">
        <v>99</v>
      </c>
      <c r="N7" t="n">
        <v>54.85</v>
      </c>
      <c r="O7" t="n">
        <v>29195.29</v>
      </c>
      <c r="P7" t="n">
        <v>312.48</v>
      </c>
      <c r="Q7" t="n">
        <v>444.57</v>
      </c>
      <c r="R7" t="n">
        <v>155.22</v>
      </c>
      <c r="S7" t="n">
        <v>48.21</v>
      </c>
      <c r="T7" t="n">
        <v>47109.62</v>
      </c>
      <c r="U7" t="n">
        <v>0.31</v>
      </c>
      <c r="V7" t="n">
        <v>0.68</v>
      </c>
      <c r="W7" t="n">
        <v>0.33</v>
      </c>
      <c r="X7" t="n">
        <v>2.9</v>
      </c>
      <c r="Y7" t="n">
        <v>1</v>
      </c>
      <c r="Z7" t="n">
        <v>10</v>
      </c>
      <c r="AA7" t="n">
        <v>441.7865409035089</v>
      </c>
      <c r="AB7" t="n">
        <v>604.4718355108138</v>
      </c>
      <c r="AC7" t="n">
        <v>546.7818919112104</v>
      </c>
      <c r="AD7" t="n">
        <v>441786.5409035089</v>
      </c>
      <c r="AE7" t="n">
        <v>604471.8355108137</v>
      </c>
      <c r="AF7" t="n">
        <v>3.351756439854159e-06</v>
      </c>
      <c r="AG7" t="n">
        <v>7.954282407407407</v>
      </c>
      <c r="AH7" t="n">
        <v>546781.8919112105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3.7643</v>
      </c>
      <c r="E8" t="n">
        <v>26.57</v>
      </c>
      <c r="F8" t="n">
        <v>19.8</v>
      </c>
      <c r="G8" t="n">
        <v>13.35</v>
      </c>
      <c r="H8" t="n">
        <v>0.19</v>
      </c>
      <c r="I8" t="n">
        <v>89</v>
      </c>
      <c r="J8" t="n">
        <v>235.25</v>
      </c>
      <c r="K8" t="n">
        <v>57.72</v>
      </c>
      <c r="L8" t="n">
        <v>2.5</v>
      </c>
      <c r="M8" t="n">
        <v>87</v>
      </c>
      <c r="N8" t="n">
        <v>55.03</v>
      </c>
      <c r="O8" t="n">
        <v>29248.33</v>
      </c>
      <c r="P8" t="n">
        <v>306.33</v>
      </c>
      <c r="Q8" t="n">
        <v>444.56</v>
      </c>
      <c r="R8" t="n">
        <v>142.7</v>
      </c>
      <c r="S8" t="n">
        <v>48.21</v>
      </c>
      <c r="T8" t="n">
        <v>40910.89</v>
      </c>
      <c r="U8" t="n">
        <v>0.34</v>
      </c>
      <c r="V8" t="n">
        <v>0.6899999999999999</v>
      </c>
      <c r="W8" t="n">
        <v>0.31</v>
      </c>
      <c r="X8" t="n">
        <v>2.52</v>
      </c>
      <c r="Y8" t="n">
        <v>1</v>
      </c>
      <c r="Z8" t="n">
        <v>10</v>
      </c>
      <c r="AA8" t="n">
        <v>414.9023241310556</v>
      </c>
      <c r="AB8" t="n">
        <v>567.6876640748064</v>
      </c>
      <c r="AC8" t="n">
        <v>513.5083501701466</v>
      </c>
      <c r="AD8" t="n">
        <v>414902.3241310556</v>
      </c>
      <c r="AE8" t="n">
        <v>567687.6640748064</v>
      </c>
      <c r="AF8" t="n">
        <v>3.468214290261693e-06</v>
      </c>
      <c r="AG8" t="n">
        <v>7.688078703703703</v>
      </c>
      <c r="AH8" t="n">
        <v>513508.3501701467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3.8656</v>
      </c>
      <c r="E9" t="n">
        <v>25.87</v>
      </c>
      <c r="F9" t="n">
        <v>19.52</v>
      </c>
      <c r="G9" t="n">
        <v>14.64</v>
      </c>
      <c r="H9" t="n">
        <v>0.21</v>
      </c>
      <c r="I9" t="n">
        <v>80</v>
      </c>
      <c r="J9" t="n">
        <v>235.68</v>
      </c>
      <c r="K9" t="n">
        <v>57.72</v>
      </c>
      <c r="L9" t="n">
        <v>2.75</v>
      </c>
      <c r="M9" t="n">
        <v>78</v>
      </c>
      <c r="N9" t="n">
        <v>55.21</v>
      </c>
      <c r="O9" t="n">
        <v>29301.44</v>
      </c>
      <c r="P9" t="n">
        <v>301.71</v>
      </c>
      <c r="Q9" t="n">
        <v>444.65</v>
      </c>
      <c r="R9" t="n">
        <v>133.43</v>
      </c>
      <c r="S9" t="n">
        <v>48.21</v>
      </c>
      <c r="T9" t="n">
        <v>36320.59</v>
      </c>
      <c r="U9" t="n">
        <v>0.36</v>
      </c>
      <c r="V9" t="n">
        <v>0.7</v>
      </c>
      <c r="W9" t="n">
        <v>0.29</v>
      </c>
      <c r="X9" t="n">
        <v>2.24</v>
      </c>
      <c r="Y9" t="n">
        <v>1</v>
      </c>
      <c r="Z9" t="n">
        <v>10</v>
      </c>
      <c r="AA9" t="n">
        <v>404.0850226929323</v>
      </c>
      <c r="AB9" t="n">
        <v>552.8869550215076</v>
      </c>
      <c r="AC9" t="n">
        <v>500.120200015969</v>
      </c>
      <c r="AD9" t="n">
        <v>404085.0226929323</v>
      </c>
      <c r="AE9" t="n">
        <v>552886.9550215076</v>
      </c>
      <c r="AF9" t="n">
        <v>3.561546412463299e-06</v>
      </c>
      <c r="AG9" t="n">
        <v>7.485532407407408</v>
      </c>
      <c r="AH9" t="n">
        <v>500120.200015969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3.9437</v>
      </c>
      <c r="E10" t="n">
        <v>25.36</v>
      </c>
      <c r="F10" t="n">
        <v>19.32</v>
      </c>
      <c r="G10" t="n">
        <v>15.88</v>
      </c>
      <c r="H10" t="n">
        <v>0.23</v>
      </c>
      <c r="I10" t="n">
        <v>73</v>
      </c>
      <c r="J10" t="n">
        <v>236.11</v>
      </c>
      <c r="K10" t="n">
        <v>57.72</v>
      </c>
      <c r="L10" t="n">
        <v>3</v>
      </c>
      <c r="M10" t="n">
        <v>71</v>
      </c>
      <c r="N10" t="n">
        <v>55.39</v>
      </c>
      <c r="O10" t="n">
        <v>29354.61</v>
      </c>
      <c r="P10" t="n">
        <v>298.43</v>
      </c>
      <c r="Q10" t="n">
        <v>444.61</v>
      </c>
      <c r="R10" t="n">
        <v>127.38</v>
      </c>
      <c r="S10" t="n">
        <v>48.21</v>
      </c>
      <c r="T10" t="n">
        <v>33329.82</v>
      </c>
      <c r="U10" t="n">
        <v>0.38</v>
      </c>
      <c r="V10" t="n">
        <v>0.71</v>
      </c>
      <c r="W10" t="n">
        <v>0.28</v>
      </c>
      <c r="X10" t="n">
        <v>2.04</v>
      </c>
      <c r="Y10" t="n">
        <v>1</v>
      </c>
      <c r="Z10" t="n">
        <v>10</v>
      </c>
      <c r="AA10" t="n">
        <v>396.4726839397817</v>
      </c>
      <c r="AB10" t="n">
        <v>542.471417306763</v>
      </c>
      <c r="AC10" t="n">
        <v>490.6987066024208</v>
      </c>
      <c r="AD10" t="n">
        <v>396472.6839397817</v>
      </c>
      <c r="AE10" t="n">
        <v>542471.417306763</v>
      </c>
      <c r="AF10" t="n">
        <v>3.633503359590106e-06</v>
      </c>
      <c r="AG10" t="n">
        <v>7.337962962962963</v>
      </c>
      <c r="AH10" t="n">
        <v>490698.7066024208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4.0162</v>
      </c>
      <c r="E11" t="n">
        <v>24.9</v>
      </c>
      <c r="F11" t="n">
        <v>19.14</v>
      </c>
      <c r="G11" t="n">
        <v>17.14</v>
      </c>
      <c r="H11" t="n">
        <v>0.24</v>
      </c>
      <c r="I11" t="n">
        <v>67</v>
      </c>
      <c r="J11" t="n">
        <v>236.54</v>
      </c>
      <c r="K11" t="n">
        <v>57.72</v>
      </c>
      <c r="L11" t="n">
        <v>3.25</v>
      </c>
      <c r="M11" t="n">
        <v>65</v>
      </c>
      <c r="N11" t="n">
        <v>55.57</v>
      </c>
      <c r="O11" t="n">
        <v>29407.85</v>
      </c>
      <c r="P11" t="n">
        <v>295.41</v>
      </c>
      <c r="Q11" t="n">
        <v>444.62</v>
      </c>
      <c r="R11" t="n">
        <v>121.05</v>
      </c>
      <c r="S11" t="n">
        <v>48.21</v>
      </c>
      <c r="T11" t="n">
        <v>30192.85</v>
      </c>
      <c r="U11" t="n">
        <v>0.4</v>
      </c>
      <c r="V11" t="n">
        <v>0.71</v>
      </c>
      <c r="W11" t="n">
        <v>0.27</v>
      </c>
      <c r="X11" t="n">
        <v>1.86</v>
      </c>
      <c r="Y11" t="n">
        <v>1</v>
      </c>
      <c r="Z11" t="n">
        <v>10</v>
      </c>
      <c r="AA11" t="n">
        <v>377.2956845083126</v>
      </c>
      <c r="AB11" t="n">
        <v>516.2326006551218</v>
      </c>
      <c r="AC11" t="n">
        <v>466.9640857856019</v>
      </c>
      <c r="AD11" t="n">
        <v>377295.6845083126</v>
      </c>
      <c r="AE11" t="n">
        <v>516232.6006551218</v>
      </c>
      <c r="AF11" t="n">
        <v>3.700300781698857e-06</v>
      </c>
      <c r="AG11" t="n">
        <v>7.204861111111111</v>
      </c>
      <c r="AH11" t="n">
        <v>466964.0857856019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4.0915</v>
      </c>
      <c r="E12" t="n">
        <v>24.44</v>
      </c>
      <c r="F12" t="n">
        <v>18.95</v>
      </c>
      <c r="G12" t="n">
        <v>18.64</v>
      </c>
      <c r="H12" t="n">
        <v>0.26</v>
      </c>
      <c r="I12" t="n">
        <v>61</v>
      </c>
      <c r="J12" t="n">
        <v>236.98</v>
      </c>
      <c r="K12" t="n">
        <v>57.72</v>
      </c>
      <c r="L12" t="n">
        <v>3.5</v>
      </c>
      <c r="M12" t="n">
        <v>59</v>
      </c>
      <c r="N12" t="n">
        <v>55.75</v>
      </c>
      <c r="O12" t="n">
        <v>29461.15</v>
      </c>
      <c r="P12" t="n">
        <v>292.15</v>
      </c>
      <c r="Q12" t="n">
        <v>444.57</v>
      </c>
      <c r="R12" t="n">
        <v>115</v>
      </c>
      <c r="S12" t="n">
        <v>48.21</v>
      </c>
      <c r="T12" t="n">
        <v>27198.14</v>
      </c>
      <c r="U12" t="n">
        <v>0.42</v>
      </c>
      <c r="V12" t="n">
        <v>0.72</v>
      </c>
      <c r="W12" t="n">
        <v>0.26</v>
      </c>
      <c r="X12" t="n">
        <v>1.67</v>
      </c>
      <c r="Y12" t="n">
        <v>1</v>
      </c>
      <c r="Z12" t="n">
        <v>10</v>
      </c>
      <c r="AA12" t="n">
        <v>370.4369183951169</v>
      </c>
      <c r="AB12" t="n">
        <v>506.8481342716422</v>
      </c>
      <c r="AC12" t="n">
        <v>458.4752597025802</v>
      </c>
      <c r="AD12" t="n">
        <v>370436.9183951169</v>
      </c>
      <c r="AE12" t="n">
        <v>506848.1342716422</v>
      </c>
      <c r="AF12" t="n">
        <v>3.769677966316636e-06</v>
      </c>
      <c r="AG12" t="n">
        <v>7.07175925925926</v>
      </c>
      <c r="AH12" t="n">
        <v>458475.2597025802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4.1515</v>
      </c>
      <c r="E13" t="n">
        <v>24.09</v>
      </c>
      <c r="F13" t="n">
        <v>18.78</v>
      </c>
      <c r="G13" t="n">
        <v>19.77</v>
      </c>
      <c r="H13" t="n">
        <v>0.28</v>
      </c>
      <c r="I13" t="n">
        <v>57</v>
      </c>
      <c r="J13" t="n">
        <v>237.41</v>
      </c>
      <c r="K13" t="n">
        <v>57.72</v>
      </c>
      <c r="L13" t="n">
        <v>3.75</v>
      </c>
      <c r="M13" t="n">
        <v>55</v>
      </c>
      <c r="N13" t="n">
        <v>55.93</v>
      </c>
      <c r="O13" t="n">
        <v>29514.51</v>
      </c>
      <c r="P13" t="n">
        <v>289.34</v>
      </c>
      <c r="Q13" t="n">
        <v>444.56</v>
      </c>
      <c r="R13" t="n">
        <v>109.27</v>
      </c>
      <c r="S13" t="n">
        <v>48.21</v>
      </c>
      <c r="T13" t="n">
        <v>24355.11</v>
      </c>
      <c r="U13" t="n">
        <v>0.44</v>
      </c>
      <c r="V13" t="n">
        <v>0.73</v>
      </c>
      <c r="W13" t="n">
        <v>0.26</v>
      </c>
      <c r="X13" t="n">
        <v>1.5</v>
      </c>
      <c r="Y13" t="n">
        <v>1</v>
      </c>
      <c r="Z13" t="n">
        <v>10</v>
      </c>
      <c r="AA13" t="n">
        <v>364.8001727319077</v>
      </c>
      <c r="AB13" t="n">
        <v>499.1356901795713</v>
      </c>
      <c r="AC13" t="n">
        <v>451.4988804501731</v>
      </c>
      <c r="AD13" t="n">
        <v>364800.1727319077</v>
      </c>
      <c r="AE13" t="n">
        <v>499135.6901795713</v>
      </c>
      <c r="AF13" t="n">
        <v>3.824958591510087e-06</v>
      </c>
      <c r="AG13" t="n">
        <v>6.970486111111111</v>
      </c>
      <c r="AH13" t="n">
        <v>451498.8804501731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4.2408</v>
      </c>
      <c r="E14" t="n">
        <v>23.58</v>
      </c>
      <c r="F14" t="n">
        <v>18.5</v>
      </c>
      <c r="G14" t="n">
        <v>21.35</v>
      </c>
      <c r="H14" t="n">
        <v>0.3</v>
      </c>
      <c r="I14" t="n">
        <v>52</v>
      </c>
      <c r="J14" t="n">
        <v>237.84</v>
      </c>
      <c r="K14" t="n">
        <v>57.72</v>
      </c>
      <c r="L14" t="n">
        <v>4</v>
      </c>
      <c r="M14" t="n">
        <v>50</v>
      </c>
      <c r="N14" t="n">
        <v>56.12</v>
      </c>
      <c r="O14" t="n">
        <v>29567.95</v>
      </c>
      <c r="P14" t="n">
        <v>284.61</v>
      </c>
      <c r="Q14" t="n">
        <v>444.58</v>
      </c>
      <c r="R14" t="n">
        <v>100.43</v>
      </c>
      <c r="S14" t="n">
        <v>48.21</v>
      </c>
      <c r="T14" t="n">
        <v>19960.38</v>
      </c>
      <c r="U14" t="n">
        <v>0.48</v>
      </c>
      <c r="V14" t="n">
        <v>0.74</v>
      </c>
      <c r="W14" t="n">
        <v>0.23</v>
      </c>
      <c r="X14" t="n">
        <v>1.23</v>
      </c>
      <c r="Y14" t="n">
        <v>1</v>
      </c>
      <c r="Z14" t="n">
        <v>10</v>
      </c>
      <c r="AA14" t="n">
        <v>356.5600920851565</v>
      </c>
      <c r="AB14" t="n">
        <v>487.8612483119845</v>
      </c>
      <c r="AC14" t="n">
        <v>441.3004554906503</v>
      </c>
      <c r="AD14" t="n">
        <v>356560.0920851565</v>
      </c>
      <c r="AE14" t="n">
        <v>487861.2483119845</v>
      </c>
      <c r="AF14" t="n">
        <v>3.907234588673003e-06</v>
      </c>
      <c r="AG14" t="n">
        <v>6.822916666666667</v>
      </c>
      <c r="AH14" t="n">
        <v>441300.4554906503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4.1424</v>
      </c>
      <c r="E15" t="n">
        <v>24.14</v>
      </c>
      <c r="F15" t="n">
        <v>19.11</v>
      </c>
      <c r="G15" t="n">
        <v>22.48</v>
      </c>
      <c r="H15" t="n">
        <v>0.32</v>
      </c>
      <c r="I15" t="n">
        <v>51</v>
      </c>
      <c r="J15" t="n">
        <v>238.28</v>
      </c>
      <c r="K15" t="n">
        <v>57.72</v>
      </c>
      <c r="L15" t="n">
        <v>4.25</v>
      </c>
      <c r="M15" t="n">
        <v>49</v>
      </c>
      <c r="N15" t="n">
        <v>56.3</v>
      </c>
      <c r="O15" t="n">
        <v>29621.44</v>
      </c>
      <c r="P15" t="n">
        <v>294.01</v>
      </c>
      <c r="Q15" t="n">
        <v>444.58</v>
      </c>
      <c r="R15" t="n">
        <v>122.28</v>
      </c>
      <c r="S15" t="n">
        <v>48.21</v>
      </c>
      <c r="T15" t="n">
        <v>30887.73</v>
      </c>
      <c r="U15" t="n">
        <v>0.39</v>
      </c>
      <c r="V15" t="n">
        <v>0.71</v>
      </c>
      <c r="W15" t="n">
        <v>0.23</v>
      </c>
      <c r="X15" t="n">
        <v>1.83</v>
      </c>
      <c r="Y15" t="n">
        <v>1</v>
      </c>
      <c r="Z15" t="n">
        <v>10</v>
      </c>
      <c r="AA15" t="n">
        <v>369.0043160568627</v>
      </c>
      <c r="AB15" t="n">
        <v>504.8879845504881</v>
      </c>
      <c r="AC15" t="n">
        <v>456.7021839197255</v>
      </c>
      <c r="AD15" t="n">
        <v>369004.3160568627</v>
      </c>
      <c r="AE15" t="n">
        <v>504887.9845504881</v>
      </c>
      <c r="AF15" t="n">
        <v>3.816574363355747e-06</v>
      </c>
      <c r="AG15" t="n">
        <v>6.984953703703703</v>
      </c>
      <c r="AH15" t="n">
        <v>456702.1839197255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4.2555</v>
      </c>
      <c r="E16" t="n">
        <v>23.5</v>
      </c>
      <c r="F16" t="n">
        <v>18.65</v>
      </c>
      <c r="G16" t="n">
        <v>23.81</v>
      </c>
      <c r="H16" t="n">
        <v>0.34</v>
      </c>
      <c r="I16" t="n">
        <v>47</v>
      </c>
      <c r="J16" t="n">
        <v>238.71</v>
      </c>
      <c r="K16" t="n">
        <v>57.72</v>
      </c>
      <c r="L16" t="n">
        <v>4.5</v>
      </c>
      <c r="M16" t="n">
        <v>45</v>
      </c>
      <c r="N16" t="n">
        <v>56.49</v>
      </c>
      <c r="O16" t="n">
        <v>29675.01</v>
      </c>
      <c r="P16" t="n">
        <v>286.6</v>
      </c>
      <c r="Q16" t="n">
        <v>444.58</v>
      </c>
      <c r="R16" t="n">
        <v>105.67</v>
      </c>
      <c r="S16" t="n">
        <v>48.21</v>
      </c>
      <c r="T16" t="n">
        <v>22606.26</v>
      </c>
      <c r="U16" t="n">
        <v>0.46</v>
      </c>
      <c r="V16" t="n">
        <v>0.73</v>
      </c>
      <c r="W16" t="n">
        <v>0.24</v>
      </c>
      <c r="X16" t="n">
        <v>1.37</v>
      </c>
      <c r="Y16" t="n">
        <v>1</v>
      </c>
      <c r="Z16" t="n">
        <v>10</v>
      </c>
      <c r="AA16" t="n">
        <v>357.3797490820234</v>
      </c>
      <c r="AB16" t="n">
        <v>488.9827391758125</v>
      </c>
      <c r="AC16" t="n">
        <v>442.3149128404569</v>
      </c>
      <c r="AD16" t="n">
        <v>357379.7490820234</v>
      </c>
      <c r="AE16" t="n">
        <v>488982.7391758125</v>
      </c>
      <c r="AF16" t="n">
        <v>3.920778341845398e-06</v>
      </c>
      <c r="AG16" t="n">
        <v>6.799768518518519</v>
      </c>
      <c r="AH16" t="n">
        <v>442314.9128404569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4.2988</v>
      </c>
      <c r="E17" t="n">
        <v>23.26</v>
      </c>
      <c r="F17" t="n">
        <v>18.55</v>
      </c>
      <c r="G17" t="n">
        <v>25.29</v>
      </c>
      <c r="H17" t="n">
        <v>0.35</v>
      </c>
      <c r="I17" t="n">
        <v>44</v>
      </c>
      <c r="J17" t="n">
        <v>239.14</v>
      </c>
      <c r="K17" t="n">
        <v>57.72</v>
      </c>
      <c r="L17" t="n">
        <v>4.75</v>
      </c>
      <c r="M17" t="n">
        <v>42</v>
      </c>
      <c r="N17" t="n">
        <v>56.67</v>
      </c>
      <c r="O17" t="n">
        <v>29728.63</v>
      </c>
      <c r="P17" t="n">
        <v>284.78</v>
      </c>
      <c r="Q17" t="n">
        <v>444.61</v>
      </c>
      <c r="R17" t="n">
        <v>102.03</v>
      </c>
      <c r="S17" t="n">
        <v>48.21</v>
      </c>
      <c r="T17" t="n">
        <v>20800.78</v>
      </c>
      <c r="U17" t="n">
        <v>0.47</v>
      </c>
      <c r="V17" t="n">
        <v>0.74</v>
      </c>
      <c r="W17" t="n">
        <v>0.24</v>
      </c>
      <c r="X17" t="n">
        <v>1.27</v>
      </c>
      <c r="Y17" t="n">
        <v>1</v>
      </c>
      <c r="Z17" t="n">
        <v>10</v>
      </c>
      <c r="AA17" t="n">
        <v>353.8821389192099</v>
      </c>
      <c r="AB17" t="n">
        <v>484.197154647381</v>
      </c>
      <c r="AC17" t="n">
        <v>437.9860577828089</v>
      </c>
      <c r="AD17" t="n">
        <v>353882.1389192099</v>
      </c>
      <c r="AE17" t="n">
        <v>484197.1546473809</v>
      </c>
      <c r="AF17" t="n">
        <v>3.960672526360004e-06</v>
      </c>
      <c r="AG17" t="n">
        <v>6.730324074074075</v>
      </c>
      <c r="AH17" t="n">
        <v>437986.0577828088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4.3307</v>
      </c>
      <c r="E18" t="n">
        <v>23.09</v>
      </c>
      <c r="F18" t="n">
        <v>18.47</v>
      </c>
      <c r="G18" t="n">
        <v>26.38</v>
      </c>
      <c r="H18" t="n">
        <v>0.37</v>
      </c>
      <c r="I18" t="n">
        <v>42</v>
      </c>
      <c r="J18" t="n">
        <v>239.58</v>
      </c>
      <c r="K18" t="n">
        <v>57.72</v>
      </c>
      <c r="L18" t="n">
        <v>5</v>
      </c>
      <c r="M18" t="n">
        <v>40</v>
      </c>
      <c r="N18" t="n">
        <v>56.86</v>
      </c>
      <c r="O18" t="n">
        <v>29782.33</v>
      </c>
      <c r="P18" t="n">
        <v>283.42</v>
      </c>
      <c r="Q18" t="n">
        <v>444.57</v>
      </c>
      <c r="R18" t="n">
        <v>99.58</v>
      </c>
      <c r="S18" t="n">
        <v>48.21</v>
      </c>
      <c r="T18" t="n">
        <v>19584.6</v>
      </c>
      <c r="U18" t="n">
        <v>0.48</v>
      </c>
      <c r="V18" t="n">
        <v>0.74</v>
      </c>
      <c r="W18" t="n">
        <v>0.23</v>
      </c>
      <c r="X18" t="n">
        <v>1.19</v>
      </c>
      <c r="Y18" t="n">
        <v>1</v>
      </c>
      <c r="Z18" t="n">
        <v>10</v>
      </c>
      <c r="AA18" t="n">
        <v>351.3213614552652</v>
      </c>
      <c r="AB18" t="n">
        <v>480.6933859476832</v>
      </c>
      <c r="AC18" t="n">
        <v>434.8166838502401</v>
      </c>
      <c r="AD18" t="n">
        <v>351321.3614552652</v>
      </c>
      <c r="AE18" t="n">
        <v>480693.3859476832</v>
      </c>
      <c r="AF18" t="n">
        <v>3.990063392087855e-06</v>
      </c>
      <c r="AG18" t="n">
        <v>6.68113425925926</v>
      </c>
      <c r="AH18" t="n">
        <v>434816.6838502401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4.3606</v>
      </c>
      <c r="E19" t="n">
        <v>22.93</v>
      </c>
      <c r="F19" t="n">
        <v>18.4</v>
      </c>
      <c r="G19" t="n">
        <v>27.6</v>
      </c>
      <c r="H19" t="n">
        <v>0.39</v>
      </c>
      <c r="I19" t="n">
        <v>40</v>
      </c>
      <c r="J19" t="n">
        <v>240.02</v>
      </c>
      <c r="K19" t="n">
        <v>57.72</v>
      </c>
      <c r="L19" t="n">
        <v>5.25</v>
      </c>
      <c r="M19" t="n">
        <v>38</v>
      </c>
      <c r="N19" t="n">
        <v>57.04</v>
      </c>
      <c r="O19" t="n">
        <v>29836.09</v>
      </c>
      <c r="P19" t="n">
        <v>282.32</v>
      </c>
      <c r="Q19" t="n">
        <v>444.57</v>
      </c>
      <c r="R19" t="n">
        <v>97.19</v>
      </c>
      <c r="S19" t="n">
        <v>48.21</v>
      </c>
      <c r="T19" t="n">
        <v>18399.37</v>
      </c>
      <c r="U19" t="n">
        <v>0.5</v>
      </c>
      <c r="V19" t="n">
        <v>0.74</v>
      </c>
      <c r="W19" t="n">
        <v>0.23</v>
      </c>
      <c r="X19" t="n">
        <v>1.12</v>
      </c>
      <c r="Y19" t="n">
        <v>1</v>
      </c>
      <c r="Z19" t="n">
        <v>10</v>
      </c>
      <c r="AA19" t="n">
        <v>349.0661923705991</v>
      </c>
      <c r="AB19" t="n">
        <v>477.6077641150048</v>
      </c>
      <c r="AC19" t="n">
        <v>432.0255494345749</v>
      </c>
      <c r="AD19" t="n">
        <v>349066.1923705991</v>
      </c>
      <c r="AE19" t="n">
        <v>477607.7641150048</v>
      </c>
      <c r="AF19" t="n">
        <v>4.017611570309257e-06</v>
      </c>
      <c r="AG19" t="n">
        <v>6.634837962962963</v>
      </c>
      <c r="AH19" t="n">
        <v>432025.549434575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4.3892</v>
      </c>
      <c r="E20" t="n">
        <v>22.78</v>
      </c>
      <c r="F20" t="n">
        <v>18.34</v>
      </c>
      <c r="G20" t="n">
        <v>28.96</v>
      </c>
      <c r="H20" t="n">
        <v>0.41</v>
      </c>
      <c r="I20" t="n">
        <v>38</v>
      </c>
      <c r="J20" t="n">
        <v>240.45</v>
      </c>
      <c r="K20" t="n">
        <v>57.72</v>
      </c>
      <c r="L20" t="n">
        <v>5.5</v>
      </c>
      <c r="M20" t="n">
        <v>36</v>
      </c>
      <c r="N20" t="n">
        <v>57.23</v>
      </c>
      <c r="O20" t="n">
        <v>29890.04</v>
      </c>
      <c r="P20" t="n">
        <v>281.03</v>
      </c>
      <c r="Q20" t="n">
        <v>444.56</v>
      </c>
      <c r="R20" t="n">
        <v>95.34999999999999</v>
      </c>
      <c r="S20" t="n">
        <v>48.21</v>
      </c>
      <c r="T20" t="n">
        <v>17488.3</v>
      </c>
      <c r="U20" t="n">
        <v>0.51</v>
      </c>
      <c r="V20" t="n">
        <v>0.74</v>
      </c>
      <c r="W20" t="n">
        <v>0.22</v>
      </c>
      <c r="X20" t="n">
        <v>1.07</v>
      </c>
      <c r="Y20" t="n">
        <v>1</v>
      </c>
      <c r="Z20" t="n">
        <v>10</v>
      </c>
      <c r="AA20" t="n">
        <v>334.4185309217209</v>
      </c>
      <c r="AB20" t="n">
        <v>457.5661875114337</v>
      </c>
      <c r="AC20" t="n">
        <v>413.8967127735192</v>
      </c>
      <c r="AD20" t="n">
        <v>334418.5309217209</v>
      </c>
      <c r="AE20" t="n">
        <v>457566.1875114337</v>
      </c>
      <c r="AF20" t="n">
        <v>4.043962001651468e-06</v>
      </c>
      <c r="AG20" t="n">
        <v>6.591435185185186</v>
      </c>
      <c r="AH20" t="n">
        <v>413896.7127735192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4.4197</v>
      </c>
      <c r="E21" t="n">
        <v>22.63</v>
      </c>
      <c r="F21" t="n">
        <v>18.28</v>
      </c>
      <c r="G21" t="n">
        <v>30.46</v>
      </c>
      <c r="H21" t="n">
        <v>0.42</v>
      </c>
      <c r="I21" t="n">
        <v>36</v>
      </c>
      <c r="J21" t="n">
        <v>240.89</v>
      </c>
      <c r="K21" t="n">
        <v>57.72</v>
      </c>
      <c r="L21" t="n">
        <v>5.75</v>
      </c>
      <c r="M21" t="n">
        <v>34</v>
      </c>
      <c r="N21" t="n">
        <v>57.42</v>
      </c>
      <c r="O21" t="n">
        <v>29943.94</v>
      </c>
      <c r="P21" t="n">
        <v>279.75</v>
      </c>
      <c r="Q21" t="n">
        <v>444.61</v>
      </c>
      <c r="R21" t="n">
        <v>93.17</v>
      </c>
      <c r="S21" t="n">
        <v>48.21</v>
      </c>
      <c r="T21" t="n">
        <v>16407.64</v>
      </c>
      <c r="U21" t="n">
        <v>0.52</v>
      </c>
      <c r="V21" t="n">
        <v>0.75</v>
      </c>
      <c r="W21" t="n">
        <v>0.22</v>
      </c>
      <c r="X21" t="n">
        <v>1</v>
      </c>
      <c r="Y21" t="n">
        <v>1</v>
      </c>
      <c r="Z21" t="n">
        <v>10</v>
      </c>
      <c r="AA21" t="n">
        <v>332.1253484796118</v>
      </c>
      <c r="AB21" t="n">
        <v>454.4285541260708</v>
      </c>
      <c r="AC21" t="n">
        <v>411.0585307147592</v>
      </c>
      <c r="AD21" t="n">
        <v>332125.3484796118</v>
      </c>
      <c r="AE21" t="n">
        <v>454428.5541260708</v>
      </c>
      <c r="AF21" t="n">
        <v>4.072062986124804e-06</v>
      </c>
      <c r="AG21" t="n">
        <v>6.548032407407407</v>
      </c>
      <c r="AH21" t="n">
        <v>411058.5307147593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4.4369</v>
      </c>
      <c r="E22" t="n">
        <v>22.54</v>
      </c>
      <c r="F22" t="n">
        <v>18.23</v>
      </c>
      <c r="G22" t="n">
        <v>31.26</v>
      </c>
      <c r="H22" t="n">
        <v>0.44</v>
      </c>
      <c r="I22" t="n">
        <v>35</v>
      </c>
      <c r="J22" t="n">
        <v>241.33</v>
      </c>
      <c r="K22" t="n">
        <v>57.72</v>
      </c>
      <c r="L22" t="n">
        <v>6</v>
      </c>
      <c r="M22" t="n">
        <v>33</v>
      </c>
      <c r="N22" t="n">
        <v>57.6</v>
      </c>
      <c r="O22" t="n">
        <v>29997.9</v>
      </c>
      <c r="P22" t="n">
        <v>278.96</v>
      </c>
      <c r="Q22" t="n">
        <v>444.57</v>
      </c>
      <c r="R22" t="n">
        <v>91.83</v>
      </c>
      <c r="S22" t="n">
        <v>48.21</v>
      </c>
      <c r="T22" t="n">
        <v>15744.62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330.7638748700446</v>
      </c>
      <c r="AB22" t="n">
        <v>452.5657258694845</v>
      </c>
      <c r="AC22" t="n">
        <v>409.3734881724856</v>
      </c>
      <c r="AD22" t="n">
        <v>330763.8748700446</v>
      </c>
      <c r="AE22" t="n">
        <v>452565.7258694845</v>
      </c>
      <c r="AF22" t="n">
        <v>4.087910098680259e-06</v>
      </c>
      <c r="AG22" t="n">
        <v>6.52199074074074</v>
      </c>
      <c r="AH22" t="n">
        <v>409373.4881724856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4.4656</v>
      </c>
      <c r="E23" t="n">
        <v>22.39</v>
      </c>
      <c r="F23" t="n">
        <v>18.18</v>
      </c>
      <c r="G23" t="n">
        <v>33.06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31</v>
      </c>
      <c r="N23" t="n">
        <v>57.79</v>
      </c>
      <c r="O23" t="n">
        <v>30051.93</v>
      </c>
      <c r="P23" t="n">
        <v>277.66</v>
      </c>
      <c r="Q23" t="n">
        <v>444.55</v>
      </c>
      <c r="R23" t="n">
        <v>90.13</v>
      </c>
      <c r="S23" t="n">
        <v>48.21</v>
      </c>
      <c r="T23" t="n">
        <v>14905.41</v>
      </c>
      <c r="U23" t="n">
        <v>0.53</v>
      </c>
      <c r="V23" t="n">
        <v>0.75</v>
      </c>
      <c r="W23" t="n">
        <v>0.22</v>
      </c>
      <c r="X23" t="n">
        <v>0.9</v>
      </c>
      <c r="Y23" t="n">
        <v>1</v>
      </c>
      <c r="Z23" t="n">
        <v>10</v>
      </c>
      <c r="AA23" t="n">
        <v>328.4472285135944</v>
      </c>
      <c r="AB23" t="n">
        <v>449.3959881213652</v>
      </c>
      <c r="AC23" t="n">
        <v>406.5062657462921</v>
      </c>
      <c r="AD23" t="n">
        <v>328447.2285135944</v>
      </c>
      <c r="AE23" t="n">
        <v>449395.9881213652</v>
      </c>
      <c r="AF23" t="n">
        <v>4.114352664397793e-06</v>
      </c>
      <c r="AG23" t="n">
        <v>6.478587962962963</v>
      </c>
      <c r="AH23" t="n">
        <v>406506.2657462921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4.4814</v>
      </c>
      <c r="E24" t="n">
        <v>22.31</v>
      </c>
      <c r="F24" t="n">
        <v>18.15</v>
      </c>
      <c r="G24" t="n">
        <v>34.03</v>
      </c>
      <c r="H24" t="n">
        <v>0.48</v>
      </c>
      <c r="I24" t="n">
        <v>32</v>
      </c>
      <c r="J24" t="n">
        <v>242.2</v>
      </c>
      <c r="K24" t="n">
        <v>57.72</v>
      </c>
      <c r="L24" t="n">
        <v>6.5</v>
      </c>
      <c r="M24" t="n">
        <v>30</v>
      </c>
      <c r="N24" t="n">
        <v>57.98</v>
      </c>
      <c r="O24" t="n">
        <v>30106.03</v>
      </c>
      <c r="P24" t="n">
        <v>277.17</v>
      </c>
      <c r="Q24" t="n">
        <v>444.62</v>
      </c>
      <c r="R24" t="n">
        <v>88.98999999999999</v>
      </c>
      <c r="S24" t="n">
        <v>48.21</v>
      </c>
      <c r="T24" t="n">
        <v>14341.19</v>
      </c>
      <c r="U24" t="n">
        <v>0.54</v>
      </c>
      <c r="V24" t="n">
        <v>0.75</v>
      </c>
      <c r="W24" t="n">
        <v>0.21</v>
      </c>
      <c r="X24" t="n">
        <v>0.87</v>
      </c>
      <c r="Y24" t="n">
        <v>1</v>
      </c>
      <c r="Z24" t="n">
        <v>10</v>
      </c>
      <c r="AA24" t="n">
        <v>327.3924888922151</v>
      </c>
      <c r="AB24" t="n">
        <v>447.952846839566</v>
      </c>
      <c r="AC24" t="n">
        <v>405.2008558429662</v>
      </c>
      <c r="AD24" t="n">
        <v>327392.4888922151</v>
      </c>
      <c r="AE24" t="n">
        <v>447952.846839566</v>
      </c>
      <c r="AF24" t="n">
        <v>4.128909895698735e-06</v>
      </c>
      <c r="AG24" t="n">
        <v>6.455439814814814</v>
      </c>
      <c r="AH24" t="n">
        <v>405200.8558429662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4.4928</v>
      </c>
      <c r="E25" t="n">
        <v>22.26</v>
      </c>
      <c r="F25" t="n">
        <v>18.14</v>
      </c>
      <c r="G25" t="n">
        <v>35.1</v>
      </c>
      <c r="H25" t="n">
        <v>0.49</v>
      </c>
      <c r="I25" t="n">
        <v>31</v>
      </c>
      <c r="J25" t="n">
        <v>242.64</v>
      </c>
      <c r="K25" t="n">
        <v>57.72</v>
      </c>
      <c r="L25" t="n">
        <v>6.75</v>
      </c>
      <c r="M25" t="n">
        <v>29</v>
      </c>
      <c r="N25" t="n">
        <v>58.17</v>
      </c>
      <c r="O25" t="n">
        <v>30160.2</v>
      </c>
      <c r="P25" t="n">
        <v>276.71</v>
      </c>
      <c r="Q25" t="n">
        <v>444.55</v>
      </c>
      <c r="R25" t="n">
        <v>88.66</v>
      </c>
      <c r="S25" t="n">
        <v>48.21</v>
      </c>
      <c r="T25" t="n">
        <v>14182</v>
      </c>
      <c r="U25" t="n">
        <v>0.54</v>
      </c>
      <c r="V25" t="n">
        <v>0.75</v>
      </c>
      <c r="W25" t="n">
        <v>0.21</v>
      </c>
      <c r="X25" t="n">
        <v>0.86</v>
      </c>
      <c r="Y25" t="n">
        <v>1</v>
      </c>
      <c r="Z25" t="n">
        <v>10</v>
      </c>
      <c r="AA25" t="n">
        <v>326.6108001264649</v>
      </c>
      <c r="AB25" t="n">
        <v>446.8833057845919</v>
      </c>
      <c r="AC25" t="n">
        <v>404.2333902851686</v>
      </c>
      <c r="AD25" t="n">
        <v>326610.8001264649</v>
      </c>
      <c r="AE25" t="n">
        <v>446883.3057845919</v>
      </c>
      <c r="AF25" t="n">
        <v>4.13941321448549e-06</v>
      </c>
      <c r="AG25" t="n">
        <v>6.440972222222222</v>
      </c>
      <c r="AH25" t="n">
        <v>404233.3902851687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4.5115</v>
      </c>
      <c r="E26" t="n">
        <v>22.17</v>
      </c>
      <c r="F26" t="n">
        <v>18.09</v>
      </c>
      <c r="G26" t="n">
        <v>36.18</v>
      </c>
      <c r="H26" t="n">
        <v>0.51</v>
      </c>
      <c r="I26" t="n">
        <v>30</v>
      </c>
      <c r="J26" t="n">
        <v>243.08</v>
      </c>
      <c r="K26" t="n">
        <v>57.72</v>
      </c>
      <c r="L26" t="n">
        <v>7</v>
      </c>
      <c r="M26" t="n">
        <v>28</v>
      </c>
      <c r="N26" t="n">
        <v>58.36</v>
      </c>
      <c r="O26" t="n">
        <v>30214.44</v>
      </c>
      <c r="P26" t="n">
        <v>275.85</v>
      </c>
      <c r="Q26" t="n">
        <v>444.55</v>
      </c>
      <c r="R26" t="n">
        <v>87.12</v>
      </c>
      <c r="S26" t="n">
        <v>48.21</v>
      </c>
      <c r="T26" t="n">
        <v>13416.35</v>
      </c>
      <c r="U26" t="n">
        <v>0.55</v>
      </c>
      <c r="V26" t="n">
        <v>0.75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325.1885701472551</v>
      </c>
      <c r="AB26" t="n">
        <v>444.9373479826788</v>
      </c>
      <c r="AC26" t="n">
        <v>402.4731519647011</v>
      </c>
      <c r="AD26" t="n">
        <v>325188.5701472551</v>
      </c>
      <c r="AE26" t="n">
        <v>444937.3479826788</v>
      </c>
      <c r="AF26" t="n">
        <v>4.156642342670782e-06</v>
      </c>
      <c r="AG26" t="n">
        <v>6.414930555555556</v>
      </c>
      <c r="AH26" t="n">
        <v>402473.1519647011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4.5288</v>
      </c>
      <c r="E27" t="n">
        <v>22.08</v>
      </c>
      <c r="F27" t="n">
        <v>18.05</v>
      </c>
      <c r="G27" t="n">
        <v>37.35</v>
      </c>
      <c r="H27" t="n">
        <v>0.53</v>
      </c>
      <c r="I27" t="n">
        <v>29</v>
      </c>
      <c r="J27" t="n">
        <v>243.52</v>
      </c>
      <c r="K27" t="n">
        <v>57.72</v>
      </c>
      <c r="L27" t="n">
        <v>7.25</v>
      </c>
      <c r="M27" t="n">
        <v>27</v>
      </c>
      <c r="N27" t="n">
        <v>58.55</v>
      </c>
      <c r="O27" t="n">
        <v>30268.74</v>
      </c>
      <c r="P27" t="n">
        <v>274.83</v>
      </c>
      <c r="Q27" t="n">
        <v>444.58</v>
      </c>
      <c r="R27" t="n">
        <v>85.8</v>
      </c>
      <c r="S27" t="n">
        <v>48.21</v>
      </c>
      <c r="T27" t="n">
        <v>12759.67</v>
      </c>
      <c r="U27" t="n">
        <v>0.5600000000000001</v>
      </c>
      <c r="V27" t="n">
        <v>0.76</v>
      </c>
      <c r="W27" t="n">
        <v>0.21</v>
      </c>
      <c r="X27" t="n">
        <v>0.77</v>
      </c>
      <c r="Y27" t="n">
        <v>1</v>
      </c>
      <c r="Z27" t="n">
        <v>10</v>
      </c>
      <c r="AA27" t="n">
        <v>323.7805118842939</v>
      </c>
      <c r="AB27" t="n">
        <v>443.0107805481489</v>
      </c>
      <c r="AC27" t="n">
        <v>400.7304534221684</v>
      </c>
      <c r="AD27" t="n">
        <v>323780.5118842939</v>
      </c>
      <c r="AE27" t="n">
        <v>443010.7805481489</v>
      </c>
      <c r="AF27" t="n">
        <v>4.17258158960156e-06</v>
      </c>
      <c r="AG27" t="n">
        <v>6.388888888888888</v>
      </c>
      <c r="AH27" t="n">
        <v>400730.4534221684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4.5542</v>
      </c>
      <c r="E28" t="n">
        <v>21.96</v>
      </c>
      <c r="F28" t="n">
        <v>17.97</v>
      </c>
      <c r="G28" t="n">
        <v>38.51</v>
      </c>
      <c r="H28" t="n">
        <v>0.55</v>
      </c>
      <c r="I28" t="n">
        <v>28</v>
      </c>
      <c r="J28" t="n">
        <v>243.96</v>
      </c>
      <c r="K28" t="n">
        <v>57.72</v>
      </c>
      <c r="L28" t="n">
        <v>7.5</v>
      </c>
      <c r="M28" t="n">
        <v>26</v>
      </c>
      <c r="N28" t="n">
        <v>58.74</v>
      </c>
      <c r="O28" t="n">
        <v>30323.11</v>
      </c>
      <c r="P28" t="n">
        <v>273.47</v>
      </c>
      <c r="Q28" t="n">
        <v>444.57</v>
      </c>
      <c r="R28" t="n">
        <v>82.92</v>
      </c>
      <c r="S28" t="n">
        <v>48.21</v>
      </c>
      <c r="T28" t="n">
        <v>11322.5</v>
      </c>
      <c r="U28" t="n">
        <v>0.58</v>
      </c>
      <c r="V28" t="n">
        <v>0.76</v>
      </c>
      <c r="W28" t="n">
        <v>0.21</v>
      </c>
      <c r="X28" t="n">
        <v>0.7</v>
      </c>
      <c r="Y28" t="n">
        <v>1</v>
      </c>
      <c r="Z28" t="n">
        <v>10</v>
      </c>
      <c r="AA28" t="n">
        <v>321.7479214727118</v>
      </c>
      <c r="AB28" t="n">
        <v>440.229700675462</v>
      </c>
      <c r="AC28" t="n">
        <v>398.2147959092607</v>
      </c>
      <c r="AD28" t="n">
        <v>321747.9214727118</v>
      </c>
      <c r="AE28" t="n">
        <v>440229.700675462</v>
      </c>
      <c r="AF28" t="n">
        <v>4.195983720933454e-06</v>
      </c>
      <c r="AG28" t="n">
        <v>6.354166666666667</v>
      </c>
      <c r="AH28" t="n">
        <v>398214.7959092606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4.5821</v>
      </c>
      <c r="E29" t="n">
        <v>21.82</v>
      </c>
      <c r="F29" t="n">
        <v>17.89</v>
      </c>
      <c r="G29" t="n">
        <v>39.74</v>
      </c>
      <c r="H29" t="n">
        <v>0.5600000000000001</v>
      </c>
      <c r="I29" t="n">
        <v>27</v>
      </c>
      <c r="J29" t="n">
        <v>244.41</v>
      </c>
      <c r="K29" t="n">
        <v>57.72</v>
      </c>
      <c r="L29" t="n">
        <v>7.75</v>
      </c>
      <c r="M29" t="n">
        <v>25</v>
      </c>
      <c r="N29" t="n">
        <v>58.93</v>
      </c>
      <c r="O29" t="n">
        <v>30377.55</v>
      </c>
      <c r="P29" t="n">
        <v>271.97</v>
      </c>
      <c r="Q29" t="n">
        <v>444.56</v>
      </c>
      <c r="R29" t="n">
        <v>80.41</v>
      </c>
      <c r="S29" t="n">
        <v>48.21</v>
      </c>
      <c r="T29" t="n">
        <v>10075.3</v>
      </c>
      <c r="U29" t="n">
        <v>0.6</v>
      </c>
      <c r="V29" t="n">
        <v>0.76</v>
      </c>
      <c r="W29" t="n">
        <v>0.2</v>
      </c>
      <c r="X29" t="n">
        <v>0.61</v>
      </c>
      <c r="Y29" t="n">
        <v>1</v>
      </c>
      <c r="Z29" t="n">
        <v>10</v>
      </c>
      <c r="AA29" t="n">
        <v>319.5592349280159</v>
      </c>
      <c r="AB29" t="n">
        <v>437.2350431869734</v>
      </c>
      <c r="AC29" t="n">
        <v>395.5059443284453</v>
      </c>
      <c r="AD29" t="n">
        <v>319559.2349280159</v>
      </c>
      <c r="AE29" t="n">
        <v>437235.0431869734</v>
      </c>
      <c r="AF29" t="n">
        <v>4.221689211648407e-06</v>
      </c>
      <c r="AG29" t="n">
        <v>6.313657407407407</v>
      </c>
      <c r="AH29" t="n">
        <v>395505.9443284452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4.5397</v>
      </c>
      <c r="E30" t="n">
        <v>22.03</v>
      </c>
      <c r="F30" t="n">
        <v>18.13</v>
      </c>
      <c r="G30" t="n">
        <v>41.85</v>
      </c>
      <c r="H30" t="n">
        <v>0.58</v>
      </c>
      <c r="I30" t="n">
        <v>26</v>
      </c>
      <c r="J30" t="n">
        <v>244.85</v>
      </c>
      <c r="K30" t="n">
        <v>57.72</v>
      </c>
      <c r="L30" t="n">
        <v>8</v>
      </c>
      <c r="M30" t="n">
        <v>24</v>
      </c>
      <c r="N30" t="n">
        <v>59.12</v>
      </c>
      <c r="O30" t="n">
        <v>30432.06</v>
      </c>
      <c r="P30" t="n">
        <v>275.76</v>
      </c>
      <c r="Q30" t="n">
        <v>444.56</v>
      </c>
      <c r="R30" t="n">
        <v>88.95</v>
      </c>
      <c r="S30" t="n">
        <v>48.21</v>
      </c>
      <c r="T30" t="n">
        <v>14352.19</v>
      </c>
      <c r="U30" t="n">
        <v>0.54</v>
      </c>
      <c r="V30" t="n">
        <v>0.75</v>
      </c>
      <c r="W30" t="n">
        <v>0.21</v>
      </c>
      <c r="X30" t="n">
        <v>0.86</v>
      </c>
      <c r="Y30" t="n">
        <v>1</v>
      </c>
      <c r="Z30" t="n">
        <v>10</v>
      </c>
      <c r="AA30" t="n">
        <v>324.0230814612761</v>
      </c>
      <c r="AB30" t="n">
        <v>443.3426749447904</v>
      </c>
      <c r="AC30" t="n">
        <v>401.0306722834111</v>
      </c>
      <c r="AD30" t="n">
        <v>324023.0814612762</v>
      </c>
      <c r="AE30" t="n">
        <v>443342.6749447904</v>
      </c>
      <c r="AF30" t="n">
        <v>4.182624236511703e-06</v>
      </c>
      <c r="AG30" t="n">
        <v>6.374421296296297</v>
      </c>
      <c r="AH30" t="n">
        <v>401030.6722834111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4.5765</v>
      </c>
      <c r="E31" t="n">
        <v>21.85</v>
      </c>
      <c r="F31" t="n">
        <v>18</v>
      </c>
      <c r="G31" t="n">
        <v>43.21</v>
      </c>
      <c r="H31" t="n">
        <v>0.6</v>
      </c>
      <c r="I31" t="n">
        <v>25</v>
      </c>
      <c r="J31" t="n">
        <v>245.29</v>
      </c>
      <c r="K31" t="n">
        <v>57.72</v>
      </c>
      <c r="L31" t="n">
        <v>8.25</v>
      </c>
      <c r="M31" t="n">
        <v>23</v>
      </c>
      <c r="N31" t="n">
        <v>59.32</v>
      </c>
      <c r="O31" t="n">
        <v>30486.64</v>
      </c>
      <c r="P31" t="n">
        <v>273.57</v>
      </c>
      <c r="Q31" t="n">
        <v>444.6</v>
      </c>
      <c r="R31" t="n">
        <v>84.43000000000001</v>
      </c>
      <c r="S31" t="n">
        <v>48.21</v>
      </c>
      <c r="T31" t="n">
        <v>12094.97</v>
      </c>
      <c r="U31" t="n">
        <v>0.57</v>
      </c>
      <c r="V31" t="n">
        <v>0.76</v>
      </c>
      <c r="W31" t="n">
        <v>0.2</v>
      </c>
      <c r="X31" t="n">
        <v>0.72</v>
      </c>
      <c r="Y31" t="n">
        <v>1</v>
      </c>
      <c r="Z31" t="n">
        <v>10</v>
      </c>
      <c r="AA31" t="n">
        <v>320.9365106422686</v>
      </c>
      <c r="AB31" t="n">
        <v>439.1194925803302</v>
      </c>
      <c r="AC31" t="n">
        <v>397.2105445165414</v>
      </c>
      <c r="AD31" t="n">
        <v>320936.5106422686</v>
      </c>
      <c r="AE31" t="n">
        <v>439119.4925803302</v>
      </c>
      <c r="AF31" t="n">
        <v>4.216529686630352e-06</v>
      </c>
      <c r="AG31" t="n">
        <v>6.322337962962963</v>
      </c>
      <c r="AH31" t="n">
        <v>397210.5445165414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4.5998</v>
      </c>
      <c r="E32" t="n">
        <v>21.74</v>
      </c>
      <c r="F32" t="n">
        <v>17.94</v>
      </c>
      <c r="G32" t="n">
        <v>44.85</v>
      </c>
      <c r="H32" t="n">
        <v>0.62</v>
      </c>
      <c r="I32" t="n">
        <v>24</v>
      </c>
      <c r="J32" t="n">
        <v>245.73</v>
      </c>
      <c r="K32" t="n">
        <v>57.72</v>
      </c>
      <c r="L32" t="n">
        <v>8.5</v>
      </c>
      <c r="M32" t="n">
        <v>22</v>
      </c>
      <c r="N32" t="n">
        <v>59.51</v>
      </c>
      <c r="O32" t="n">
        <v>30541.29</v>
      </c>
      <c r="P32" t="n">
        <v>272.15</v>
      </c>
      <c r="Q32" t="n">
        <v>444.56</v>
      </c>
      <c r="R32" t="n">
        <v>82.19</v>
      </c>
      <c r="S32" t="n">
        <v>48.21</v>
      </c>
      <c r="T32" t="n">
        <v>10981.17</v>
      </c>
      <c r="U32" t="n">
        <v>0.59</v>
      </c>
      <c r="V32" t="n">
        <v>0.76</v>
      </c>
      <c r="W32" t="n">
        <v>0.2</v>
      </c>
      <c r="X32" t="n">
        <v>0.66</v>
      </c>
      <c r="Y32" t="n">
        <v>1</v>
      </c>
      <c r="Z32" t="n">
        <v>10</v>
      </c>
      <c r="AA32" t="n">
        <v>319.0501446026009</v>
      </c>
      <c r="AB32" t="n">
        <v>436.5384833442605</v>
      </c>
      <c r="AC32" t="n">
        <v>394.875863179493</v>
      </c>
      <c r="AD32" t="n">
        <v>319050.1446026009</v>
      </c>
      <c r="AE32" t="n">
        <v>436538.4833442605</v>
      </c>
      <c r="AF32" t="n">
        <v>4.237996996080475e-06</v>
      </c>
      <c r="AG32" t="n">
        <v>6.29050925925926</v>
      </c>
      <c r="AH32" t="n">
        <v>394875.863179493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4.5972</v>
      </c>
      <c r="E33" t="n">
        <v>21.75</v>
      </c>
      <c r="F33" t="n">
        <v>17.95</v>
      </c>
      <c r="G33" t="n">
        <v>44.88</v>
      </c>
      <c r="H33" t="n">
        <v>0.63</v>
      </c>
      <c r="I33" t="n">
        <v>24</v>
      </c>
      <c r="J33" t="n">
        <v>246.18</v>
      </c>
      <c r="K33" t="n">
        <v>57.72</v>
      </c>
      <c r="L33" t="n">
        <v>8.75</v>
      </c>
      <c r="M33" t="n">
        <v>22</v>
      </c>
      <c r="N33" t="n">
        <v>59.7</v>
      </c>
      <c r="O33" t="n">
        <v>30596.01</v>
      </c>
      <c r="P33" t="n">
        <v>272.37</v>
      </c>
      <c r="Q33" t="n">
        <v>444.56</v>
      </c>
      <c r="R33" t="n">
        <v>82.67</v>
      </c>
      <c r="S33" t="n">
        <v>48.21</v>
      </c>
      <c r="T33" t="n">
        <v>11219.61</v>
      </c>
      <c r="U33" t="n">
        <v>0.58</v>
      </c>
      <c r="V33" t="n">
        <v>0.76</v>
      </c>
      <c r="W33" t="n">
        <v>0.2</v>
      </c>
      <c r="X33" t="n">
        <v>0.67</v>
      </c>
      <c r="Y33" t="n">
        <v>1</v>
      </c>
      <c r="Z33" t="n">
        <v>10</v>
      </c>
      <c r="AA33" t="n">
        <v>319.300954554645</v>
      </c>
      <c r="AB33" t="n">
        <v>436.8816525856016</v>
      </c>
      <c r="AC33" t="n">
        <v>395.1862808300814</v>
      </c>
      <c r="AD33" t="n">
        <v>319300.9545546451</v>
      </c>
      <c r="AE33" t="n">
        <v>436881.6525856016</v>
      </c>
      <c r="AF33" t="n">
        <v>4.235601502322092e-06</v>
      </c>
      <c r="AG33" t="n">
        <v>6.293402777777778</v>
      </c>
      <c r="AH33" t="n">
        <v>395186.2808300814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4.6155</v>
      </c>
      <c r="E34" t="n">
        <v>21.67</v>
      </c>
      <c r="F34" t="n">
        <v>17.91</v>
      </c>
      <c r="G34" t="n">
        <v>46.72</v>
      </c>
      <c r="H34" t="n">
        <v>0.65</v>
      </c>
      <c r="I34" t="n">
        <v>23</v>
      </c>
      <c r="J34" t="n">
        <v>246.62</v>
      </c>
      <c r="K34" t="n">
        <v>57.72</v>
      </c>
      <c r="L34" t="n">
        <v>9</v>
      </c>
      <c r="M34" t="n">
        <v>21</v>
      </c>
      <c r="N34" t="n">
        <v>59.9</v>
      </c>
      <c r="O34" t="n">
        <v>30650.8</v>
      </c>
      <c r="P34" t="n">
        <v>271.38</v>
      </c>
      <c r="Q34" t="n">
        <v>444.57</v>
      </c>
      <c r="R34" t="n">
        <v>81.31</v>
      </c>
      <c r="S34" t="n">
        <v>48.21</v>
      </c>
      <c r="T34" t="n">
        <v>10545.71</v>
      </c>
      <c r="U34" t="n">
        <v>0.59</v>
      </c>
      <c r="V34" t="n">
        <v>0.76</v>
      </c>
      <c r="W34" t="n">
        <v>0.2</v>
      </c>
      <c r="X34" t="n">
        <v>0.63</v>
      </c>
      <c r="Y34" t="n">
        <v>1</v>
      </c>
      <c r="Z34" t="n">
        <v>10</v>
      </c>
      <c r="AA34" t="n">
        <v>317.9156351181487</v>
      </c>
      <c r="AB34" t="n">
        <v>434.986197416607</v>
      </c>
      <c r="AC34" t="n">
        <v>393.4717252421277</v>
      </c>
      <c r="AD34" t="n">
        <v>317915.6351181487</v>
      </c>
      <c r="AE34" t="n">
        <v>434986.1974166069</v>
      </c>
      <c r="AF34" t="n">
        <v>4.252462093006094e-06</v>
      </c>
      <c r="AG34" t="n">
        <v>6.27025462962963</v>
      </c>
      <c r="AH34" t="n">
        <v>393471.7252421277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4.6324</v>
      </c>
      <c r="E35" t="n">
        <v>21.59</v>
      </c>
      <c r="F35" t="n">
        <v>17.88</v>
      </c>
      <c r="G35" t="n">
        <v>48.75</v>
      </c>
      <c r="H35" t="n">
        <v>0.67</v>
      </c>
      <c r="I35" t="n">
        <v>22</v>
      </c>
      <c r="J35" t="n">
        <v>247.07</v>
      </c>
      <c r="K35" t="n">
        <v>57.72</v>
      </c>
      <c r="L35" t="n">
        <v>9.25</v>
      </c>
      <c r="M35" t="n">
        <v>20</v>
      </c>
      <c r="N35" t="n">
        <v>60.09</v>
      </c>
      <c r="O35" t="n">
        <v>30705.66</v>
      </c>
      <c r="P35" t="n">
        <v>270.69</v>
      </c>
      <c r="Q35" t="n">
        <v>444.56</v>
      </c>
      <c r="R35" t="n">
        <v>80.2</v>
      </c>
      <c r="S35" t="n">
        <v>48.21</v>
      </c>
      <c r="T35" t="n">
        <v>9994.219999999999</v>
      </c>
      <c r="U35" t="n">
        <v>0.6</v>
      </c>
      <c r="V35" t="n">
        <v>0.76</v>
      </c>
      <c r="W35" t="n">
        <v>0.2</v>
      </c>
      <c r="X35" t="n">
        <v>0.6</v>
      </c>
      <c r="Y35" t="n">
        <v>1</v>
      </c>
      <c r="Z35" t="n">
        <v>10</v>
      </c>
      <c r="AA35" t="n">
        <v>316.7816195242242</v>
      </c>
      <c r="AB35" t="n">
        <v>433.4345872517625</v>
      </c>
      <c r="AC35" t="n">
        <v>392.0681985737174</v>
      </c>
      <c r="AD35" t="n">
        <v>316781.6195242242</v>
      </c>
      <c r="AE35" t="n">
        <v>433434.5872517625</v>
      </c>
      <c r="AF35" t="n">
        <v>4.268032802435582e-06</v>
      </c>
      <c r="AG35" t="n">
        <v>6.247106481481482</v>
      </c>
      <c r="AH35" t="n">
        <v>392068.1985737174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4.632</v>
      </c>
      <c r="E36" t="n">
        <v>21.59</v>
      </c>
      <c r="F36" t="n">
        <v>17.88</v>
      </c>
      <c r="G36" t="n">
        <v>48.76</v>
      </c>
      <c r="H36" t="n">
        <v>0.68</v>
      </c>
      <c r="I36" t="n">
        <v>22</v>
      </c>
      <c r="J36" t="n">
        <v>247.51</v>
      </c>
      <c r="K36" t="n">
        <v>57.72</v>
      </c>
      <c r="L36" t="n">
        <v>9.5</v>
      </c>
      <c r="M36" t="n">
        <v>20</v>
      </c>
      <c r="N36" t="n">
        <v>60.29</v>
      </c>
      <c r="O36" t="n">
        <v>30760.6</v>
      </c>
      <c r="P36" t="n">
        <v>270.63</v>
      </c>
      <c r="Q36" t="n">
        <v>444.57</v>
      </c>
      <c r="R36" t="n">
        <v>80.19</v>
      </c>
      <c r="S36" t="n">
        <v>48.21</v>
      </c>
      <c r="T36" t="n">
        <v>9990.370000000001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316.7666131530959</v>
      </c>
      <c r="AB36" t="n">
        <v>433.4140548727503</v>
      </c>
      <c r="AC36" t="n">
        <v>392.0496257761408</v>
      </c>
      <c r="AD36" t="n">
        <v>316766.6131530959</v>
      </c>
      <c r="AE36" t="n">
        <v>433414.0548727503</v>
      </c>
      <c r="AF36" t="n">
        <v>4.267664264934292e-06</v>
      </c>
      <c r="AG36" t="n">
        <v>6.247106481481482</v>
      </c>
      <c r="AH36" t="n">
        <v>392049.6257761408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4.6476</v>
      </c>
      <c r="E37" t="n">
        <v>21.52</v>
      </c>
      <c r="F37" t="n">
        <v>17.85</v>
      </c>
      <c r="G37" t="n">
        <v>51</v>
      </c>
      <c r="H37" t="n">
        <v>0.7</v>
      </c>
      <c r="I37" t="n">
        <v>21</v>
      </c>
      <c r="J37" t="n">
        <v>247.96</v>
      </c>
      <c r="K37" t="n">
        <v>57.72</v>
      </c>
      <c r="L37" t="n">
        <v>9.75</v>
      </c>
      <c r="M37" t="n">
        <v>19</v>
      </c>
      <c r="N37" t="n">
        <v>60.48</v>
      </c>
      <c r="O37" t="n">
        <v>30815.6</v>
      </c>
      <c r="P37" t="n">
        <v>269.55</v>
      </c>
      <c r="Q37" t="n">
        <v>444.55</v>
      </c>
      <c r="R37" t="n">
        <v>79.41</v>
      </c>
      <c r="S37" t="n">
        <v>48.21</v>
      </c>
      <c r="T37" t="n">
        <v>9605.120000000001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315.4903937722391</v>
      </c>
      <c r="AB37" t="n">
        <v>431.6678752130367</v>
      </c>
      <c r="AC37" t="n">
        <v>390.4700990523716</v>
      </c>
      <c r="AD37" t="n">
        <v>315490.3937722391</v>
      </c>
      <c r="AE37" t="n">
        <v>431667.8752130367</v>
      </c>
      <c r="AF37" t="n">
        <v>4.28203722748459e-06</v>
      </c>
      <c r="AG37" t="n">
        <v>6.226851851851852</v>
      </c>
      <c r="AH37" t="n">
        <v>390470.0990523716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4.6475</v>
      </c>
      <c r="E38" t="n">
        <v>21.52</v>
      </c>
      <c r="F38" t="n">
        <v>17.85</v>
      </c>
      <c r="G38" t="n">
        <v>51</v>
      </c>
      <c r="H38" t="n">
        <v>0.72</v>
      </c>
      <c r="I38" t="n">
        <v>21</v>
      </c>
      <c r="J38" t="n">
        <v>248.4</v>
      </c>
      <c r="K38" t="n">
        <v>57.72</v>
      </c>
      <c r="L38" t="n">
        <v>10</v>
      </c>
      <c r="M38" t="n">
        <v>19</v>
      </c>
      <c r="N38" t="n">
        <v>60.68</v>
      </c>
      <c r="O38" t="n">
        <v>30870.67</v>
      </c>
      <c r="P38" t="n">
        <v>269.69</v>
      </c>
      <c r="Q38" t="n">
        <v>444.55</v>
      </c>
      <c r="R38" t="n">
        <v>79.3</v>
      </c>
      <c r="S38" t="n">
        <v>48.21</v>
      </c>
      <c r="T38" t="n">
        <v>9551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315.5672918849266</v>
      </c>
      <c r="AB38" t="n">
        <v>431.773090603321</v>
      </c>
      <c r="AC38" t="n">
        <v>390.5652728334779</v>
      </c>
      <c r="AD38" t="n">
        <v>315567.2918849266</v>
      </c>
      <c r="AE38" t="n">
        <v>431773.090603321</v>
      </c>
      <c r="AF38" t="n">
        <v>4.281945093109268e-06</v>
      </c>
      <c r="AG38" t="n">
        <v>6.226851851851852</v>
      </c>
      <c r="AH38" t="n">
        <v>390565.2728334779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4.6658</v>
      </c>
      <c r="E39" t="n">
        <v>21.43</v>
      </c>
      <c r="F39" t="n">
        <v>17.81</v>
      </c>
      <c r="G39" t="n">
        <v>53.44</v>
      </c>
      <c r="H39" t="n">
        <v>0.73</v>
      </c>
      <c r="I39" t="n">
        <v>20</v>
      </c>
      <c r="J39" t="n">
        <v>248.85</v>
      </c>
      <c r="K39" t="n">
        <v>57.72</v>
      </c>
      <c r="L39" t="n">
        <v>10.25</v>
      </c>
      <c r="M39" t="n">
        <v>18</v>
      </c>
      <c r="N39" t="n">
        <v>60.88</v>
      </c>
      <c r="O39" t="n">
        <v>30925.82</v>
      </c>
      <c r="P39" t="n">
        <v>269.01</v>
      </c>
      <c r="Q39" t="n">
        <v>444.56</v>
      </c>
      <c r="R39" t="n">
        <v>78.03</v>
      </c>
      <c r="S39" t="n">
        <v>48.21</v>
      </c>
      <c r="T39" t="n">
        <v>8921.790000000001</v>
      </c>
      <c r="U39" t="n">
        <v>0.62</v>
      </c>
      <c r="V39" t="n">
        <v>0.77</v>
      </c>
      <c r="W39" t="n">
        <v>0.19</v>
      </c>
      <c r="X39" t="n">
        <v>0.54</v>
      </c>
      <c r="Y39" t="n">
        <v>1</v>
      </c>
      <c r="Z39" t="n">
        <v>10</v>
      </c>
      <c r="AA39" t="n">
        <v>314.3722481894877</v>
      </c>
      <c r="AB39" t="n">
        <v>430.1379790976145</v>
      </c>
      <c r="AC39" t="n">
        <v>389.0862140749827</v>
      </c>
      <c r="AD39" t="n">
        <v>314372.2481894877</v>
      </c>
      <c r="AE39" t="n">
        <v>430137.9790976145</v>
      </c>
      <c r="AF39" t="n">
        <v>4.298805683793269e-06</v>
      </c>
      <c r="AG39" t="n">
        <v>6.200810185185186</v>
      </c>
      <c r="AH39" t="n">
        <v>389086.2140749827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4.6649</v>
      </c>
      <c r="E40" t="n">
        <v>21.44</v>
      </c>
      <c r="F40" t="n">
        <v>17.82</v>
      </c>
      <c r="G40" t="n">
        <v>53.45</v>
      </c>
      <c r="H40" t="n">
        <v>0.75</v>
      </c>
      <c r="I40" t="n">
        <v>20</v>
      </c>
      <c r="J40" t="n">
        <v>249.3</v>
      </c>
      <c r="K40" t="n">
        <v>57.72</v>
      </c>
      <c r="L40" t="n">
        <v>10.5</v>
      </c>
      <c r="M40" t="n">
        <v>18</v>
      </c>
      <c r="N40" t="n">
        <v>61.07</v>
      </c>
      <c r="O40" t="n">
        <v>30981.04</v>
      </c>
      <c r="P40" t="n">
        <v>268.92</v>
      </c>
      <c r="Q40" t="n">
        <v>444.55</v>
      </c>
      <c r="R40" t="n">
        <v>78.2</v>
      </c>
      <c r="S40" t="n">
        <v>48.21</v>
      </c>
      <c r="T40" t="n">
        <v>9004.73</v>
      </c>
      <c r="U40" t="n">
        <v>0.62</v>
      </c>
      <c r="V40" t="n">
        <v>0.77</v>
      </c>
      <c r="W40" t="n">
        <v>0.2</v>
      </c>
      <c r="X40" t="n">
        <v>0.54</v>
      </c>
      <c r="Y40" t="n">
        <v>1</v>
      </c>
      <c r="Z40" t="n">
        <v>10</v>
      </c>
      <c r="AA40" t="n">
        <v>314.3880761969035</v>
      </c>
      <c r="AB40" t="n">
        <v>430.1596356756432</v>
      </c>
      <c r="AC40" t="n">
        <v>389.1058037795996</v>
      </c>
      <c r="AD40" t="n">
        <v>314388.0761969035</v>
      </c>
      <c r="AE40" t="n">
        <v>430159.6356756432</v>
      </c>
      <c r="AF40" t="n">
        <v>4.297976474415368e-06</v>
      </c>
      <c r="AG40" t="n">
        <v>6.203703703703705</v>
      </c>
      <c r="AH40" t="n">
        <v>389105.8037795996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4.6843</v>
      </c>
      <c r="E41" t="n">
        <v>21.35</v>
      </c>
      <c r="F41" t="n">
        <v>17.77</v>
      </c>
      <c r="G41" t="n">
        <v>56.13</v>
      </c>
      <c r="H41" t="n">
        <v>0.77</v>
      </c>
      <c r="I41" t="n">
        <v>19</v>
      </c>
      <c r="J41" t="n">
        <v>249.75</v>
      </c>
      <c r="K41" t="n">
        <v>57.72</v>
      </c>
      <c r="L41" t="n">
        <v>10.75</v>
      </c>
      <c r="M41" t="n">
        <v>17</v>
      </c>
      <c r="N41" t="n">
        <v>61.27</v>
      </c>
      <c r="O41" t="n">
        <v>31036.33</v>
      </c>
      <c r="P41" t="n">
        <v>268.14</v>
      </c>
      <c r="Q41" t="n">
        <v>444.55</v>
      </c>
      <c r="R41" t="n">
        <v>76.59999999999999</v>
      </c>
      <c r="S41" t="n">
        <v>48.21</v>
      </c>
      <c r="T41" t="n">
        <v>8211.83</v>
      </c>
      <c r="U41" t="n">
        <v>0.63</v>
      </c>
      <c r="V41" t="n">
        <v>0.77</v>
      </c>
      <c r="W41" t="n">
        <v>0.2</v>
      </c>
      <c r="X41" t="n">
        <v>0.5</v>
      </c>
      <c r="Y41" t="n">
        <v>1</v>
      </c>
      <c r="Z41" t="n">
        <v>10</v>
      </c>
      <c r="AA41" t="n">
        <v>313.0805223051105</v>
      </c>
      <c r="AB41" t="n">
        <v>428.3705827556855</v>
      </c>
      <c r="AC41" t="n">
        <v>387.4874955593711</v>
      </c>
      <c r="AD41" t="n">
        <v>313080.5223051105</v>
      </c>
      <c r="AE41" t="n">
        <v>428370.5827556854</v>
      </c>
      <c r="AF41" t="n">
        <v>4.315850543227917e-06</v>
      </c>
      <c r="AG41" t="n">
        <v>6.177662037037038</v>
      </c>
      <c r="AH41" t="n">
        <v>387487.4955593711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4.6865</v>
      </c>
      <c r="E42" t="n">
        <v>21.34</v>
      </c>
      <c r="F42" t="n">
        <v>17.76</v>
      </c>
      <c r="G42" t="n">
        <v>56.09</v>
      </c>
      <c r="H42" t="n">
        <v>0.78</v>
      </c>
      <c r="I42" t="n">
        <v>19</v>
      </c>
      <c r="J42" t="n">
        <v>250.2</v>
      </c>
      <c r="K42" t="n">
        <v>57.72</v>
      </c>
      <c r="L42" t="n">
        <v>11</v>
      </c>
      <c r="M42" t="n">
        <v>17</v>
      </c>
      <c r="N42" t="n">
        <v>61.47</v>
      </c>
      <c r="O42" t="n">
        <v>31091.69</v>
      </c>
      <c r="P42" t="n">
        <v>267.81</v>
      </c>
      <c r="Q42" t="n">
        <v>444.55</v>
      </c>
      <c r="R42" t="n">
        <v>76.31</v>
      </c>
      <c r="S42" t="n">
        <v>48.21</v>
      </c>
      <c r="T42" t="n">
        <v>8064.76</v>
      </c>
      <c r="U42" t="n">
        <v>0.63</v>
      </c>
      <c r="V42" t="n">
        <v>0.77</v>
      </c>
      <c r="W42" t="n">
        <v>0.2</v>
      </c>
      <c r="X42" t="n">
        <v>0.49</v>
      </c>
      <c r="Y42" t="n">
        <v>1</v>
      </c>
      <c r="Z42" t="n">
        <v>10</v>
      </c>
      <c r="AA42" t="n">
        <v>312.7968511526263</v>
      </c>
      <c r="AB42" t="n">
        <v>427.9824513701687</v>
      </c>
      <c r="AC42" t="n">
        <v>387.1364068885421</v>
      </c>
      <c r="AD42" t="n">
        <v>312796.8511526263</v>
      </c>
      <c r="AE42" t="n">
        <v>427982.4513701687</v>
      </c>
      <c r="AF42" t="n">
        <v>4.317877499485009e-06</v>
      </c>
      <c r="AG42" t="n">
        <v>6.174768518518519</v>
      </c>
      <c r="AH42" t="n">
        <v>387136.4068885421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4.7191</v>
      </c>
      <c r="E43" t="n">
        <v>21.19</v>
      </c>
      <c r="F43" t="n">
        <v>17.66</v>
      </c>
      <c r="G43" t="n">
        <v>58.87</v>
      </c>
      <c r="H43" t="n">
        <v>0.8</v>
      </c>
      <c r="I43" t="n">
        <v>18</v>
      </c>
      <c r="J43" t="n">
        <v>250.65</v>
      </c>
      <c r="K43" t="n">
        <v>57.72</v>
      </c>
      <c r="L43" t="n">
        <v>11.25</v>
      </c>
      <c r="M43" t="n">
        <v>16</v>
      </c>
      <c r="N43" t="n">
        <v>61.67</v>
      </c>
      <c r="O43" t="n">
        <v>31147.12</v>
      </c>
      <c r="P43" t="n">
        <v>265.54</v>
      </c>
      <c r="Q43" t="n">
        <v>444.55</v>
      </c>
      <c r="R43" t="n">
        <v>72.79000000000001</v>
      </c>
      <c r="S43" t="n">
        <v>48.21</v>
      </c>
      <c r="T43" t="n">
        <v>6311.27</v>
      </c>
      <c r="U43" t="n">
        <v>0.66</v>
      </c>
      <c r="V43" t="n">
        <v>0.77</v>
      </c>
      <c r="W43" t="n">
        <v>0.19</v>
      </c>
      <c r="X43" t="n">
        <v>0.38</v>
      </c>
      <c r="Y43" t="n">
        <v>1</v>
      </c>
      <c r="Z43" t="n">
        <v>10</v>
      </c>
      <c r="AA43" t="n">
        <v>310.0933250080374</v>
      </c>
      <c r="AB43" t="n">
        <v>424.2833676279865</v>
      </c>
      <c r="AC43" t="n">
        <v>383.7903585070171</v>
      </c>
      <c r="AD43" t="n">
        <v>310093.3250080374</v>
      </c>
      <c r="AE43" t="n">
        <v>424283.3676279865</v>
      </c>
      <c r="AF43" t="n">
        <v>4.347913305840118e-06</v>
      </c>
      <c r="AG43" t="n">
        <v>6.131365740740741</v>
      </c>
      <c r="AH43" t="n">
        <v>383790.3585070171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4.698</v>
      </c>
      <c r="E44" t="n">
        <v>21.29</v>
      </c>
      <c r="F44" t="n">
        <v>17.76</v>
      </c>
      <c r="G44" t="n">
        <v>59.19</v>
      </c>
      <c r="H44" t="n">
        <v>0.8100000000000001</v>
      </c>
      <c r="I44" t="n">
        <v>18</v>
      </c>
      <c r="J44" t="n">
        <v>251.1</v>
      </c>
      <c r="K44" t="n">
        <v>57.72</v>
      </c>
      <c r="L44" t="n">
        <v>11.5</v>
      </c>
      <c r="M44" t="n">
        <v>16</v>
      </c>
      <c r="N44" t="n">
        <v>61.87</v>
      </c>
      <c r="O44" t="n">
        <v>31202.63</v>
      </c>
      <c r="P44" t="n">
        <v>266.93</v>
      </c>
      <c r="Q44" t="n">
        <v>444.57</v>
      </c>
      <c r="R44" t="n">
        <v>76.62</v>
      </c>
      <c r="S44" t="n">
        <v>48.21</v>
      </c>
      <c r="T44" t="n">
        <v>8226.34</v>
      </c>
      <c r="U44" t="n">
        <v>0.63</v>
      </c>
      <c r="V44" t="n">
        <v>0.77</v>
      </c>
      <c r="W44" t="n">
        <v>0.18</v>
      </c>
      <c r="X44" t="n">
        <v>0.48</v>
      </c>
      <c r="Y44" t="n">
        <v>1</v>
      </c>
      <c r="Z44" t="n">
        <v>10</v>
      </c>
      <c r="AA44" t="n">
        <v>311.8908580881341</v>
      </c>
      <c r="AB44" t="n">
        <v>426.7428316897373</v>
      </c>
      <c r="AC44" t="n">
        <v>386.015094770594</v>
      </c>
      <c r="AD44" t="n">
        <v>311890.8580881341</v>
      </c>
      <c r="AE44" t="n">
        <v>426742.8316897373</v>
      </c>
      <c r="AF44" t="n">
        <v>4.328472952647088e-06</v>
      </c>
      <c r="AG44" t="n">
        <v>6.160300925925926</v>
      </c>
      <c r="AH44" t="n">
        <v>386015.094770594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4.695</v>
      </c>
      <c r="E45" t="n">
        <v>21.3</v>
      </c>
      <c r="F45" t="n">
        <v>17.77</v>
      </c>
      <c r="G45" t="n">
        <v>59.24</v>
      </c>
      <c r="H45" t="n">
        <v>0.83</v>
      </c>
      <c r="I45" t="n">
        <v>18</v>
      </c>
      <c r="J45" t="n">
        <v>251.55</v>
      </c>
      <c r="K45" t="n">
        <v>57.72</v>
      </c>
      <c r="L45" t="n">
        <v>11.75</v>
      </c>
      <c r="M45" t="n">
        <v>16</v>
      </c>
      <c r="N45" t="n">
        <v>62.07</v>
      </c>
      <c r="O45" t="n">
        <v>31258.21</v>
      </c>
      <c r="P45" t="n">
        <v>267.05</v>
      </c>
      <c r="Q45" t="n">
        <v>444.55</v>
      </c>
      <c r="R45" t="n">
        <v>76.79000000000001</v>
      </c>
      <c r="S45" t="n">
        <v>48.21</v>
      </c>
      <c r="T45" t="n">
        <v>8312.42</v>
      </c>
      <c r="U45" t="n">
        <v>0.63</v>
      </c>
      <c r="V45" t="n">
        <v>0.77</v>
      </c>
      <c r="W45" t="n">
        <v>0.19</v>
      </c>
      <c r="X45" t="n">
        <v>0.49</v>
      </c>
      <c r="Y45" t="n">
        <v>1</v>
      </c>
      <c r="Z45" t="n">
        <v>10</v>
      </c>
      <c r="AA45" t="n">
        <v>312.0966509786304</v>
      </c>
      <c r="AB45" t="n">
        <v>427.0244066014559</v>
      </c>
      <c r="AC45" t="n">
        <v>386.2697965679309</v>
      </c>
      <c r="AD45" t="n">
        <v>312096.6509786304</v>
      </c>
      <c r="AE45" t="n">
        <v>427024.4066014559</v>
      </c>
      <c r="AF45" t="n">
        <v>4.325708921387416e-06</v>
      </c>
      <c r="AG45" t="n">
        <v>6.163194444444446</v>
      </c>
      <c r="AH45" t="n">
        <v>386269.796567931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4.7123</v>
      </c>
      <c r="E46" t="n">
        <v>21.22</v>
      </c>
      <c r="F46" t="n">
        <v>17.74</v>
      </c>
      <c r="G46" t="n">
        <v>62.6</v>
      </c>
      <c r="H46" t="n">
        <v>0.85</v>
      </c>
      <c r="I46" t="n">
        <v>17</v>
      </c>
      <c r="J46" t="n">
        <v>252</v>
      </c>
      <c r="K46" t="n">
        <v>57.72</v>
      </c>
      <c r="L46" t="n">
        <v>12</v>
      </c>
      <c r="M46" t="n">
        <v>15</v>
      </c>
      <c r="N46" t="n">
        <v>62.27</v>
      </c>
      <c r="O46" t="n">
        <v>31313.87</v>
      </c>
      <c r="P46" t="n">
        <v>266.1</v>
      </c>
      <c r="Q46" t="n">
        <v>444.57</v>
      </c>
      <c r="R46" t="n">
        <v>75.68000000000001</v>
      </c>
      <c r="S46" t="n">
        <v>48.21</v>
      </c>
      <c r="T46" t="n">
        <v>7759.6</v>
      </c>
      <c r="U46" t="n">
        <v>0.64</v>
      </c>
      <c r="V46" t="n">
        <v>0.77</v>
      </c>
      <c r="W46" t="n">
        <v>0.19</v>
      </c>
      <c r="X46" t="n">
        <v>0.46</v>
      </c>
      <c r="Y46" t="n">
        <v>1</v>
      </c>
      <c r="Z46" t="n">
        <v>10</v>
      </c>
      <c r="AA46" t="n">
        <v>310.8536365382324</v>
      </c>
      <c r="AB46" t="n">
        <v>425.3236594061767</v>
      </c>
      <c r="AC46" t="n">
        <v>384.7313662979555</v>
      </c>
      <c r="AD46" t="n">
        <v>310853.6365382324</v>
      </c>
      <c r="AE46" t="n">
        <v>425323.6594061767</v>
      </c>
      <c r="AF46" t="n">
        <v>4.341648168318192e-06</v>
      </c>
      <c r="AG46" t="n">
        <v>6.140046296296297</v>
      </c>
      <c r="AH46" t="n">
        <v>384731.3662979555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4.7106</v>
      </c>
      <c r="E47" t="n">
        <v>21.23</v>
      </c>
      <c r="F47" t="n">
        <v>17.75</v>
      </c>
      <c r="G47" t="n">
        <v>62.63</v>
      </c>
      <c r="H47" t="n">
        <v>0.86</v>
      </c>
      <c r="I47" t="n">
        <v>17</v>
      </c>
      <c r="J47" t="n">
        <v>252.45</v>
      </c>
      <c r="K47" t="n">
        <v>57.72</v>
      </c>
      <c r="L47" t="n">
        <v>12.25</v>
      </c>
      <c r="M47" t="n">
        <v>15</v>
      </c>
      <c r="N47" t="n">
        <v>62.48</v>
      </c>
      <c r="O47" t="n">
        <v>31369.6</v>
      </c>
      <c r="P47" t="n">
        <v>266.52</v>
      </c>
      <c r="Q47" t="n">
        <v>444.55</v>
      </c>
      <c r="R47" t="n">
        <v>76</v>
      </c>
      <c r="S47" t="n">
        <v>48.21</v>
      </c>
      <c r="T47" t="n">
        <v>7922.42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311.1615922788037</v>
      </c>
      <c r="AB47" t="n">
        <v>425.7450180364746</v>
      </c>
      <c r="AC47" t="n">
        <v>385.1125110519584</v>
      </c>
      <c r="AD47" t="n">
        <v>311161.5922788037</v>
      </c>
      <c r="AE47" t="n">
        <v>425745.0180364746</v>
      </c>
      <c r="AF47" t="n">
        <v>4.340081883937712e-06</v>
      </c>
      <c r="AG47" t="n">
        <v>6.142939814814816</v>
      </c>
      <c r="AH47" t="n">
        <v>385112.5110519584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4.7109</v>
      </c>
      <c r="E48" t="n">
        <v>21.23</v>
      </c>
      <c r="F48" t="n">
        <v>17.74</v>
      </c>
      <c r="G48" t="n">
        <v>62.63</v>
      </c>
      <c r="H48" t="n">
        <v>0.88</v>
      </c>
      <c r="I48" t="n">
        <v>17</v>
      </c>
      <c r="J48" t="n">
        <v>252.9</v>
      </c>
      <c r="K48" t="n">
        <v>57.72</v>
      </c>
      <c r="L48" t="n">
        <v>12.5</v>
      </c>
      <c r="M48" t="n">
        <v>15</v>
      </c>
      <c r="N48" t="n">
        <v>62.68</v>
      </c>
      <c r="O48" t="n">
        <v>31425.4</v>
      </c>
      <c r="P48" t="n">
        <v>265.91</v>
      </c>
      <c r="Q48" t="n">
        <v>444.57</v>
      </c>
      <c r="R48" t="n">
        <v>75.88</v>
      </c>
      <c r="S48" t="n">
        <v>48.21</v>
      </c>
      <c r="T48" t="n">
        <v>7860.51</v>
      </c>
      <c r="U48" t="n">
        <v>0.64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310.8105005132961</v>
      </c>
      <c r="AB48" t="n">
        <v>425.2646387938316</v>
      </c>
      <c r="AC48" t="n">
        <v>384.6779785300167</v>
      </c>
      <c r="AD48" t="n">
        <v>310810.5005132961</v>
      </c>
      <c r="AE48" t="n">
        <v>425264.6387938316</v>
      </c>
      <c r="AF48" t="n">
        <v>4.340358287063678e-06</v>
      </c>
      <c r="AG48" t="n">
        <v>6.142939814814816</v>
      </c>
      <c r="AH48" t="n">
        <v>384677.9785300167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4.7314</v>
      </c>
      <c r="E49" t="n">
        <v>21.14</v>
      </c>
      <c r="F49" t="n">
        <v>17.7</v>
      </c>
      <c r="G49" t="n">
        <v>66.37</v>
      </c>
      <c r="H49" t="n">
        <v>0.9</v>
      </c>
      <c r="I49" t="n">
        <v>16</v>
      </c>
      <c r="J49" t="n">
        <v>253.35</v>
      </c>
      <c r="K49" t="n">
        <v>57.72</v>
      </c>
      <c r="L49" t="n">
        <v>12.75</v>
      </c>
      <c r="M49" t="n">
        <v>14</v>
      </c>
      <c r="N49" t="n">
        <v>62.88</v>
      </c>
      <c r="O49" t="n">
        <v>31481.28</v>
      </c>
      <c r="P49" t="n">
        <v>265</v>
      </c>
      <c r="Q49" t="n">
        <v>444.57</v>
      </c>
      <c r="R49" t="n">
        <v>74.31999999999999</v>
      </c>
      <c r="S49" t="n">
        <v>48.21</v>
      </c>
      <c r="T49" t="n">
        <v>7083.76</v>
      </c>
      <c r="U49" t="n">
        <v>0.65</v>
      </c>
      <c r="V49" t="n">
        <v>0.77</v>
      </c>
      <c r="W49" t="n">
        <v>0.19</v>
      </c>
      <c r="X49" t="n">
        <v>0.42</v>
      </c>
      <c r="Y49" t="n">
        <v>1</v>
      </c>
      <c r="Z49" t="n">
        <v>10</v>
      </c>
      <c r="AA49" t="n">
        <v>309.447734769436</v>
      </c>
      <c r="AB49" t="n">
        <v>423.4000425821007</v>
      </c>
      <c r="AC49" t="n">
        <v>382.9913367637562</v>
      </c>
      <c r="AD49" t="n">
        <v>309447.734769436</v>
      </c>
      <c r="AE49" t="n">
        <v>423400.0425821007</v>
      </c>
      <c r="AF49" t="n">
        <v>4.359245834004774e-06</v>
      </c>
      <c r="AG49" t="n">
        <v>6.116898148148149</v>
      </c>
      <c r="AH49" t="n">
        <v>382991.3367637562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4.7302</v>
      </c>
      <c r="E50" t="n">
        <v>21.14</v>
      </c>
      <c r="F50" t="n">
        <v>17.7</v>
      </c>
      <c r="G50" t="n">
        <v>66.39</v>
      </c>
      <c r="H50" t="n">
        <v>0.91</v>
      </c>
      <c r="I50" t="n">
        <v>16</v>
      </c>
      <c r="J50" t="n">
        <v>253.81</v>
      </c>
      <c r="K50" t="n">
        <v>57.72</v>
      </c>
      <c r="L50" t="n">
        <v>13</v>
      </c>
      <c r="M50" t="n">
        <v>14</v>
      </c>
      <c r="N50" t="n">
        <v>63.08</v>
      </c>
      <c r="O50" t="n">
        <v>31537.23</v>
      </c>
      <c r="P50" t="n">
        <v>265.01</v>
      </c>
      <c r="Q50" t="n">
        <v>444.55</v>
      </c>
      <c r="R50" t="n">
        <v>74.51000000000001</v>
      </c>
      <c r="S50" t="n">
        <v>48.21</v>
      </c>
      <c r="T50" t="n">
        <v>7180.98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309.4989406323957</v>
      </c>
      <c r="AB50" t="n">
        <v>423.4701047028454</v>
      </c>
      <c r="AC50" t="n">
        <v>383.0547122540299</v>
      </c>
      <c r="AD50" t="n">
        <v>309498.9406323957</v>
      </c>
      <c r="AE50" t="n">
        <v>423470.1047028454</v>
      </c>
      <c r="AF50" t="n">
        <v>4.358140221500905e-06</v>
      </c>
      <c r="AG50" t="n">
        <v>6.116898148148149</v>
      </c>
      <c r="AH50" t="n">
        <v>383054.7122540299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4.7299</v>
      </c>
      <c r="E51" t="n">
        <v>21.14</v>
      </c>
      <c r="F51" t="n">
        <v>17.7</v>
      </c>
      <c r="G51" t="n">
        <v>66.39</v>
      </c>
      <c r="H51" t="n">
        <v>0.93</v>
      </c>
      <c r="I51" t="n">
        <v>16</v>
      </c>
      <c r="J51" t="n">
        <v>254.26</v>
      </c>
      <c r="K51" t="n">
        <v>57.72</v>
      </c>
      <c r="L51" t="n">
        <v>13.25</v>
      </c>
      <c r="M51" t="n">
        <v>14</v>
      </c>
      <c r="N51" t="n">
        <v>63.29</v>
      </c>
      <c r="O51" t="n">
        <v>31593.26</v>
      </c>
      <c r="P51" t="n">
        <v>264.9</v>
      </c>
      <c r="Q51" t="n">
        <v>444.55</v>
      </c>
      <c r="R51" t="n">
        <v>74.53</v>
      </c>
      <c r="S51" t="n">
        <v>48.21</v>
      </c>
      <c r="T51" t="n">
        <v>7190.76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309.454218952583</v>
      </c>
      <c r="AB51" t="n">
        <v>423.4089145275445</v>
      </c>
      <c r="AC51" t="n">
        <v>382.9993619831787</v>
      </c>
      <c r="AD51" t="n">
        <v>309454.218952583</v>
      </c>
      <c r="AE51" t="n">
        <v>423408.9145275445</v>
      </c>
      <c r="AF51" t="n">
        <v>4.357863818374938e-06</v>
      </c>
      <c r="AG51" t="n">
        <v>6.116898148148149</v>
      </c>
      <c r="AH51" t="n">
        <v>382999.3619831787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4.7475</v>
      </c>
      <c r="E52" t="n">
        <v>21.06</v>
      </c>
      <c r="F52" t="n">
        <v>17.67</v>
      </c>
      <c r="G52" t="n">
        <v>70.69</v>
      </c>
      <c r="H52" t="n">
        <v>0.9399999999999999</v>
      </c>
      <c r="I52" t="n">
        <v>15</v>
      </c>
      <c r="J52" t="n">
        <v>254.72</v>
      </c>
      <c r="K52" t="n">
        <v>57.72</v>
      </c>
      <c r="L52" t="n">
        <v>13.5</v>
      </c>
      <c r="M52" t="n">
        <v>13</v>
      </c>
      <c r="N52" t="n">
        <v>63.49</v>
      </c>
      <c r="O52" t="n">
        <v>31649.36</v>
      </c>
      <c r="P52" t="n">
        <v>263.96</v>
      </c>
      <c r="Q52" t="n">
        <v>444.59</v>
      </c>
      <c r="R52" t="n">
        <v>73.40000000000001</v>
      </c>
      <c r="S52" t="n">
        <v>48.21</v>
      </c>
      <c r="T52" t="n">
        <v>6631.84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308.2236628264566</v>
      </c>
      <c r="AB52" t="n">
        <v>421.7252133474736</v>
      </c>
      <c r="AC52" t="n">
        <v>381.4763508806443</v>
      </c>
      <c r="AD52" t="n">
        <v>308223.6628264567</v>
      </c>
      <c r="AE52" t="n">
        <v>421725.2133474736</v>
      </c>
      <c r="AF52" t="n">
        <v>4.374079468431683e-06</v>
      </c>
      <c r="AG52" t="n">
        <v>6.09375</v>
      </c>
      <c r="AH52" t="n">
        <v>381476.3508806443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4.7478</v>
      </c>
      <c r="E53" t="n">
        <v>21.06</v>
      </c>
      <c r="F53" t="n">
        <v>17.67</v>
      </c>
      <c r="G53" t="n">
        <v>70.68000000000001</v>
      </c>
      <c r="H53" t="n">
        <v>0.96</v>
      </c>
      <c r="I53" t="n">
        <v>15</v>
      </c>
      <c r="J53" t="n">
        <v>255.17</v>
      </c>
      <c r="K53" t="n">
        <v>57.72</v>
      </c>
      <c r="L53" t="n">
        <v>13.75</v>
      </c>
      <c r="M53" t="n">
        <v>13</v>
      </c>
      <c r="N53" t="n">
        <v>63.7</v>
      </c>
      <c r="O53" t="n">
        <v>31705.54</v>
      </c>
      <c r="P53" t="n">
        <v>264.05</v>
      </c>
      <c r="Q53" t="n">
        <v>444.55</v>
      </c>
      <c r="R53" t="n">
        <v>73.45999999999999</v>
      </c>
      <c r="S53" t="n">
        <v>48.21</v>
      </c>
      <c r="T53" t="n">
        <v>6661.75</v>
      </c>
      <c r="U53" t="n">
        <v>0.66</v>
      </c>
      <c r="V53" t="n">
        <v>0.77</v>
      </c>
      <c r="W53" t="n">
        <v>0.19</v>
      </c>
      <c r="X53" t="n">
        <v>0.39</v>
      </c>
      <c r="Y53" t="n">
        <v>1</v>
      </c>
      <c r="Z53" t="n">
        <v>10</v>
      </c>
      <c r="AA53" t="n">
        <v>308.2581079782424</v>
      </c>
      <c r="AB53" t="n">
        <v>421.7723427237596</v>
      </c>
      <c r="AC53" t="n">
        <v>381.5189822954042</v>
      </c>
      <c r="AD53" t="n">
        <v>308258.1079782424</v>
      </c>
      <c r="AE53" t="n">
        <v>421772.3427237596</v>
      </c>
      <c r="AF53" t="n">
        <v>4.37435587155765e-06</v>
      </c>
      <c r="AG53" t="n">
        <v>6.09375</v>
      </c>
      <c r="AH53" t="n">
        <v>381518.9822954041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4.7473</v>
      </c>
      <c r="E54" t="n">
        <v>21.06</v>
      </c>
      <c r="F54" t="n">
        <v>17.67</v>
      </c>
      <c r="G54" t="n">
        <v>70.69</v>
      </c>
      <c r="H54" t="n">
        <v>0.97</v>
      </c>
      <c r="I54" t="n">
        <v>15</v>
      </c>
      <c r="J54" t="n">
        <v>255.63</v>
      </c>
      <c r="K54" t="n">
        <v>57.72</v>
      </c>
      <c r="L54" t="n">
        <v>14</v>
      </c>
      <c r="M54" t="n">
        <v>13</v>
      </c>
      <c r="N54" t="n">
        <v>63.91</v>
      </c>
      <c r="O54" t="n">
        <v>31761.8</v>
      </c>
      <c r="P54" t="n">
        <v>263.74</v>
      </c>
      <c r="Q54" t="n">
        <v>444.56</v>
      </c>
      <c r="R54" t="n">
        <v>73.59</v>
      </c>
      <c r="S54" t="n">
        <v>48.21</v>
      </c>
      <c r="T54" t="n">
        <v>6726.47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308.1191803806982</v>
      </c>
      <c r="AB54" t="n">
        <v>421.5822558557466</v>
      </c>
      <c r="AC54" t="n">
        <v>381.3470370512857</v>
      </c>
      <c r="AD54" t="n">
        <v>308119.1803806982</v>
      </c>
      <c r="AE54" t="n">
        <v>421582.2558557466</v>
      </c>
      <c r="AF54" t="n">
        <v>4.373895199681038e-06</v>
      </c>
      <c r="AG54" t="n">
        <v>6.09375</v>
      </c>
      <c r="AH54" t="n">
        <v>381347.0370512857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4.7455</v>
      </c>
      <c r="E55" t="n">
        <v>21.07</v>
      </c>
      <c r="F55" t="n">
        <v>17.68</v>
      </c>
      <c r="G55" t="n">
        <v>70.72</v>
      </c>
      <c r="H55" t="n">
        <v>0.99</v>
      </c>
      <c r="I55" t="n">
        <v>15</v>
      </c>
      <c r="J55" t="n">
        <v>256.09</v>
      </c>
      <c r="K55" t="n">
        <v>57.72</v>
      </c>
      <c r="L55" t="n">
        <v>14.25</v>
      </c>
      <c r="M55" t="n">
        <v>13</v>
      </c>
      <c r="N55" t="n">
        <v>64.11</v>
      </c>
      <c r="O55" t="n">
        <v>31818.13</v>
      </c>
      <c r="P55" t="n">
        <v>263.67</v>
      </c>
      <c r="Q55" t="n">
        <v>444.55</v>
      </c>
      <c r="R55" t="n">
        <v>73.77</v>
      </c>
      <c r="S55" t="n">
        <v>48.21</v>
      </c>
      <c r="T55" t="n">
        <v>6815.82</v>
      </c>
      <c r="U55" t="n">
        <v>0.65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308.1779531537875</v>
      </c>
      <c r="AB55" t="n">
        <v>421.6626713567593</v>
      </c>
      <c r="AC55" t="n">
        <v>381.4197778097455</v>
      </c>
      <c r="AD55" t="n">
        <v>308177.9531537875</v>
      </c>
      <c r="AE55" t="n">
        <v>421662.6713567593</v>
      </c>
      <c r="AF55" t="n">
        <v>4.372236780925235e-06</v>
      </c>
      <c r="AG55" t="n">
        <v>6.096643518518519</v>
      </c>
      <c r="AH55" t="n">
        <v>381419.7778097455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4.7669</v>
      </c>
      <c r="E56" t="n">
        <v>20.98</v>
      </c>
      <c r="F56" t="n">
        <v>17.63</v>
      </c>
      <c r="G56" t="n">
        <v>75.56</v>
      </c>
      <c r="H56" t="n">
        <v>1.01</v>
      </c>
      <c r="I56" t="n">
        <v>14</v>
      </c>
      <c r="J56" t="n">
        <v>256.54</v>
      </c>
      <c r="K56" t="n">
        <v>57.72</v>
      </c>
      <c r="L56" t="n">
        <v>14.5</v>
      </c>
      <c r="M56" t="n">
        <v>12</v>
      </c>
      <c r="N56" t="n">
        <v>64.31999999999999</v>
      </c>
      <c r="O56" t="n">
        <v>31874.54</v>
      </c>
      <c r="P56" t="n">
        <v>262.57</v>
      </c>
      <c r="Q56" t="n">
        <v>444.56</v>
      </c>
      <c r="R56" t="n">
        <v>72.08</v>
      </c>
      <c r="S56" t="n">
        <v>48.21</v>
      </c>
      <c r="T56" t="n">
        <v>5974.95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306.6802701026544</v>
      </c>
      <c r="AB56" t="n">
        <v>419.6134753330858</v>
      </c>
      <c r="AC56" t="n">
        <v>379.5661541785068</v>
      </c>
      <c r="AD56" t="n">
        <v>306680.2701026544</v>
      </c>
      <c r="AE56" t="n">
        <v>419613.4753330857</v>
      </c>
      <c r="AF56" t="n">
        <v>4.391953537244231e-06</v>
      </c>
      <c r="AG56" t="n">
        <v>6.070601851851852</v>
      </c>
      <c r="AH56" t="n">
        <v>379566.1541785068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4.7762</v>
      </c>
      <c r="E57" t="n">
        <v>20.94</v>
      </c>
      <c r="F57" t="n">
        <v>17.59</v>
      </c>
      <c r="G57" t="n">
        <v>75.39</v>
      </c>
      <c r="H57" t="n">
        <v>1.02</v>
      </c>
      <c r="I57" t="n">
        <v>14</v>
      </c>
      <c r="J57" t="n">
        <v>257</v>
      </c>
      <c r="K57" t="n">
        <v>57.72</v>
      </c>
      <c r="L57" t="n">
        <v>14.75</v>
      </c>
      <c r="M57" t="n">
        <v>12</v>
      </c>
      <c r="N57" t="n">
        <v>64.53</v>
      </c>
      <c r="O57" t="n">
        <v>31931.15</v>
      </c>
      <c r="P57" t="n">
        <v>262.34</v>
      </c>
      <c r="Q57" t="n">
        <v>444.57</v>
      </c>
      <c r="R57" t="n">
        <v>70.62</v>
      </c>
      <c r="S57" t="n">
        <v>48.21</v>
      </c>
      <c r="T57" t="n">
        <v>5247.07</v>
      </c>
      <c r="U57" t="n">
        <v>0.68</v>
      </c>
      <c r="V57" t="n">
        <v>0.78</v>
      </c>
      <c r="W57" t="n">
        <v>0.19</v>
      </c>
      <c r="X57" t="n">
        <v>0.31</v>
      </c>
      <c r="Y57" t="n">
        <v>1</v>
      </c>
      <c r="Z57" t="n">
        <v>10</v>
      </c>
      <c r="AA57" t="n">
        <v>306.1119288133907</v>
      </c>
      <c r="AB57" t="n">
        <v>418.8358457076672</v>
      </c>
      <c r="AC57" t="n">
        <v>378.8627404331281</v>
      </c>
      <c r="AD57" t="n">
        <v>306111.9288133907</v>
      </c>
      <c r="AE57" t="n">
        <v>418835.8457076672</v>
      </c>
      <c r="AF57" t="n">
        <v>4.400522034149216e-06</v>
      </c>
      <c r="AG57" t="n">
        <v>6.059027777777779</v>
      </c>
      <c r="AH57" t="n">
        <v>378862.7404331281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4.7757</v>
      </c>
      <c r="E58" t="n">
        <v>20.94</v>
      </c>
      <c r="F58" t="n">
        <v>17.59</v>
      </c>
      <c r="G58" t="n">
        <v>75.40000000000001</v>
      </c>
      <c r="H58" t="n">
        <v>1.04</v>
      </c>
      <c r="I58" t="n">
        <v>14</v>
      </c>
      <c r="J58" t="n">
        <v>257.46</v>
      </c>
      <c r="K58" t="n">
        <v>57.72</v>
      </c>
      <c r="L58" t="n">
        <v>15</v>
      </c>
      <c r="M58" t="n">
        <v>12</v>
      </c>
      <c r="N58" t="n">
        <v>64.73999999999999</v>
      </c>
      <c r="O58" t="n">
        <v>31987.71</v>
      </c>
      <c r="P58" t="n">
        <v>262.18</v>
      </c>
      <c r="Q58" t="n">
        <v>444.55</v>
      </c>
      <c r="R58" t="n">
        <v>71.03</v>
      </c>
      <c r="S58" t="n">
        <v>48.21</v>
      </c>
      <c r="T58" t="n">
        <v>5448.51</v>
      </c>
      <c r="U58" t="n">
        <v>0.68</v>
      </c>
      <c r="V58" t="n">
        <v>0.78</v>
      </c>
      <c r="W58" t="n">
        <v>0.18</v>
      </c>
      <c r="X58" t="n">
        <v>0.32</v>
      </c>
      <c r="Y58" t="n">
        <v>1</v>
      </c>
      <c r="Z58" t="n">
        <v>10</v>
      </c>
      <c r="AA58" t="n">
        <v>306.0495700313051</v>
      </c>
      <c r="AB58" t="n">
        <v>418.7505236709423</v>
      </c>
      <c r="AC58" t="n">
        <v>378.785561411838</v>
      </c>
      <c r="AD58" t="n">
        <v>306049.5700313051</v>
      </c>
      <c r="AE58" t="n">
        <v>418750.5236709423</v>
      </c>
      <c r="AF58" t="n">
        <v>4.400061362272604e-06</v>
      </c>
      <c r="AG58" t="n">
        <v>6.059027777777779</v>
      </c>
      <c r="AH58" t="n">
        <v>378785.561411838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4.7468</v>
      </c>
      <c r="E59" t="n">
        <v>21.07</v>
      </c>
      <c r="F59" t="n">
        <v>17.72</v>
      </c>
      <c r="G59" t="n">
        <v>75.94</v>
      </c>
      <c r="H59" t="n">
        <v>1.05</v>
      </c>
      <c r="I59" t="n">
        <v>14</v>
      </c>
      <c r="J59" t="n">
        <v>257.92</v>
      </c>
      <c r="K59" t="n">
        <v>57.72</v>
      </c>
      <c r="L59" t="n">
        <v>15.25</v>
      </c>
      <c r="M59" t="n">
        <v>12</v>
      </c>
      <c r="N59" t="n">
        <v>64.95</v>
      </c>
      <c r="O59" t="n">
        <v>32044.35</v>
      </c>
      <c r="P59" t="n">
        <v>263.84</v>
      </c>
      <c r="Q59" t="n">
        <v>444.55</v>
      </c>
      <c r="R59" t="n">
        <v>75.33</v>
      </c>
      <c r="S59" t="n">
        <v>48.21</v>
      </c>
      <c r="T59" t="n">
        <v>7598.76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308.3192844525927</v>
      </c>
      <c r="AB59" t="n">
        <v>421.8560470748812</v>
      </c>
      <c r="AC59" t="n">
        <v>381.5946980207345</v>
      </c>
      <c r="AD59" t="n">
        <v>308319.2844525927</v>
      </c>
      <c r="AE59" t="n">
        <v>421856.0470748813</v>
      </c>
      <c r="AF59" t="n">
        <v>4.373434527804426e-06</v>
      </c>
      <c r="AG59" t="n">
        <v>6.096643518518519</v>
      </c>
      <c r="AH59" t="n">
        <v>381594.6980207345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4.7585</v>
      </c>
      <c r="E60" t="n">
        <v>21.02</v>
      </c>
      <c r="F60" t="n">
        <v>17.67</v>
      </c>
      <c r="G60" t="n">
        <v>75.72</v>
      </c>
      <c r="H60" t="n">
        <v>1.07</v>
      </c>
      <c r="I60" t="n">
        <v>14</v>
      </c>
      <c r="J60" t="n">
        <v>258.38</v>
      </c>
      <c r="K60" t="n">
        <v>57.72</v>
      </c>
      <c r="L60" t="n">
        <v>15.5</v>
      </c>
      <c r="M60" t="n">
        <v>12</v>
      </c>
      <c r="N60" t="n">
        <v>65.16</v>
      </c>
      <c r="O60" t="n">
        <v>32101.07</v>
      </c>
      <c r="P60" t="n">
        <v>261.93</v>
      </c>
      <c r="Q60" t="n">
        <v>444.55</v>
      </c>
      <c r="R60" t="n">
        <v>73.47</v>
      </c>
      <c r="S60" t="n">
        <v>48.21</v>
      </c>
      <c r="T60" t="n">
        <v>6671.4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306.7746817422295</v>
      </c>
      <c r="AB60" t="n">
        <v>419.7426535035</v>
      </c>
      <c r="AC60" t="n">
        <v>379.6830037656394</v>
      </c>
      <c r="AD60" t="n">
        <v>306774.6817422294</v>
      </c>
      <c r="AE60" t="n">
        <v>419742.6535035</v>
      </c>
      <c r="AF60" t="n">
        <v>4.384214249717149e-06</v>
      </c>
      <c r="AG60" t="n">
        <v>6.082175925925926</v>
      </c>
      <c r="AH60" t="n">
        <v>379683.0037656394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4.779</v>
      </c>
      <c r="E61" t="n">
        <v>20.92</v>
      </c>
      <c r="F61" t="n">
        <v>17.62</v>
      </c>
      <c r="G61" t="n">
        <v>81.34</v>
      </c>
      <c r="H61" t="n">
        <v>1.08</v>
      </c>
      <c r="I61" t="n">
        <v>13</v>
      </c>
      <c r="J61" t="n">
        <v>258.84</v>
      </c>
      <c r="K61" t="n">
        <v>57.72</v>
      </c>
      <c r="L61" t="n">
        <v>15.75</v>
      </c>
      <c r="M61" t="n">
        <v>11</v>
      </c>
      <c r="N61" t="n">
        <v>65.37</v>
      </c>
      <c r="O61" t="n">
        <v>32157.87</v>
      </c>
      <c r="P61" t="n">
        <v>261.48</v>
      </c>
      <c r="Q61" t="n">
        <v>444.57</v>
      </c>
      <c r="R61" t="n">
        <v>71.89</v>
      </c>
      <c r="S61" t="n">
        <v>48.21</v>
      </c>
      <c r="T61" t="n">
        <v>5886.57</v>
      </c>
      <c r="U61" t="n">
        <v>0.67</v>
      </c>
      <c r="V61" t="n">
        <v>0.77</v>
      </c>
      <c r="W61" t="n">
        <v>0.18</v>
      </c>
      <c r="X61" t="n">
        <v>0.35</v>
      </c>
      <c r="Y61" t="n">
        <v>1</v>
      </c>
      <c r="Z61" t="n">
        <v>10</v>
      </c>
      <c r="AA61" t="n">
        <v>305.6497520300854</v>
      </c>
      <c r="AB61" t="n">
        <v>418.2034750429481</v>
      </c>
      <c r="AC61" t="n">
        <v>378.2907223371121</v>
      </c>
      <c r="AD61" t="n">
        <v>305649.7520300854</v>
      </c>
      <c r="AE61" t="n">
        <v>418203.4750429482</v>
      </c>
      <c r="AF61" t="n">
        <v>4.403101796658244e-06</v>
      </c>
      <c r="AG61" t="n">
        <v>6.053240740740741</v>
      </c>
      <c r="AH61" t="n">
        <v>378290.7223371121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4.7804</v>
      </c>
      <c r="E62" t="n">
        <v>20.92</v>
      </c>
      <c r="F62" t="n">
        <v>17.62</v>
      </c>
      <c r="G62" t="n">
        <v>81.31</v>
      </c>
      <c r="H62" t="n">
        <v>1.1</v>
      </c>
      <c r="I62" t="n">
        <v>13</v>
      </c>
      <c r="J62" t="n">
        <v>259.3</v>
      </c>
      <c r="K62" t="n">
        <v>57.72</v>
      </c>
      <c r="L62" t="n">
        <v>16</v>
      </c>
      <c r="M62" t="n">
        <v>11</v>
      </c>
      <c r="N62" t="n">
        <v>65.58</v>
      </c>
      <c r="O62" t="n">
        <v>32214.75</v>
      </c>
      <c r="P62" t="n">
        <v>261.41</v>
      </c>
      <c r="Q62" t="n">
        <v>444.55</v>
      </c>
      <c r="R62" t="n">
        <v>71.75</v>
      </c>
      <c r="S62" t="n">
        <v>48.21</v>
      </c>
      <c r="T62" t="n">
        <v>5814.27</v>
      </c>
      <c r="U62" t="n">
        <v>0.67</v>
      </c>
      <c r="V62" t="n">
        <v>0.77</v>
      </c>
      <c r="W62" t="n">
        <v>0.18</v>
      </c>
      <c r="X62" t="n">
        <v>0.34</v>
      </c>
      <c r="Y62" t="n">
        <v>1</v>
      </c>
      <c r="Z62" t="n">
        <v>10</v>
      </c>
      <c r="AA62" t="n">
        <v>305.5622376782882</v>
      </c>
      <c r="AB62" t="n">
        <v>418.0837340459586</v>
      </c>
      <c r="AC62" t="n">
        <v>378.1824092528177</v>
      </c>
      <c r="AD62" t="n">
        <v>305562.2376782882</v>
      </c>
      <c r="AE62" t="n">
        <v>418083.7340459586</v>
      </c>
      <c r="AF62" t="n">
        <v>4.404391677912758e-06</v>
      </c>
      <c r="AG62" t="n">
        <v>6.053240740740741</v>
      </c>
      <c r="AH62" t="n">
        <v>378182.4092528177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4.7815</v>
      </c>
      <c r="E63" t="n">
        <v>20.91</v>
      </c>
      <c r="F63" t="n">
        <v>17.61</v>
      </c>
      <c r="G63" t="n">
        <v>81.29000000000001</v>
      </c>
      <c r="H63" t="n">
        <v>1.11</v>
      </c>
      <c r="I63" t="n">
        <v>13</v>
      </c>
      <c r="J63" t="n">
        <v>259.76</v>
      </c>
      <c r="K63" t="n">
        <v>57.72</v>
      </c>
      <c r="L63" t="n">
        <v>16.25</v>
      </c>
      <c r="M63" t="n">
        <v>11</v>
      </c>
      <c r="N63" t="n">
        <v>65.79000000000001</v>
      </c>
      <c r="O63" t="n">
        <v>32271.71</v>
      </c>
      <c r="P63" t="n">
        <v>261.34</v>
      </c>
      <c r="Q63" t="n">
        <v>444.55</v>
      </c>
      <c r="R63" t="n">
        <v>71.56999999999999</v>
      </c>
      <c r="S63" t="n">
        <v>48.21</v>
      </c>
      <c r="T63" t="n">
        <v>5725.26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305.4600832082875</v>
      </c>
      <c r="AB63" t="n">
        <v>417.9439617933663</v>
      </c>
      <c r="AC63" t="n">
        <v>378.0559766678412</v>
      </c>
      <c r="AD63" t="n">
        <v>305460.0832082875</v>
      </c>
      <c r="AE63" t="n">
        <v>417943.9617933664</v>
      </c>
      <c r="AF63" t="n">
        <v>4.405405156041305e-06</v>
      </c>
      <c r="AG63" t="n">
        <v>6.050347222222222</v>
      </c>
      <c r="AH63" t="n">
        <v>378055.9766678412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4.7766</v>
      </c>
      <c r="E64" t="n">
        <v>20.94</v>
      </c>
      <c r="F64" t="n">
        <v>17.63</v>
      </c>
      <c r="G64" t="n">
        <v>81.39</v>
      </c>
      <c r="H64" t="n">
        <v>1.13</v>
      </c>
      <c r="I64" t="n">
        <v>13</v>
      </c>
      <c r="J64" t="n">
        <v>260.23</v>
      </c>
      <c r="K64" t="n">
        <v>57.72</v>
      </c>
      <c r="L64" t="n">
        <v>16.5</v>
      </c>
      <c r="M64" t="n">
        <v>11</v>
      </c>
      <c r="N64" t="n">
        <v>66</v>
      </c>
      <c r="O64" t="n">
        <v>32328.74</v>
      </c>
      <c r="P64" t="n">
        <v>261.59</v>
      </c>
      <c r="Q64" t="n">
        <v>444.55</v>
      </c>
      <c r="R64" t="n">
        <v>72.25</v>
      </c>
      <c r="S64" t="n">
        <v>48.21</v>
      </c>
      <c r="T64" t="n">
        <v>6064.89</v>
      </c>
      <c r="U64" t="n">
        <v>0.67</v>
      </c>
      <c r="V64" t="n">
        <v>0.77</v>
      </c>
      <c r="W64" t="n">
        <v>0.19</v>
      </c>
      <c r="X64" t="n">
        <v>0.36</v>
      </c>
      <c r="Y64" t="n">
        <v>1</v>
      </c>
      <c r="Z64" t="n">
        <v>10</v>
      </c>
      <c r="AA64" t="n">
        <v>305.8207005844134</v>
      </c>
      <c r="AB64" t="n">
        <v>418.4373743966977</v>
      </c>
      <c r="AC64" t="n">
        <v>378.5022986648196</v>
      </c>
      <c r="AD64" t="n">
        <v>305820.7005844134</v>
      </c>
      <c r="AE64" t="n">
        <v>418437.3743966977</v>
      </c>
      <c r="AF64" t="n">
        <v>4.400890571650506e-06</v>
      </c>
      <c r="AG64" t="n">
        <v>6.059027777777779</v>
      </c>
      <c r="AH64" t="n">
        <v>378502.2986648196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4.7787</v>
      </c>
      <c r="E65" t="n">
        <v>20.93</v>
      </c>
      <c r="F65" t="n">
        <v>17.62</v>
      </c>
      <c r="G65" t="n">
        <v>81.34999999999999</v>
      </c>
      <c r="H65" t="n">
        <v>1.14</v>
      </c>
      <c r="I65" t="n">
        <v>13</v>
      </c>
      <c r="J65" t="n">
        <v>260.69</v>
      </c>
      <c r="K65" t="n">
        <v>57.72</v>
      </c>
      <c r="L65" t="n">
        <v>16.75</v>
      </c>
      <c r="M65" t="n">
        <v>11</v>
      </c>
      <c r="N65" t="n">
        <v>66.20999999999999</v>
      </c>
      <c r="O65" t="n">
        <v>32385.86</v>
      </c>
      <c r="P65" t="n">
        <v>260.73</v>
      </c>
      <c r="Q65" t="n">
        <v>444.55</v>
      </c>
      <c r="R65" t="n">
        <v>71.97</v>
      </c>
      <c r="S65" t="n">
        <v>48.21</v>
      </c>
      <c r="T65" t="n">
        <v>5927.21</v>
      </c>
      <c r="U65" t="n">
        <v>0.67</v>
      </c>
      <c r="V65" t="n">
        <v>0.77</v>
      </c>
      <c r="W65" t="n">
        <v>0.19</v>
      </c>
      <c r="X65" t="n">
        <v>0.35</v>
      </c>
      <c r="Y65" t="n">
        <v>1</v>
      </c>
      <c r="Z65" t="n">
        <v>10</v>
      </c>
      <c r="AA65" t="n">
        <v>305.28132155502</v>
      </c>
      <c r="AB65" t="n">
        <v>417.6993722129584</v>
      </c>
      <c r="AC65" t="n">
        <v>377.8347303737037</v>
      </c>
      <c r="AD65" t="n">
        <v>305281.3215550201</v>
      </c>
      <c r="AE65" t="n">
        <v>417699.3722129584</v>
      </c>
      <c r="AF65" t="n">
        <v>4.402825393532276e-06</v>
      </c>
      <c r="AG65" t="n">
        <v>6.05613425925926</v>
      </c>
      <c r="AH65" t="n">
        <v>377834.7303737038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4.7992</v>
      </c>
      <c r="E66" t="n">
        <v>20.84</v>
      </c>
      <c r="F66" t="n">
        <v>17.58</v>
      </c>
      <c r="G66" t="n">
        <v>87.91</v>
      </c>
      <c r="H66" t="n">
        <v>1.16</v>
      </c>
      <c r="I66" t="n">
        <v>12</v>
      </c>
      <c r="J66" t="n">
        <v>261.15</v>
      </c>
      <c r="K66" t="n">
        <v>57.72</v>
      </c>
      <c r="L66" t="n">
        <v>17</v>
      </c>
      <c r="M66" t="n">
        <v>10</v>
      </c>
      <c r="N66" t="n">
        <v>66.43000000000001</v>
      </c>
      <c r="O66" t="n">
        <v>32443.05</v>
      </c>
      <c r="P66" t="n">
        <v>259.38</v>
      </c>
      <c r="Q66" t="n">
        <v>444.55</v>
      </c>
      <c r="R66" t="n">
        <v>70.52</v>
      </c>
      <c r="S66" t="n">
        <v>48.21</v>
      </c>
      <c r="T66" t="n">
        <v>5203.34</v>
      </c>
      <c r="U66" t="n">
        <v>0.68</v>
      </c>
      <c r="V66" t="n">
        <v>0.78</v>
      </c>
      <c r="W66" t="n">
        <v>0.18</v>
      </c>
      <c r="X66" t="n">
        <v>0.3</v>
      </c>
      <c r="Y66" t="n">
        <v>1</v>
      </c>
      <c r="Z66" t="n">
        <v>10</v>
      </c>
      <c r="AA66" t="n">
        <v>303.7396798433334</v>
      </c>
      <c r="AB66" t="n">
        <v>415.5900300105964</v>
      </c>
      <c r="AC66" t="n">
        <v>375.9267008306548</v>
      </c>
      <c r="AD66" t="n">
        <v>303739.6798433334</v>
      </c>
      <c r="AE66" t="n">
        <v>415590.0300105964</v>
      </c>
      <c r="AF66" t="n">
        <v>4.421712940473371e-06</v>
      </c>
      <c r="AG66" t="n">
        <v>6.030092592592593</v>
      </c>
      <c r="AH66" t="n">
        <v>375926.7008306548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4.7985</v>
      </c>
      <c r="E67" t="n">
        <v>20.84</v>
      </c>
      <c r="F67" t="n">
        <v>17.58</v>
      </c>
      <c r="G67" t="n">
        <v>87.92</v>
      </c>
      <c r="H67" t="n">
        <v>1.17</v>
      </c>
      <c r="I67" t="n">
        <v>12</v>
      </c>
      <c r="J67" t="n">
        <v>261.62</v>
      </c>
      <c r="K67" t="n">
        <v>57.72</v>
      </c>
      <c r="L67" t="n">
        <v>17.25</v>
      </c>
      <c r="M67" t="n">
        <v>10</v>
      </c>
      <c r="N67" t="n">
        <v>66.64</v>
      </c>
      <c r="O67" t="n">
        <v>32500.33</v>
      </c>
      <c r="P67" t="n">
        <v>259.84</v>
      </c>
      <c r="Q67" t="n">
        <v>444.55</v>
      </c>
      <c r="R67" t="n">
        <v>70.63</v>
      </c>
      <c r="S67" t="n">
        <v>48.21</v>
      </c>
      <c r="T67" t="n">
        <v>5260.26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303.997211417831</v>
      </c>
      <c r="AB67" t="n">
        <v>415.9423960723153</v>
      </c>
      <c r="AC67" t="n">
        <v>376.2454375699921</v>
      </c>
      <c r="AD67" t="n">
        <v>303997.211417831</v>
      </c>
      <c r="AE67" t="n">
        <v>415942.3960723153</v>
      </c>
      <c r="AF67" t="n">
        <v>4.421067999846114e-06</v>
      </c>
      <c r="AG67" t="n">
        <v>6.030092592592593</v>
      </c>
      <c r="AH67" t="n">
        <v>376245.4375699922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4.7974</v>
      </c>
      <c r="E68" t="n">
        <v>20.84</v>
      </c>
      <c r="F68" t="n">
        <v>17.59</v>
      </c>
      <c r="G68" t="n">
        <v>87.95</v>
      </c>
      <c r="H68" t="n">
        <v>1.19</v>
      </c>
      <c r="I68" t="n">
        <v>12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259.81</v>
      </c>
      <c r="Q68" t="n">
        <v>444.58</v>
      </c>
      <c r="R68" t="n">
        <v>70.81999999999999</v>
      </c>
      <c r="S68" t="n">
        <v>48.21</v>
      </c>
      <c r="T68" t="n">
        <v>5356.69</v>
      </c>
      <c r="U68" t="n">
        <v>0.68</v>
      </c>
      <c r="V68" t="n">
        <v>0.78</v>
      </c>
      <c r="W68" t="n">
        <v>0.18</v>
      </c>
      <c r="X68" t="n">
        <v>0.31</v>
      </c>
      <c r="Y68" t="n">
        <v>1</v>
      </c>
      <c r="Z68" t="n">
        <v>10</v>
      </c>
      <c r="AA68" t="n">
        <v>304.0482526577159</v>
      </c>
      <c r="AB68" t="n">
        <v>416.0122329485064</v>
      </c>
      <c r="AC68" t="n">
        <v>376.3086093127362</v>
      </c>
      <c r="AD68" t="n">
        <v>304048.2526577159</v>
      </c>
      <c r="AE68" t="n">
        <v>416012.2329485064</v>
      </c>
      <c r="AF68" t="n">
        <v>4.420054521717568e-06</v>
      </c>
      <c r="AG68" t="n">
        <v>6.030092592592593</v>
      </c>
      <c r="AH68" t="n">
        <v>376308.6093127362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4.7988</v>
      </c>
      <c r="E69" t="n">
        <v>20.84</v>
      </c>
      <c r="F69" t="n">
        <v>17.58</v>
      </c>
      <c r="G69" t="n">
        <v>87.91</v>
      </c>
      <c r="H69" t="n">
        <v>1.2</v>
      </c>
      <c r="I69" t="n">
        <v>12</v>
      </c>
      <c r="J69" t="n">
        <v>262.55</v>
      </c>
      <c r="K69" t="n">
        <v>57.72</v>
      </c>
      <c r="L69" t="n">
        <v>17.75</v>
      </c>
      <c r="M69" t="n">
        <v>10</v>
      </c>
      <c r="N69" t="n">
        <v>67.06999999999999</v>
      </c>
      <c r="O69" t="n">
        <v>32615.12</v>
      </c>
      <c r="P69" t="n">
        <v>260.27</v>
      </c>
      <c r="Q69" t="n">
        <v>444.55</v>
      </c>
      <c r="R69" t="n">
        <v>70.53</v>
      </c>
      <c r="S69" t="n">
        <v>48.21</v>
      </c>
      <c r="T69" t="n">
        <v>5210.85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304.2029184764174</v>
      </c>
      <c r="AB69" t="n">
        <v>416.2238535450281</v>
      </c>
      <c r="AC69" t="n">
        <v>376.5000331365373</v>
      </c>
      <c r="AD69" t="n">
        <v>304202.9184764174</v>
      </c>
      <c r="AE69" t="n">
        <v>416223.8535450281</v>
      </c>
      <c r="AF69" t="n">
        <v>4.421344402972082e-06</v>
      </c>
      <c r="AG69" t="n">
        <v>6.030092592592593</v>
      </c>
      <c r="AH69" t="n">
        <v>376500.0331365373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4.8038</v>
      </c>
      <c r="E70" t="n">
        <v>20.82</v>
      </c>
      <c r="F70" t="n">
        <v>17.56</v>
      </c>
      <c r="G70" t="n">
        <v>87.81</v>
      </c>
      <c r="H70" t="n">
        <v>1.22</v>
      </c>
      <c r="I70" t="n">
        <v>12</v>
      </c>
      <c r="J70" t="n">
        <v>263.01</v>
      </c>
      <c r="K70" t="n">
        <v>57.72</v>
      </c>
      <c r="L70" t="n">
        <v>18</v>
      </c>
      <c r="M70" t="n">
        <v>10</v>
      </c>
      <c r="N70" t="n">
        <v>67.29000000000001</v>
      </c>
      <c r="O70" t="n">
        <v>32672.64</v>
      </c>
      <c r="P70" t="n">
        <v>259.41</v>
      </c>
      <c r="Q70" t="n">
        <v>444.55</v>
      </c>
      <c r="R70" t="n">
        <v>69.70999999999999</v>
      </c>
      <c r="S70" t="n">
        <v>48.21</v>
      </c>
      <c r="T70" t="n">
        <v>4801.67</v>
      </c>
      <c r="U70" t="n">
        <v>0.6899999999999999</v>
      </c>
      <c r="V70" t="n">
        <v>0.78</v>
      </c>
      <c r="W70" t="n">
        <v>0.19</v>
      </c>
      <c r="X70" t="n">
        <v>0.28</v>
      </c>
      <c r="Y70" t="n">
        <v>1</v>
      </c>
      <c r="Z70" t="n">
        <v>10</v>
      </c>
      <c r="AA70" t="n">
        <v>303.5348255580541</v>
      </c>
      <c r="AB70" t="n">
        <v>415.3097393399441</v>
      </c>
      <c r="AC70" t="n">
        <v>375.6731607082191</v>
      </c>
      <c r="AD70" t="n">
        <v>303534.8255580541</v>
      </c>
      <c r="AE70" t="n">
        <v>415309.7393399441</v>
      </c>
      <c r="AF70" t="n">
        <v>4.425951121738202e-06</v>
      </c>
      <c r="AG70" t="n">
        <v>6.024305555555556</v>
      </c>
      <c r="AH70" t="n">
        <v>375673.1607082191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4.8106</v>
      </c>
      <c r="E71" t="n">
        <v>20.79</v>
      </c>
      <c r="F71" t="n">
        <v>17.53</v>
      </c>
      <c r="G71" t="n">
        <v>87.66</v>
      </c>
      <c r="H71" t="n">
        <v>1.23</v>
      </c>
      <c r="I71" t="n">
        <v>12</v>
      </c>
      <c r="J71" t="n">
        <v>263.48</v>
      </c>
      <c r="K71" t="n">
        <v>57.72</v>
      </c>
      <c r="L71" t="n">
        <v>18.25</v>
      </c>
      <c r="M71" t="n">
        <v>10</v>
      </c>
      <c r="N71" t="n">
        <v>67.51000000000001</v>
      </c>
      <c r="O71" t="n">
        <v>32730.24</v>
      </c>
      <c r="P71" t="n">
        <v>258.15</v>
      </c>
      <c r="Q71" t="n">
        <v>444.55</v>
      </c>
      <c r="R71" t="n">
        <v>68.67</v>
      </c>
      <c r="S71" t="n">
        <v>48.21</v>
      </c>
      <c r="T71" t="n">
        <v>4282.28</v>
      </c>
      <c r="U71" t="n">
        <v>0.7</v>
      </c>
      <c r="V71" t="n">
        <v>0.78</v>
      </c>
      <c r="W71" t="n">
        <v>0.18</v>
      </c>
      <c r="X71" t="n">
        <v>0.26</v>
      </c>
      <c r="Y71" t="n">
        <v>1</v>
      </c>
      <c r="Z71" t="n">
        <v>10</v>
      </c>
      <c r="AA71" t="n">
        <v>302.5758052006998</v>
      </c>
      <c r="AB71" t="n">
        <v>413.9975653780198</v>
      </c>
      <c r="AC71" t="n">
        <v>374.4862187875731</v>
      </c>
      <c r="AD71" t="n">
        <v>302575.8052006998</v>
      </c>
      <c r="AE71" t="n">
        <v>413997.5653780198</v>
      </c>
      <c r="AF71" t="n">
        <v>4.432216259260128e-06</v>
      </c>
      <c r="AG71" t="n">
        <v>6.015625</v>
      </c>
      <c r="AH71" t="n">
        <v>374486.2187875732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4.8215</v>
      </c>
      <c r="E72" t="n">
        <v>20.74</v>
      </c>
      <c r="F72" t="n">
        <v>17.53</v>
      </c>
      <c r="G72" t="n">
        <v>95.62</v>
      </c>
      <c r="H72" t="n">
        <v>1.25</v>
      </c>
      <c r="I72" t="n">
        <v>11</v>
      </c>
      <c r="J72" t="n">
        <v>263.95</v>
      </c>
      <c r="K72" t="n">
        <v>57.72</v>
      </c>
      <c r="L72" t="n">
        <v>18.5</v>
      </c>
      <c r="M72" t="n">
        <v>9</v>
      </c>
      <c r="N72" t="n">
        <v>67.72</v>
      </c>
      <c r="O72" t="n">
        <v>32787.92</v>
      </c>
      <c r="P72" t="n">
        <v>257.59</v>
      </c>
      <c r="Q72" t="n">
        <v>444.55</v>
      </c>
      <c r="R72" t="n">
        <v>68.98999999999999</v>
      </c>
      <c r="S72" t="n">
        <v>48.21</v>
      </c>
      <c r="T72" t="n">
        <v>4443.57</v>
      </c>
      <c r="U72" t="n">
        <v>0.7</v>
      </c>
      <c r="V72" t="n">
        <v>0.78</v>
      </c>
      <c r="W72" t="n">
        <v>0.18</v>
      </c>
      <c r="X72" t="n">
        <v>0.25</v>
      </c>
      <c r="Y72" t="n">
        <v>1</v>
      </c>
      <c r="Z72" t="n">
        <v>10</v>
      </c>
      <c r="AA72" t="n">
        <v>301.8996763278556</v>
      </c>
      <c r="AB72" t="n">
        <v>413.0724560254937</v>
      </c>
      <c r="AC72" t="n">
        <v>373.649400573253</v>
      </c>
      <c r="AD72" t="n">
        <v>301899.6763278556</v>
      </c>
      <c r="AE72" t="n">
        <v>413072.4560254937</v>
      </c>
      <c r="AF72" t="n">
        <v>4.442258906170271e-06</v>
      </c>
      <c r="AG72" t="n">
        <v>6.001157407407407</v>
      </c>
      <c r="AH72" t="n">
        <v>373649.400573253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4.8063</v>
      </c>
      <c r="E73" t="n">
        <v>20.81</v>
      </c>
      <c r="F73" t="n">
        <v>17.6</v>
      </c>
      <c r="G73" t="n">
        <v>95.98</v>
      </c>
      <c r="H73" t="n">
        <v>1.26</v>
      </c>
      <c r="I73" t="n">
        <v>11</v>
      </c>
      <c r="J73" t="n">
        <v>264.42</v>
      </c>
      <c r="K73" t="n">
        <v>57.72</v>
      </c>
      <c r="L73" t="n">
        <v>18.75</v>
      </c>
      <c r="M73" t="n">
        <v>9</v>
      </c>
      <c r="N73" t="n">
        <v>67.94</v>
      </c>
      <c r="O73" t="n">
        <v>32845.69</v>
      </c>
      <c r="P73" t="n">
        <v>258.57</v>
      </c>
      <c r="Q73" t="n">
        <v>444.55</v>
      </c>
      <c r="R73" t="n">
        <v>71.2</v>
      </c>
      <c r="S73" t="n">
        <v>48.21</v>
      </c>
      <c r="T73" t="n">
        <v>5550.47</v>
      </c>
      <c r="U73" t="n">
        <v>0.68</v>
      </c>
      <c r="V73" t="n">
        <v>0.78</v>
      </c>
      <c r="W73" t="n">
        <v>0.18</v>
      </c>
      <c r="X73" t="n">
        <v>0.32</v>
      </c>
      <c r="Y73" t="n">
        <v>1</v>
      </c>
      <c r="Z73" t="n">
        <v>10</v>
      </c>
      <c r="AA73" t="n">
        <v>303.1235197180405</v>
      </c>
      <c r="AB73" t="n">
        <v>414.7469725441046</v>
      </c>
      <c r="AC73" t="n">
        <v>375.1641035855263</v>
      </c>
      <c r="AD73" t="n">
        <v>303123.5197180405</v>
      </c>
      <c r="AE73" t="n">
        <v>414746.9725441046</v>
      </c>
      <c r="AF73" t="n">
        <v>4.428254481121263e-06</v>
      </c>
      <c r="AG73" t="n">
        <v>6.021412037037037</v>
      </c>
      <c r="AH73" t="n">
        <v>375164.1035855263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4.8126</v>
      </c>
      <c r="E74" t="n">
        <v>20.78</v>
      </c>
      <c r="F74" t="n">
        <v>17.57</v>
      </c>
      <c r="G74" t="n">
        <v>95.83</v>
      </c>
      <c r="H74" t="n">
        <v>1.28</v>
      </c>
      <c r="I74" t="n">
        <v>11</v>
      </c>
      <c r="J74" t="n">
        <v>264.89</v>
      </c>
      <c r="K74" t="n">
        <v>57.72</v>
      </c>
      <c r="L74" t="n">
        <v>19</v>
      </c>
      <c r="M74" t="n">
        <v>9</v>
      </c>
      <c r="N74" t="n">
        <v>68.16</v>
      </c>
      <c r="O74" t="n">
        <v>32903.54</v>
      </c>
      <c r="P74" t="n">
        <v>258.08</v>
      </c>
      <c r="Q74" t="n">
        <v>444.56</v>
      </c>
      <c r="R74" t="n">
        <v>70.19</v>
      </c>
      <c r="S74" t="n">
        <v>48.21</v>
      </c>
      <c r="T74" t="n">
        <v>5043.34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302.5706741424291</v>
      </c>
      <c r="AB74" t="n">
        <v>413.9905448377275</v>
      </c>
      <c r="AC74" t="n">
        <v>374.4798682777931</v>
      </c>
      <c r="AD74" t="n">
        <v>302570.6741424291</v>
      </c>
      <c r="AE74" t="n">
        <v>413990.5448377275</v>
      </c>
      <c r="AF74" t="n">
        <v>4.434058946766575e-06</v>
      </c>
      <c r="AG74" t="n">
        <v>6.012731481481482</v>
      </c>
      <c r="AH74" t="n">
        <v>374479.8682777931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4.8133</v>
      </c>
      <c r="E75" t="n">
        <v>20.78</v>
      </c>
      <c r="F75" t="n">
        <v>17.57</v>
      </c>
      <c r="G75" t="n">
        <v>95.81</v>
      </c>
      <c r="H75" t="n">
        <v>1.29</v>
      </c>
      <c r="I75" t="n">
        <v>11</v>
      </c>
      <c r="J75" t="n">
        <v>265.36</v>
      </c>
      <c r="K75" t="n">
        <v>57.72</v>
      </c>
      <c r="L75" t="n">
        <v>19.25</v>
      </c>
      <c r="M75" t="n">
        <v>9</v>
      </c>
      <c r="N75" t="n">
        <v>68.38</v>
      </c>
      <c r="O75" t="n">
        <v>32961.47</v>
      </c>
      <c r="P75" t="n">
        <v>258.28</v>
      </c>
      <c r="Q75" t="n">
        <v>444.55</v>
      </c>
      <c r="R75" t="n">
        <v>70.04000000000001</v>
      </c>
      <c r="S75" t="n">
        <v>48.21</v>
      </c>
      <c r="T75" t="n">
        <v>4971.99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302.6457496395042</v>
      </c>
      <c r="AB75" t="n">
        <v>414.0932664449228</v>
      </c>
      <c r="AC75" t="n">
        <v>374.5727862789682</v>
      </c>
      <c r="AD75" t="n">
        <v>302645.7496395042</v>
      </c>
      <c r="AE75" t="n">
        <v>414093.2664449228</v>
      </c>
      <c r="AF75" t="n">
        <v>4.434703887393833e-06</v>
      </c>
      <c r="AG75" t="n">
        <v>6.012731481481482</v>
      </c>
      <c r="AH75" t="n">
        <v>374572.7862789682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4.8124</v>
      </c>
      <c r="E76" t="n">
        <v>20.78</v>
      </c>
      <c r="F76" t="n">
        <v>17.57</v>
      </c>
      <c r="G76" t="n">
        <v>95.83</v>
      </c>
      <c r="H76" t="n">
        <v>1.31</v>
      </c>
      <c r="I76" t="n">
        <v>11</v>
      </c>
      <c r="J76" t="n">
        <v>265.83</v>
      </c>
      <c r="K76" t="n">
        <v>57.72</v>
      </c>
      <c r="L76" t="n">
        <v>19.5</v>
      </c>
      <c r="M76" t="n">
        <v>9</v>
      </c>
      <c r="N76" t="n">
        <v>68.59999999999999</v>
      </c>
      <c r="O76" t="n">
        <v>33019.48</v>
      </c>
      <c r="P76" t="n">
        <v>258.18</v>
      </c>
      <c r="Q76" t="n">
        <v>444.55</v>
      </c>
      <c r="R76" t="n">
        <v>70.23</v>
      </c>
      <c r="S76" t="n">
        <v>48.21</v>
      </c>
      <c r="T76" t="n">
        <v>5066.72</v>
      </c>
      <c r="U76" t="n">
        <v>0.6899999999999999</v>
      </c>
      <c r="V76" t="n">
        <v>0.78</v>
      </c>
      <c r="W76" t="n">
        <v>0.18</v>
      </c>
      <c r="X76" t="n">
        <v>0.29</v>
      </c>
      <c r="Y76" t="n">
        <v>1</v>
      </c>
      <c r="Z76" t="n">
        <v>10</v>
      </c>
      <c r="AA76" t="n">
        <v>302.6281978994211</v>
      </c>
      <c r="AB76" t="n">
        <v>414.0692513798131</v>
      </c>
      <c r="AC76" t="n">
        <v>374.5510631779672</v>
      </c>
      <c r="AD76" t="n">
        <v>302628.1978994211</v>
      </c>
      <c r="AE76" t="n">
        <v>414069.2513798131</v>
      </c>
      <c r="AF76" t="n">
        <v>4.433874678015931e-06</v>
      </c>
      <c r="AG76" t="n">
        <v>6.012731481481482</v>
      </c>
      <c r="AH76" t="n">
        <v>374551.0631779672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4.8131</v>
      </c>
      <c r="E77" t="n">
        <v>20.78</v>
      </c>
      <c r="F77" t="n">
        <v>17.57</v>
      </c>
      <c r="G77" t="n">
        <v>95.81999999999999</v>
      </c>
      <c r="H77" t="n">
        <v>1.32</v>
      </c>
      <c r="I77" t="n">
        <v>11</v>
      </c>
      <c r="J77" t="n">
        <v>266.3</v>
      </c>
      <c r="K77" t="n">
        <v>57.72</v>
      </c>
      <c r="L77" t="n">
        <v>19.75</v>
      </c>
      <c r="M77" t="n">
        <v>9</v>
      </c>
      <c r="N77" t="n">
        <v>68.81999999999999</v>
      </c>
      <c r="O77" t="n">
        <v>33077.58</v>
      </c>
      <c r="P77" t="n">
        <v>258.18</v>
      </c>
      <c r="Q77" t="n">
        <v>444.58</v>
      </c>
      <c r="R77" t="n">
        <v>70.09</v>
      </c>
      <c r="S77" t="n">
        <v>48.21</v>
      </c>
      <c r="T77" t="n">
        <v>4993.16</v>
      </c>
      <c r="U77" t="n">
        <v>0.6899999999999999</v>
      </c>
      <c r="V77" t="n">
        <v>0.78</v>
      </c>
      <c r="W77" t="n">
        <v>0.18</v>
      </c>
      <c r="X77" t="n">
        <v>0.29</v>
      </c>
      <c r="Y77" t="n">
        <v>1</v>
      </c>
      <c r="Z77" t="n">
        <v>10</v>
      </c>
      <c r="AA77" t="n">
        <v>302.6027654282581</v>
      </c>
      <c r="AB77" t="n">
        <v>414.0344535507663</v>
      </c>
      <c r="AC77" t="n">
        <v>374.5195864048856</v>
      </c>
      <c r="AD77" t="n">
        <v>302602.765428258</v>
      </c>
      <c r="AE77" t="n">
        <v>414034.4535507663</v>
      </c>
      <c r="AF77" t="n">
        <v>4.434519618643188e-06</v>
      </c>
      <c r="AG77" t="n">
        <v>6.012731481481482</v>
      </c>
      <c r="AH77" t="n">
        <v>374519.5864048856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4.8148</v>
      </c>
      <c r="E78" t="n">
        <v>20.77</v>
      </c>
      <c r="F78" t="n">
        <v>17.56</v>
      </c>
      <c r="G78" t="n">
        <v>95.78</v>
      </c>
      <c r="H78" t="n">
        <v>1.33</v>
      </c>
      <c r="I78" t="n">
        <v>11</v>
      </c>
      <c r="J78" t="n">
        <v>266.77</v>
      </c>
      <c r="K78" t="n">
        <v>57.72</v>
      </c>
      <c r="L78" t="n">
        <v>20</v>
      </c>
      <c r="M78" t="n">
        <v>9</v>
      </c>
      <c r="N78" t="n">
        <v>69.05</v>
      </c>
      <c r="O78" t="n">
        <v>33135.76</v>
      </c>
      <c r="P78" t="n">
        <v>257.57</v>
      </c>
      <c r="Q78" t="n">
        <v>444.57</v>
      </c>
      <c r="R78" t="n">
        <v>69.84999999999999</v>
      </c>
      <c r="S78" t="n">
        <v>48.21</v>
      </c>
      <c r="T78" t="n">
        <v>4873.07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302.2089436706513</v>
      </c>
      <c r="AB78" t="n">
        <v>413.4956092478191</v>
      </c>
      <c r="AC78" t="n">
        <v>374.032168645939</v>
      </c>
      <c r="AD78" t="n">
        <v>302208.9436706513</v>
      </c>
      <c r="AE78" t="n">
        <v>413495.6092478191</v>
      </c>
      <c r="AF78" t="n">
        <v>4.436085903023669e-06</v>
      </c>
      <c r="AG78" t="n">
        <v>6.009837962962963</v>
      </c>
      <c r="AH78" t="n">
        <v>374032.168645939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4.8117</v>
      </c>
      <c r="E79" t="n">
        <v>20.78</v>
      </c>
      <c r="F79" t="n">
        <v>17.57</v>
      </c>
      <c r="G79" t="n">
        <v>95.84999999999999</v>
      </c>
      <c r="H79" t="n">
        <v>1.35</v>
      </c>
      <c r="I79" t="n">
        <v>11</v>
      </c>
      <c r="J79" t="n">
        <v>267.24</v>
      </c>
      <c r="K79" t="n">
        <v>57.72</v>
      </c>
      <c r="L79" t="n">
        <v>20.25</v>
      </c>
      <c r="M79" t="n">
        <v>9</v>
      </c>
      <c r="N79" t="n">
        <v>69.27</v>
      </c>
      <c r="O79" t="n">
        <v>33194.02</v>
      </c>
      <c r="P79" t="n">
        <v>257.32</v>
      </c>
      <c r="Q79" t="n">
        <v>444.56</v>
      </c>
      <c r="R79" t="n">
        <v>70.27</v>
      </c>
      <c r="S79" t="n">
        <v>48.21</v>
      </c>
      <c r="T79" t="n">
        <v>5082.92</v>
      </c>
      <c r="U79" t="n">
        <v>0.6899999999999999</v>
      </c>
      <c r="V79" t="n">
        <v>0.78</v>
      </c>
      <c r="W79" t="n">
        <v>0.18</v>
      </c>
      <c r="X79" t="n">
        <v>0.3</v>
      </c>
      <c r="Y79" t="n">
        <v>1</v>
      </c>
      <c r="Z79" t="n">
        <v>10</v>
      </c>
      <c r="AA79" t="n">
        <v>302.2213503258506</v>
      </c>
      <c r="AB79" t="n">
        <v>413.5125845808057</v>
      </c>
      <c r="AC79" t="n">
        <v>374.0475238769703</v>
      </c>
      <c r="AD79" t="n">
        <v>302221.3503258505</v>
      </c>
      <c r="AE79" t="n">
        <v>413512.5845808057</v>
      </c>
      <c r="AF79" t="n">
        <v>4.433229737388674e-06</v>
      </c>
      <c r="AG79" t="n">
        <v>6.012731481481482</v>
      </c>
      <c r="AH79" t="n">
        <v>374047.5238769703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4.834</v>
      </c>
      <c r="E80" t="n">
        <v>20.69</v>
      </c>
      <c r="F80" t="n">
        <v>17.52</v>
      </c>
      <c r="G80" t="n">
        <v>105.13</v>
      </c>
      <c r="H80" t="n">
        <v>1.36</v>
      </c>
      <c r="I80" t="n">
        <v>10</v>
      </c>
      <c r="J80" t="n">
        <v>267.71</v>
      </c>
      <c r="K80" t="n">
        <v>57.72</v>
      </c>
      <c r="L80" t="n">
        <v>20.5</v>
      </c>
      <c r="M80" t="n">
        <v>8</v>
      </c>
      <c r="N80" t="n">
        <v>69.48999999999999</v>
      </c>
      <c r="O80" t="n">
        <v>33252.37</v>
      </c>
      <c r="P80" t="n">
        <v>256.41</v>
      </c>
      <c r="Q80" t="n">
        <v>444.57</v>
      </c>
      <c r="R80" t="n">
        <v>68.55</v>
      </c>
      <c r="S80" t="n">
        <v>48.21</v>
      </c>
      <c r="T80" t="n">
        <v>4230.27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300.6628169295835</v>
      </c>
      <c r="AB80" t="n">
        <v>411.3801304303923</v>
      </c>
      <c r="AC80" t="n">
        <v>372.1185881577542</v>
      </c>
      <c r="AD80" t="n">
        <v>300662.8169295836</v>
      </c>
      <c r="AE80" t="n">
        <v>411380.1304303923</v>
      </c>
      <c r="AF80" t="n">
        <v>4.453775703085572e-06</v>
      </c>
      <c r="AG80" t="n">
        <v>5.986689814814816</v>
      </c>
      <c r="AH80" t="n">
        <v>372118.5881577542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4.8329</v>
      </c>
      <c r="E81" t="n">
        <v>20.69</v>
      </c>
      <c r="F81" t="n">
        <v>17.53</v>
      </c>
      <c r="G81" t="n">
        <v>105.16</v>
      </c>
      <c r="H81" t="n">
        <v>1.38</v>
      </c>
      <c r="I81" t="n">
        <v>10</v>
      </c>
      <c r="J81" t="n">
        <v>268.19</v>
      </c>
      <c r="K81" t="n">
        <v>57.72</v>
      </c>
      <c r="L81" t="n">
        <v>20.75</v>
      </c>
      <c r="M81" t="n">
        <v>8</v>
      </c>
      <c r="N81" t="n">
        <v>69.70999999999999</v>
      </c>
      <c r="O81" t="n">
        <v>33310.81</v>
      </c>
      <c r="P81" t="n">
        <v>256.74</v>
      </c>
      <c r="Q81" t="n">
        <v>444.55</v>
      </c>
      <c r="R81" t="n">
        <v>68.81999999999999</v>
      </c>
      <c r="S81" t="n">
        <v>48.21</v>
      </c>
      <c r="T81" t="n">
        <v>4366.13</v>
      </c>
      <c r="U81" t="n">
        <v>0.7</v>
      </c>
      <c r="V81" t="n">
        <v>0.78</v>
      </c>
      <c r="W81" t="n">
        <v>0.18</v>
      </c>
      <c r="X81" t="n">
        <v>0.25</v>
      </c>
      <c r="Y81" t="n">
        <v>1</v>
      </c>
      <c r="Z81" t="n">
        <v>10</v>
      </c>
      <c r="AA81" t="n">
        <v>300.8929268909774</v>
      </c>
      <c r="AB81" t="n">
        <v>411.6949770313064</v>
      </c>
      <c r="AC81" t="n">
        <v>372.4033862409671</v>
      </c>
      <c r="AD81" t="n">
        <v>300892.9268909774</v>
      </c>
      <c r="AE81" t="n">
        <v>411694.9770313064</v>
      </c>
      <c r="AF81" t="n">
        <v>4.452762224957026e-06</v>
      </c>
      <c r="AG81" t="n">
        <v>5.986689814814816</v>
      </c>
      <c r="AH81" t="n">
        <v>372403.3862409671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4.8338</v>
      </c>
      <c r="E82" t="n">
        <v>20.69</v>
      </c>
      <c r="F82" t="n">
        <v>17.52</v>
      </c>
      <c r="G82" t="n">
        <v>105.14</v>
      </c>
      <c r="H82" t="n">
        <v>1.39</v>
      </c>
      <c r="I82" t="n">
        <v>10</v>
      </c>
      <c r="J82" t="n">
        <v>268.66</v>
      </c>
      <c r="K82" t="n">
        <v>57.72</v>
      </c>
      <c r="L82" t="n">
        <v>21</v>
      </c>
      <c r="M82" t="n">
        <v>8</v>
      </c>
      <c r="N82" t="n">
        <v>69.94</v>
      </c>
      <c r="O82" t="n">
        <v>33369.33</v>
      </c>
      <c r="P82" t="n">
        <v>257.06</v>
      </c>
      <c r="Q82" t="n">
        <v>444.56</v>
      </c>
      <c r="R82" t="n">
        <v>68.61</v>
      </c>
      <c r="S82" t="n">
        <v>48.21</v>
      </c>
      <c r="T82" t="n">
        <v>4261.99</v>
      </c>
      <c r="U82" t="n">
        <v>0.7</v>
      </c>
      <c r="V82" t="n">
        <v>0.78</v>
      </c>
      <c r="W82" t="n">
        <v>0.18</v>
      </c>
      <c r="X82" t="n">
        <v>0.25</v>
      </c>
      <c r="Y82" t="n">
        <v>1</v>
      </c>
      <c r="Z82" t="n">
        <v>10</v>
      </c>
      <c r="AA82" t="n">
        <v>300.9952130596956</v>
      </c>
      <c r="AB82" t="n">
        <v>411.8349294798939</v>
      </c>
      <c r="AC82" t="n">
        <v>372.5299818242858</v>
      </c>
      <c r="AD82" t="n">
        <v>300995.2130596956</v>
      </c>
      <c r="AE82" t="n">
        <v>411834.9294798939</v>
      </c>
      <c r="AF82" t="n">
        <v>4.453591434334928e-06</v>
      </c>
      <c r="AG82" t="n">
        <v>5.986689814814816</v>
      </c>
      <c r="AH82" t="n">
        <v>372529.9818242858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4.8312</v>
      </c>
      <c r="E83" t="n">
        <v>20.7</v>
      </c>
      <c r="F83" t="n">
        <v>17.53</v>
      </c>
      <c r="G83" t="n">
        <v>105.2</v>
      </c>
      <c r="H83" t="n">
        <v>1.41</v>
      </c>
      <c r="I83" t="n">
        <v>10</v>
      </c>
      <c r="J83" t="n">
        <v>269.14</v>
      </c>
      <c r="K83" t="n">
        <v>57.72</v>
      </c>
      <c r="L83" t="n">
        <v>21.25</v>
      </c>
      <c r="M83" t="n">
        <v>8</v>
      </c>
      <c r="N83" t="n">
        <v>70.16</v>
      </c>
      <c r="O83" t="n">
        <v>33427.94</v>
      </c>
      <c r="P83" t="n">
        <v>257.15</v>
      </c>
      <c r="Q83" t="n">
        <v>444.56</v>
      </c>
      <c r="R83" t="n">
        <v>68.92</v>
      </c>
      <c r="S83" t="n">
        <v>48.21</v>
      </c>
      <c r="T83" t="n">
        <v>4412.98</v>
      </c>
      <c r="U83" t="n">
        <v>0.7</v>
      </c>
      <c r="V83" t="n">
        <v>0.78</v>
      </c>
      <c r="W83" t="n">
        <v>0.18</v>
      </c>
      <c r="X83" t="n">
        <v>0.26</v>
      </c>
      <c r="Y83" t="n">
        <v>1</v>
      </c>
      <c r="Z83" t="n">
        <v>10</v>
      </c>
      <c r="AA83" t="n">
        <v>301.1591681757101</v>
      </c>
      <c r="AB83" t="n">
        <v>412.0592601028143</v>
      </c>
      <c r="AC83" t="n">
        <v>372.7329026474047</v>
      </c>
      <c r="AD83" t="n">
        <v>301159.1681757101</v>
      </c>
      <c r="AE83" t="n">
        <v>412059.2601028143</v>
      </c>
      <c r="AF83" t="n">
        <v>4.451195940576545e-06</v>
      </c>
      <c r="AG83" t="n">
        <v>5.989583333333333</v>
      </c>
      <c r="AH83" t="n">
        <v>372732.9026474047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4.8386</v>
      </c>
      <c r="E84" t="n">
        <v>20.67</v>
      </c>
      <c r="F84" t="n">
        <v>17.5</v>
      </c>
      <c r="G84" t="n">
        <v>105.02</v>
      </c>
      <c r="H84" t="n">
        <v>1.42</v>
      </c>
      <c r="I84" t="n">
        <v>10</v>
      </c>
      <c r="J84" t="n">
        <v>269.61</v>
      </c>
      <c r="K84" t="n">
        <v>57.72</v>
      </c>
      <c r="L84" t="n">
        <v>21.5</v>
      </c>
      <c r="M84" t="n">
        <v>8</v>
      </c>
      <c r="N84" t="n">
        <v>70.39</v>
      </c>
      <c r="O84" t="n">
        <v>33486.63</v>
      </c>
      <c r="P84" t="n">
        <v>255.99</v>
      </c>
      <c r="Q84" t="n">
        <v>444.55</v>
      </c>
      <c r="R84" t="n">
        <v>67.77</v>
      </c>
      <c r="S84" t="n">
        <v>48.21</v>
      </c>
      <c r="T84" t="n">
        <v>3842.02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300.2372595609777</v>
      </c>
      <c r="AB84" t="n">
        <v>410.7978640643998</v>
      </c>
      <c r="AC84" t="n">
        <v>371.5918924765161</v>
      </c>
      <c r="AD84" t="n">
        <v>300237.2595609777</v>
      </c>
      <c r="AE84" t="n">
        <v>410797.8640643999</v>
      </c>
      <c r="AF84" t="n">
        <v>4.458013884350403e-06</v>
      </c>
      <c r="AG84" t="n">
        <v>5.980902777777779</v>
      </c>
      <c r="AH84" t="n">
        <v>371591.8924765161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4.8453</v>
      </c>
      <c r="E85" t="n">
        <v>20.64</v>
      </c>
      <c r="F85" t="n">
        <v>17.47</v>
      </c>
      <c r="G85" t="n">
        <v>104.84</v>
      </c>
      <c r="H85" t="n">
        <v>1.43</v>
      </c>
      <c r="I85" t="n">
        <v>10</v>
      </c>
      <c r="J85" t="n">
        <v>270.09</v>
      </c>
      <c r="K85" t="n">
        <v>57.72</v>
      </c>
      <c r="L85" t="n">
        <v>21.75</v>
      </c>
      <c r="M85" t="n">
        <v>8</v>
      </c>
      <c r="N85" t="n">
        <v>70.62</v>
      </c>
      <c r="O85" t="n">
        <v>33545.41</v>
      </c>
      <c r="P85" t="n">
        <v>255.29</v>
      </c>
      <c r="Q85" t="n">
        <v>444.55</v>
      </c>
      <c r="R85" t="n">
        <v>66.88</v>
      </c>
      <c r="S85" t="n">
        <v>48.21</v>
      </c>
      <c r="T85" t="n">
        <v>3396.24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299.5725965021526</v>
      </c>
      <c r="AB85" t="n">
        <v>409.8884427444506</v>
      </c>
      <c r="AC85" t="n">
        <v>370.769265050962</v>
      </c>
      <c r="AD85" t="n">
        <v>299572.5965021526</v>
      </c>
      <c r="AE85" t="n">
        <v>409888.4427444506</v>
      </c>
      <c r="AF85" t="n">
        <v>4.464186887497006e-06</v>
      </c>
      <c r="AG85" t="n">
        <v>5.972222222222222</v>
      </c>
      <c r="AH85" t="n">
        <v>370769.265050962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4.8307</v>
      </c>
      <c r="E86" t="n">
        <v>20.7</v>
      </c>
      <c r="F86" t="n">
        <v>17.54</v>
      </c>
      <c r="G86" t="n">
        <v>105.22</v>
      </c>
      <c r="H86" t="n">
        <v>1.45</v>
      </c>
      <c r="I86" t="n">
        <v>10</v>
      </c>
      <c r="J86" t="n">
        <v>270.57</v>
      </c>
      <c r="K86" t="n">
        <v>57.72</v>
      </c>
      <c r="L86" t="n">
        <v>22</v>
      </c>
      <c r="M86" t="n">
        <v>8</v>
      </c>
      <c r="N86" t="n">
        <v>70.84</v>
      </c>
      <c r="O86" t="n">
        <v>33604.28</v>
      </c>
      <c r="P86" t="n">
        <v>255.87</v>
      </c>
      <c r="Q86" t="n">
        <v>444.55</v>
      </c>
      <c r="R86" t="n">
        <v>69.26000000000001</v>
      </c>
      <c r="S86" t="n">
        <v>48.21</v>
      </c>
      <c r="T86" t="n">
        <v>4585</v>
      </c>
      <c r="U86" t="n">
        <v>0.7</v>
      </c>
      <c r="V86" t="n">
        <v>0.78</v>
      </c>
      <c r="W86" t="n">
        <v>0.17</v>
      </c>
      <c r="X86" t="n">
        <v>0.26</v>
      </c>
      <c r="Y86" t="n">
        <v>1</v>
      </c>
      <c r="Z86" t="n">
        <v>10</v>
      </c>
      <c r="AA86" t="n">
        <v>300.561838135035</v>
      </c>
      <c r="AB86" t="n">
        <v>411.2419667888211</v>
      </c>
      <c r="AC86" t="n">
        <v>371.9936106602206</v>
      </c>
      <c r="AD86" t="n">
        <v>300561.838135035</v>
      </c>
      <c r="AE86" t="n">
        <v>411241.966788821</v>
      </c>
      <c r="AF86" t="n">
        <v>4.450735268699933e-06</v>
      </c>
      <c r="AG86" t="n">
        <v>5.989583333333333</v>
      </c>
      <c r="AH86" t="n">
        <v>371993.6106602206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4.8285</v>
      </c>
      <c r="E87" t="n">
        <v>20.71</v>
      </c>
      <c r="F87" t="n">
        <v>17.55</v>
      </c>
      <c r="G87" t="n">
        <v>105.28</v>
      </c>
      <c r="H87" t="n">
        <v>1.46</v>
      </c>
      <c r="I87" t="n">
        <v>10</v>
      </c>
      <c r="J87" t="n">
        <v>271.05</v>
      </c>
      <c r="K87" t="n">
        <v>57.72</v>
      </c>
      <c r="L87" t="n">
        <v>22.25</v>
      </c>
      <c r="M87" t="n">
        <v>8</v>
      </c>
      <c r="N87" t="n">
        <v>71.06999999999999</v>
      </c>
      <c r="O87" t="n">
        <v>33663.24</v>
      </c>
      <c r="P87" t="n">
        <v>255.22</v>
      </c>
      <c r="Q87" t="n">
        <v>444.55</v>
      </c>
      <c r="R87" t="n">
        <v>69.45999999999999</v>
      </c>
      <c r="S87" t="n">
        <v>48.21</v>
      </c>
      <c r="T87" t="n">
        <v>4682.97</v>
      </c>
      <c r="U87" t="n">
        <v>0.6899999999999999</v>
      </c>
      <c r="V87" t="n">
        <v>0.78</v>
      </c>
      <c r="W87" t="n">
        <v>0.18</v>
      </c>
      <c r="X87" t="n">
        <v>0.27</v>
      </c>
      <c r="Y87" t="n">
        <v>1</v>
      </c>
      <c r="Z87" t="n">
        <v>10</v>
      </c>
      <c r="AA87" t="n">
        <v>300.3406480691434</v>
      </c>
      <c r="AB87" t="n">
        <v>410.9393247824511</v>
      </c>
      <c r="AC87" t="n">
        <v>371.719852382178</v>
      </c>
      <c r="AD87" t="n">
        <v>300340.6480691434</v>
      </c>
      <c r="AE87" t="n">
        <v>410939.3247824511</v>
      </c>
      <c r="AF87" t="n">
        <v>4.44870831244284e-06</v>
      </c>
      <c r="AG87" t="n">
        <v>5.992476851851852</v>
      </c>
      <c r="AH87" t="n">
        <v>371719.852382178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4.8268</v>
      </c>
      <c r="E88" t="n">
        <v>20.72</v>
      </c>
      <c r="F88" t="n">
        <v>17.55</v>
      </c>
      <c r="G88" t="n">
        <v>105.32</v>
      </c>
      <c r="H88" t="n">
        <v>1.47</v>
      </c>
      <c r="I88" t="n">
        <v>10</v>
      </c>
      <c r="J88" t="n">
        <v>271.52</v>
      </c>
      <c r="K88" t="n">
        <v>57.72</v>
      </c>
      <c r="L88" t="n">
        <v>22.5</v>
      </c>
      <c r="M88" t="n">
        <v>8</v>
      </c>
      <c r="N88" t="n">
        <v>71.3</v>
      </c>
      <c r="O88" t="n">
        <v>33722.28</v>
      </c>
      <c r="P88" t="n">
        <v>254.97</v>
      </c>
      <c r="Q88" t="n">
        <v>444.55</v>
      </c>
      <c r="R88" t="n">
        <v>69.77</v>
      </c>
      <c r="S88" t="n">
        <v>48.21</v>
      </c>
      <c r="T88" t="n">
        <v>4840.14</v>
      </c>
      <c r="U88" t="n">
        <v>0.6899999999999999</v>
      </c>
      <c r="V88" t="n">
        <v>0.78</v>
      </c>
      <c r="W88" t="n">
        <v>0.18</v>
      </c>
      <c r="X88" t="n">
        <v>0.28</v>
      </c>
      <c r="Y88" t="n">
        <v>1</v>
      </c>
      <c r="Z88" t="n">
        <v>10</v>
      </c>
      <c r="AA88" t="n">
        <v>300.2762199127034</v>
      </c>
      <c r="AB88" t="n">
        <v>410.8511713364402</v>
      </c>
      <c r="AC88" t="n">
        <v>371.6401121773302</v>
      </c>
      <c r="AD88" t="n">
        <v>300276.2199127034</v>
      </c>
      <c r="AE88" t="n">
        <v>410851.1713364403</v>
      </c>
      <c r="AF88" t="n">
        <v>4.447142028062359e-06</v>
      </c>
      <c r="AG88" t="n">
        <v>5.99537037037037</v>
      </c>
      <c r="AH88" t="n">
        <v>371640.1121773302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4.8495</v>
      </c>
      <c r="E89" t="n">
        <v>20.62</v>
      </c>
      <c r="F89" t="n">
        <v>17.5</v>
      </c>
      <c r="G89" t="n">
        <v>116.68</v>
      </c>
      <c r="H89" t="n">
        <v>1.49</v>
      </c>
      <c r="I89" t="n">
        <v>9</v>
      </c>
      <c r="J89" t="n">
        <v>272</v>
      </c>
      <c r="K89" t="n">
        <v>57.72</v>
      </c>
      <c r="L89" t="n">
        <v>22.75</v>
      </c>
      <c r="M89" t="n">
        <v>7</v>
      </c>
      <c r="N89" t="n">
        <v>71.53</v>
      </c>
      <c r="O89" t="n">
        <v>33781.41</v>
      </c>
      <c r="P89" t="n">
        <v>253.45</v>
      </c>
      <c r="Q89" t="n">
        <v>444.55</v>
      </c>
      <c r="R89" t="n">
        <v>67.97</v>
      </c>
      <c r="S89" t="n">
        <v>48.21</v>
      </c>
      <c r="T89" t="n">
        <v>3946.62</v>
      </c>
      <c r="U89" t="n">
        <v>0.71</v>
      </c>
      <c r="V89" t="n">
        <v>0.78</v>
      </c>
      <c r="W89" t="n">
        <v>0.18</v>
      </c>
      <c r="X89" t="n">
        <v>0.23</v>
      </c>
      <c r="Y89" t="n">
        <v>1</v>
      </c>
      <c r="Z89" t="n">
        <v>10</v>
      </c>
      <c r="AA89" t="n">
        <v>298.5823986048266</v>
      </c>
      <c r="AB89" t="n">
        <v>408.5336102968809</v>
      </c>
      <c r="AC89" t="n">
        <v>369.543735910669</v>
      </c>
      <c r="AD89" t="n">
        <v>298582.3986048265</v>
      </c>
      <c r="AE89" t="n">
        <v>408533.6102968809</v>
      </c>
      <c r="AF89" t="n">
        <v>4.468056531260547e-06</v>
      </c>
      <c r="AG89" t="n">
        <v>5.966435185185186</v>
      </c>
      <c r="AH89" t="n">
        <v>369543.735910669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4.8488</v>
      </c>
      <c r="E90" t="n">
        <v>20.62</v>
      </c>
      <c r="F90" t="n">
        <v>17.5</v>
      </c>
      <c r="G90" t="n">
        <v>116.7</v>
      </c>
      <c r="H90" t="n">
        <v>1.5</v>
      </c>
      <c r="I90" t="n">
        <v>9</v>
      </c>
      <c r="J90" t="n">
        <v>272.49</v>
      </c>
      <c r="K90" t="n">
        <v>57.72</v>
      </c>
      <c r="L90" t="n">
        <v>23</v>
      </c>
      <c r="M90" t="n">
        <v>7</v>
      </c>
      <c r="N90" t="n">
        <v>71.76000000000001</v>
      </c>
      <c r="O90" t="n">
        <v>33840.76</v>
      </c>
      <c r="P90" t="n">
        <v>253.79</v>
      </c>
      <c r="Q90" t="n">
        <v>444.55</v>
      </c>
      <c r="R90" t="n">
        <v>68.09</v>
      </c>
      <c r="S90" t="n">
        <v>48.21</v>
      </c>
      <c r="T90" t="n">
        <v>4006.4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298.7766810639221</v>
      </c>
      <c r="AB90" t="n">
        <v>408.7994361285527</v>
      </c>
      <c r="AC90" t="n">
        <v>369.7841916980549</v>
      </c>
      <c r="AD90" t="n">
        <v>298776.6810639221</v>
      </c>
      <c r="AE90" t="n">
        <v>408799.4361285527</v>
      </c>
      <c r="AF90" t="n">
        <v>4.46741159063329e-06</v>
      </c>
      <c r="AG90" t="n">
        <v>5.966435185185186</v>
      </c>
      <c r="AH90" t="n">
        <v>369784.191698055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4.8489</v>
      </c>
      <c r="E91" t="n">
        <v>20.62</v>
      </c>
      <c r="F91" t="n">
        <v>17.5</v>
      </c>
      <c r="G91" t="n">
        <v>116.69</v>
      </c>
      <c r="H91" t="n">
        <v>1.52</v>
      </c>
      <c r="I91" t="n">
        <v>9</v>
      </c>
      <c r="J91" t="n">
        <v>272.97</v>
      </c>
      <c r="K91" t="n">
        <v>57.72</v>
      </c>
      <c r="L91" t="n">
        <v>23.25</v>
      </c>
      <c r="M91" t="n">
        <v>7</v>
      </c>
      <c r="N91" t="n">
        <v>71.98999999999999</v>
      </c>
      <c r="O91" t="n">
        <v>33900.07</v>
      </c>
      <c r="P91" t="n">
        <v>253.84</v>
      </c>
      <c r="Q91" t="n">
        <v>444.56</v>
      </c>
      <c r="R91" t="n">
        <v>68.08</v>
      </c>
      <c r="S91" t="n">
        <v>48.21</v>
      </c>
      <c r="T91" t="n">
        <v>3998.35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298.7980907653414</v>
      </c>
      <c r="AB91" t="n">
        <v>408.8287298265639</v>
      </c>
      <c r="AC91" t="n">
        <v>369.8106896466419</v>
      </c>
      <c r="AD91" t="n">
        <v>298798.0907653414</v>
      </c>
      <c r="AE91" t="n">
        <v>408828.7298265639</v>
      </c>
      <c r="AF91" t="n">
        <v>4.467503725008613e-06</v>
      </c>
      <c r="AG91" t="n">
        <v>5.966435185185186</v>
      </c>
      <c r="AH91" t="n">
        <v>369810.689646642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4.8464</v>
      </c>
      <c r="E92" t="n">
        <v>20.63</v>
      </c>
      <c r="F92" t="n">
        <v>17.52</v>
      </c>
      <c r="G92" t="n">
        <v>116.77</v>
      </c>
      <c r="H92" t="n">
        <v>1.53</v>
      </c>
      <c r="I92" t="n">
        <v>9</v>
      </c>
      <c r="J92" t="n">
        <v>273.45</v>
      </c>
      <c r="K92" t="n">
        <v>57.72</v>
      </c>
      <c r="L92" t="n">
        <v>23.5</v>
      </c>
      <c r="M92" t="n">
        <v>7</v>
      </c>
      <c r="N92" t="n">
        <v>72.22</v>
      </c>
      <c r="O92" t="n">
        <v>33959.47</v>
      </c>
      <c r="P92" t="n">
        <v>254.31</v>
      </c>
      <c r="Q92" t="n">
        <v>444.55</v>
      </c>
      <c r="R92" t="n">
        <v>68.38</v>
      </c>
      <c r="S92" t="n">
        <v>48.21</v>
      </c>
      <c r="T92" t="n">
        <v>4147.56</v>
      </c>
      <c r="U92" t="n">
        <v>0.71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299.1719588852811</v>
      </c>
      <c r="AB92" t="n">
        <v>409.3402726821627</v>
      </c>
      <c r="AC92" t="n">
        <v>370.2734115700572</v>
      </c>
      <c r="AD92" t="n">
        <v>299171.9588852811</v>
      </c>
      <c r="AE92" t="n">
        <v>409340.2726821627</v>
      </c>
      <c r="AF92" t="n">
        <v>4.465200365625552e-06</v>
      </c>
      <c r="AG92" t="n">
        <v>5.969328703703703</v>
      </c>
      <c r="AH92" t="n">
        <v>370273.4115700573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4.8505</v>
      </c>
      <c r="E93" t="n">
        <v>20.62</v>
      </c>
      <c r="F93" t="n">
        <v>17.5</v>
      </c>
      <c r="G93" t="n">
        <v>116.65</v>
      </c>
      <c r="H93" t="n">
        <v>1.54</v>
      </c>
      <c r="I93" t="n">
        <v>9</v>
      </c>
      <c r="J93" t="n">
        <v>273.93</v>
      </c>
      <c r="K93" t="n">
        <v>57.72</v>
      </c>
      <c r="L93" t="n">
        <v>23.75</v>
      </c>
      <c r="M93" t="n">
        <v>7</v>
      </c>
      <c r="N93" t="n">
        <v>72.45999999999999</v>
      </c>
      <c r="O93" t="n">
        <v>34018.96</v>
      </c>
      <c r="P93" t="n">
        <v>254.12</v>
      </c>
      <c r="Q93" t="n">
        <v>444.55</v>
      </c>
      <c r="R93" t="n">
        <v>67.77</v>
      </c>
      <c r="S93" t="n">
        <v>48.21</v>
      </c>
      <c r="T93" t="n">
        <v>3846.77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298.8812336728432</v>
      </c>
      <c r="AB93" t="n">
        <v>408.942489620614</v>
      </c>
      <c r="AC93" t="n">
        <v>369.9135923656109</v>
      </c>
      <c r="AD93" t="n">
        <v>298881.2336728432</v>
      </c>
      <c r="AE93" t="n">
        <v>408942.489620614</v>
      </c>
      <c r="AF93" t="n">
        <v>4.468977875013771e-06</v>
      </c>
      <c r="AG93" t="n">
        <v>5.966435185185186</v>
      </c>
      <c r="AH93" t="n">
        <v>369913.5923656109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4.8474</v>
      </c>
      <c r="E94" t="n">
        <v>20.63</v>
      </c>
      <c r="F94" t="n">
        <v>17.51</v>
      </c>
      <c r="G94" t="n">
        <v>116.74</v>
      </c>
      <c r="H94" t="n">
        <v>1.56</v>
      </c>
      <c r="I94" t="n">
        <v>9</v>
      </c>
      <c r="J94" t="n">
        <v>274.41</v>
      </c>
      <c r="K94" t="n">
        <v>57.72</v>
      </c>
      <c r="L94" t="n">
        <v>24</v>
      </c>
      <c r="M94" t="n">
        <v>7</v>
      </c>
      <c r="N94" t="n">
        <v>72.69</v>
      </c>
      <c r="O94" t="n">
        <v>34078.55</v>
      </c>
      <c r="P94" t="n">
        <v>254.29</v>
      </c>
      <c r="Q94" t="n">
        <v>444.59</v>
      </c>
      <c r="R94" t="n">
        <v>68.23999999999999</v>
      </c>
      <c r="S94" t="n">
        <v>48.21</v>
      </c>
      <c r="T94" t="n">
        <v>4081.87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299.1010922162856</v>
      </c>
      <c r="AB94" t="n">
        <v>409.2433097792263</v>
      </c>
      <c r="AC94" t="n">
        <v>370.1857026704889</v>
      </c>
      <c r="AD94" t="n">
        <v>299101.0922162856</v>
      </c>
      <c r="AE94" t="n">
        <v>409243.3097792263</v>
      </c>
      <c r="AF94" t="n">
        <v>4.466121709378776e-06</v>
      </c>
      <c r="AG94" t="n">
        <v>5.969328703703703</v>
      </c>
      <c r="AH94" t="n">
        <v>370185.7026704889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4.8503</v>
      </c>
      <c r="E95" t="n">
        <v>20.62</v>
      </c>
      <c r="F95" t="n">
        <v>17.5</v>
      </c>
      <c r="G95" t="n">
        <v>116.66</v>
      </c>
      <c r="H95" t="n">
        <v>1.57</v>
      </c>
      <c r="I95" t="n">
        <v>9</v>
      </c>
      <c r="J95" t="n">
        <v>274.9</v>
      </c>
      <c r="K95" t="n">
        <v>57.72</v>
      </c>
      <c r="L95" t="n">
        <v>24.25</v>
      </c>
      <c r="M95" t="n">
        <v>7</v>
      </c>
      <c r="N95" t="n">
        <v>72.92</v>
      </c>
      <c r="O95" t="n">
        <v>34138.22</v>
      </c>
      <c r="P95" t="n">
        <v>254.48</v>
      </c>
      <c r="Q95" t="n">
        <v>444.55</v>
      </c>
      <c r="R95" t="n">
        <v>67.79000000000001</v>
      </c>
      <c r="S95" t="n">
        <v>48.21</v>
      </c>
      <c r="T95" t="n">
        <v>3855.68</v>
      </c>
      <c r="U95" t="n">
        <v>0.71</v>
      </c>
      <c r="V95" t="n">
        <v>0.78</v>
      </c>
      <c r="W95" t="n">
        <v>0.18</v>
      </c>
      <c r="X95" t="n">
        <v>0.22</v>
      </c>
      <c r="Y95" t="n">
        <v>1</v>
      </c>
      <c r="Z95" t="n">
        <v>10</v>
      </c>
      <c r="AA95" t="n">
        <v>299.067814318166</v>
      </c>
      <c r="AB95" t="n">
        <v>409.197777490902</v>
      </c>
      <c r="AC95" t="n">
        <v>370.1445159198572</v>
      </c>
      <c r="AD95" t="n">
        <v>299067.814318166</v>
      </c>
      <c r="AE95" t="n">
        <v>409197.7774909019</v>
      </c>
      <c r="AF95" t="n">
        <v>4.468793606263126e-06</v>
      </c>
      <c r="AG95" t="n">
        <v>5.966435185185186</v>
      </c>
      <c r="AH95" t="n">
        <v>370144.5159198572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4.8499</v>
      </c>
      <c r="E96" t="n">
        <v>20.62</v>
      </c>
      <c r="F96" t="n">
        <v>17.5</v>
      </c>
      <c r="G96" t="n">
        <v>116.67</v>
      </c>
      <c r="H96" t="n">
        <v>1.58</v>
      </c>
      <c r="I96" t="n">
        <v>9</v>
      </c>
      <c r="J96" t="n">
        <v>275.38</v>
      </c>
      <c r="K96" t="n">
        <v>57.72</v>
      </c>
      <c r="L96" t="n">
        <v>24.5</v>
      </c>
      <c r="M96" t="n">
        <v>7</v>
      </c>
      <c r="N96" t="n">
        <v>73.16</v>
      </c>
      <c r="O96" t="n">
        <v>34197.98</v>
      </c>
      <c r="P96" t="n">
        <v>253.98</v>
      </c>
      <c r="Q96" t="n">
        <v>444.55</v>
      </c>
      <c r="R96" t="n">
        <v>67.84</v>
      </c>
      <c r="S96" t="n">
        <v>48.21</v>
      </c>
      <c r="T96" t="n">
        <v>3879.98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298.8326069887077</v>
      </c>
      <c r="AB96" t="n">
        <v>408.875956446122</v>
      </c>
      <c r="AC96" t="n">
        <v>369.8534090239123</v>
      </c>
      <c r="AD96" t="n">
        <v>298832.6069887077</v>
      </c>
      <c r="AE96" t="n">
        <v>408875.956446122</v>
      </c>
      <c r="AF96" t="n">
        <v>4.468425068761836e-06</v>
      </c>
      <c r="AG96" t="n">
        <v>5.966435185185186</v>
      </c>
      <c r="AH96" t="n">
        <v>369853.4090239123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4.8537</v>
      </c>
      <c r="E97" t="n">
        <v>20.6</v>
      </c>
      <c r="F97" t="n">
        <v>17.48</v>
      </c>
      <c r="G97" t="n">
        <v>116.56</v>
      </c>
      <c r="H97" t="n">
        <v>1.6</v>
      </c>
      <c r="I97" t="n">
        <v>9</v>
      </c>
      <c r="J97" t="n">
        <v>275.87</v>
      </c>
      <c r="K97" t="n">
        <v>57.72</v>
      </c>
      <c r="L97" t="n">
        <v>24.75</v>
      </c>
      <c r="M97" t="n">
        <v>7</v>
      </c>
      <c r="N97" t="n">
        <v>73.39</v>
      </c>
      <c r="O97" t="n">
        <v>34257.84</v>
      </c>
      <c r="P97" t="n">
        <v>253.34</v>
      </c>
      <c r="Q97" t="n">
        <v>444.55</v>
      </c>
      <c r="R97" t="n">
        <v>67.27</v>
      </c>
      <c r="S97" t="n">
        <v>48.21</v>
      </c>
      <c r="T97" t="n">
        <v>3592.89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298.3287049136708</v>
      </c>
      <c r="AB97" t="n">
        <v>408.1864953964659</v>
      </c>
      <c r="AC97" t="n">
        <v>369.2297491691709</v>
      </c>
      <c r="AD97" t="n">
        <v>298328.7049136708</v>
      </c>
      <c r="AE97" t="n">
        <v>408186.4953964659</v>
      </c>
      <c r="AF97" t="n">
        <v>4.471926175024088e-06</v>
      </c>
      <c r="AG97" t="n">
        <v>5.960648148148149</v>
      </c>
      <c r="AH97" t="n">
        <v>369229.7491691709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4.8591</v>
      </c>
      <c r="E98" t="n">
        <v>20.58</v>
      </c>
      <c r="F98" t="n">
        <v>17.46</v>
      </c>
      <c r="G98" t="n">
        <v>116.41</v>
      </c>
      <c r="H98" t="n">
        <v>1.61</v>
      </c>
      <c r="I98" t="n">
        <v>9</v>
      </c>
      <c r="J98" t="n">
        <v>276.35</v>
      </c>
      <c r="K98" t="n">
        <v>57.72</v>
      </c>
      <c r="L98" t="n">
        <v>25</v>
      </c>
      <c r="M98" t="n">
        <v>7</v>
      </c>
      <c r="N98" t="n">
        <v>73.63</v>
      </c>
      <c r="O98" t="n">
        <v>34317.79</v>
      </c>
      <c r="P98" t="n">
        <v>252.9</v>
      </c>
      <c r="Q98" t="n">
        <v>444.55</v>
      </c>
      <c r="R98" t="n">
        <v>66.48999999999999</v>
      </c>
      <c r="S98" t="n">
        <v>48.21</v>
      </c>
      <c r="T98" t="n">
        <v>3204.37</v>
      </c>
      <c r="U98" t="n">
        <v>0.73</v>
      </c>
      <c r="V98" t="n">
        <v>0.78</v>
      </c>
      <c r="W98" t="n">
        <v>0.18</v>
      </c>
      <c r="X98" t="n">
        <v>0.18</v>
      </c>
      <c r="Y98" t="n">
        <v>1</v>
      </c>
      <c r="Z98" t="n">
        <v>10</v>
      </c>
      <c r="AA98" t="n">
        <v>297.8690867037801</v>
      </c>
      <c r="AB98" t="n">
        <v>407.5576254847691</v>
      </c>
      <c r="AC98" t="n">
        <v>368.660897719222</v>
      </c>
      <c r="AD98" t="n">
        <v>297869.0867037801</v>
      </c>
      <c r="AE98" t="n">
        <v>407557.6254847691</v>
      </c>
      <c r="AF98" t="n">
        <v>4.476901431291499e-06</v>
      </c>
      <c r="AG98" t="n">
        <v>5.954861111111111</v>
      </c>
      <c r="AH98" t="n">
        <v>368660.8977192219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4.8565</v>
      </c>
      <c r="E99" t="n">
        <v>20.59</v>
      </c>
      <c r="F99" t="n">
        <v>17.47</v>
      </c>
      <c r="G99" t="n">
        <v>116.48</v>
      </c>
      <c r="H99" t="n">
        <v>1.62</v>
      </c>
      <c r="I99" t="n">
        <v>9</v>
      </c>
      <c r="J99" t="n">
        <v>276.84</v>
      </c>
      <c r="K99" t="n">
        <v>57.72</v>
      </c>
      <c r="L99" t="n">
        <v>25.25</v>
      </c>
      <c r="M99" t="n">
        <v>7</v>
      </c>
      <c r="N99" t="n">
        <v>73.87</v>
      </c>
      <c r="O99" t="n">
        <v>34377.83</v>
      </c>
      <c r="P99" t="n">
        <v>252.8</v>
      </c>
      <c r="Q99" t="n">
        <v>444.55</v>
      </c>
      <c r="R99" t="n">
        <v>67.06</v>
      </c>
      <c r="S99" t="n">
        <v>48.21</v>
      </c>
      <c r="T99" t="n">
        <v>3491.07</v>
      </c>
      <c r="U99" t="n">
        <v>0.72</v>
      </c>
      <c r="V99" t="n">
        <v>0.78</v>
      </c>
      <c r="W99" t="n">
        <v>0.17</v>
      </c>
      <c r="X99" t="n">
        <v>0.2</v>
      </c>
      <c r="Y99" t="n">
        <v>1</v>
      </c>
      <c r="Z99" t="n">
        <v>10</v>
      </c>
      <c r="AA99" t="n">
        <v>297.935889722433</v>
      </c>
      <c r="AB99" t="n">
        <v>407.6490283220313</v>
      </c>
      <c r="AC99" t="n">
        <v>368.7435771979805</v>
      </c>
      <c r="AD99" t="n">
        <v>297935.8897224331</v>
      </c>
      <c r="AE99" t="n">
        <v>407649.0283220313</v>
      </c>
      <c r="AF99" t="n">
        <v>4.474505937533116e-06</v>
      </c>
      <c r="AG99" t="n">
        <v>5.95775462962963</v>
      </c>
      <c r="AH99" t="n">
        <v>368743.5771979805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4.8403</v>
      </c>
      <c r="E100" t="n">
        <v>20.66</v>
      </c>
      <c r="F100" t="n">
        <v>17.54</v>
      </c>
      <c r="G100" t="n">
        <v>116.94</v>
      </c>
      <c r="H100" t="n">
        <v>1.64</v>
      </c>
      <c r="I100" t="n">
        <v>9</v>
      </c>
      <c r="J100" t="n">
        <v>277.33</v>
      </c>
      <c r="K100" t="n">
        <v>57.72</v>
      </c>
      <c r="L100" t="n">
        <v>25.5</v>
      </c>
      <c r="M100" t="n">
        <v>7</v>
      </c>
      <c r="N100" t="n">
        <v>74.09999999999999</v>
      </c>
      <c r="O100" t="n">
        <v>34437.96</v>
      </c>
      <c r="P100" t="n">
        <v>253.38</v>
      </c>
      <c r="Q100" t="n">
        <v>444.55</v>
      </c>
      <c r="R100" t="n">
        <v>69.48999999999999</v>
      </c>
      <c r="S100" t="n">
        <v>48.21</v>
      </c>
      <c r="T100" t="n">
        <v>4706.94</v>
      </c>
      <c r="U100" t="n">
        <v>0.6899999999999999</v>
      </c>
      <c r="V100" t="n">
        <v>0.78</v>
      </c>
      <c r="W100" t="n">
        <v>0.17</v>
      </c>
      <c r="X100" t="n">
        <v>0.26</v>
      </c>
      <c r="Y100" t="n">
        <v>1</v>
      </c>
      <c r="Z100" t="n">
        <v>10</v>
      </c>
      <c r="AA100" t="n">
        <v>298.9745424821855</v>
      </c>
      <c r="AB100" t="n">
        <v>409.0701588500504</v>
      </c>
      <c r="AC100" t="n">
        <v>370.0290770229747</v>
      </c>
      <c r="AD100" t="n">
        <v>298974.5424821855</v>
      </c>
      <c r="AE100" t="n">
        <v>409070.1588500504</v>
      </c>
      <c r="AF100" t="n">
        <v>4.459580168730885e-06</v>
      </c>
      <c r="AG100" t="n">
        <v>5.97800925925926</v>
      </c>
      <c r="AH100" t="n">
        <v>370029.0770229747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4.8648</v>
      </c>
      <c r="E101" t="n">
        <v>20.56</v>
      </c>
      <c r="F101" t="n">
        <v>17.48</v>
      </c>
      <c r="G101" t="n">
        <v>131.12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252</v>
      </c>
      <c r="Q101" t="n">
        <v>444.6</v>
      </c>
      <c r="R101" t="n">
        <v>67.29000000000001</v>
      </c>
      <c r="S101" t="n">
        <v>48.21</v>
      </c>
      <c r="T101" t="n">
        <v>3611.05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297.2729132498067</v>
      </c>
      <c r="AB101" t="n">
        <v>406.7419146637262</v>
      </c>
      <c r="AC101" t="n">
        <v>367.923037194082</v>
      </c>
      <c r="AD101" t="n">
        <v>297272.9132498067</v>
      </c>
      <c r="AE101" t="n">
        <v>406741.9146637262</v>
      </c>
      <c r="AF101" t="n">
        <v>4.482153090684876e-06</v>
      </c>
      <c r="AG101" t="n">
        <v>5.949074074074074</v>
      </c>
      <c r="AH101" t="n">
        <v>367923.037194082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4.8682</v>
      </c>
      <c r="E102" t="n">
        <v>20.54</v>
      </c>
      <c r="F102" t="n">
        <v>17.47</v>
      </c>
      <c r="G102" t="n">
        <v>131.01</v>
      </c>
      <c r="H102" t="n">
        <v>1.66</v>
      </c>
      <c r="I102" t="n">
        <v>8</v>
      </c>
      <c r="J102" t="n">
        <v>278.31</v>
      </c>
      <c r="K102" t="n">
        <v>57.72</v>
      </c>
      <c r="L102" t="n">
        <v>26</v>
      </c>
      <c r="M102" t="n">
        <v>6</v>
      </c>
      <c r="N102" t="n">
        <v>74.58</v>
      </c>
      <c r="O102" t="n">
        <v>34558.51</v>
      </c>
      <c r="P102" t="n">
        <v>252</v>
      </c>
      <c r="Q102" t="n">
        <v>444.56</v>
      </c>
      <c r="R102" t="n">
        <v>66.89</v>
      </c>
      <c r="S102" t="n">
        <v>48.21</v>
      </c>
      <c r="T102" t="n">
        <v>3409.35</v>
      </c>
      <c r="U102" t="n">
        <v>0.72</v>
      </c>
      <c r="V102" t="n">
        <v>0.78</v>
      </c>
      <c r="W102" t="n">
        <v>0.18</v>
      </c>
      <c r="X102" t="n">
        <v>0.19</v>
      </c>
      <c r="Y102" t="n">
        <v>1</v>
      </c>
      <c r="Z102" t="n">
        <v>10</v>
      </c>
      <c r="AA102" t="n">
        <v>297.1290218913679</v>
      </c>
      <c r="AB102" t="n">
        <v>406.5450361590714</v>
      </c>
      <c r="AC102" t="n">
        <v>367.7449484975907</v>
      </c>
      <c r="AD102" t="n">
        <v>297129.0218913679</v>
      </c>
      <c r="AE102" t="n">
        <v>406545.0361590714</v>
      </c>
      <c r="AF102" t="n">
        <v>4.485285659445838e-06</v>
      </c>
      <c r="AG102" t="n">
        <v>5.943287037037037</v>
      </c>
      <c r="AH102" t="n">
        <v>367744.9484975907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4.8671</v>
      </c>
      <c r="E103" t="n">
        <v>20.55</v>
      </c>
      <c r="F103" t="n">
        <v>17.47</v>
      </c>
      <c r="G103" t="n">
        <v>131.05</v>
      </c>
      <c r="H103" t="n">
        <v>1.68</v>
      </c>
      <c r="I103" t="n">
        <v>8</v>
      </c>
      <c r="J103" t="n">
        <v>278.79</v>
      </c>
      <c r="K103" t="n">
        <v>57.72</v>
      </c>
      <c r="L103" t="n">
        <v>26.25</v>
      </c>
      <c r="M103" t="n">
        <v>6</v>
      </c>
      <c r="N103" t="n">
        <v>74.81999999999999</v>
      </c>
      <c r="O103" t="n">
        <v>34618.92</v>
      </c>
      <c r="P103" t="n">
        <v>251.97</v>
      </c>
      <c r="Q103" t="n">
        <v>444.55</v>
      </c>
      <c r="R103" t="n">
        <v>67.03</v>
      </c>
      <c r="S103" t="n">
        <v>48.21</v>
      </c>
      <c r="T103" t="n">
        <v>3478.27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297.1524313451719</v>
      </c>
      <c r="AB103" t="n">
        <v>406.5770660065184</v>
      </c>
      <c r="AC103" t="n">
        <v>367.7739214613516</v>
      </c>
      <c r="AD103" t="n">
        <v>297152.4313451719</v>
      </c>
      <c r="AE103" t="n">
        <v>406577.0660065184</v>
      </c>
      <c r="AF103" t="n">
        <v>4.484272181317292e-06</v>
      </c>
      <c r="AG103" t="n">
        <v>5.946180555555556</v>
      </c>
      <c r="AH103" t="n">
        <v>367773.9214613516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4.8648</v>
      </c>
      <c r="E104" t="n">
        <v>20.56</v>
      </c>
      <c r="F104" t="n">
        <v>17.48</v>
      </c>
      <c r="G104" t="n">
        <v>131.12</v>
      </c>
      <c r="H104" t="n">
        <v>1.69</v>
      </c>
      <c r="I104" t="n">
        <v>8</v>
      </c>
      <c r="J104" t="n">
        <v>279.29</v>
      </c>
      <c r="K104" t="n">
        <v>57.72</v>
      </c>
      <c r="L104" t="n">
        <v>26.5</v>
      </c>
      <c r="M104" t="n">
        <v>6</v>
      </c>
      <c r="N104" t="n">
        <v>75.06</v>
      </c>
      <c r="O104" t="n">
        <v>34679.43</v>
      </c>
      <c r="P104" t="n">
        <v>252.1</v>
      </c>
      <c r="Q104" t="n">
        <v>444.55</v>
      </c>
      <c r="R104" t="n">
        <v>67.33</v>
      </c>
      <c r="S104" t="n">
        <v>48.21</v>
      </c>
      <c r="T104" t="n">
        <v>3628.2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297.3226305712173</v>
      </c>
      <c r="AB104" t="n">
        <v>406.8099400962535</v>
      </c>
      <c r="AC104" t="n">
        <v>367.9845703748032</v>
      </c>
      <c r="AD104" t="n">
        <v>297322.6305712173</v>
      </c>
      <c r="AE104" t="n">
        <v>406809.9400962535</v>
      </c>
      <c r="AF104" t="n">
        <v>4.482153090684876e-06</v>
      </c>
      <c r="AG104" t="n">
        <v>5.949074074074074</v>
      </c>
      <c r="AH104" t="n">
        <v>367984.5703748033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4.8664</v>
      </c>
      <c r="E105" t="n">
        <v>20.55</v>
      </c>
      <c r="F105" t="n">
        <v>17.48</v>
      </c>
      <c r="G105" t="n">
        <v>131.07</v>
      </c>
      <c r="H105" t="n">
        <v>1.7</v>
      </c>
      <c r="I105" t="n">
        <v>8</v>
      </c>
      <c r="J105" t="n">
        <v>279.78</v>
      </c>
      <c r="K105" t="n">
        <v>57.72</v>
      </c>
      <c r="L105" t="n">
        <v>26.75</v>
      </c>
      <c r="M105" t="n">
        <v>6</v>
      </c>
      <c r="N105" t="n">
        <v>75.3</v>
      </c>
      <c r="O105" t="n">
        <v>34740.03</v>
      </c>
      <c r="P105" t="n">
        <v>251.72</v>
      </c>
      <c r="Q105" t="n">
        <v>444.55</v>
      </c>
      <c r="R105" t="n">
        <v>67.09</v>
      </c>
      <c r="S105" t="n">
        <v>48.21</v>
      </c>
      <c r="T105" t="n">
        <v>3508.49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297.0779604994681</v>
      </c>
      <c r="AB105" t="n">
        <v>406.4751717100047</v>
      </c>
      <c r="AC105" t="n">
        <v>367.6817518134876</v>
      </c>
      <c r="AD105" t="n">
        <v>297077.9604994681</v>
      </c>
      <c r="AE105" t="n">
        <v>406475.1717100047</v>
      </c>
      <c r="AF105" t="n">
        <v>4.483627240690035e-06</v>
      </c>
      <c r="AG105" t="n">
        <v>5.946180555555556</v>
      </c>
      <c r="AH105" t="n">
        <v>367681.7518134876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4.8661</v>
      </c>
      <c r="E106" t="n">
        <v>20.55</v>
      </c>
      <c r="F106" t="n">
        <v>17.48</v>
      </c>
      <c r="G106" t="n">
        <v>131.08</v>
      </c>
      <c r="H106" t="n">
        <v>1.72</v>
      </c>
      <c r="I106" t="n">
        <v>8</v>
      </c>
      <c r="J106" t="n">
        <v>280.27</v>
      </c>
      <c r="K106" t="n">
        <v>57.72</v>
      </c>
      <c r="L106" t="n">
        <v>27</v>
      </c>
      <c r="M106" t="n">
        <v>6</v>
      </c>
      <c r="N106" t="n">
        <v>75.54000000000001</v>
      </c>
      <c r="O106" t="n">
        <v>34800.73</v>
      </c>
      <c r="P106" t="n">
        <v>251.72</v>
      </c>
      <c r="Q106" t="n">
        <v>444.56</v>
      </c>
      <c r="R106" t="n">
        <v>67.12</v>
      </c>
      <c r="S106" t="n">
        <v>48.21</v>
      </c>
      <c r="T106" t="n">
        <v>3524.91</v>
      </c>
      <c r="U106" t="n">
        <v>0.72</v>
      </c>
      <c r="V106" t="n">
        <v>0.78</v>
      </c>
      <c r="W106" t="n">
        <v>0.18</v>
      </c>
      <c r="X106" t="n">
        <v>0.2</v>
      </c>
      <c r="Y106" t="n">
        <v>1</v>
      </c>
      <c r="Z106" t="n">
        <v>10</v>
      </c>
      <c r="AA106" t="n">
        <v>297.0884097541058</v>
      </c>
      <c r="AB106" t="n">
        <v>406.4894688411885</v>
      </c>
      <c r="AC106" t="n">
        <v>367.6946844465373</v>
      </c>
      <c r="AD106" t="n">
        <v>297088.4097541058</v>
      </c>
      <c r="AE106" t="n">
        <v>406489.4688411885</v>
      </c>
      <c r="AF106" t="n">
        <v>4.483350837564068e-06</v>
      </c>
      <c r="AG106" t="n">
        <v>5.946180555555556</v>
      </c>
      <c r="AH106" t="n">
        <v>367694.6844465373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4.867</v>
      </c>
      <c r="E107" t="n">
        <v>20.55</v>
      </c>
      <c r="F107" t="n">
        <v>17.47</v>
      </c>
      <c r="G107" t="n">
        <v>131.05</v>
      </c>
      <c r="H107" t="n">
        <v>1.73</v>
      </c>
      <c r="I107" t="n">
        <v>8</v>
      </c>
      <c r="J107" t="n">
        <v>280.76</v>
      </c>
      <c r="K107" t="n">
        <v>57.72</v>
      </c>
      <c r="L107" t="n">
        <v>27.25</v>
      </c>
      <c r="M107" t="n">
        <v>6</v>
      </c>
      <c r="N107" t="n">
        <v>75.79000000000001</v>
      </c>
      <c r="O107" t="n">
        <v>34861.53</v>
      </c>
      <c r="P107" t="n">
        <v>251.39</v>
      </c>
      <c r="Q107" t="n">
        <v>444.55</v>
      </c>
      <c r="R107" t="n">
        <v>67.04000000000001</v>
      </c>
      <c r="S107" t="n">
        <v>48.21</v>
      </c>
      <c r="T107" t="n">
        <v>3485.8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296.8676851977024</v>
      </c>
      <c r="AB107" t="n">
        <v>406.1874637654371</v>
      </c>
      <c r="AC107" t="n">
        <v>367.4215023113489</v>
      </c>
      <c r="AD107" t="n">
        <v>296867.6851977024</v>
      </c>
      <c r="AE107" t="n">
        <v>406187.4637654371</v>
      </c>
      <c r="AF107" t="n">
        <v>4.484180046941969e-06</v>
      </c>
      <c r="AG107" t="n">
        <v>5.946180555555556</v>
      </c>
      <c r="AH107" t="n">
        <v>367421.5023113489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4.8642</v>
      </c>
      <c r="E108" t="n">
        <v>20.56</v>
      </c>
      <c r="F108" t="n">
        <v>17.48</v>
      </c>
      <c r="G108" t="n">
        <v>131.14</v>
      </c>
      <c r="H108" t="n">
        <v>1.74</v>
      </c>
      <c r="I108" t="n">
        <v>8</v>
      </c>
      <c r="J108" t="n">
        <v>281.26</v>
      </c>
      <c r="K108" t="n">
        <v>57.72</v>
      </c>
      <c r="L108" t="n">
        <v>27.5</v>
      </c>
      <c r="M108" t="n">
        <v>6</v>
      </c>
      <c r="N108" t="n">
        <v>76.03</v>
      </c>
      <c r="O108" t="n">
        <v>34922.42</v>
      </c>
      <c r="P108" t="n">
        <v>251.24</v>
      </c>
      <c r="Q108" t="n">
        <v>444.55</v>
      </c>
      <c r="R108" t="n">
        <v>67.39</v>
      </c>
      <c r="S108" t="n">
        <v>48.21</v>
      </c>
      <c r="T108" t="n">
        <v>3657.89</v>
      </c>
      <c r="U108" t="n">
        <v>0.72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296.9159457188927</v>
      </c>
      <c r="AB108" t="n">
        <v>406.2534959396337</v>
      </c>
      <c r="AC108" t="n">
        <v>367.4812324675169</v>
      </c>
      <c r="AD108" t="n">
        <v>296915.9457188927</v>
      </c>
      <c r="AE108" t="n">
        <v>406253.4959396337</v>
      </c>
      <c r="AF108" t="n">
        <v>4.481600284432942e-06</v>
      </c>
      <c r="AG108" t="n">
        <v>5.949074074074074</v>
      </c>
      <c r="AH108" t="n">
        <v>367481.2324675169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4.8703</v>
      </c>
      <c r="E109" t="n">
        <v>20.53</v>
      </c>
      <c r="F109" t="n">
        <v>17.46</v>
      </c>
      <c r="G109" t="n">
        <v>130.94</v>
      </c>
      <c r="H109" t="n">
        <v>1.75</v>
      </c>
      <c r="I109" t="n">
        <v>8</v>
      </c>
      <c r="J109" t="n">
        <v>281.75</v>
      </c>
      <c r="K109" t="n">
        <v>57.72</v>
      </c>
      <c r="L109" t="n">
        <v>27.75</v>
      </c>
      <c r="M109" t="n">
        <v>6</v>
      </c>
      <c r="N109" t="n">
        <v>76.28</v>
      </c>
      <c r="O109" t="n">
        <v>34983.41</v>
      </c>
      <c r="P109" t="n">
        <v>250.7</v>
      </c>
      <c r="Q109" t="n">
        <v>444.58</v>
      </c>
      <c r="R109" t="n">
        <v>66.40000000000001</v>
      </c>
      <c r="S109" t="n">
        <v>48.21</v>
      </c>
      <c r="T109" t="n">
        <v>3166.02</v>
      </c>
      <c r="U109" t="n">
        <v>0.73</v>
      </c>
      <c r="V109" t="n">
        <v>0.78</v>
      </c>
      <c r="W109" t="n">
        <v>0.18</v>
      </c>
      <c r="X109" t="n">
        <v>0.18</v>
      </c>
      <c r="Y109" t="n">
        <v>1</v>
      </c>
      <c r="Z109" t="n">
        <v>10</v>
      </c>
      <c r="AA109" t="n">
        <v>296.3849524260372</v>
      </c>
      <c r="AB109" t="n">
        <v>405.5269674905778</v>
      </c>
      <c r="AC109" t="n">
        <v>366.8240428739498</v>
      </c>
      <c r="AD109" t="n">
        <v>296384.9524260372</v>
      </c>
      <c r="AE109" t="n">
        <v>405526.9674905778</v>
      </c>
      <c r="AF109" t="n">
        <v>4.48722048132761e-06</v>
      </c>
      <c r="AG109" t="n">
        <v>5.940393518518519</v>
      </c>
      <c r="AH109" t="n">
        <v>366824.0428739499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4.871</v>
      </c>
      <c r="E110" t="n">
        <v>20.53</v>
      </c>
      <c r="F110" t="n">
        <v>17.46</v>
      </c>
      <c r="G110" t="n">
        <v>130.92</v>
      </c>
      <c r="H110" t="n">
        <v>1.77</v>
      </c>
      <c r="I110" t="n">
        <v>8</v>
      </c>
      <c r="J110" t="n">
        <v>282.25</v>
      </c>
      <c r="K110" t="n">
        <v>57.72</v>
      </c>
      <c r="L110" t="n">
        <v>28</v>
      </c>
      <c r="M110" t="n">
        <v>6</v>
      </c>
      <c r="N110" t="n">
        <v>76.52</v>
      </c>
      <c r="O110" t="n">
        <v>35044.49</v>
      </c>
      <c r="P110" t="n">
        <v>250.75</v>
      </c>
      <c r="Q110" t="n">
        <v>444.55</v>
      </c>
      <c r="R110" t="n">
        <v>66.37</v>
      </c>
      <c r="S110" t="n">
        <v>48.21</v>
      </c>
      <c r="T110" t="n">
        <v>3149.49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296.3855219688282</v>
      </c>
      <c r="AB110" t="n">
        <v>405.527746764151</v>
      </c>
      <c r="AC110" t="n">
        <v>366.824747774747</v>
      </c>
      <c r="AD110" t="n">
        <v>296385.5219688282</v>
      </c>
      <c r="AE110" t="n">
        <v>405527.746764151</v>
      </c>
      <c r="AF110" t="n">
        <v>4.487865421954867e-06</v>
      </c>
      <c r="AG110" t="n">
        <v>5.940393518518519</v>
      </c>
      <c r="AH110" t="n">
        <v>366824.747774747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4.8778</v>
      </c>
      <c r="E111" t="n">
        <v>20.5</v>
      </c>
      <c r="F111" t="n">
        <v>17.43</v>
      </c>
      <c r="G111" t="n">
        <v>130.71</v>
      </c>
      <c r="H111" t="n">
        <v>1.78</v>
      </c>
      <c r="I111" t="n">
        <v>8</v>
      </c>
      <c r="J111" t="n">
        <v>282.74</v>
      </c>
      <c r="K111" t="n">
        <v>57.72</v>
      </c>
      <c r="L111" t="n">
        <v>28.25</v>
      </c>
      <c r="M111" t="n">
        <v>6</v>
      </c>
      <c r="N111" t="n">
        <v>76.77</v>
      </c>
      <c r="O111" t="n">
        <v>35105.68</v>
      </c>
      <c r="P111" t="n">
        <v>249.44</v>
      </c>
      <c r="Q111" t="n">
        <v>444.55</v>
      </c>
      <c r="R111" t="n">
        <v>65.43000000000001</v>
      </c>
      <c r="S111" t="n">
        <v>48.21</v>
      </c>
      <c r="T111" t="n">
        <v>2678.97</v>
      </c>
      <c r="U111" t="n">
        <v>0.74</v>
      </c>
      <c r="V111" t="n">
        <v>0.78</v>
      </c>
      <c r="W111" t="n">
        <v>0.18</v>
      </c>
      <c r="X111" t="n">
        <v>0.15</v>
      </c>
      <c r="Y111" t="n">
        <v>1</v>
      </c>
      <c r="Z111" t="n">
        <v>10</v>
      </c>
      <c r="AA111" t="n">
        <v>283.0168259683203</v>
      </c>
      <c r="AB111" t="n">
        <v>387.2361071110136</v>
      </c>
      <c r="AC111" t="n">
        <v>350.2788365376275</v>
      </c>
      <c r="AD111" t="n">
        <v>283016.8259683203</v>
      </c>
      <c r="AE111" t="n">
        <v>387236.1071110136</v>
      </c>
      <c r="AF111" t="n">
        <v>4.49413055947679e-06</v>
      </c>
      <c r="AG111" t="n">
        <v>5.931712962962963</v>
      </c>
      <c r="AH111" t="n">
        <v>350278.8365376274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4.8724</v>
      </c>
      <c r="E112" t="n">
        <v>20.52</v>
      </c>
      <c r="F112" t="n">
        <v>17.45</v>
      </c>
      <c r="G112" t="n">
        <v>130.88</v>
      </c>
      <c r="H112" t="n">
        <v>1.79</v>
      </c>
      <c r="I112" t="n">
        <v>8</v>
      </c>
      <c r="J112" t="n">
        <v>283.24</v>
      </c>
      <c r="K112" t="n">
        <v>57.72</v>
      </c>
      <c r="L112" t="n">
        <v>28.5</v>
      </c>
      <c r="M112" t="n">
        <v>6</v>
      </c>
      <c r="N112" t="n">
        <v>77.01000000000001</v>
      </c>
      <c r="O112" t="n">
        <v>35166.96</v>
      </c>
      <c r="P112" t="n">
        <v>250.05</v>
      </c>
      <c r="Q112" t="n">
        <v>444.56</v>
      </c>
      <c r="R112" t="n">
        <v>66.31</v>
      </c>
      <c r="S112" t="n">
        <v>48.21</v>
      </c>
      <c r="T112" t="n">
        <v>3121.31</v>
      </c>
      <c r="U112" t="n">
        <v>0.73</v>
      </c>
      <c r="V112" t="n">
        <v>0.78</v>
      </c>
      <c r="W112" t="n">
        <v>0.17</v>
      </c>
      <c r="X112" t="n">
        <v>0.17</v>
      </c>
      <c r="Y112" t="n">
        <v>1</v>
      </c>
      <c r="Z112" t="n">
        <v>10</v>
      </c>
      <c r="AA112" t="n">
        <v>283.5563586731167</v>
      </c>
      <c r="AB112" t="n">
        <v>387.974319560219</v>
      </c>
      <c r="AC112" t="n">
        <v>350.9465950267684</v>
      </c>
      <c r="AD112" t="n">
        <v>283556.3586731167</v>
      </c>
      <c r="AE112" t="n">
        <v>387974.3195602191</v>
      </c>
      <c r="AF112" t="n">
        <v>4.48915530320938e-06</v>
      </c>
      <c r="AG112" t="n">
        <v>5.9375</v>
      </c>
      <c r="AH112" t="n">
        <v>350946.5950267684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4.8604</v>
      </c>
      <c r="E113" t="n">
        <v>20.57</v>
      </c>
      <c r="F113" t="n">
        <v>17.5</v>
      </c>
      <c r="G113" t="n">
        <v>131.26</v>
      </c>
      <c r="H113" t="n">
        <v>1.8</v>
      </c>
      <c r="I113" t="n">
        <v>8</v>
      </c>
      <c r="J113" t="n">
        <v>283.74</v>
      </c>
      <c r="K113" t="n">
        <v>57.72</v>
      </c>
      <c r="L113" t="n">
        <v>28.75</v>
      </c>
      <c r="M113" t="n">
        <v>6</v>
      </c>
      <c r="N113" t="n">
        <v>77.26000000000001</v>
      </c>
      <c r="O113" t="n">
        <v>35228.34</v>
      </c>
      <c r="P113" t="n">
        <v>250.5</v>
      </c>
      <c r="Q113" t="n">
        <v>444.55</v>
      </c>
      <c r="R113" t="n">
        <v>68.11</v>
      </c>
      <c r="S113" t="n">
        <v>48.21</v>
      </c>
      <c r="T113" t="n">
        <v>4019.81</v>
      </c>
      <c r="U113" t="n">
        <v>0.71</v>
      </c>
      <c r="V113" t="n">
        <v>0.78</v>
      </c>
      <c r="W113" t="n">
        <v>0.17</v>
      </c>
      <c r="X113" t="n">
        <v>0.22</v>
      </c>
      <c r="Y113" t="n">
        <v>1</v>
      </c>
      <c r="Z113" t="n">
        <v>10</v>
      </c>
      <c r="AA113" t="n">
        <v>296.7309345266137</v>
      </c>
      <c r="AB113" t="n">
        <v>406.0003554642397</v>
      </c>
      <c r="AC113" t="n">
        <v>367.2522513638097</v>
      </c>
      <c r="AD113" t="n">
        <v>296730.9345266137</v>
      </c>
      <c r="AE113" t="n">
        <v>406000.3554642397</v>
      </c>
      <c r="AF113" t="n">
        <v>4.47809917817069e-06</v>
      </c>
      <c r="AG113" t="n">
        <v>5.951967592592593</v>
      </c>
      <c r="AH113" t="n">
        <v>367252.2513638097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4.8654</v>
      </c>
      <c r="E114" t="n">
        <v>20.55</v>
      </c>
      <c r="F114" t="n">
        <v>17.48</v>
      </c>
      <c r="G114" t="n">
        <v>131.1</v>
      </c>
      <c r="H114" t="n">
        <v>1.82</v>
      </c>
      <c r="I114" t="n">
        <v>8</v>
      </c>
      <c r="J114" t="n">
        <v>284.23</v>
      </c>
      <c r="K114" t="n">
        <v>57.72</v>
      </c>
      <c r="L114" t="n">
        <v>29</v>
      </c>
      <c r="M114" t="n">
        <v>6</v>
      </c>
      <c r="N114" t="n">
        <v>77.51000000000001</v>
      </c>
      <c r="O114" t="n">
        <v>35289.82</v>
      </c>
      <c r="P114" t="n">
        <v>249.04</v>
      </c>
      <c r="Q114" t="n">
        <v>444.55</v>
      </c>
      <c r="R114" t="n">
        <v>67.28</v>
      </c>
      <c r="S114" t="n">
        <v>48.21</v>
      </c>
      <c r="T114" t="n">
        <v>3606.28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295.780536459923</v>
      </c>
      <c r="AB114" t="n">
        <v>404.69997890079</v>
      </c>
      <c r="AC114" t="n">
        <v>366.0759809144855</v>
      </c>
      <c r="AD114" t="n">
        <v>295780.536459923</v>
      </c>
      <c r="AE114" t="n">
        <v>404699.97890079</v>
      </c>
      <c r="AF114" t="n">
        <v>4.482705896936811e-06</v>
      </c>
      <c r="AG114" t="n">
        <v>5.946180555555556</v>
      </c>
      <c r="AH114" t="n">
        <v>366075.9809144855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4.8647</v>
      </c>
      <c r="E115" t="n">
        <v>20.56</v>
      </c>
      <c r="F115" t="n">
        <v>17.48</v>
      </c>
      <c r="G115" t="n">
        <v>131.12</v>
      </c>
      <c r="H115" t="n">
        <v>1.83</v>
      </c>
      <c r="I115" t="n">
        <v>8</v>
      </c>
      <c r="J115" t="n">
        <v>284.73</v>
      </c>
      <c r="K115" t="n">
        <v>57.72</v>
      </c>
      <c r="L115" t="n">
        <v>29.25</v>
      </c>
      <c r="M115" t="n">
        <v>6</v>
      </c>
      <c r="N115" t="n">
        <v>77.76000000000001</v>
      </c>
      <c r="O115" t="n">
        <v>35351.4</v>
      </c>
      <c r="P115" t="n">
        <v>248.42</v>
      </c>
      <c r="Q115" t="n">
        <v>444.55</v>
      </c>
      <c r="R115" t="n">
        <v>67.41</v>
      </c>
      <c r="S115" t="n">
        <v>48.21</v>
      </c>
      <c r="T115" t="n">
        <v>3671.89</v>
      </c>
      <c r="U115" t="n">
        <v>0.72</v>
      </c>
      <c r="V115" t="n">
        <v>0.78</v>
      </c>
      <c r="W115" t="n">
        <v>0.18</v>
      </c>
      <c r="X115" t="n">
        <v>0.21</v>
      </c>
      <c r="Y115" t="n">
        <v>1</v>
      </c>
      <c r="Z115" t="n">
        <v>10</v>
      </c>
      <c r="AA115" t="n">
        <v>295.4964846504093</v>
      </c>
      <c r="AB115" t="n">
        <v>404.311326683532</v>
      </c>
      <c r="AC115" t="n">
        <v>365.7244211193658</v>
      </c>
      <c r="AD115" t="n">
        <v>295496.4846504093</v>
      </c>
      <c r="AE115" t="n">
        <v>404311.326683532</v>
      </c>
      <c r="AF115" t="n">
        <v>4.482060956309554e-06</v>
      </c>
      <c r="AG115" t="n">
        <v>5.949074074074074</v>
      </c>
      <c r="AH115" t="n">
        <v>365724.4211193658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4.8835</v>
      </c>
      <c r="E116" t="n">
        <v>20.48</v>
      </c>
      <c r="F116" t="n">
        <v>17.45</v>
      </c>
      <c r="G116" t="n">
        <v>149.56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247.29</v>
      </c>
      <c r="Q116" t="n">
        <v>444.55</v>
      </c>
      <c r="R116" t="n">
        <v>66.28</v>
      </c>
      <c r="S116" t="n">
        <v>48.21</v>
      </c>
      <c r="T116" t="n">
        <v>3108.52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281.806701744798</v>
      </c>
      <c r="AB116" t="n">
        <v>385.5803617614775</v>
      </c>
      <c r="AC116" t="n">
        <v>348.781113200398</v>
      </c>
      <c r="AD116" t="n">
        <v>281806.701744798</v>
      </c>
      <c r="AE116" t="n">
        <v>385580.3617614775</v>
      </c>
      <c r="AF116" t="n">
        <v>4.499382218870168e-06</v>
      </c>
      <c r="AG116" t="n">
        <v>5.925925925925926</v>
      </c>
      <c r="AH116" t="n">
        <v>348781.1132003979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4.8863</v>
      </c>
      <c r="E117" t="n">
        <v>20.47</v>
      </c>
      <c r="F117" t="n">
        <v>17.44</v>
      </c>
      <c r="G117" t="n">
        <v>149.46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247.96</v>
      </c>
      <c r="Q117" t="n">
        <v>444.55</v>
      </c>
      <c r="R117" t="n">
        <v>65.86</v>
      </c>
      <c r="S117" t="n">
        <v>48.21</v>
      </c>
      <c r="T117" t="n">
        <v>2898.97</v>
      </c>
      <c r="U117" t="n">
        <v>0.73</v>
      </c>
      <c r="V117" t="n">
        <v>0.78</v>
      </c>
      <c r="W117" t="n">
        <v>0.17</v>
      </c>
      <c r="X117" t="n">
        <v>0.16</v>
      </c>
      <c r="Y117" t="n">
        <v>1</v>
      </c>
      <c r="Z117" t="n">
        <v>10</v>
      </c>
      <c r="AA117" t="n">
        <v>282.0175723646507</v>
      </c>
      <c r="AB117" t="n">
        <v>385.8688842465151</v>
      </c>
      <c r="AC117" t="n">
        <v>349.0420995044074</v>
      </c>
      <c r="AD117" t="n">
        <v>282017.5723646507</v>
      </c>
      <c r="AE117" t="n">
        <v>385868.8842465151</v>
      </c>
      <c r="AF117" t="n">
        <v>4.501961981379197e-06</v>
      </c>
      <c r="AG117" t="n">
        <v>5.923032407407407</v>
      </c>
      <c r="AH117" t="n">
        <v>349042.0995044074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4.883</v>
      </c>
      <c r="E118" t="n">
        <v>20.48</v>
      </c>
      <c r="F118" t="n">
        <v>17.45</v>
      </c>
      <c r="G118" t="n">
        <v>149.58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248.15</v>
      </c>
      <c r="Q118" t="n">
        <v>444.55</v>
      </c>
      <c r="R118" t="n">
        <v>66.34999999999999</v>
      </c>
      <c r="S118" t="n">
        <v>48.21</v>
      </c>
      <c r="T118" t="n">
        <v>3142.65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282.2497390120676</v>
      </c>
      <c r="AB118" t="n">
        <v>386.1865448959804</v>
      </c>
      <c r="AC118" t="n">
        <v>349.3294430673272</v>
      </c>
      <c r="AD118" t="n">
        <v>282249.7390120676</v>
      </c>
      <c r="AE118" t="n">
        <v>386186.5448959804</v>
      </c>
      <c r="AF118" t="n">
        <v>4.498921546993556e-06</v>
      </c>
      <c r="AG118" t="n">
        <v>5.925925925925926</v>
      </c>
      <c r="AH118" t="n">
        <v>349329.4430673273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4.8848</v>
      </c>
      <c r="E119" t="n">
        <v>20.47</v>
      </c>
      <c r="F119" t="n">
        <v>17.44</v>
      </c>
      <c r="G119" t="n">
        <v>149.52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248.37</v>
      </c>
      <c r="Q119" t="n">
        <v>444.55</v>
      </c>
      <c r="R119" t="n">
        <v>66.04000000000001</v>
      </c>
      <c r="S119" t="n">
        <v>48.21</v>
      </c>
      <c r="T119" t="n">
        <v>2988.37</v>
      </c>
      <c r="U119" t="n">
        <v>0.73</v>
      </c>
      <c r="V119" t="n">
        <v>0.78</v>
      </c>
      <c r="W119" t="n">
        <v>0.18</v>
      </c>
      <c r="X119" t="n">
        <v>0.17</v>
      </c>
      <c r="Y119" t="n">
        <v>1</v>
      </c>
      <c r="Z119" t="n">
        <v>10</v>
      </c>
      <c r="AA119" t="n">
        <v>282.2718105171564</v>
      </c>
      <c r="AB119" t="n">
        <v>386.2167441029692</v>
      </c>
      <c r="AC119" t="n">
        <v>349.3567601043858</v>
      </c>
      <c r="AD119" t="n">
        <v>282271.8105171564</v>
      </c>
      <c r="AE119" t="n">
        <v>386216.7441029692</v>
      </c>
      <c r="AF119" t="n">
        <v>4.50057996574936e-06</v>
      </c>
      <c r="AG119" t="n">
        <v>5.923032407407407</v>
      </c>
      <c r="AH119" t="n">
        <v>349356.7601043858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4.8865</v>
      </c>
      <c r="E120" t="n">
        <v>20.46</v>
      </c>
      <c r="F120" t="n">
        <v>17.44</v>
      </c>
      <c r="G120" t="n">
        <v>149.46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248.64</v>
      </c>
      <c r="Q120" t="n">
        <v>444.55</v>
      </c>
      <c r="R120" t="n">
        <v>65.84</v>
      </c>
      <c r="S120" t="n">
        <v>48.21</v>
      </c>
      <c r="T120" t="n">
        <v>2888.57</v>
      </c>
      <c r="U120" t="n">
        <v>0.73</v>
      </c>
      <c r="V120" t="n">
        <v>0.78</v>
      </c>
      <c r="W120" t="n">
        <v>0.17</v>
      </c>
      <c r="X120" t="n">
        <v>0.16</v>
      </c>
      <c r="Y120" t="n">
        <v>1</v>
      </c>
      <c r="Z120" t="n">
        <v>10</v>
      </c>
      <c r="AA120" t="n">
        <v>282.3473202916894</v>
      </c>
      <c r="AB120" t="n">
        <v>386.3200599077413</v>
      </c>
      <c r="AC120" t="n">
        <v>349.4502155937552</v>
      </c>
      <c r="AD120" t="n">
        <v>282347.3202916894</v>
      </c>
      <c r="AE120" t="n">
        <v>386320.0599077413</v>
      </c>
      <c r="AF120" t="n">
        <v>4.50214625012984e-06</v>
      </c>
      <c r="AG120" t="n">
        <v>5.920138888888889</v>
      </c>
      <c r="AH120" t="n">
        <v>349450.2155937552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17.44</v>
      </c>
      <c r="G121" t="n">
        <v>149.5</v>
      </c>
      <c r="H121" t="n">
        <v>1.9</v>
      </c>
      <c r="I121" t="n">
        <v>7</v>
      </c>
      <c r="J121" t="n">
        <v>287.75</v>
      </c>
      <c r="K121" t="n">
        <v>57.72</v>
      </c>
      <c r="L121" t="n">
        <v>30.75</v>
      </c>
      <c r="M121" t="n">
        <v>5</v>
      </c>
      <c r="N121" t="n">
        <v>79.27</v>
      </c>
      <c r="O121" t="n">
        <v>35723.13</v>
      </c>
      <c r="P121" t="n">
        <v>248.7</v>
      </c>
      <c r="Q121" t="n">
        <v>444.55</v>
      </c>
      <c r="R121" t="n">
        <v>65.97</v>
      </c>
      <c r="S121" t="n">
        <v>48.21</v>
      </c>
      <c r="T121" t="n">
        <v>2957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282.4180876934598</v>
      </c>
      <c r="AB121" t="n">
        <v>386.4168869888811</v>
      </c>
      <c r="AC121" t="n">
        <v>349.5378016341687</v>
      </c>
      <c r="AD121" t="n">
        <v>282418.0876934598</v>
      </c>
      <c r="AE121" t="n">
        <v>386416.8869888811</v>
      </c>
      <c r="AF121" t="n">
        <v>4.501040637625971e-06</v>
      </c>
      <c r="AG121" t="n">
        <v>5.923032407407407</v>
      </c>
      <c r="AH121" t="n">
        <v>349537.8016341687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4.8858</v>
      </c>
      <c r="E122" t="n">
        <v>20.47</v>
      </c>
      <c r="F122" t="n">
        <v>17.44</v>
      </c>
      <c r="G122" t="n">
        <v>149.48</v>
      </c>
      <c r="H122" t="n">
        <v>1.92</v>
      </c>
      <c r="I122" t="n">
        <v>7</v>
      </c>
      <c r="J122" t="n">
        <v>288.25</v>
      </c>
      <c r="K122" t="n">
        <v>57.72</v>
      </c>
      <c r="L122" t="n">
        <v>31</v>
      </c>
      <c r="M122" t="n">
        <v>5</v>
      </c>
      <c r="N122" t="n">
        <v>79.53</v>
      </c>
      <c r="O122" t="n">
        <v>35785.42</v>
      </c>
      <c r="P122" t="n">
        <v>248.62</v>
      </c>
      <c r="Q122" t="n">
        <v>444.56</v>
      </c>
      <c r="R122" t="n">
        <v>65.84</v>
      </c>
      <c r="S122" t="n">
        <v>48.21</v>
      </c>
      <c r="T122" t="n">
        <v>2890.38</v>
      </c>
      <c r="U122" t="n">
        <v>0.73</v>
      </c>
      <c r="V122" t="n">
        <v>0.78</v>
      </c>
      <c r="W122" t="n">
        <v>0.18</v>
      </c>
      <c r="X122" t="n">
        <v>0.16</v>
      </c>
      <c r="Y122" t="n">
        <v>1</v>
      </c>
      <c r="Z122" t="n">
        <v>10</v>
      </c>
      <c r="AA122" t="n">
        <v>282.361370056122</v>
      </c>
      <c r="AB122" t="n">
        <v>386.3392834152699</v>
      </c>
      <c r="AC122" t="n">
        <v>349.4676044367056</v>
      </c>
      <c r="AD122" t="n">
        <v>282361.370056122</v>
      </c>
      <c r="AE122" t="n">
        <v>386339.2834152699</v>
      </c>
      <c r="AF122" t="n">
        <v>4.501501309502583e-06</v>
      </c>
      <c r="AG122" t="n">
        <v>5.923032407407407</v>
      </c>
      <c r="AH122" t="n">
        <v>349467.6044367056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4.8912</v>
      </c>
      <c r="E123" t="n">
        <v>20.44</v>
      </c>
      <c r="F123" t="n">
        <v>17.42</v>
      </c>
      <c r="G123" t="n">
        <v>149.29</v>
      </c>
      <c r="H123" t="n">
        <v>1.93</v>
      </c>
      <c r="I123" t="n">
        <v>7</v>
      </c>
      <c r="J123" t="n">
        <v>288.76</v>
      </c>
      <c r="K123" t="n">
        <v>57.72</v>
      </c>
      <c r="L123" t="n">
        <v>31.25</v>
      </c>
      <c r="M123" t="n">
        <v>5</v>
      </c>
      <c r="N123" t="n">
        <v>79.78</v>
      </c>
      <c r="O123" t="n">
        <v>35847.82</v>
      </c>
      <c r="P123" t="n">
        <v>248.25</v>
      </c>
      <c r="Q123" t="n">
        <v>444.55</v>
      </c>
      <c r="R123" t="n">
        <v>65.01000000000001</v>
      </c>
      <c r="S123" t="n">
        <v>48.21</v>
      </c>
      <c r="T123" t="n">
        <v>2473.77</v>
      </c>
      <c r="U123" t="n">
        <v>0.74</v>
      </c>
      <c r="V123" t="n">
        <v>0.78</v>
      </c>
      <c r="W123" t="n">
        <v>0.18</v>
      </c>
      <c r="X123" t="n">
        <v>0.14</v>
      </c>
      <c r="Y123" t="n">
        <v>1</v>
      </c>
      <c r="Z123" t="n">
        <v>10</v>
      </c>
      <c r="AA123" t="n">
        <v>281.943312297607</v>
      </c>
      <c r="AB123" t="n">
        <v>385.767278346663</v>
      </c>
      <c r="AC123" t="n">
        <v>348.9501907290324</v>
      </c>
      <c r="AD123" t="n">
        <v>281943.312297607</v>
      </c>
      <c r="AE123" t="n">
        <v>385767.278346663</v>
      </c>
      <c r="AF123" t="n">
        <v>4.506476565769995e-06</v>
      </c>
      <c r="AG123" t="n">
        <v>5.914351851851852</v>
      </c>
      <c r="AH123" t="n">
        <v>348950.1907290324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4.8946</v>
      </c>
      <c r="E124" t="n">
        <v>20.43</v>
      </c>
      <c r="F124" t="n">
        <v>17.4</v>
      </c>
      <c r="G124" t="n">
        <v>149.17</v>
      </c>
      <c r="H124" t="n">
        <v>1.94</v>
      </c>
      <c r="I124" t="n">
        <v>7</v>
      </c>
      <c r="J124" t="n">
        <v>289.27</v>
      </c>
      <c r="K124" t="n">
        <v>57.72</v>
      </c>
      <c r="L124" t="n">
        <v>31.5</v>
      </c>
      <c r="M124" t="n">
        <v>5</v>
      </c>
      <c r="N124" t="n">
        <v>80.04000000000001</v>
      </c>
      <c r="O124" t="n">
        <v>35910.33</v>
      </c>
      <c r="P124" t="n">
        <v>247.65</v>
      </c>
      <c r="Q124" t="n">
        <v>444.57</v>
      </c>
      <c r="R124" t="n">
        <v>64.7</v>
      </c>
      <c r="S124" t="n">
        <v>48.21</v>
      </c>
      <c r="T124" t="n">
        <v>2320.47</v>
      </c>
      <c r="U124" t="n">
        <v>0.75</v>
      </c>
      <c r="V124" t="n">
        <v>0.78</v>
      </c>
      <c r="W124" t="n">
        <v>0.17</v>
      </c>
      <c r="X124" t="n">
        <v>0.13</v>
      </c>
      <c r="Y124" t="n">
        <v>1</v>
      </c>
      <c r="Z124" t="n">
        <v>10</v>
      </c>
      <c r="AA124" t="n">
        <v>281.480494384823</v>
      </c>
      <c r="AB124" t="n">
        <v>385.1340304603067</v>
      </c>
      <c r="AC124" t="n">
        <v>348.3773791321809</v>
      </c>
      <c r="AD124" t="n">
        <v>281480.494384823</v>
      </c>
      <c r="AE124" t="n">
        <v>385134.0304603067</v>
      </c>
      <c r="AF124" t="n">
        <v>4.509609134530956e-06</v>
      </c>
      <c r="AG124" t="n">
        <v>5.911458333333333</v>
      </c>
      <c r="AH124" t="n">
        <v>348377.3791321809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4.8854</v>
      </c>
      <c r="E125" t="n">
        <v>20.47</v>
      </c>
      <c r="F125" t="n">
        <v>17.44</v>
      </c>
      <c r="G125" t="n">
        <v>149.5</v>
      </c>
      <c r="H125" t="n">
        <v>1.95</v>
      </c>
      <c r="I125" t="n">
        <v>7</v>
      </c>
      <c r="J125" t="n">
        <v>289.77</v>
      </c>
      <c r="K125" t="n">
        <v>57.72</v>
      </c>
      <c r="L125" t="n">
        <v>31.75</v>
      </c>
      <c r="M125" t="n">
        <v>5</v>
      </c>
      <c r="N125" t="n">
        <v>80.3</v>
      </c>
      <c r="O125" t="n">
        <v>35972.93</v>
      </c>
      <c r="P125" t="n">
        <v>247.86</v>
      </c>
      <c r="Q125" t="n">
        <v>444.55</v>
      </c>
      <c r="R125" t="n">
        <v>66.06999999999999</v>
      </c>
      <c r="S125" t="n">
        <v>48.21</v>
      </c>
      <c r="T125" t="n">
        <v>3004.56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281.9987999450393</v>
      </c>
      <c r="AB125" t="n">
        <v>385.8431989938221</v>
      </c>
      <c r="AC125" t="n">
        <v>349.0188656161819</v>
      </c>
      <c r="AD125" t="n">
        <v>281998.7999450393</v>
      </c>
      <c r="AE125" t="n">
        <v>385843.1989938221</v>
      </c>
      <c r="AF125" t="n">
        <v>4.501132772001294e-06</v>
      </c>
      <c r="AG125" t="n">
        <v>5.923032407407407</v>
      </c>
      <c r="AH125" t="n">
        <v>349018.8656161819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4.8812</v>
      </c>
      <c r="E126" t="n">
        <v>20.49</v>
      </c>
      <c r="F126" t="n">
        <v>17.46</v>
      </c>
      <c r="G126" t="n">
        <v>149.65</v>
      </c>
      <c r="H126" t="n">
        <v>1.96</v>
      </c>
      <c r="I126" t="n">
        <v>7</v>
      </c>
      <c r="J126" t="n">
        <v>290.28</v>
      </c>
      <c r="K126" t="n">
        <v>57.72</v>
      </c>
      <c r="L126" t="n">
        <v>32</v>
      </c>
      <c r="M126" t="n">
        <v>5</v>
      </c>
      <c r="N126" t="n">
        <v>80.56</v>
      </c>
      <c r="O126" t="n">
        <v>36035.65</v>
      </c>
      <c r="P126" t="n">
        <v>247.74</v>
      </c>
      <c r="Q126" t="n">
        <v>444.55</v>
      </c>
      <c r="R126" t="n">
        <v>66.67</v>
      </c>
      <c r="S126" t="n">
        <v>48.21</v>
      </c>
      <c r="T126" t="n">
        <v>3303.74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282.1335056973222</v>
      </c>
      <c r="AB126" t="n">
        <v>386.027509346894</v>
      </c>
      <c r="AC126" t="n">
        <v>349.1855856478378</v>
      </c>
      <c r="AD126" t="n">
        <v>282133.5056973222</v>
      </c>
      <c r="AE126" t="n">
        <v>386027.509346894</v>
      </c>
      <c r="AF126" t="n">
        <v>4.497263128237752e-06</v>
      </c>
      <c r="AG126" t="n">
        <v>5.928819444444444</v>
      </c>
      <c r="AH126" t="n">
        <v>349185.5856478378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4.8836</v>
      </c>
      <c r="E127" t="n">
        <v>20.48</v>
      </c>
      <c r="F127" t="n">
        <v>17.45</v>
      </c>
      <c r="G127" t="n">
        <v>149.56</v>
      </c>
      <c r="H127" t="n">
        <v>1.97</v>
      </c>
      <c r="I127" t="n">
        <v>7</v>
      </c>
      <c r="J127" t="n">
        <v>290.79</v>
      </c>
      <c r="K127" t="n">
        <v>57.72</v>
      </c>
      <c r="L127" t="n">
        <v>32.25</v>
      </c>
      <c r="M127" t="n">
        <v>5</v>
      </c>
      <c r="N127" t="n">
        <v>80.81999999999999</v>
      </c>
      <c r="O127" t="n">
        <v>36098.46</v>
      </c>
      <c r="P127" t="n">
        <v>247.54</v>
      </c>
      <c r="Q127" t="n">
        <v>444.55</v>
      </c>
      <c r="R127" t="n">
        <v>66.26000000000001</v>
      </c>
      <c r="S127" t="n">
        <v>48.21</v>
      </c>
      <c r="T127" t="n">
        <v>3099.04</v>
      </c>
      <c r="U127" t="n">
        <v>0.73</v>
      </c>
      <c r="V127" t="n">
        <v>0.78</v>
      </c>
      <c r="W127" t="n">
        <v>0.18</v>
      </c>
      <c r="X127" t="n">
        <v>0.17</v>
      </c>
      <c r="Y127" t="n">
        <v>1</v>
      </c>
      <c r="Z127" t="n">
        <v>10</v>
      </c>
      <c r="AA127" t="n">
        <v>281.9271045966124</v>
      </c>
      <c r="AB127" t="n">
        <v>385.7451022551289</v>
      </c>
      <c r="AC127" t="n">
        <v>348.93013109255</v>
      </c>
      <c r="AD127" t="n">
        <v>281927.1045966125</v>
      </c>
      <c r="AE127" t="n">
        <v>385745.1022551289</v>
      </c>
      <c r="AF127" t="n">
        <v>4.499474353245491e-06</v>
      </c>
      <c r="AG127" t="n">
        <v>5.925925925925926</v>
      </c>
      <c r="AH127" t="n">
        <v>348930.13109255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4.8847</v>
      </c>
      <c r="E128" t="n">
        <v>20.47</v>
      </c>
      <c r="F128" t="n">
        <v>17.44</v>
      </c>
      <c r="G128" t="n">
        <v>149.52</v>
      </c>
      <c r="H128" t="n">
        <v>1.99</v>
      </c>
      <c r="I128" t="n">
        <v>7</v>
      </c>
      <c r="J128" t="n">
        <v>291.3</v>
      </c>
      <c r="K128" t="n">
        <v>57.72</v>
      </c>
      <c r="L128" t="n">
        <v>32.5</v>
      </c>
      <c r="M128" t="n">
        <v>5</v>
      </c>
      <c r="N128" t="n">
        <v>81.08</v>
      </c>
      <c r="O128" t="n">
        <v>36161.39</v>
      </c>
      <c r="P128" t="n">
        <v>247.01</v>
      </c>
      <c r="Q128" t="n">
        <v>444.55</v>
      </c>
      <c r="R128" t="n">
        <v>66.02</v>
      </c>
      <c r="S128" t="n">
        <v>48.21</v>
      </c>
      <c r="T128" t="n">
        <v>2980.11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281.6018302899279</v>
      </c>
      <c r="AB128" t="n">
        <v>385.3000475986336</v>
      </c>
      <c r="AC128" t="n">
        <v>348.5275518278324</v>
      </c>
      <c r="AD128" t="n">
        <v>281601.8302899279</v>
      </c>
      <c r="AE128" t="n">
        <v>385300.0475986336</v>
      </c>
      <c r="AF128" t="n">
        <v>4.500487831374037e-06</v>
      </c>
      <c r="AG128" t="n">
        <v>5.923032407407407</v>
      </c>
      <c r="AH128" t="n">
        <v>348527.5518278324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4.8835</v>
      </c>
      <c r="E129" t="n">
        <v>20.48</v>
      </c>
      <c r="F129" t="n">
        <v>17.45</v>
      </c>
      <c r="G129" t="n">
        <v>149.56</v>
      </c>
      <c r="H129" t="n">
        <v>2</v>
      </c>
      <c r="I129" t="n">
        <v>7</v>
      </c>
      <c r="J129" t="n">
        <v>291.81</v>
      </c>
      <c r="K129" t="n">
        <v>57.72</v>
      </c>
      <c r="L129" t="n">
        <v>32.75</v>
      </c>
      <c r="M129" t="n">
        <v>5</v>
      </c>
      <c r="N129" t="n">
        <v>81.34</v>
      </c>
      <c r="O129" t="n">
        <v>36224.42</v>
      </c>
      <c r="P129" t="n">
        <v>246.79</v>
      </c>
      <c r="Q129" t="n">
        <v>444.55</v>
      </c>
      <c r="R129" t="n">
        <v>66.28</v>
      </c>
      <c r="S129" t="n">
        <v>48.21</v>
      </c>
      <c r="T129" t="n">
        <v>3109.23</v>
      </c>
      <c r="U129" t="n">
        <v>0.73</v>
      </c>
      <c r="V129" t="n">
        <v>0.78</v>
      </c>
      <c r="W129" t="n">
        <v>0.17</v>
      </c>
      <c r="X129" t="n">
        <v>0.17</v>
      </c>
      <c r="Y129" t="n">
        <v>1</v>
      </c>
      <c r="Z129" t="n">
        <v>10</v>
      </c>
      <c r="AA129" t="n">
        <v>281.5590670307629</v>
      </c>
      <c r="AB129" t="n">
        <v>385.2415370208621</v>
      </c>
      <c r="AC129" t="n">
        <v>348.4746254174834</v>
      </c>
      <c r="AD129" t="n">
        <v>281559.0670307629</v>
      </c>
      <c r="AE129" t="n">
        <v>385241.5370208621</v>
      </c>
      <c r="AF129" t="n">
        <v>4.499382218870168e-06</v>
      </c>
      <c r="AG129" t="n">
        <v>5.925925925925926</v>
      </c>
      <c r="AH129" t="n">
        <v>348474.6254174834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4.8823</v>
      </c>
      <c r="E130" t="n">
        <v>20.48</v>
      </c>
      <c r="F130" t="n">
        <v>17.45</v>
      </c>
      <c r="G130" t="n">
        <v>149.61</v>
      </c>
      <c r="H130" t="n">
        <v>2.01</v>
      </c>
      <c r="I130" t="n">
        <v>7</v>
      </c>
      <c r="J130" t="n">
        <v>292.32</v>
      </c>
      <c r="K130" t="n">
        <v>57.72</v>
      </c>
      <c r="L130" t="n">
        <v>33</v>
      </c>
      <c r="M130" t="n">
        <v>5</v>
      </c>
      <c r="N130" t="n">
        <v>81.59999999999999</v>
      </c>
      <c r="O130" t="n">
        <v>36287.56</v>
      </c>
      <c r="P130" t="n">
        <v>246.98</v>
      </c>
      <c r="Q130" t="n">
        <v>444.55</v>
      </c>
      <c r="R130" t="n">
        <v>66.5</v>
      </c>
      <c r="S130" t="n">
        <v>48.21</v>
      </c>
      <c r="T130" t="n">
        <v>3218.26</v>
      </c>
      <c r="U130" t="n">
        <v>0.72</v>
      </c>
      <c r="V130" t="n">
        <v>0.78</v>
      </c>
      <c r="W130" t="n">
        <v>0.17</v>
      </c>
      <c r="X130" t="n">
        <v>0.18</v>
      </c>
      <c r="Y130" t="n">
        <v>1</v>
      </c>
      <c r="Z130" t="n">
        <v>10</v>
      </c>
      <c r="AA130" t="n">
        <v>281.6940850257066</v>
      </c>
      <c r="AB130" t="n">
        <v>385.4262745981177</v>
      </c>
      <c r="AC130" t="n">
        <v>348.6417318996465</v>
      </c>
      <c r="AD130" t="n">
        <v>281694.0850257066</v>
      </c>
      <c r="AE130" t="n">
        <v>385426.2745981177</v>
      </c>
      <c r="AF130" t="n">
        <v>4.498276606366299e-06</v>
      </c>
      <c r="AG130" t="n">
        <v>5.925925925925926</v>
      </c>
      <c r="AH130" t="n">
        <v>348641.7318996465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4.8812</v>
      </c>
      <c r="E131" t="n">
        <v>20.49</v>
      </c>
      <c r="F131" t="n">
        <v>17.46</v>
      </c>
      <c r="G131" t="n">
        <v>149.65</v>
      </c>
      <c r="H131" t="n">
        <v>2.02</v>
      </c>
      <c r="I131" t="n">
        <v>7</v>
      </c>
      <c r="J131" t="n">
        <v>292.84</v>
      </c>
      <c r="K131" t="n">
        <v>57.72</v>
      </c>
      <c r="L131" t="n">
        <v>33.25</v>
      </c>
      <c r="M131" t="n">
        <v>5</v>
      </c>
      <c r="N131" t="n">
        <v>81.86</v>
      </c>
      <c r="O131" t="n">
        <v>36350.81</v>
      </c>
      <c r="P131" t="n">
        <v>246.95</v>
      </c>
      <c r="Q131" t="n">
        <v>444.57</v>
      </c>
      <c r="R131" t="n">
        <v>66.5</v>
      </c>
      <c r="S131" t="n">
        <v>48.21</v>
      </c>
      <c r="T131" t="n">
        <v>3218.53</v>
      </c>
      <c r="U131" t="n">
        <v>0.72</v>
      </c>
      <c r="V131" t="n">
        <v>0.78</v>
      </c>
      <c r="W131" t="n">
        <v>0.18</v>
      </c>
      <c r="X131" t="n">
        <v>0.18</v>
      </c>
      <c r="Y131" t="n">
        <v>1</v>
      </c>
      <c r="Z131" t="n">
        <v>10</v>
      </c>
      <c r="AA131" t="n">
        <v>281.7420584878111</v>
      </c>
      <c r="AB131" t="n">
        <v>385.4919140054089</v>
      </c>
      <c r="AC131" t="n">
        <v>348.7011067740312</v>
      </c>
      <c r="AD131" t="n">
        <v>281742.0584878111</v>
      </c>
      <c r="AE131" t="n">
        <v>385491.9140054089</v>
      </c>
      <c r="AF131" t="n">
        <v>4.497263128237752e-06</v>
      </c>
      <c r="AG131" t="n">
        <v>5.928819444444444</v>
      </c>
      <c r="AH131" t="n">
        <v>348701.1067740312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4.8842</v>
      </c>
      <c r="E132" t="n">
        <v>20.47</v>
      </c>
      <c r="F132" t="n">
        <v>17.45</v>
      </c>
      <c r="G132" t="n">
        <v>149.54</v>
      </c>
      <c r="H132" t="n">
        <v>2.03</v>
      </c>
      <c r="I132" t="n">
        <v>7</v>
      </c>
      <c r="J132" t="n">
        <v>293.35</v>
      </c>
      <c r="K132" t="n">
        <v>57.72</v>
      </c>
      <c r="L132" t="n">
        <v>33.5</v>
      </c>
      <c r="M132" t="n">
        <v>5</v>
      </c>
      <c r="N132" t="n">
        <v>82.13</v>
      </c>
      <c r="O132" t="n">
        <v>36414.16</v>
      </c>
      <c r="P132" t="n">
        <v>246.71</v>
      </c>
      <c r="Q132" t="n">
        <v>444.55</v>
      </c>
      <c r="R132" t="n">
        <v>66.16</v>
      </c>
      <c r="S132" t="n">
        <v>48.21</v>
      </c>
      <c r="T132" t="n">
        <v>3047.91</v>
      </c>
      <c r="U132" t="n">
        <v>0.73</v>
      </c>
      <c r="V132" t="n">
        <v>0.78</v>
      </c>
      <c r="W132" t="n">
        <v>0.18</v>
      </c>
      <c r="X132" t="n">
        <v>0.17</v>
      </c>
      <c r="Y132" t="n">
        <v>1</v>
      </c>
      <c r="Z132" t="n">
        <v>10</v>
      </c>
      <c r="AA132" t="n">
        <v>281.4956057910552</v>
      </c>
      <c r="AB132" t="n">
        <v>385.1547065529817</v>
      </c>
      <c r="AC132" t="n">
        <v>348.3960819275902</v>
      </c>
      <c r="AD132" t="n">
        <v>281495.6057910552</v>
      </c>
      <c r="AE132" t="n">
        <v>385154.7065529817</v>
      </c>
      <c r="AF132" t="n">
        <v>4.500027159497425e-06</v>
      </c>
      <c r="AG132" t="n">
        <v>5.923032407407407</v>
      </c>
      <c r="AH132" t="n">
        <v>348396.0819275902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4.88</v>
      </c>
      <c r="E133" t="n">
        <v>20.49</v>
      </c>
      <c r="F133" t="n">
        <v>17.46</v>
      </c>
      <c r="G133" t="n">
        <v>149.69</v>
      </c>
      <c r="H133" t="n">
        <v>2.05</v>
      </c>
      <c r="I133" t="n">
        <v>7</v>
      </c>
      <c r="J133" t="n">
        <v>293.87</v>
      </c>
      <c r="K133" t="n">
        <v>57.72</v>
      </c>
      <c r="L133" t="n">
        <v>33.75</v>
      </c>
      <c r="M133" t="n">
        <v>5</v>
      </c>
      <c r="N133" t="n">
        <v>82.39</v>
      </c>
      <c r="O133" t="n">
        <v>36477.63</v>
      </c>
      <c r="P133" t="n">
        <v>246.71</v>
      </c>
      <c r="Q133" t="n">
        <v>444.57</v>
      </c>
      <c r="R133" t="n">
        <v>66.73999999999999</v>
      </c>
      <c r="S133" t="n">
        <v>48.21</v>
      </c>
      <c r="T133" t="n">
        <v>3341.5</v>
      </c>
      <c r="U133" t="n">
        <v>0.72</v>
      </c>
      <c r="V133" t="n">
        <v>0.78</v>
      </c>
      <c r="W133" t="n">
        <v>0.18</v>
      </c>
      <c r="X133" t="n">
        <v>0.19</v>
      </c>
      <c r="Y133" t="n">
        <v>1</v>
      </c>
      <c r="Z133" t="n">
        <v>10</v>
      </c>
      <c r="AA133" t="n">
        <v>281.6640665202107</v>
      </c>
      <c r="AB133" t="n">
        <v>385.3852019545752</v>
      </c>
      <c r="AC133" t="n">
        <v>348.6045791715579</v>
      </c>
      <c r="AD133" t="n">
        <v>281664.0665202107</v>
      </c>
      <c r="AE133" t="n">
        <v>385385.2019545752</v>
      </c>
      <c r="AF133" t="n">
        <v>4.496157515733883e-06</v>
      </c>
      <c r="AG133" t="n">
        <v>5.928819444444444</v>
      </c>
      <c r="AH133" t="n">
        <v>348604.5791715579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4.8858</v>
      </c>
      <c r="E134" t="n">
        <v>20.47</v>
      </c>
      <c r="F134" t="n">
        <v>17.44</v>
      </c>
      <c r="G134" t="n">
        <v>149.48</v>
      </c>
      <c r="H134" t="n">
        <v>2.06</v>
      </c>
      <c r="I134" t="n">
        <v>7</v>
      </c>
      <c r="J134" t="n">
        <v>294.38</v>
      </c>
      <c r="K134" t="n">
        <v>57.72</v>
      </c>
      <c r="L134" t="n">
        <v>34</v>
      </c>
      <c r="M134" t="n">
        <v>5</v>
      </c>
      <c r="N134" t="n">
        <v>82.66</v>
      </c>
      <c r="O134" t="n">
        <v>36541.2</v>
      </c>
      <c r="P134" t="n">
        <v>246.11</v>
      </c>
      <c r="Q134" t="n">
        <v>444.55</v>
      </c>
      <c r="R134" t="n">
        <v>65.83</v>
      </c>
      <c r="S134" t="n">
        <v>48.21</v>
      </c>
      <c r="T134" t="n">
        <v>2885.52</v>
      </c>
      <c r="U134" t="n">
        <v>0.73</v>
      </c>
      <c r="V134" t="n">
        <v>0.78</v>
      </c>
      <c r="W134" t="n">
        <v>0.18</v>
      </c>
      <c r="X134" t="n">
        <v>0.16</v>
      </c>
      <c r="Y134" t="n">
        <v>1</v>
      </c>
      <c r="Z134" t="n">
        <v>10</v>
      </c>
      <c r="AA134" t="n">
        <v>281.1188289958098</v>
      </c>
      <c r="AB134" t="n">
        <v>384.6391839195078</v>
      </c>
      <c r="AC134" t="n">
        <v>347.9297600507144</v>
      </c>
      <c r="AD134" t="n">
        <v>281118.8289958098</v>
      </c>
      <c r="AE134" t="n">
        <v>384639.1839195078</v>
      </c>
      <c r="AF134" t="n">
        <v>4.501501309502583e-06</v>
      </c>
      <c r="AG134" t="n">
        <v>5.923032407407407</v>
      </c>
      <c r="AH134" t="n">
        <v>347929.7600507144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4.8874</v>
      </c>
      <c r="E135" t="n">
        <v>20.46</v>
      </c>
      <c r="F135" t="n">
        <v>17.43</v>
      </c>
      <c r="G135" t="n">
        <v>149.43</v>
      </c>
      <c r="H135" t="n">
        <v>2.07</v>
      </c>
      <c r="I135" t="n">
        <v>7</v>
      </c>
      <c r="J135" t="n">
        <v>294.9</v>
      </c>
      <c r="K135" t="n">
        <v>57.72</v>
      </c>
      <c r="L135" t="n">
        <v>34.25</v>
      </c>
      <c r="M135" t="n">
        <v>5</v>
      </c>
      <c r="N135" t="n">
        <v>82.92</v>
      </c>
      <c r="O135" t="n">
        <v>36604.89</v>
      </c>
      <c r="P135" t="n">
        <v>245.19</v>
      </c>
      <c r="Q135" t="n">
        <v>444.55</v>
      </c>
      <c r="R135" t="n">
        <v>65.68000000000001</v>
      </c>
      <c r="S135" t="n">
        <v>48.21</v>
      </c>
      <c r="T135" t="n">
        <v>2810.45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280.5839391435422</v>
      </c>
      <c r="AB135" t="n">
        <v>383.9073240259605</v>
      </c>
      <c r="AC135" t="n">
        <v>347.2677478382355</v>
      </c>
      <c r="AD135" t="n">
        <v>280583.9391435422</v>
      </c>
      <c r="AE135" t="n">
        <v>383907.3240259605</v>
      </c>
      <c r="AF135" t="n">
        <v>4.502975459507743e-06</v>
      </c>
      <c r="AG135" t="n">
        <v>5.920138888888889</v>
      </c>
      <c r="AH135" t="n">
        <v>347267.7478382355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4.8879</v>
      </c>
      <c r="E136" t="n">
        <v>20.46</v>
      </c>
      <c r="F136" t="n">
        <v>17.43</v>
      </c>
      <c r="G136" t="n">
        <v>149.41</v>
      </c>
      <c r="H136" t="n">
        <v>2.08</v>
      </c>
      <c r="I136" t="n">
        <v>7</v>
      </c>
      <c r="J136" t="n">
        <v>295.41</v>
      </c>
      <c r="K136" t="n">
        <v>57.72</v>
      </c>
      <c r="L136" t="n">
        <v>34.5</v>
      </c>
      <c r="M136" t="n">
        <v>5</v>
      </c>
      <c r="N136" t="n">
        <v>83.19</v>
      </c>
      <c r="O136" t="n">
        <v>36668.68</v>
      </c>
      <c r="P136" t="n">
        <v>244.06</v>
      </c>
      <c r="Q136" t="n">
        <v>444.55</v>
      </c>
      <c r="R136" t="n">
        <v>65.59</v>
      </c>
      <c r="S136" t="n">
        <v>48.21</v>
      </c>
      <c r="T136" t="n">
        <v>2766.06</v>
      </c>
      <c r="U136" t="n">
        <v>0.73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280.007868720086</v>
      </c>
      <c r="AB136" t="n">
        <v>383.1191190581545</v>
      </c>
      <c r="AC136" t="n">
        <v>346.5547680463042</v>
      </c>
      <c r="AD136" t="n">
        <v>280007.8687200861</v>
      </c>
      <c r="AE136" t="n">
        <v>383119.1190581545</v>
      </c>
      <c r="AF136" t="n">
        <v>4.503436131384355e-06</v>
      </c>
      <c r="AG136" t="n">
        <v>5.920138888888889</v>
      </c>
      <c r="AH136" t="n">
        <v>346554.7680463042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4.9107</v>
      </c>
      <c r="E137" t="n">
        <v>20.36</v>
      </c>
      <c r="F137" t="n">
        <v>17.38</v>
      </c>
      <c r="G137" t="n">
        <v>173.82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242.79</v>
      </c>
      <c r="Q137" t="n">
        <v>444.56</v>
      </c>
      <c r="R137" t="n">
        <v>63.93</v>
      </c>
      <c r="S137" t="n">
        <v>48.21</v>
      </c>
      <c r="T137" t="n">
        <v>1940.63</v>
      </c>
      <c r="U137" t="n">
        <v>0.75</v>
      </c>
      <c r="V137" t="n">
        <v>0.78</v>
      </c>
      <c r="W137" t="n">
        <v>0.17</v>
      </c>
      <c r="X137" t="n">
        <v>0.1</v>
      </c>
      <c r="Y137" t="n">
        <v>1</v>
      </c>
      <c r="Z137" t="n">
        <v>10</v>
      </c>
      <c r="AA137" t="n">
        <v>278.4912675798785</v>
      </c>
      <c r="AB137" t="n">
        <v>381.0440384704021</v>
      </c>
      <c r="AC137" t="n">
        <v>344.6777302374531</v>
      </c>
      <c r="AD137" t="n">
        <v>278491.2675798784</v>
      </c>
      <c r="AE137" t="n">
        <v>381044.0384704021</v>
      </c>
      <c r="AF137" t="n">
        <v>4.524442768957865e-06</v>
      </c>
      <c r="AG137" t="n">
        <v>5.891203703703703</v>
      </c>
      <c r="AH137" t="n">
        <v>344677.7302374531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4.9059</v>
      </c>
      <c r="E138" t="n">
        <v>20.38</v>
      </c>
      <c r="F138" t="n">
        <v>17.4</v>
      </c>
      <c r="G138" t="n">
        <v>174.01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243.57</v>
      </c>
      <c r="Q138" t="n">
        <v>444.55</v>
      </c>
      <c r="R138" t="n">
        <v>64.7</v>
      </c>
      <c r="S138" t="n">
        <v>48.21</v>
      </c>
      <c r="T138" t="n">
        <v>2325.77</v>
      </c>
      <c r="U138" t="n">
        <v>0.75</v>
      </c>
      <c r="V138" t="n">
        <v>0.78</v>
      </c>
      <c r="W138" t="n">
        <v>0.17</v>
      </c>
      <c r="X138" t="n">
        <v>0.12</v>
      </c>
      <c r="Y138" t="n">
        <v>1</v>
      </c>
      <c r="Z138" t="n">
        <v>10</v>
      </c>
      <c r="AA138" t="n">
        <v>279.0859728171725</v>
      </c>
      <c r="AB138" t="n">
        <v>381.8577404126113</v>
      </c>
      <c r="AC138" t="n">
        <v>345.4137736083356</v>
      </c>
      <c r="AD138" t="n">
        <v>279085.9728171725</v>
      </c>
      <c r="AE138" t="n">
        <v>381857.7404126113</v>
      </c>
      <c r="AF138" t="n">
        <v>4.520020318942389e-06</v>
      </c>
      <c r="AG138" t="n">
        <v>5.89699074074074</v>
      </c>
      <c r="AH138" t="n">
        <v>345413.7736083356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4.8987</v>
      </c>
      <c r="E139" t="n">
        <v>20.41</v>
      </c>
      <c r="F139" t="n">
        <v>17.43</v>
      </c>
      <c r="G139" t="n">
        <v>174.31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244.15</v>
      </c>
      <c r="Q139" t="n">
        <v>444.55</v>
      </c>
      <c r="R139" t="n">
        <v>65.8</v>
      </c>
      <c r="S139" t="n">
        <v>48.21</v>
      </c>
      <c r="T139" t="n">
        <v>2874.67</v>
      </c>
      <c r="U139" t="n">
        <v>0.73</v>
      </c>
      <c r="V139" t="n">
        <v>0.78</v>
      </c>
      <c r="W139" t="n">
        <v>0.17</v>
      </c>
      <c r="X139" t="n">
        <v>0.15</v>
      </c>
      <c r="Y139" t="n">
        <v>1</v>
      </c>
      <c r="Z139" t="n">
        <v>10</v>
      </c>
      <c r="AA139" t="n">
        <v>279.6889136064638</v>
      </c>
      <c r="AB139" t="n">
        <v>382.6827106003899</v>
      </c>
      <c r="AC139" t="n">
        <v>346.1600097992456</v>
      </c>
      <c r="AD139" t="n">
        <v>279688.9136064638</v>
      </c>
      <c r="AE139" t="n">
        <v>382682.7106003899</v>
      </c>
      <c r="AF139" t="n">
        <v>4.513386643919175e-06</v>
      </c>
      <c r="AG139" t="n">
        <v>5.905671296296297</v>
      </c>
      <c r="AH139" t="n">
        <v>346160.0097992456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4.9012</v>
      </c>
      <c r="E140" t="n">
        <v>20.4</v>
      </c>
      <c r="F140" t="n">
        <v>17.42</v>
      </c>
      <c r="G140" t="n">
        <v>174.21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244.2</v>
      </c>
      <c r="Q140" t="n">
        <v>444.55</v>
      </c>
      <c r="R140" t="n">
        <v>65.31999999999999</v>
      </c>
      <c r="S140" t="n">
        <v>48.21</v>
      </c>
      <c r="T140" t="n">
        <v>2636.73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279.6044644412648</v>
      </c>
      <c r="AB140" t="n">
        <v>382.5671635269305</v>
      </c>
      <c r="AC140" t="n">
        <v>346.0554903763058</v>
      </c>
      <c r="AD140" t="n">
        <v>279604.4644412649</v>
      </c>
      <c r="AE140" t="n">
        <v>382567.1635269305</v>
      </c>
      <c r="AF140" t="n">
        <v>4.515690003302236e-06</v>
      </c>
      <c r="AG140" t="n">
        <v>5.902777777777778</v>
      </c>
      <c r="AH140" t="n">
        <v>346055.4903763058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4.9052</v>
      </c>
      <c r="E141" t="n">
        <v>20.39</v>
      </c>
      <c r="F141" t="n">
        <v>17.4</v>
      </c>
      <c r="G141" t="n">
        <v>174.04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244.31</v>
      </c>
      <c r="Q141" t="n">
        <v>444.55</v>
      </c>
      <c r="R141" t="n">
        <v>64.73999999999999</v>
      </c>
      <c r="S141" t="n">
        <v>48.21</v>
      </c>
      <c r="T141" t="n">
        <v>2346.15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279.4742411991628</v>
      </c>
      <c r="AB141" t="n">
        <v>382.3889863420425</v>
      </c>
      <c r="AC141" t="n">
        <v>345.8943181718703</v>
      </c>
      <c r="AD141" t="n">
        <v>279474.2411991628</v>
      </c>
      <c r="AE141" t="n">
        <v>382388.9863420425</v>
      </c>
      <c r="AF141" t="n">
        <v>4.519375378315132e-06</v>
      </c>
      <c r="AG141" t="n">
        <v>5.89988425925926</v>
      </c>
      <c r="AH141" t="n">
        <v>345894.3181718703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4.903</v>
      </c>
      <c r="E142" t="n">
        <v>20.4</v>
      </c>
      <c r="F142" t="n">
        <v>17.41</v>
      </c>
      <c r="G142" t="n">
        <v>174.14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245.15</v>
      </c>
      <c r="Q142" t="n">
        <v>444.55</v>
      </c>
      <c r="R142" t="n">
        <v>65.11</v>
      </c>
      <c r="S142" t="n">
        <v>48.21</v>
      </c>
      <c r="T142" t="n">
        <v>2531.86</v>
      </c>
      <c r="U142" t="n">
        <v>0.74</v>
      </c>
      <c r="V142" t="n">
        <v>0.78</v>
      </c>
      <c r="W142" t="n">
        <v>0.17</v>
      </c>
      <c r="X142" t="n">
        <v>0.14</v>
      </c>
      <c r="Y142" t="n">
        <v>1</v>
      </c>
      <c r="Z142" t="n">
        <v>10</v>
      </c>
      <c r="AA142" t="n">
        <v>279.9875339102089</v>
      </c>
      <c r="AB142" t="n">
        <v>383.0912960741719</v>
      </c>
      <c r="AC142" t="n">
        <v>346.5296004488631</v>
      </c>
      <c r="AD142" t="n">
        <v>279987.5339102088</v>
      </c>
      <c r="AE142" t="n">
        <v>383091.2960741719</v>
      </c>
      <c r="AF142" t="n">
        <v>4.517348422058039e-06</v>
      </c>
      <c r="AG142" t="n">
        <v>5.902777777777778</v>
      </c>
      <c r="AH142" t="n">
        <v>346529.6004488631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4.9009</v>
      </c>
      <c r="E143" t="n">
        <v>20.4</v>
      </c>
      <c r="F143" t="n">
        <v>17.42</v>
      </c>
      <c r="G143" t="n">
        <v>174.22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4</v>
      </c>
      <c r="N143" t="n">
        <v>85.09</v>
      </c>
      <c r="O143" t="n">
        <v>37118.41</v>
      </c>
      <c r="P143" t="n">
        <v>245.65</v>
      </c>
      <c r="Q143" t="n">
        <v>444.55</v>
      </c>
      <c r="R143" t="n">
        <v>65.31</v>
      </c>
      <c r="S143" t="n">
        <v>48.21</v>
      </c>
      <c r="T143" t="n">
        <v>2628.16</v>
      </c>
      <c r="U143" t="n">
        <v>0.74</v>
      </c>
      <c r="V143" t="n">
        <v>0.78</v>
      </c>
      <c r="W143" t="n">
        <v>0.18</v>
      </c>
      <c r="X143" t="n">
        <v>0.15</v>
      </c>
      <c r="Y143" t="n">
        <v>1</v>
      </c>
      <c r="Z143" t="n">
        <v>10</v>
      </c>
      <c r="AA143" t="n">
        <v>280.3301204191068</v>
      </c>
      <c r="AB143" t="n">
        <v>383.5600380494963</v>
      </c>
      <c r="AC143" t="n">
        <v>346.953606347946</v>
      </c>
      <c r="AD143" t="n">
        <v>280330.1204191068</v>
      </c>
      <c r="AE143" t="n">
        <v>383560.0380494962</v>
      </c>
      <c r="AF143" t="n">
        <v>4.515413600176269e-06</v>
      </c>
      <c r="AG143" t="n">
        <v>5.902777777777778</v>
      </c>
      <c r="AH143" t="n">
        <v>346953.606347946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4.9022</v>
      </c>
      <c r="E144" t="n">
        <v>20.4</v>
      </c>
      <c r="F144" t="n">
        <v>17.42</v>
      </c>
      <c r="G144" t="n">
        <v>174.17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4</v>
      </c>
      <c r="N144" t="n">
        <v>85.36</v>
      </c>
      <c r="O144" t="n">
        <v>37183.24</v>
      </c>
      <c r="P144" t="n">
        <v>246.39</v>
      </c>
      <c r="Q144" t="n">
        <v>444.55</v>
      </c>
      <c r="R144" t="n">
        <v>65.20999999999999</v>
      </c>
      <c r="S144" t="n">
        <v>48.21</v>
      </c>
      <c r="T144" t="n">
        <v>2578.78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280.651425999422</v>
      </c>
      <c r="AB144" t="n">
        <v>383.9996625194852</v>
      </c>
      <c r="AC144" t="n">
        <v>347.3512736755361</v>
      </c>
      <c r="AD144" t="n">
        <v>280651.425999422</v>
      </c>
      <c r="AE144" t="n">
        <v>383999.6625194852</v>
      </c>
      <c r="AF144" t="n">
        <v>4.51661134705546e-06</v>
      </c>
      <c r="AG144" t="n">
        <v>5.902777777777778</v>
      </c>
      <c r="AH144" t="n">
        <v>347351.2736755361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4.9034</v>
      </c>
      <c r="E145" t="n">
        <v>20.39</v>
      </c>
      <c r="F145" t="n">
        <v>17.41</v>
      </c>
      <c r="G145" t="n">
        <v>174.12</v>
      </c>
      <c r="H145" t="n">
        <v>2.18</v>
      </c>
      <c r="I145" t="n">
        <v>6</v>
      </c>
      <c r="J145" t="n">
        <v>300.11</v>
      </c>
      <c r="K145" t="n">
        <v>57.72</v>
      </c>
      <c r="L145" t="n">
        <v>36.75</v>
      </c>
      <c r="M145" t="n">
        <v>4</v>
      </c>
      <c r="N145" t="n">
        <v>85.64</v>
      </c>
      <c r="O145" t="n">
        <v>37248.06</v>
      </c>
      <c r="P145" t="n">
        <v>246.4</v>
      </c>
      <c r="Q145" t="n">
        <v>444.55</v>
      </c>
      <c r="R145" t="n">
        <v>65.03</v>
      </c>
      <c r="S145" t="n">
        <v>48.21</v>
      </c>
      <c r="T145" t="n">
        <v>2488.57</v>
      </c>
      <c r="U145" t="n">
        <v>0.74</v>
      </c>
      <c r="V145" t="n">
        <v>0.78</v>
      </c>
      <c r="W145" t="n">
        <v>0.17</v>
      </c>
      <c r="X145" t="n">
        <v>0.14</v>
      </c>
      <c r="Y145" t="n">
        <v>1</v>
      </c>
      <c r="Z145" t="n">
        <v>10</v>
      </c>
      <c r="AA145" t="n">
        <v>280.5906638197844</v>
      </c>
      <c r="AB145" t="n">
        <v>383.9165250246668</v>
      </c>
      <c r="AC145" t="n">
        <v>347.276070706539</v>
      </c>
      <c r="AD145" t="n">
        <v>280590.6638197844</v>
      </c>
      <c r="AE145" t="n">
        <v>383916.5250246669</v>
      </c>
      <c r="AF145" t="n">
        <v>4.517716959559329e-06</v>
      </c>
      <c r="AG145" t="n">
        <v>5.89988425925926</v>
      </c>
      <c r="AH145" t="n">
        <v>347276.070706539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4.902</v>
      </c>
      <c r="E146" t="n">
        <v>20.4</v>
      </c>
      <c r="F146" t="n">
        <v>17.42</v>
      </c>
      <c r="G146" t="n">
        <v>174.18</v>
      </c>
      <c r="H146" t="n">
        <v>2.19</v>
      </c>
      <c r="I146" t="n">
        <v>6</v>
      </c>
      <c r="J146" t="n">
        <v>300.64</v>
      </c>
      <c r="K146" t="n">
        <v>57.72</v>
      </c>
      <c r="L146" t="n">
        <v>37</v>
      </c>
      <c r="M146" t="n">
        <v>4</v>
      </c>
      <c r="N146" t="n">
        <v>85.91</v>
      </c>
      <c r="O146" t="n">
        <v>37313</v>
      </c>
      <c r="P146" t="n">
        <v>246.24</v>
      </c>
      <c r="Q146" t="n">
        <v>444.56</v>
      </c>
      <c r="R146" t="n">
        <v>65.15000000000001</v>
      </c>
      <c r="S146" t="n">
        <v>48.21</v>
      </c>
      <c r="T146" t="n">
        <v>2551.24</v>
      </c>
      <c r="U146" t="n">
        <v>0.74</v>
      </c>
      <c r="V146" t="n">
        <v>0.78</v>
      </c>
      <c r="W146" t="n">
        <v>0.17</v>
      </c>
      <c r="X146" t="n">
        <v>0.14</v>
      </c>
      <c r="Y146" t="n">
        <v>1</v>
      </c>
      <c r="Z146" t="n">
        <v>10</v>
      </c>
      <c r="AA146" t="n">
        <v>280.5841671456486</v>
      </c>
      <c r="AB146" t="n">
        <v>383.9076359885012</v>
      </c>
      <c r="AC146" t="n">
        <v>347.2680300275092</v>
      </c>
      <c r="AD146" t="n">
        <v>280584.1671456486</v>
      </c>
      <c r="AE146" t="n">
        <v>383907.6359885012</v>
      </c>
      <c r="AF146" t="n">
        <v>4.516427078304816e-06</v>
      </c>
      <c r="AG146" t="n">
        <v>5.902777777777778</v>
      </c>
      <c r="AH146" t="n">
        <v>347268.0300275091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4.9062</v>
      </c>
      <c r="E147" t="n">
        <v>20.38</v>
      </c>
      <c r="F147" t="n">
        <v>17.4</v>
      </c>
      <c r="G147" t="n">
        <v>174</v>
      </c>
      <c r="H147" t="n">
        <v>2.2</v>
      </c>
      <c r="I147" t="n">
        <v>6</v>
      </c>
      <c r="J147" t="n">
        <v>301.17</v>
      </c>
      <c r="K147" t="n">
        <v>57.72</v>
      </c>
      <c r="L147" t="n">
        <v>37.25</v>
      </c>
      <c r="M147" t="n">
        <v>4</v>
      </c>
      <c r="N147" t="n">
        <v>86.19</v>
      </c>
      <c r="O147" t="n">
        <v>37378.06</v>
      </c>
      <c r="P147" t="n">
        <v>246.26</v>
      </c>
      <c r="Q147" t="n">
        <v>444.55</v>
      </c>
      <c r="R147" t="n">
        <v>64.54000000000001</v>
      </c>
      <c r="S147" t="n">
        <v>48.21</v>
      </c>
      <c r="T147" t="n">
        <v>2243.89</v>
      </c>
      <c r="U147" t="n">
        <v>0.75</v>
      </c>
      <c r="V147" t="n">
        <v>0.78</v>
      </c>
      <c r="W147" t="n">
        <v>0.17</v>
      </c>
      <c r="X147" t="n">
        <v>0.12</v>
      </c>
      <c r="Y147" t="n">
        <v>1</v>
      </c>
      <c r="Z147" t="n">
        <v>10</v>
      </c>
      <c r="AA147" t="n">
        <v>280.4020610175894</v>
      </c>
      <c r="AB147" t="n">
        <v>383.6584703501353</v>
      </c>
      <c r="AC147" t="n">
        <v>347.0426444079626</v>
      </c>
      <c r="AD147" t="n">
        <v>280402.0610175894</v>
      </c>
      <c r="AE147" t="n">
        <v>383658.4703501353</v>
      </c>
      <c r="AF147" t="n">
        <v>4.520296722068357e-06</v>
      </c>
      <c r="AG147" t="n">
        <v>5.89699074074074</v>
      </c>
      <c r="AH147" t="n">
        <v>347042.6444079626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4.9051</v>
      </c>
      <c r="E148" t="n">
        <v>20.39</v>
      </c>
      <c r="F148" t="n">
        <v>17.4</v>
      </c>
      <c r="G148" t="n">
        <v>174.05</v>
      </c>
      <c r="H148" t="n">
        <v>2.21</v>
      </c>
      <c r="I148" t="n">
        <v>6</v>
      </c>
      <c r="J148" t="n">
        <v>301.69</v>
      </c>
      <c r="K148" t="n">
        <v>57.72</v>
      </c>
      <c r="L148" t="n">
        <v>37.5</v>
      </c>
      <c r="M148" t="n">
        <v>4</v>
      </c>
      <c r="N148" t="n">
        <v>86.47</v>
      </c>
      <c r="O148" t="n">
        <v>37443.23</v>
      </c>
      <c r="P148" t="n">
        <v>246.48</v>
      </c>
      <c r="Q148" t="n">
        <v>444.55</v>
      </c>
      <c r="R148" t="n">
        <v>64.70999999999999</v>
      </c>
      <c r="S148" t="n">
        <v>48.21</v>
      </c>
      <c r="T148" t="n">
        <v>2328.38</v>
      </c>
      <c r="U148" t="n">
        <v>0.75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280.54759264085</v>
      </c>
      <c r="AB148" t="n">
        <v>383.8575931374825</v>
      </c>
      <c r="AC148" t="n">
        <v>347.2227631959561</v>
      </c>
      <c r="AD148" t="n">
        <v>280547.59264085</v>
      </c>
      <c r="AE148" t="n">
        <v>383857.5931374825</v>
      </c>
      <c r="AF148" t="n">
        <v>4.51928324393981e-06</v>
      </c>
      <c r="AG148" t="n">
        <v>5.89988425925926</v>
      </c>
      <c r="AH148" t="n">
        <v>347222.7631959561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4.9072</v>
      </c>
      <c r="E149" t="n">
        <v>20.38</v>
      </c>
      <c r="F149" t="n">
        <v>17.4</v>
      </c>
      <c r="G149" t="n">
        <v>173.96</v>
      </c>
      <c r="H149" t="n">
        <v>2.22</v>
      </c>
      <c r="I149" t="n">
        <v>6</v>
      </c>
      <c r="J149" t="n">
        <v>302.22</v>
      </c>
      <c r="K149" t="n">
        <v>57.72</v>
      </c>
      <c r="L149" t="n">
        <v>37.75</v>
      </c>
      <c r="M149" t="n">
        <v>4</v>
      </c>
      <c r="N149" t="n">
        <v>86.75</v>
      </c>
      <c r="O149" t="n">
        <v>37508.53</v>
      </c>
      <c r="P149" t="n">
        <v>246.54</v>
      </c>
      <c r="Q149" t="n">
        <v>444.56</v>
      </c>
      <c r="R149" t="n">
        <v>64.43000000000001</v>
      </c>
      <c r="S149" t="n">
        <v>48.21</v>
      </c>
      <c r="T149" t="n">
        <v>2188.9</v>
      </c>
      <c r="U149" t="n">
        <v>0.75</v>
      </c>
      <c r="V149" t="n">
        <v>0.78</v>
      </c>
      <c r="W149" t="n">
        <v>0.17</v>
      </c>
      <c r="X149" t="n">
        <v>0.12</v>
      </c>
      <c r="Y149" t="n">
        <v>1</v>
      </c>
      <c r="Z149" t="n">
        <v>10</v>
      </c>
      <c r="AA149" t="n">
        <v>280.5063973382075</v>
      </c>
      <c r="AB149" t="n">
        <v>383.8012279069985</v>
      </c>
      <c r="AC149" t="n">
        <v>347.1717773839604</v>
      </c>
      <c r="AD149" t="n">
        <v>280506.3973382075</v>
      </c>
      <c r="AE149" t="n">
        <v>383801.2279069985</v>
      </c>
      <c r="AF149" t="n">
        <v>4.52121806582158e-06</v>
      </c>
      <c r="AG149" t="n">
        <v>5.89699074074074</v>
      </c>
      <c r="AH149" t="n">
        <v>347171.7773839604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4.9093</v>
      </c>
      <c r="E150" t="n">
        <v>20.37</v>
      </c>
      <c r="F150" t="n">
        <v>17.39</v>
      </c>
      <c r="G150" t="n">
        <v>173.87</v>
      </c>
      <c r="H150" t="n">
        <v>2.24</v>
      </c>
      <c r="I150" t="n">
        <v>6</v>
      </c>
      <c r="J150" t="n">
        <v>302.75</v>
      </c>
      <c r="K150" t="n">
        <v>57.72</v>
      </c>
      <c r="L150" t="n">
        <v>38</v>
      </c>
      <c r="M150" t="n">
        <v>4</v>
      </c>
      <c r="N150" t="n">
        <v>87.03</v>
      </c>
      <c r="O150" t="n">
        <v>37573.94</v>
      </c>
      <c r="P150" t="n">
        <v>245.97</v>
      </c>
      <c r="Q150" t="n">
        <v>444.55</v>
      </c>
      <c r="R150" t="n">
        <v>64.22</v>
      </c>
      <c r="S150" t="n">
        <v>48.21</v>
      </c>
      <c r="T150" t="n">
        <v>2084.91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280.1296883955281</v>
      </c>
      <c r="AB150" t="n">
        <v>383.285798112399</v>
      </c>
      <c r="AC150" t="n">
        <v>346.7055394855471</v>
      </c>
      <c r="AD150" t="n">
        <v>280129.6883955281</v>
      </c>
      <c r="AE150" t="n">
        <v>383285.7981123991</v>
      </c>
      <c r="AF150" t="n">
        <v>4.523152887703352e-06</v>
      </c>
      <c r="AG150" t="n">
        <v>5.894097222222222</v>
      </c>
      <c r="AH150" t="n">
        <v>346705.5394855472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4.904</v>
      </c>
      <c r="E151" t="n">
        <v>20.39</v>
      </c>
      <c r="F151" t="n">
        <v>17.41</v>
      </c>
      <c r="G151" t="n">
        <v>174.09</v>
      </c>
      <c r="H151" t="n">
        <v>2.25</v>
      </c>
      <c r="I151" t="n">
        <v>6</v>
      </c>
      <c r="J151" t="n">
        <v>303.29</v>
      </c>
      <c r="K151" t="n">
        <v>57.72</v>
      </c>
      <c r="L151" t="n">
        <v>38.25</v>
      </c>
      <c r="M151" t="n">
        <v>4</v>
      </c>
      <c r="N151" t="n">
        <v>87.31</v>
      </c>
      <c r="O151" t="n">
        <v>37639.48</v>
      </c>
      <c r="P151" t="n">
        <v>246.26</v>
      </c>
      <c r="Q151" t="n">
        <v>444.55</v>
      </c>
      <c r="R151" t="n">
        <v>65.03</v>
      </c>
      <c r="S151" t="n">
        <v>48.21</v>
      </c>
      <c r="T151" t="n">
        <v>2487.95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280.5013780718705</v>
      </c>
      <c r="AB151" t="n">
        <v>383.7943603253619</v>
      </c>
      <c r="AC151" t="n">
        <v>347.1655652346765</v>
      </c>
      <c r="AD151" t="n">
        <v>280501.3780718705</v>
      </c>
      <c r="AE151" t="n">
        <v>383794.360325362</v>
      </c>
      <c r="AF151" t="n">
        <v>4.518269765811264e-06</v>
      </c>
      <c r="AG151" t="n">
        <v>5.89988425925926</v>
      </c>
      <c r="AH151" t="n">
        <v>347165.5652346765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4.897</v>
      </c>
      <c r="E152" t="n">
        <v>20.42</v>
      </c>
      <c r="F152" t="n">
        <v>17.44</v>
      </c>
      <c r="G152" t="n">
        <v>174.38</v>
      </c>
      <c r="H152" t="n">
        <v>2.26</v>
      </c>
      <c r="I152" t="n">
        <v>6</v>
      </c>
      <c r="J152" t="n">
        <v>303.82</v>
      </c>
      <c r="K152" t="n">
        <v>57.72</v>
      </c>
      <c r="L152" t="n">
        <v>38.5</v>
      </c>
      <c r="M152" t="n">
        <v>4</v>
      </c>
      <c r="N152" t="n">
        <v>87.59</v>
      </c>
      <c r="O152" t="n">
        <v>37705.13</v>
      </c>
      <c r="P152" t="n">
        <v>246.94</v>
      </c>
      <c r="Q152" t="n">
        <v>444.55</v>
      </c>
      <c r="R152" t="n">
        <v>66.05</v>
      </c>
      <c r="S152" t="n">
        <v>48.21</v>
      </c>
      <c r="T152" t="n">
        <v>3001.1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281.1492476778576</v>
      </c>
      <c r="AB152" t="n">
        <v>384.6808041022633</v>
      </c>
      <c r="AC152" t="n">
        <v>347.9674080616419</v>
      </c>
      <c r="AD152" t="n">
        <v>281149.2476778576</v>
      </c>
      <c r="AE152" t="n">
        <v>384680.8041022632</v>
      </c>
      <c r="AF152" t="n">
        <v>4.511820359538695e-06</v>
      </c>
      <c r="AG152" t="n">
        <v>5.908564814814816</v>
      </c>
      <c r="AH152" t="n">
        <v>347967.408061642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4.8994</v>
      </c>
      <c r="E153" t="n">
        <v>20.41</v>
      </c>
      <c r="F153" t="n">
        <v>17.43</v>
      </c>
      <c r="G153" t="n">
        <v>174.29</v>
      </c>
      <c r="H153" t="n">
        <v>2.27</v>
      </c>
      <c r="I153" t="n">
        <v>6</v>
      </c>
      <c r="J153" t="n">
        <v>304.35</v>
      </c>
      <c r="K153" t="n">
        <v>57.72</v>
      </c>
      <c r="L153" t="n">
        <v>38.75</v>
      </c>
      <c r="M153" t="n">
        <v>4</v>
      </c>
      <c r="N153" t="n">
        <v>87.88</v>
      </c>
      <c r="O153" t="n">
        <v>37770.91</v>
      </c>
      <c r="P153" t="n">
        <v>246.63</v>
      </c>
      <c r="Q153" t="n">
        <v>444.55</v>
      </c>
      <c r="R153" t="n">
        <v>65.54000000000001</v>
      </c>
      <c r="S153" t="n">
        <v>48.21</v>
      </c>
      <c r="T153" t="n">
        <v>2745.43</v>
      </c>
      <c r="U153" t="n">
        <v>0.74</v>
      </c>
      <c r="V153" t="n">
        <v>0.78</v>
      </c>
      <c r="W153" t="n">
        <v>0.17</v>
      </c>
      <c r="X153" t="n">
        <v>0.15</v>
      </c>
      <c r="Y153" t="n">
        <v>1</v>
      </c>
      <c r="Z153" t="n">
        <v>10</v>
      </c>
      <c r="AA153" t="n">
        <v>280.8896915069189</v>
      </c>
      <c r="AB153" t="n">
        <v>384.3256678983748</v>
      </c>
      <c r="AC153" t="n">
        <v>347.6461655586158</v>
      </c>
      <c r="AD153" t="n">
        <v>280889.6915069189</v>
      </c>
      <c r="AE153" t="n">
        <v>384325.6678983748</v>
      </c>
      <c r="AF153" t="n">
        <v>4.514031584546433e-06</v>
      </c>
      <c r="AG153" t="n">
        <v>5.905671296296297</v>
      </c>
      <c r="AH153" t="n">
        <v>347646.1655586159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4.9029</v>
      </c>
      <c r="E154" t="n">
        <v>20.4</v>
      </c>
      <c r="F154" t="n">
        <v>17.41</v>
      </c>
      <c r="G154" t="n">
        <v>174.14</v>
      </c>
      <c r="H154" t="n">
        <v>2.28</v>
      </c>
      <c r="I154" t="n">
        <v>6</v>
      </c>
      <c r="J154" t="n">
        <v>304.89</v>
      </c>
      <c r="K154" t="n">
        <v>57.72</v>
      </c>
      <c r="L154" t="n">
        <v>39</v>
      </c>
      <c r="M154" t="n">
        <v>4</v>
      </c>
      <c r="N154" t="n">
        <v>88.16</v>
      </c>
      <c r="O154" t="n">
        <v>37836.81</v>
      </c>
      <c r="P154" t="n">
        <v>246.28</v>
      </c>
      <c r="Q154" t="n">
        <v>444.55</v>
      </c>
      <c r="R154" t="n">
        <v>65.08</v>
      </c>
      <c r="S154" t="n">
        <v>48.21</v>
      </c>
      <c r="T154" t="n">
        <v>2516.74</v>
      </c>
      <c r="U154" t="n">
        <v>0.74</v>
      </c>
      <c r="V154" t="n">
        <v>0.78</v>
      </c>
      <c r="W154" t="n">
        <v>0.17</v>
      </c>
      <c r="X154" t="n">
        <v>0.14</v>
      </c>
      <c r="Y154" t="n">
        <v>1</v>
      </c>
      <c r="Z154" t="n">
        <v>10</v>
      </c>
      <c r="AA154" t="n">
        <v>280.5483353346373</v>
      </c>
      <c r="AB154" t="n">
        <v>383.8586093238876</v>
      </c>
      <c r="AC154" t="n">
        <v>347.2236823989568</v>
      </c>
      <c r="AD154" t="n">
        <v>280548.3353346373</v>
      </c>
      <c r="AE154" t="n">
        <v>383858.6093238876</v>
      </c>
      <c r="AF154" t="n">
        <v>4.517256287682716e-06</v>
      </c>
      <c r="AG154" t="n">
        <v>5.902777777777778</v>
      </c>
      <c r="AH154" t="n">
        <v>347223.6823989569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4.8998</v>
      </c>
      <c r="E155" t="n">
        <v>20.41</v>
      </c>
      <c r="F155" t="n">
        <v>17.43</v>
      </c>
      <c r="G155" t="n">
        <v>174.27</v>
      </c>
      <c r="H155" t="n">
        <v>2.29</v>
      </c>
      <c r="I155" t="n">
        <v>6</v>
      </c>
      <c r="J155" t="n">
        <v>305.42</v>
      </c>
      <c r="K155" t="n">
        <v>57.72</v>
      </c>
      <c r="L155" t="n">
        <v>39.25</v>
      </c>
      <c r="M155" t="n">
        <v>4</v>
      </c>
      <c r="N155" t="n">
        <v>88.45</v>
      </c>
      <c r="O155" t="n">
        <v>37902.83</v>
      </c>
      <c r="P155" t="n">
        <v>246.09</v>
      </c>
      <c r="Q155" t="n">
        <v>444.55</v>
      </c>
      <c r="R155" t="n">
        <v>65.54000000000001</v>
      </c>
      <c r="S155" t="n">
        <v>48.21</v>
      </c>
      <c r="T155" t="n">
        <v>2745.88</v>
      </c>
      <c r="U155" t="n">
        <v>0.74</v>
      </c>
      <c r="V155" t="n">
        <v>0.78</v>
      </c>
      <c r="W155" t="n">
        <v>0.17</v>
      </c>
      <c r="X155" t="n">
        <v>0.15</v>
      </c>
      <c r="Y155" t="n">
        <v>1</v>
      </c>
      <c r="Z155" t="n">
        <v>10</v>
      </c>
      <c r="AA155" t="n">
        <v>280.6096078227945</v>
      </c>
      <c r="AB155" t="n">
        <v>383.9424450453357</v>
      </c>
      <c r="AC155" t="n">
        <v>347.2995169568141</v>
      </c>
      <c r="AD155" t="n">
        <v>280609.6078227945</v>
      </c>
      <c r="AE155" t="n">
        <v>383942.4450453357</v>
      </c>
      <c r="AF155" t="n">
        <v>4.514400122047722e-06</v>
      </c>
      <c r="AG155" t="n">
        <v>5.905671296296297</v>
      </c>
      <c r="AH155" t="n">
        <v>347299.5169568141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4.9009</v>
      </c>
      <c r="E156" t="n">
        <v>20.4</v>
      </c>
      <c r="F156" t="n">
        <v>17.42</v>
      </c>
      <c r="G156" t="n">
        <v>174.22</v>
      </c>
      <c r="H156" t="n">
        <v>2.3</v>
      </c>
      <c r="I156" t="n">
        <v>6</v>
      </c>
      <c r="J156" t="n">
        <v>305.96</v>
      </c>
      <c r="K156" t="n">
        <v>57.72</v>
      </c>
      <c r="L156" t="n">
        <v>39.5</v>
      </c>
      <c r="M156" t="n">
        <v>4</v>
      </c>
      <c r="N156" t="n">
        <v>88.73</v>
      </c>
      <c r="O156" t="n">
        <v>37968.98</v>
      </c>
      <c r="P156" t="n">
        <v>246.05</v>
      </c>
      <c r="Q156" t="n">
        <v>444.55</v>
      </c>
      <c r="R156" t="n">
        <v>65.38</v>
      </c>
      <c r="S156" t="n">
        <v>48.21</v>
      </c>
      <c r="T156" t="n">
        <v>2665.23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280.5275248347841</v>
      </c>
      <c r="AB156" t="n">
        <v>383.830135479894</v>
      </c>
      <c r="AC156" t="n">
        <v>347.1979260586708</v>
      </c>
      <c r="AD156" t="n">
        <v>280527.5248347841</v>
      </c>
      <c r="AE156" t="n">
        <v>383830.135479894</v>
      </c>
      <c r="AF156" t="n">
        <v>4.515413600176269e-06</v>
      </c>
      <c r="AG156" t="n">
        <v>5.902777777777778</v>
      </c>
      <c r="AH156" t="n">
        <v>347197.9260586707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4.9024</v>
      </c>
      <c r="E157" t="n">
        <v>20.4</v>
      </c>
      <c r="F157" t="n">
        <v>17.42</v>
      </c>
      <c r="G157" t="n">
        <v>174.16</v>
      </c>
      <c r="H157" t="n">
        <v>2.31</v>
      </c>
      <c r="I157" t="n">
        <v>6</v>
      </c>
      <c r="J157" t="n">
        <v>306.49</v>
      </c>
      <c r="K157" t="n">
        <v>57.72</v>
      </c>
      <c r="L157" t="n">
        <v>39.75</v>
      </c>
      <c r="M157" t="n">
        <v>4</v>
      </c>
      <c r="N157" t="n">
        <v>89.02</v>
      </c>
      <c r="O157" t="n">
        <v>38035.25</v>
      </c>
      <c r="P157" t="n">
        <v>245.41</v>
      </c>
      <c r="Q157" t="n">
        <v>444.55</v>
      </c>
      <c r="R157" t="n">
        <v>65.16</v>
      </c>
      <c r="S157" t="n">
        <v>48.21</v>
      </c>
      <c r="T157" t="n">
        <v>2554.14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280.1611825220349</v>
      </c>
      <c r="AB157" t="n">
        <v>383.3288897657086</v>
      </c>
      <c r="AC157" t="n">
        <v>346.7445185319444</v>
      </c>
      <c r="AD157" t="n">
        <v>280161.182522035</v>
      </c>
      <c r="AE157" t="n">
        <v>383328.8897657086</v>
      </c>
      <c r="AF157" t="n">
        <v>4.516795615806105e-06</v>
      </c>
      <c r="AG157" t="n">
        <v>5.902777777777778</v>
      </c>
      <c r="AH157" t="n">
        <v>346744.5185319444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4.9006</v>
      </c>
      <c r="E158" t="n">
        <v>20.41</v>
      </c>
      <c r="F158" t="n">
        <v>17.42</v>
      </c>
      <c r="G158" t="n">
        <v>174.24</v>
      </c>
      <c r="H158" t="n">
        <v>2.32</v>
      </c>
      <c r="I158" t="n">
        <v>6</v>
      </c>
      <c r="J158" t="n">
        <v>307.03</v>
      </c>
      <c r="K158" t="n">
        <v>57.72</v>
      </c>
      <c r="L158" t="n">
        <v>40</v>
      </c>
      <c r="M158" t="n">
        <v>4</v>
      </c>
      <c r="N158" t="n">
        <v>89.31</v>
      </c>
      <c r="O158" t="n">
        <v>38101.64</v>
      </c>
      <c r="P158" t="n">
        <v>245.12</v>
      </c>
      <c r="Q158" t="n">
        <v>444.55</v>
      </c>
      <c r="R158" t="n">
        <v>65.44</v>
      </c>
      <c r="S158" t="n">
        <v>48.21</v>
      </c>
      <c r="T158" t="n">
        <v>2696.14</v>
      </c>
      <c r="U158" t="n">
        <v>0.74</v>
      </c>
      <c r="V158" t="n">
        <v>0.78</v>
      </c>
      <c r="W158" t="n">
        <v>0.17</v>
      </c>
      <c r="X158" t="n">
        <v>0.15</v>
      </c>
      <c r="Y158" t="n">
        <v>1</v>
      </c>
      <c r="Z158" t="n">
        <v>10</v>
      </c>
      <c r="AA158" t="n">
        <v>280.0786535660022</v>
      </c>
      <c r="AB158" t="n">
        <v>383.2159700071439</v>
      </c>
      <c r="AC158" t="n">
        <v>346.6423756766532</v>
      </c>
      <c r="AD158" t="n">
        <v>280078.6535660021</v>
      </c>
      <c r="AE158" t="n">
        <v>383215.9700071439</v>
      </c>
      <c r="AF158" t="n">
        <v>4.515137197050301e-06</v>
      </c>
      <c r="AG158" t="n">
        <v>5.905671296296297</v>
      </c>
      <c r="AH158" t="n">
        <v>346642.3756766532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1.9543</v>
      </c>
      <c r="E2" t="n">
        <v>51.17</v>
      </c>
      <c r="F2" t="n">
        <v>28.44</v>
      </c>
      <c r="G2" t="n">
        <v>4.65</v>
      </c>
      <c r="H2" t="n">
        <v>0.06</v>
      </c>
      <c r="I2" t="n">
        <v>367</v>
      </c>
      <c r="J2" t="n">
        <v>285.18</v>
      </c>
      <c r="K2" t="n">
        <v>61.2</v>
      </c>
      <c r="L2" t="n">
        <v>1</v>
      </c>
      <c r="M2" t="n">
        <v>365</v>
      </c>
      <c r="N2" t="n">
        <v>77.98</v>
      </c>
      <c r="O2" t="n">
        <v>35406.83</v>
      </c>
      <c r="P2" t="n">
        <v>503.82</v>
      </c>
      <c r="Q2" t="n">
        <v>444.77</v>
      </c>
      <c r="R2" t="n">
        <v>426.56</v>
      </c>
      <c r="S2" t="n">
        <v>48.21</v>
      </c>
      <c r="T2" t="n">
        <v>181448.83</v>
      </c>
      <c r="U2" t="n">
        <v>0.11</v>
      </c>
      <c r="V2" t="n">
        <v>0.48</v>
      </c>
      <c r="W2" t="n">
        <v>0.75</v>
      </c>
      <c r="X2" t="n">
        <v>11.15</v>
      </c>
      <c r="Y2" t="n">
        <v>1</v>
      </c>
      <c r="Z2" t="n">
        <v>10</v>
      </c>
      <c r="AA2" t="n">
        <v>1119.418793141184</v>
      </c>
      <c r="AB2" t="n">
        <v>1531.638178047485</v>
      </c>
      <c r="AC2" t="n">
        <v>1385.460780002316</v>
      </c>
      <c r="AD2" t="n">
        <v>1119418.793141184</v>
      </c>
      <c r="AE2" t="n">
        <v>1531638.178047485</v>
      </c>
      <c r="AF2" t="n">
        <v>1.701862104982653e-06</v>
      </c>
      <c r="AG2" t="n">
        <v>14.80613425925926</v>
      </c>
      <c r="AH2" t="n">
        <v>1385460.780002316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2.4021</v>
      </c>
      <c r="E3" t="n">
        <v>41.63</v>
      </c>
      <c r="F3" t="n">
        <v>24.89</v>
      </c>
      <c r="G3" t="n">
        <v>5.83</v>
      </c>
      <c r="H3" t="n">
        <v>0.08</v>
      </c>
      <c r="I3" t="n">
        <v>256</v>
      </c>
      <c r="J3" t="n">
        <v>285.68</v>
      </c>
      <c r="K3" t="n">
        <v>61.2</v>
      </c>
      <c r="L3" t="n">
        <v>1.25</v>
      </c>
      <c r="M3" t="n">
        <v>254</v>
      </c>
      <c r="N3" t="n">
        <v>78.23999999999999</v>
      </c>
      <c r="O3" t="n">
        <v>35468.6</v>
      </c>
      <c r="P3" t="n">
        <v>440.38</v>
      </c>
      <c r="Q3" t="n">
        <v>444.75</v>
      </c>
      <c r="R3" t="n">
        <v>309.53</v>
      </c>
      <c r="S3" t="n">
        <v>48.21</v>
      </c>
      <c r="T3" t="n">
        <v>123489.9</v>
      </c>
      <c r="U3" t="n">
        <v>0.16</v>
      </c>
      <c r="V3" t="n">
        <v>0.55</v>
      </c>
      <c r="W3" t="n">
        <v>0.57</v>
      </c>
      <c r="X3" t="n">
        <v>7.6</v>
      </c>
      <c r="Y3" t="n">
        <v>1</v>
      </c>
      <c r="Z3" t="n">
        <v>10</v>
      </c>
      <c r="AA3" t="n">
        <v>831.2162916577918</v>
      </c>
      <c r="AB3" t="n">
        <v>1137.306800920893</v>
      </c>
      <c r="AC3" t="n">
        <v>1028.763836061122</v>
      </c>
      <c r="AD3" t="n">
        <v>831216.2916577918</v>
      </c>
      <c r="AE3" t="n">
        <v>1137306.800920893</v>
      </c>
      <c r="AF3" t="n">
        <v>2.091819558091814e-06</v>
      </c>
      <c r="AG3" t="n">
        <v>12.04571759259259</v>
      </c>
      <c r="AH3" t="n">
        <v>1028763.836061122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2.7236</v>
      </c>
      <c r="E4" t="n">
        <v>36.72</v>
      </c>
      <c r="F4" t="n">
        <v>23.1</v>
      </c>
      <c r="G4" t="n">
        <v>7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408.43</v>
      </c>
      <c r="Q4" t="n">
        <v>444.67</v>
      </c>
      <c r="R4" t="n">
        <v>250.64</v>
      </c>
      <c r="S4" t="n">
        <v>48.21</v>
      </c>
      <c r="T4" t="n">
        <v>94333.63</v>
      </c>
      <c r="U4" t="n">
        <v>0.19</v>
      </c>
      <c r="V4" t="n">
        <v>0.59</v>
      </c>
      <c r="W4" t="n">
        <v>0.48</v>
      </c>
      <c r="X4" t="n">
        <v>5.82</v>
      </c>
      <c r="Y4" t="n">
        <v>1</v>
      </c>
      <c r="Z4" t="n">
        <v>10</v>
      </c>
      <c r="AA4" t="n">
        <v>699.2410042320439</v>
      </c>
      <c r="AB4" t="n">
        <v>956.7323903262235</v>
      </c>
      <c r="AC4" t="n">
        <v>865.4231937758312</v>
      </c>
      <c r="AD4" t="n">
        <v>699241.0042320439</v>
      </c>
      <c r="AE4" t="n">
        <v>956732.3903262235</v>
      </c>
      <c r="AF4" t="n">
        <v>2.371791244502254e-06</v>
      </c>
      <c r="AG4" t="n">
        <v>10.625</v>
      </c>
      <c r="AH4" t="n">
        <v>865423.1937758313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2.9762</v>
      </c>
      <c r="E5" t="n">
        <v>33.6</v>
      </c>
      <c r="F5" t="n">
        <v>21.97</v>
      </c>
      <c r="G5" t="n">
        <v>8.19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388.34</v>
      </c>
      <c r="Q5" t="n">
        <v>444.69</v>
      </c>
      <c r="R5" t="n">
        <v>214.35</v>
      </c>
      <c r="S5" t="n">
        <v>48.21</v>
      </c>
      <c r="T5" t="n">
        <v>76373.84</v>
      </c>
      <c r="U5" t="n">
        <v>0.22</v>
      </c>
      <c r="V5" t="n">
        <v>0.62</v>
      </c>
      <c r="W5" t="n">
        <v>0.41</v>
      </c>
      <c r="X5" t="n">
        <v>4.69</v>
      </c>
      <c r="Y5" t="n">
        <v>1</v>
      </c>
      <c r="Z5" t="n">
        <v>10</v>
      </c>
      <c r="AA5" t="n">
        <v>611.4538959369249</v>
      </c>
      <c r="AB5" t="n">
        <v>836.6181958629592</v>
      </c>
      <c r="AC5" t="n">
        <v>756.7725294508102</v>
      </c>
      <c r="AD5" t="n">
        <v>611453.895936925</v>
      </c>
      <c r="AE5" t="n">
        <v>836618.1958629591</v>
      </c>
      <c r="AF5" t="n">
        <v>2.591762777899694e-06</v>
      </c>
      <c r="AG5" t="n">
        <v>9.722222222222223</v>
      </c>
      <c r="AH5" t="n">
        <v>756772.5294508103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3.1779</v>
      </c>
      <c r="E6" t="n">
        <v>31.47</v>
      </c>
      <c r="F6" t="n">
        <v>21.19</v>
      </c>
      <c r="G6" t="n">
        <v>9.35</v>
      </c>
      <c r="H6" t="n">
        <v>0.12</v>
      </c>
      <c r="I6" t="n">
        <v>136</v>
      </c>
      <c r="J6" t="n">
        <v>287.19</v>
      </c>
      <c r="K6" t="n">
        <v>61.2</v>
      </c>
      <c r="L6" t="n">
        <v>2</v>
      </c>
      <c r="M6" t="n">
        <v>134</v>
      </c>
      <c r="N6" t="n">
        <v>78.98999999999999</v>
      </c>
      <c r="O6" t="n">
        <v>35654.65</v>
      </c>
      <c r="P6" t="n">
        <v>374.24</v>
      </c>
      <c r="Q6" t="n">
        <v>444.66</v>
      </c>
      <c r="R6" t="n">
        <v>188.56</v>
      </c>
      <c r="S6" t="n">
        <v>48.21</v>
      </c>
      <c r="T6" t="n">
        <v>63606.71</v>
      </c>
      <c r="U6" t="n">
        <v>0.26</v>
      </c>
      <c r="V6" t="n">
        <v>0.64</v>
      </c>
      <c r="W6" t="n">
        <v>0.38</v>
      </c>
      <c r="X6" t="n">
        <v>3.91</v>
      </c>
      <c r="Y6" t="n">
        <v>1</v>
      </c>
      <c r="Z6" t="n">
        <v>10</v>
      </c>
      <c r="AA6" t="n">
        <v>558.1637446125569</v>
      </c>
      <c r="AB6" t="n">
        <v>763.7042598254073</v>
      </c>
      <c r="AC6" t="n">
        <v>690.8173971333304</v>
      </c>
      <c r="AD6" t="n">
        <v>558163.7446125569</v>
      </c>
      <c r="AE6" t="n">
        <v>763704.2598254073</v>
      </c>
      <c r="AF6" t="n">
        <v>2.767409089405093e-06</v>
      </c>
      <c r="AG6" t="n">
        <v>9.105902777777777</v>
      </c>
      <c r="AH6" t="n">
        <v>690817.3971333303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3.3365</v>
      </c>
      <c r="E7" t="n">
        <v>29.97</v>
      </c>
      <c r="F7" t="n">
        <v>20.66</v>
      </c>
      <c r="G7" t="n">
        <v>10.51</v>
      </c>
      <c r="H7" t="n">
        <v>0.14</v>
      </c>
      <c r="I7" t="n">
        <v>118</v>
      </c>
      <c r="J7" t="n">
        <v>287.7</v>
      </c>
      <c r="K7" t="n">
        <v>61.2</v>
      </c>
      <c r="L7" t="n">
        <v>2.25</v>
      </c>
      <c r="M7" t="n">
        <v>116</v>
      </c>
      <c r="N7" t="n">
        <v>79.25</v>
      </c>
      <c r="O7" t="n">
        <v>35716.83</v>
      </c>
      <c r="P7" t="n">
        <v>364.78</v>
      </c>
      <c r="Q7" t="n">
        <v>444.67</v>
      </c>
      <c r="R7" t="n">
        <v>171.07</v>
      </c>
      <c r="S7" t="n">
        <v>48.21</v>
      </c>
      <c r="T7" t="n">
        <v>54947.91</v>
      </c>
      <c r="U7" t="n">
        <v>0.28</v>
      </c>
      <c r="V7" t="n">
        <v>0.66</v>
      </c>
      <c r="W7" t="n">
        <v>0.35</v>
      </c>
      <c r="X7" t="n">
        <v>3.38</v>
      </c>
      <c r="Y7" t="n">
        <v>1</v>
      </c>
      <c r="Z7" t="n">
        <v>10</v>
      </c>
      <c r="AA7" t="n">
        <v>531.2507704666111</v>
      </c>
      <c r="AB7" t="n">
        <v>726.8807412823016</v>
      </c>
      <c r="AC7" t="n">
        <v>657.5082635178458</v>
      </c>
      <c r="AD7" t="n">
        <v>531250.7704666111</v>
      </c>
      <c r="AE7" t="n">
        <v>726880.7412823016</v>
      </c>
      <c r="AF7" t="n">
        <v>2.905522649170865e-06</v>
      </c>
      <c r="AG7" t="n">
        <v>8.671875</v>
      </c>
      <c r="AH7" t="n">
        <v>657508.2635178458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3.4745</v>
      </c>
      <c r="E8" t="n">
        <v>28.78</v>
      </c>
      <c r="F8" t="n">
        <v>20.23</v>
      </c>
      <c r="G8" t="n">
        <v>11.67</v>
      </c>
      <c r="H8" t="n">
        <v>0.15</v>
      </c>
      <c r="I8" t="n">
        <v>104</v>
      </c>
      <c r="J8" t="n">
        <v>288.2</v>
      </c>
      <c r="K8" t="n">
        <v>61.2</v>
      </c>
      <c r="L8" t="n">
        <v>2.5</v>
      </c>
      <c r="M8" t="n">
        <v>102</v>
      </c>
      <c r="N8" t="n">
        <v>79.5</v>
      </c>
      <c r="O8" t="n">
        <v>35779.11</v>
      </c>
      <c r="P8" t="n">
        <v>356.91</v>
      </c>
      <c r="Q8" t="n">
        <v>444.62</v>
      </c>
      <c r="R8" t="n">
        <v>156.63</v>
      </c>
      <c r="S8" t="n">
        <v>48.21</v>
      </c>
      <c r="T8" t="n">
        <v>47799.24</v>
      </c>
      <c r="U8" t="n">
        <v>0.31</v>
      </c>
      <c r="V8" t="n">
        <v>0.67</v>
      </c>
      <c r="W8" t="n">
        <v>0.33</v>
      </c>
      <c r="X8" t="n">
        <v>2.95</v>
      </c>
      <c r="Y8" t="n">
        <v>1</v>
      </c>
      <c r="Z8" t="n">
        <v>10</v>
      </c>
      <c r="AA8" t="n">
        <v>497.3325085159609</v>
      </c>
      <c r="AB8" t="n">
        <v>680.4722789133131</v>
      </c>
      <c r="AC8" t="n">
        <v>615.5289596626675</v>
      </c>
      <c r="AD8" t="n">
        <v>497332.5085159609</v>
      </c>
      <c r="AE8" t="n">
        <v>680472.2789133131</v>
      </c>
      <c r="AF8" t="n">
        <v>3.025697121098208e-06</v>
      </c>
      <c r="AG8" t="n">
        <v>8.327546296296296</v>
      </c>
      <c r="AH8" t="n">
        <v>615528.9596626675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3.5842</v>
      </c>
      <c r="E9" t="n">
        <v>27.9</v>
      </c>
      <c r="F9" t="n">
        <v>19.94</v>
      </c>
      <c r="G9" t="n">
        <v>12.86</v>
      </c>
      <c r="H9" t="n">
        <v>0.17</v>
      </c>
      <c r="I9" t="n">
        <v>93</v>
      </c>
      <c r="J9" t="n">
        <v>288.71</v>
      </c>
      <c r="K9" t="n">
        <v>61.2</v>
      </c>
      <c r="L9" t="n">
        <v>2.75</v>
      </c>
      <c r="M9" t="n">
        <v>91</v>
      </c>
      <c r="N9" t="n">
        <v>79.76000000000001</v>
      </c>
      <c r="O9" t="n">
        <v>35841.5</v>
      </c>
      <c r="P9" t="n">
        <v>351.65</v>
      </c>
      <c r="Q9" t="n">
        <v>444.64</v>
      </c>
      <c r="R9" t="n">
        <v>147.37</v>
      </c>
      <c r="S9" t="n">
        <v>48.21</v>
      </c>
      <c r="T9" t="n">
        <v>43223.63</v>
      </c>
      <c r="U9" t="n">
        <v>0.33</v>
      </c>
      <c r="V9" t="n">
        <v>0.68</v>
      </c>
      <c r="W9" t="n">
        <v>0.32</v>
      </c>
      <c r="X9" t="n">
        <v>2.66</v>
      </c>
      <c r="Y9" t="n">
        <v>1</v>
      </c>
      <c r="Z9" t="n">
        <v>10</v>
      </c>
      <c r="AA9" t="n">
        <v>482.7231819430472</v>
      </c>
      <c r="AB9" t="n">
        <v>660.4831537782519</v>
      </c>
      <c r="AC9" t="n">
        <v>597.4475685755833</v>
      </c>
      <c r="AD9" t="n">
        <v>482723.1819430472</v>
      </c>
      <c r="AE9" t="n">
        <v>660483.153778252</v>
      </c>
      <c r="AF9" t="n">
        <v>3.121227117985379e-06</v>
      </c>
      <c r="AG9" t="n">
        <v>8.072916666666666</v>
      </c>
      <c r="AH9" t="n">
        <v>597447.5685755833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3.6858</v>
      </c>
      <c r="E10" t="n">
        <v>27.13</v>
      </c>
      <c r="F10" t="n">
        <v>19.66</v>
      </c>
      <c r="G10" t="n">
        <v>14.04</v>
      </c>
      <c r="H10" t="n">
        <v>0.18</v>
      </c>
      <c r="I10" t="n">
        <v>84</v>
      </c>
      <c r="J10" t="n">
        <v>289.21</v>
      </c>
      <c r="K10" t="n">
        <v>61.2</v>
      </c>
      <c r="L10" t="n">
        <v>3</v>
      </c>
      <c r="M10" t="n">
        <v>82</v>
      </c>
      <c r="N10" t="n">
        <v>80.02</v>
      </c>
      <c r="O10" t="n">
        <v>35903.99</v>
      </c>
      <c r="P10" t="n">
        <v>346.57</v>
      </c>
      <c r="Q10" t="n">
        <v>444.58</v>
      </c>
      <c r="R10" t="n">
        <v>138.08</v>
      </c>
      <c r="S10" t="n">
        <v>48.21</v>
      </c>
      <c r="T10" t="n">
        <v>38623.92</v>
      </c>
      <c r="U10" t="n">
        <v>0.35</v>
      </c>
      <c r="V10" t="n">
        <v>0.6899999999999999</v>
      </c>
      <c r="W10" t="n">
        <v>0.3</v>
      </c>
      <c r="X10" t="n">
        <v>2.38</v>
      </c>
      <c r="Y10" t="n">
        <v>1</v>
      </c>
      <c r="Z10" t="n">
        <v>10</v>
      </c>
      <c r="AA10" t="n">
        <v>456.7834281728747</v>
      </c>
      <c r="AB10" t="n">
        <v>624.9912382887321</v>
      </c>
      <c r="AC10" t="n">
        <v>565.342951687167</v>
      </c>
      <c r="AD10" t="n">
        <v>456783.4281728747</v>
      </c>
      <c r="AE10" t="n">
        <v>624991.2382887321</v>
      </c>
      <c r="AF10" t="n">
        <v>3.209703395868118e-06</v>
      </c>
      <c r="AG10" t="n">
        <v>7.85011574074074</v>
      </c>
      <c r="AH10" t="n">
        <v>565342.9516871669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3.7668</v>
      </c>
      <c r="E11" t="n">
        <v>26.55</v>
      </c>
      <c r="F11" t="n">
        <v>19.45</v>
      </c>
      <c r="G11" t="n">
        <v>15.15</v>
      </c>
      <c r="H11" t="n">
        <v>0.2</v>
      </c>
      <c r="I11" t="n">
        <v>77</v>
      </c>
      <c r="J11" t="n">
        <v>289.72</v>
      </c>
      <c r="K11" t="n">
        <v>61.2</v>
      </c>
      <c r="L11" t="n">
        <v>3.25</v>
      </c>
      <c r="M11" t="n">
        <v>75</v>
      </c>
      <c r="N11" t="n">
        <v>80.27</v>
      </c>
      <c r="O11" t="n">
        <v>35966.59</v>
      </c>
      <c r="P11" t="n">
        <v>342.74</v>
      </c>
      <c r="Q11" t="n">
        <v>444.63</v>
      </c>
      <c r="R11" t="n">
        <v>131.65</v>
      </c>
      <c r="S11" t="n">
        <v>48.21</v>
      </c>
      <c r="T11" t="n">
        <v>35446.88</v>
      </c>
      <c r="U11" t="n">
        <v>0.37</v>
      </c>
      <c r="V11" t="n">
        <v>0.7</v>
      </c>
      <c r="W11" t="n">
        <v>0.28</v>
      </c>
      <c r="X11" t="n">
        <v>2.17</v>
      </c>
      <c r="Y11" t="n">
        <v>1</v>
      </c>
      <c r="Z11" t="n">
        <v>10</v>
      </c>
      <c r="AA11" t="n">
        <v>447.160620504477</v>
      </c>
      <c r="AB11" t="n">
        <v>611.8248883085178</v>
      </c>
      <c r="AC11" t="n">
        <v>553.433179669976</v>
      </c>
      <c r="AD11" t="n">
        <v>447160.6205044771</v>
      </c>
      <c r="AE11" t="n">
        <v>611824.8883085178</v>
      </c>
      <c r="AF11" t="n">
        <v>3.280240585912428e-06</v>
      </c>
      <c r="AG11" t="n">
        <v>7.682291666666667</v>
      </c>
      <c r="AH11" t="n">
        <v>553433.179669976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3.84</v>
      </c>
      <c r="E12" t="n">
        <v>26.04</v>
      </c>
      <c r="F12" t="n">
        <v>19.27</v>
      </c>
      <c r="G12" t="n">
        <v>16.28</v>
      </c>
      <c r="H12" t="n">
        <v>0.21</v>
      </c>
      <c r="I12" t="n">
        <v>71</v>
      </c>
      <c r="J12" t="n">
        <v>290.23</v>
      </c>
      <c r="K12" t="n">
        <v>61.2</v>
      </c>
      <c r="L12" t="n">
        <v>3.5</v>
      </c>
      <c r="M12" t="n">
        <v>69</v>
      </c>
      <c r="N12" t="n">
        <v>80.53</v>
      </c>
      <c r="O12" t="n">
        <v>36029.29</v>
      </c>
      <c r="P12" t="n">
        <v>339.4</v>
      </c>
      <c r="Q12" t="n">
        <v>444.61</v>
      </c>
      <c r="R12" t="n">
        <v>125.39</v>
      </c>
      <c r="S12" t="n">
        <v>48.21</v>
      </c>
      <c r="T12" t="n">
        <v>32343.55</v>
      </c>
      <c r="U12" t="n">
        <v>0.38</v>
      </c>
      <c r="V12" t="n">
        <v>0.71</v>
      </c>
      <c r="W12" t="n">
        <v>0.28</v>
      </c>
      <c r="X12" t="n">
        <v>1.99</v>
      </c>
      <c r="Y12" t="n">
        <v>1</v>
      </c>
      <c r="Z12" t="n">
        <v>10</v>
      </c>
      <c r="AA12" t="n">
        <v>438.9239464649344</v>
      </c>
      <c r="AB12" t="n">
        <v>600.5551075112027</v>
      </c>
      <c r="AC12" t="n">
        <v>543.23897093472</v>
      </c>
      <c r="AD12" t="n">
        <v>438923.9464649344</v>
      </c>
      <c r="AE12" t="n">
        <v>600555.1075112027</v>
      </c>
      <c r="AF12" t="n">
        <v>3.343985305804323e-06</v>
      </c>
      <c r="AG12" t="n">
        <v>7.534722222222222</v>
      </c>
      <c r="AH12" t="n">
        <v>543238.97093472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3.9048</v>
      </c>
      <c r="E13" t="n">
        <v>25.61</v>
      </c>
      <c r="F13" t="n">
        <v>19.1</v>
      </c>
      <c r="G13" t="n">
        <v>17.37</v>
      </c>
      <c r="H13" t="n">
        <v>0.23</v>
      </c>
      <c r="I13" t="n">
        <v>66</v>
      </c>
      <c r="J13" t="n">
        <v>290.74</v>
      </c>
      <c r="K13" t="n">
        <v>61.2</v>
      </c>
      <c r="L13" t="n">
        <v>3.75</v>
      </c>
      <c r="M13" t="n">
        <v>64</v>
      </c>
      <c r="N13" t="n">
        <v>80.79000000000001</v>
      </c>
      <c r="O13" t="n">
        <v>36092.1</v>
      </c>
      <c r="P13" t="n">
        <v>336.45</v>
      </c>
      <c r="Q13" t="n">
        <v>444.62</v>
      </c>
      <c r="R13" t="n">
        <v>120.13</v>
      </c>
      <c r="S13" t="n">
        <v>48.21</v>
      </c>
      <c r="T13" t="n">
        <v>29738.35</v>
      </c>
      <c r="U13" t="n">
        <v>0.4</v>
      </c>
      <c r="V13" t="n">
        <v>0.71</v>
      </c>
      <c r="W13" t="n">
        <v>0.27</v>
      </c>
      <c r="X13" t="n">
        <v>1.83</v>
      </c>
      <c r="Y13" t="n">
        <v>1</v>
      </c>
      <c r="Z13" t="n">
        <v>10</v>
      </c>
      <c r="AA13" t="n">
        <v>431.6873314631849</v>
      </c>
      <c r="AB13" t="n">
        <v>590.6536516088869</v>
      </c>
      <c r="AC13" t="n">
        <v>534.2824960869407</v>
      </c>
      <c r="AD13" t="n">
        <v>431687.3314631848</v>
      </c>
      <c r="AE13" t="n">
        <v>590653.6516088869</v>
      </c>
      <c r="AF13" t="n">
        <v>3.40041505783977e-06</v>
      </c>
      <c r="AG13" t="n">
        <v>7.410300925925926</v>
      </c>
      <c r="AH13" t="n">
        <v>534282.4960869406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3.971</v>
      </c>
      <c r="E14" t="n">
        <v>25.18</v>
      </c>
      <c r="F14" t="n">
        <v>18.95</v>
      </c>
      <c r="G14" t="n">
        <v>18.64</v>
      </c>
      <c r="H14" t="n">
        <v>0.24</v>
      </c>
      <c r="I14" t="n">
        <v>61</v>
      </c>
      <c r="J14" t="n">
        <v>291.25</v>
      </c>
      <c r="K14" t="n">
        <v>61.2</v>
      </c>
      <c r="L14" t="n">
        <v>4</v>
      </c>
      <c r="M14" t="n">
        <v>59</v>
      </c>
      <c r="N14" t="n">
        <v>81.05</v>
      </c>
      <c r="O14" t="n">
        <v>36155.02</v>
      </c>
      <c r="P14" t="n">
        <v>333.39</v>
      </c>
      <c r="Q14" t="n">
        <v>444.58</v>
      </c>
      <c r="R14" t="n">
        <v>114.87</v>
      </c>
      <c r="S14" t="n">
        <v>48.21</v>
      </c>
      <c r="T14" t="n">
        <v>27134.65</v>
      </c>
      <c r="U14" t="n">
        <v>0.42</v>
      </c>
      <c r="V14" t="n">
        <v>0.72</v>
      </c>
      <c r="W14" t="n">
        <v>0.26</v>
      </c>
      <c r="X14" t="n">
        <v>1.67</v>
      </c>
      <c r="Y14" t="n">
        <v>1</v>
      </c>
      <c r="Z14" t="n">
        <v>10</v>
      </c>
      <c r="AA14" t="n">
        <v>424.7581102711423</v>
      </c>
      <c r="AB14" t="n">
        <v>581.1727854782704</v>
      </c>
      <c r="AC14" t="n">
        <v>525.706470513351</v>
      </c>
      <c r="AD14" t="n">
        <v>424758.1102711423</v>
      </c>
      <c r="AE14" t="n">
        <v>581172.7854782704</v>
      </c>
      <c r="AF14" t="n">
        <v>3.458063971184627e-06</v>
      </c>
      <c r="AG14" t="n">
        <v>7.28587962962963</v>
      </c>
      <c r="AH14" t="n">
        <v>525706.4705133509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4.0283</v>
      </c>
      <c r="E15" t="n">
        <v>24.82</v>
      </c>
      <c r="F15" t="n">
        <v>18.8</v>
      </c>
      <c r="G15" t="n">
        <v>19.79</v>
      </c>
      <c r="H15" t="n">
        <v>0.26</v>
      </c>
      <c r="I15" t="n">
        <v>57</v>
      </c>
      <c r="J15" t="n">
        <v>291.76</v>
      </c>
      <c r="K15" t="n">
        <v>61.2</v>
      </c>
      <c r="L15" t="n">
        <v>4.25</v>
      </c>
      <c r="M15" t="n">
        <v>55</v>
      </c>
      <c r="N15" t="n">
        <v>81.31</v>
      </c>
      <c r="O15" t="n">
        <v>36218.04</v>
      </c>
      <c r="P15" t="n">
        <v>330.85</v>
      </c>
      <c r="Q15" t="n">
        <v>444.59</v>
      </c>
      <c r="R15" t="n">
        <v>110.02</v>
      </c>
      <c r="S15" t="n">
        <v>48.21</v>
      </c>
      <c r="T15" t="n">
        <v>24730.22</v>
      </c>
      <c r="U15" t="n">
        <v>0.44</v>
      </c>
      <c r="V15" t="n">
        <v>0.73</v>
      </c>
      <c r="W15" t="n">
        <v>0.26</v>
      </c>
      <c r="X15" t="n">
        <v>1.52</v>
      </c>
      <c r="Y15" t="n">
        <v>1</v>
      </c>
      <c r="Z15" t="n">
        <v>10</v>
      </c>
      <c r="AA15" t="n">
        <v>406.1065867063072</v>
      </c>
      <c r="AB15" t="n">
        <v>555.6529480897168</v>
      </c>
      <c r="AC15" t="n">
        <v>502.6222105878441</v>
      </c>
      <c r="AD15" t="n">
        <v>406106.5867063071</v>
      </c>
      <c r="AE15" t="n">
        <v>555652.9480897168</v>
      </c>
      <c r="AF15" t="n">
        <v>3.507962501919675e-06</v>
      </c>
      <c r="AG15" t="n">
        <v>7.181712962962963</v>
      </c>
      <c r="AH15" t="n">
        <v>502622.2105878441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4.1131</v>
      </c>
      <c r="E16" t="n">
        <v>24.31</v>
      </c>
      <c r="F16" t="n">
        <v>18.51</v>
      </c>
      <c r="G16" t="n">
        <v>20.95</v>
      </c>
      <c r="H16" t="n">
        <v>0.27</v>
      </c>
      <c r="I16" t="n">
        <v>53</v>
      </c>
      <c r="J16" t="n">
        <v>292.27</v>
      </c>
      <c r="K16" t="n">
        <v>61.2</v>
      </c>
      <c r="L16" t="n">
        <v>4.5</v>
      </c>
      <c r="M16" t="n">
        <v>51</v>
      </c>
      <c r="N16" t="n">
        <v>81.56999999999999</v>
      </c>
      <c r="O16" t="n">
        <v>36281.16</v>
      </c>
      <c r="P16" t="n">
        <v>325.48</v>
      </c>
      <c r="Q16" t="n">
        <v>444.58</v>
      </c>
      <c r="R16" t="n">
        <v>100.21</v>
      </c>
      <c r="S16" t="n">
        <v>48.21</v>
      </c>
      <c r="T16" t="n">
        <v>19845.21</v>
      </c>
      <c r="U16" t="n">
        <v>0.48</v>
      </c>
      <c r="V16" t="n">
        <v>0.74</v>
      </c>
      <c r="W16" t="n">
        <v>0.24</v>
      </c>
      <c r="X16" t="n">
        <v>1.23</v>
      </c>
      <c r="Y16" t="n">
        <v>1</v>
      </c>
      <c r="Z16" t="n">
        <v>10</v>
      </c>
      <c r="AA16" t="n">
        <v>396.6298143825342</v>
      </c>
      <c r="AB16" t="n">
        <v>542.6864101106429</v>
      </c>
      <c r="AC16" t="n">
        <v>490.8931807948426</v>
      </c>
      <c r="AD16" t="n">
        <v>396629.8143825342</v>
      </c>
      <c r="AE16" t="n">
        <v>542686.4101106429</v>
      </c>
      <c r="AF16" t="n">
        <v>3.581808844089521e-06</v>
      </c>
      <c r="AG16" t="n">
        <v>7.034143518518518</v>
      </c>
      <c r="AH16" t="n">
        <v>490893.1807948427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4.0852</v>
      </c>
      <c r="E17" t="n">
        <v>24.48</v>
      </c>
      <c r="F17" t="n">
        <v>18.78</v>
      </c>
      <c r="G17" t="n">
        <v>22.1</v>
      </c>
      <c r="H17" t="n">
        <v>0.29</v>
      </c>
      <c r="I17" t="n">
        <v>51</v>
      </c>
      <c r="J17" t="n">
        <v>292.79</v>
      </c>
      <c r="K17" t="n">
        <v>61.2</v>
      </c>
      <c r="L17" t="n">
        <v>4.75</v>
      </c>
      <c r="M17" t="n">
        <v>49</v>
      </c>
      <c r="N17" t="n">
        <v>81.84</v>
      </c>
      <c r="O17" t="n">
        <v>36344.4</v>
      </c>
      <c r="P17" t="n">
        <v>330.22</v>
      </c>
      <c r="Q17" t="n">
        <v>444.55</v>
      </c>
      <c r="R17" t="n">
        <v>111.04</v>
      </c>
      <c r="S17" t="n">
        <v>48.21</v>
      </c>
      <c r="T17" t="n">
        <v>25270.49</v>
      </c>
      <c r="U17" t="n">
        <v>0.43</v>
      </c>
      <c r="V17" t="n">
        <v>0.73</v>
      </c>
      <c r="W17" t="n">
        <v>0.21</v>
      </c>
      <c r="X17" t="n">
        <v>1.5</v>
      </c>
      <c r="Y17" t="n">
        <v>1</v>
      </c>
      <c r="Z17" t="n">
        <v>10</v>
      </c>
      <c r="AA17" t="n">
        <v>402.0345800220319</v>
      </c>
      <c r="AB17" t="n">
        <v>550.0814489000353</v>
      </c>
      <c r="AC17" t="n">
        <v>497.5824474611777</v>
      </c>
      <c r="AD17" t="n">
        <v>402034.5800220319</v>
      </c>
      <c r="AE17" t="n">
        <v>550081.4489000353</v>
      </c>
      <c r="AF17" t="n">
        <v>3.557512700852037e-06</v>
      </c>
      <c r="AG17" t="n">
        <v>7.083333333333333</v>
      </c>
      <c r="AH17" t="n">
        <v>497582.4474611777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4.0937</v>
      </c>
      <c r="E18" t="n">
        <v>24.43</v>
      </c>
      <c r="F18" t="n">
        <v>18.84</v>
      </c>
      <c r="G18" t="n">
        <v>23.07</v>
      </c>
      <c r="H18" t="n">
        <v>0.3</v>
      </c>
      <c r="I18" t="n">
        <v>49</v>
      </c>
      <c r="J18" t="n">
        <v>293.3</v>
      </c>
      <c r="K18" t="n">
        <v>61.2</v>
      </c>
      <c r="L18" t="n">
        <v>5</v>
      </c>
      <c r="M18" t="n">
        <v>47</v>
      </c>
      <c r="N18" t="n">
        <v>82.09999999999999</v>
      </c>
      <c r="O18" t="n">
        <v>36407.75</v>
      </c>
      <c r="P18" t="n">
        <v>331.27</v>
      </c>
      <c r="Q18" t="n">
        <v>444.58</v>
      </c>
      <c r="R18" t="n">
        <v>112.11</v>
      </c>
      <c r="S18" t="n">
        <v>48.21</v>
      </c>
      <c r="T18" t="n">
        <v>25817.09</v>
      </c>
      <c r="U18" t="n">
        <v>0.43</v>
      </c>
      <c r="V18" t="n">
        <v>0.72</v>
      </c>
      <c r="W18" t="n">
        <v>0.24</v>
      </c>
      <c r="X18" t="n">
        <v>1.56</v>
      </c>
      <c r="Y18" t="n">
        <v>1</v>
      </c>
      <c r="Z18" t="n">
        <v>10</v>
      </c>
      <c r="AA18" t="n">
        <v>402.3171676487261</v>
      </c>
      <c r="AB18" t="n">
        <v>550.4680977577647</v>
      </c>
      <c r="AC18" t="n">
        <v>497.9321950945903</v>
      </c>
      <c r="AD18" t="n">
        <v>402317.1676487261</v>
      </c>
      <c r="AE18" t="n">
        <v>550468.0977577646</v>
      </c>
      <c r="AF18" t="n">
        <v>3.564914751659156e-06</v>
      </c>
      <c r="AG18" t="n">
        <v>7.06886574074074</v>
      </c>
      <c r="AH18" t="n">
        <v>497932.1950945903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4.1614</v>
      </c>
      <c r="E19" t="n">
        <v>24.03</v>
      </c>
      <c r="F19" t="n">
        <v>18.6</v>
      </c>
      <c r="G19" t="n">
        <v>24.26</v>
      </c>
      <c r="H19" t="n">
        <v>0.32</v>
      </c>
      <c r="I19" t="n">
        <v>46</v>
      </c>
      <c r="J19" t="n">
        <v>293.81</v>
      </c>
      <c r="K19" t="n">
        <v>61.2</v>
      </c>
      <c r="L19" t="n">
        <v>5.25</v>
      </c>
      <c r="M19" t="n">
        <v>44</v>
      </c>
      <c r="N19" t="n">
        <v>82.36</v>
      </c>
      <c r="O19" t="n">
        <v>36471.2</v>
      </c>
      <c r="P19" t="n">
        <v>326.8</v>
      </c>
      <c r="Q19" t="n">
        <v>444.57</v>
      </c>
      <c r="R19" t="n">
        <v>104.05</v>
      </c>
      <c r="S19" t="n">
        <v>48.21</v>
      </c>
      <c r="T19" t="n">
        <v>21801.15</v>
      </c>
      <c r="U19" t="n">
        <v>0.46</v>
      </c>
      <c r="V19" t="n">
        <v>0.73</v>
      </c>
      <c r="W19" t="n">
        <v>0.24</v>
      </c>
      <c r="X19" t="n">
        <v>1.32</v>
      </c>
      <c r="Y19" t="n">
        <v>1</v>
      </c>
      <c r="Z19" t="n">
        <v>10</v>
      </c>
      <c r="AA19" t="n">
        <v>394.5968092309072</v>
      </c>
      <c r="AB19" t="n">
        <v>539.9047627723294</v>
      </c>
      <c r="AC19" t="n">
        <v>488.3770099744313</v>
      </c>
      <c r="AD19" t="n">
        <v>394596.8092309072</v>
      </c>
      <c r="AE19" t="n">
        <v>539904.7627723294</v>
      </c>
      <c r="AF19" t="n">
        <v>3.623869909264091e-06</v>
      </c>
      <c r="AG19" t="n">
        <v>6.953125</v>
      </c>
      <c r="AH19" t="n">
        <v>488377.0099744313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4.1907</v>
      </c>
      <c r="E20" t="n">
        <v>23.86</v>
      </c>
      <c r="F20" t="n">
        <v>18.54</v>
      </c>
      <c r="G20" t="n">
        <v>25.28</v>
      </c>
      <c r="H20" t="n">
        <v>0.33</v>
      </c>
      <c r="I20" t="n">
        <v>44</v>
      </c>
      <c r="J20" t="n">
        <v>294.33</v>
      </c>
      <c r="K20" t="n">
        <v>61.2</v>
      </c>
      <c r="L20" t="n">
        <v>5.5</v>
      </c>
      <c r="M20" t="n">
        <v>42</v>
      </c>
      <c r="N20" t="n">
        <v>82.63</v>
      </c>
      <c r="O20" t="n">
        <v>36534.76</v>
      </c>
      <c r="P20" t="n">
        <v>325.66</v>
      </c>
      <c r="Q20" t="n">
        <v>444.56</v>
      </c>
      <c r="R20" t="n">
        <v>102.08</v>
      </c>
      <c r="S20" t="n">
        <v>48.21</v>
      </c>
      <c r="T20" t="n">
        <v>20826.9</v>
      </c>
      <c r="U20" t="n">
        <v>0.47</v>
      </c>
      <c r="V20" t="n">
        <v>0.74</v>
      </c>
      <c r="W20" t="n">
        <v>0.23</v>
      </c>
      <c r="X20" t="n">
        <v>1.26</v>
      </c>
      <c r="Y20" t="n">
        <v>1</v>
      </c>
      <c r="Z20" t="n">
        <v>10</v>
      </c>
      <c r="AA20" t="n">
        <v>392.0031621163576</v>
      </c>
      <c r="AB20" t="n">
        <v>536.3560203665677</v>
      </c>
      <c r="AC20" t="n">
        <v>485.1669545631842</v>
      </c>
      <c r="AD20" t="n">
        <v>392003.1621163576</v>
      </c>
      <c r="AE20" t="n">
        <v>536356.0203665677</v>
      </c>
      <c r="AF20" t="n">
        <v>3.649385213810983e-06</v>
      </c>
      <c r="AG20" t="n">
        <v>6.903935185185186</v>
      </c>
      <c r="AH20" t="n">
        <v>485166.9545631842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4.2219</v>
      </c>
      <c r="E21" t="n">
        <v>23.69</v>
      </c>
      <c r="F21" t="n">
        <v>18.47</v>
      </c>
      <c r="G21" t="n">
        <v>26.39</v>
      </c>
      <c r="H21" t="n">
        <v>0.35</v>
      </c>
      <c r="I21" t="n">
        <v>42</v>
      </c>
      <c r="J21" t="n">
        <v>294.84</v>
      </c>
      <c r="K21" t="n">
        <v>61.2</v>
      </c>
      <c r="L21" t="n">
        <v>5.75</v>
      </c>
      <c r="M21" t="n">
        <v>40</v>
      </c>
      <c r="N21" t="n">
        <v>82.90000000000001</v>
      </c>
      <c r="O21" t="n">
        <v>36598.44</v>
      </c>
      <c r="P21" t="n">
        <v>324.41</v>
      </c>
      <c r="Q21" t="n">
        <v>444.62</v>
      </c>
      <c r="R21" t="n">
        <v>99.67</v>
      </c>
      <c r="S21" t="n">
        <v>48.21</v>
      </c>
      <c r="T21" t="n">
        <v>19631.84</v>
      </c>
      <c r="U21" t="n">
        <v>0.48</v>
      </c>
      <c r="V21" t="n">
        <v>0.74</v>
      </c>
      <c r="W21" t="n">
        <v>0.23</v>
      </c>
      <c r="X21" t="n">
        <v>1.2</v>
      </c>
      <c r="Y21" t="n">
        <v>1</v>
      </c>
      <c r="Z21" t="n">
        <v>10</v>
      </c>
      <c r="AA21" t="n">
        <v>389.2409387242665</v>
      </c>
      <c r="AB21" t="n">
        <v>532.576624460813</v>
      </c>
      <c r="AC21" t="n">
        <v>481.7482588982593</v>
      </c>
      <c r="AD21" t="n">
        <v>389240.9387242665</v>
      </c>
      <c r="AE21" t="n">
        <v>532576.624460813</v>
      </c>
      <c r="AF21" t="n">
        <v>3.676555094420643e-06</v>
      </c>
      <c r="AG21" t="n">
        <v>6.854745370370371</v>
      </c>
      <c r="AH21" t="n">
        <v>481748.2588982593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4.2543</v>
      </c>
      <c r="E22" t="n">
        <v>23.51</v>
      </c>
      <c r="F22" t="n">
        <v>18.4</v>
      </c>
      <c r="G22" t="n">
        <v>27.6</v>
      </c>
      <c r="H22" t="n">
        <v>0.36</v>
      </c>
      <c r="I22" t="n">
        <v>40</v>
      </c>
      <c r="J22" t="n">
        <v>295.36</v>
      </c>
      <c r="K22" t="n">
        <v>61.2</v>
      </c>
      <c r="L22" t="n">
        <v>6</v>
      </c>
      <c r="M22" t="n">
        <v>38</v>
      </c>
      <c r="N22" t="n">
        <v>83.16</v>
      </c>
      <c r="O22" t="n">
        <v>36662.22</v>
      </c>
      <c r="P22" t="n">
        <v>323.12</v>
      </c>
      <c r="Q22" t="n">
        <v>444.56</v>
      </c>
      <c r="R22" t="n">
        <v>97.22</v>
      </c>
      <c r="S22" t="n">
        <v>48.21</v>
      </c>
      <c r="T22" t="n">
        <v>18413.56</v>
      </c>
      <c r="U22" t="n">
        <v>0.5</v>
      </c>
      <c r="V22" t="n">
        <v>0.74</v>
      </c>
      <c r="W22" t="n">
        <v>0.23</v>
      </c>
      <c r="X22" t="n">
        <v>1.12</v>
      </c>
      <c r="Y22" t="n">
        <v>1</v>
      </c>
      <c r="Z22" t="n">
        <v>10</v>
      </c>
      <c r="AA22" t="n">
        <v>386.428389964389</v>
      </c>
      <c r="AB22" t="n">
        <v>528.7283711666545</v>
      </c>
      <c r="AC22" t="n">
        <v>478.2672774974378</v>
      </c>
      <c r="AD22" t="n">
        <v>386428.389964389</v>
      </c>
      <c r="AE22" t="n">
        <v>528728.3711666545</v>
      </c>
      <c r="AF22" t="n">
        <v>3.704769970438367e-06</v>
      </c>
      <c r="AG22" t="n">
        <v>6.802662037037038</v>
      </c>
      <c r="AH22" t="n">
        <v>478267.2774974378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4.2832</v>
      </c>
      <c r="E23" t="n">
        <v>23.35</v>
      </c>
      <c r="F23" t="n">
        <v>18.35</v>
      </c>
      <c r="G23" t="n">
        <v>28.97</v>
      </c>
      <c r="H23" t="n">
        <v>0.38</v>
      </c>
      <c r="I23" t="n">
        <v>38</v>
      </c>
      <c r="J23" t="n">
        <v>295.88</v>
      </c>
      <c r="K23" t="n">
        <v>61.2</v>
      </c>
      <c r="L23" t="n">
        <v>6.25</v>
      </c>
      <c r="M23" t="n">
        <v>36</v>
      </c>
      <c r="N23" t="n">
        <v>83.43000000000001</v>
      </c>
      <c r="O23" t="n">
        <v>36726.12</v>
      </c>
      <c r="P23" t="n">
        <v>322.1</v>
      </c>
      <c r="Q23" t="n">
        <v>444.55</v>
      </c>
      <c r="R23" t="n">
        <v>95.70999999999999</v>
      </c>
      <c r="S23" t="n">
        <v>48.21</v>
      </c>
      <c r="T23" t="n">
        <v>17667.69</v>
      </c>
      <c r="U23" t="n">
        <v>0.5</v>
      </c>
      <c r="V23" t="n">
        <v>0.74</v>
      </c>
      <c r="W23" t="n">
        <v>0.22</v>
      </c>
      <c r="X23" t="n">
        <v>1.07</v>
      </c>
      <c r="Y23" t="n">
        <v>1</v>
      </c>
      <c r="Z23" t="n">
        <v>10</v>
      </c>
      <c r="AA23" t="n">
        <v>384.0680730131446</v>
      </c>
      <c r="AB23" t="n">
        <v>525.4988813841271</v>
      </c>
      <c r="AC23" t="n">
        <v>475.3460056871374</v>
      </c>
      <c r="AD23" t="n">
        <v>384068.0730131445</v>
      </c>
      <c r="AE23" t="n">
        <v>525498.8813841271</v>
      </c>
      <c r="AF23" t="n">
        <v>3.729936943182572e-06</v>
      </c>
      <c r="AG23" t="n">
        <v>6.756365740740741</v>
      </c>
      <c r="AH23" t="n">
        <v>475346.0056871374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4.2989</v>
      </c>
      <c r="E24" t="n">
        <v>23.26</v>
      </c>
      <c r="F24" t="n">
        <v>18.32</v>
      </c>
      <c r="G24" t="n">
        <v>29.71</v>
      </c>
      <c r="H24" t="n">
        <v>0.39</v>
      </c>
      <c r="I24" t="n">
        <v>37</v>
      </c>
      <c r="J24" t="n">
        <v>296.4</v>
      </c>
      <c r="K24" t="n">
        <v>61.2</v>
      </c>
      <c r="L24" t="n">
        <v>6.5</v>
      </c>
      <c r="M24" t="n">
        <v>35</v>
      </c>
      <c r="N24" t="n">
        <v>83.7</v>
      </c>
      <c r="O24" t="n">
        <v>36790.13</v>
      </c>
      <c r="P24" t="n">
        <v>321.21</v>
      </c>
      <c r="Q24" t="n">
        <v>444.57</v>
      </c>
      <c r="R24" t="n">
        <v>94.56</v>
      </c>
      <c r="S24" t="n">
        <v>48.21</v>
      </c>
      <c r="T24" t="n">
        <v>17098.83</v>
      </c>
      <c r="U24" t="n">
        <v>0.51</v>
      </c>
      <c r="V24" t="n">
        <v>0.74</v>
      </c>
      <c r="W24" t="n">
        <v>0.22</v>
      </c>
      <c r="X24" t="n">
        <v>1.04</v>
      </c>
      <c r="Y24" t="n">
        <v>1</v>
      </c>
      <c r="Z24" t="n">
        <v>10</v>
      </c>
      <c r="AA24" t="n">
        <v>382.6013512282411</v>
      </c>
      <c r="AB24" t="n">
        <v>523.4920479308239</v>
      </c>
      <c r="AC24" t="n">
        <v>473.5307016020091</v>
      </c>
      <c r="AD24" t="n">
        <v>382601.3512282411</v>
      </c>
      <c r="AE24" t="n">
        <v>523492.0479308239</v>
      </c>
      <c r="AF24" t="n">
        <v>3.743608966438073e-06</v>
      </c>
      <c r="AG24" t="n">
        <v>6.730324074074075</v>
      </c>
      <c r="AH24" t="n">
        <v>473530.7016020091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4.3315</v>
      </c>
      <c r="E25" t="n">
        <v>23.09</v>
      </c>
      <c r="F25" t="n">
        <v>18.25</v>
      </c>
      <c r="G25" t="n">
        <v>31.29</v>
      </c>
      <c r="H25" t="n">
        <v>0.4</v>
      </c>
      <c r="I25" t="n">
        <v>35</v>
      </c>
      <c r="J25" t="n">
        <v>296.92</v>
      </c>
      <c r="K25" t="n">
        <v>61.2</v>
      </c>
      <c r="L25" t="n">
        <v>6.75</v>
      </c>
      <c r="M25" t="n">
        <v>33</v>
      </c>
      <c r="N25" t="n">
        <v>83.97</v>
      </c>
      <c r="O25" t="n">
        <v>36854.25</v>
      </c>
      <c r="P25" t="n">
        <v>320.03</v>
      </c>
      <c r="Q25" t="n">
        <v>444.57</v>
      </c>
      <c r="R25" t="n">
        <v>92.51000000000001</v>
      </c>
      <c r="S25" t="n">
        <v>48.21</v>
      </c>
      <c r="T25" t="n">
        <v>16087.3</v>
      </c>
      <c r="U25" t="n">
        <v>0.52</v>
      </c>
      <c r="V25" t="n">
        <v>0.75</v>
      </c>
      <c r="W25" t="n">
        <v>0.22</v>
      </c>
      <c r="X25" t="n">
        <v>0.97</v>
      </c>
      <c r="Y25" t="n">
        <v>1</v>
      </c>
      <c r="Z25" t="n">
        <v>10</v>
      </c>
      <c r="AA25" t="n">
        <v>379.9390488439945</v>
      </c>
      <c r="AB25" t="n">
        <v>519.8493683562059</v>
      </c>
      <c r="AC25" t="n">
        <v>470.2356742534596</v>
      </c>
      <c r="AD25" t="n">
        <v>379939.0488439945</v>
      </c>
      <c r="AE25" t="n">
        <v>519849.3683562059</v>
      </c>
      <c r="AF25" t="n">
        <v>3.771998008357142e-06</v>
      </c>
      <c r="AG25" t="n">
        <v>6.68113425925926</v>
      </c>
      <c r="AH25" t="n">
        <v>470235.6742534597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4.3449</v>
      </c>
      <c r="E26" t="n">
        <v>23.02</v>
      </c>
      <c r="F26" t="n">
        <v>18.23</v>
      </c>
      <c r="G26" t="n">
        <v>32.18</v>
      </c>
      <c r="H26" t="n">
        <v>0.42</v>
      </c>
      <c r="I26" t="n">
        <v>34</v>
      </c>
      <c r="J26" t="n">
        <v>297.44</v>
      </c>
      <c r="K26" t="n">
        <v>61.2</v>
      </c>
      <c r="L26" t="n">
        <v>7</v>
      </c>
      <c r="M26" t="n">
        <v>32</v>
      </c>
      <c r="N26" t="n">
        <v>84.23999999999999</v>
      </c>
      <c r="O26" t="n">
        <v>36918.48</v>
      </c>
      <c r="P26" t="n">
        <v>319.67</v>
      </c>
      <c r="Q26" t="n">
        <v>444.57</v>
      </c>
      <c r="R26" t="n">
        <v>91.90000000000001</v>
      </c>
      <c r="S26" t="n">
        <v>48.21</v>
      </c>
      <c r="T26" t="n">
        <v>15786.71</v>
      </c>
      <c r="U26" t="n">
        <v>0.52</v>
      </c>
      <c r="V26" t="n">
        <v>0.75</v>
      </c>
      <c r="W26" t="n">
        <v>0.22</v>
      </c>
      <c r="X26" t="n">
        <v>0.96</v>
      </c>
      <c r="Y26" t="n">
        <v>1</v>
      </c>
      <c r="Z26" t="n">
        <v>10</v>
      </c>
      <c r="AA26" t="n">
        <v>378.9528419868033</v>
      </c>
      <c r="AB26" t="n">
        <v>518.499996625821</v>
      </c>
      <c r="AC26" t="n">
        <v>469.0150846671677</v>
      </c>
      <c r="AD26" t="n">
        <v>378952.8419868033</v>
      </c>
      <c r="AE26" t="n">
        <v>518499.996625821</v>
      </c>
      <c r="AF26" t="n">
        <v>3.783667123747188e-06</v>
      </c>
      <c r="AG26" t="n">
        <v>6.66087962962963</v>
      </c>
      <c r="AH26" t="n">
        <v>469015.0846671677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4.3627</v>
      </c>
      <c r="E27" t="n">
        <v>22.92</v>
      </c>
      <c r="F27" t="n">
        <v>18.19</v>
      </c>
      <c r="G27" t="n">
        <v>33.08</v>
      </c>
      <c r="H27" t="n">
        <v>0.43</v>
      </c>
      <c r="I27" t="n">
        <v>33</v>
      </c>
      <c r="J27" t="n">
        <v>297.96</v>
      </c>
      <c r="K27" t="n">
        <v>61.2</v>
      </c>
      <c r="L27" t="n">
        <v>7.25</v>
      </c>
      <c r="M27" t="n">
        <v>31</v>
      </c>
      <c r="N27" t="n">
        <v>84.51000000000001</v>
      </c>
      <c r="O27" t="n">
        <v>36982.83</v>
      </c>
      <c r="P27" t="n">
        <v>318.75</v>
      </c>
      <c r="Q27" t="n">
        <v>444.57</v>
      </c>
      <c r="R27" t="n">
        <v>90.40000000000001</v>
      </c>
      <c r="S27" t="n">
        <v>48.21</v>
      </c>
      <c r="T27" t="n">
        <v>15039.41</v>
      </c>
      <c r="U27" t="n">
        <v>0.53</v>
      </c>
      <c r="V27" t="n">
        <v>0.75</v>
      </c>
      <c r="W27" t="n">
        <v>0.22</v>
      </c>
      <c r="X27" t="n">
        <v>0.92</v>
      </c>
      <c r="Y27" t="n">
        <v>1</v>
      </c>
      <c r="Z27" t="n">
        <v>10</v>
      </c>
      <c r="AA27" t="n">
        <v>377.3661863948205</v>
      </c>
      <c r="AB27" t="n">
        <v>516.3290644465657</v>
      </c>
      <c r="AC27" t="n">
        <v>467.051343208178</v>
      </c>
      <c r="AD27" t="n">
        <v>377366.1863948205</v>
      </c>
      <c r="AE27" t="n">
        <v>516329.0644465657</v>
      </c>
      <c r="AF27" t="n">
        <v>3.799167888966802e-06</v>
      </c>
      <c r="AG27" t="n">
        <v>6.631944444444446</v>
      </c>
      <c r="AH27" t="n">
        <v>467051.3432081779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4.3804</v>
      </c>
      <c r="E28" t="n">
        <v>22.83</v>
      </c>
      <c r="F28" t="n">
        <v>18.16</v>
      </c>
      <c r="G28" t="n">
        <v>34.04</v>
      </c>
      <c r="H28" t="n">
        <v>0.45</v>
      </c>
      <c r="I28" t="n">
        <v>32</v>
      </c>
      <c r="J28" t="n">
        <v>298.48</v>
      </c>
      <c r="K28" t="n">
        <v>61.2</v>
      </c>
      <c r="L28" t="n">
        <v>7.5</v>
      </c>
      <c r="M28" t="n">
        <v>30</v>
      </c>
      <c r="N28" t="n">
        <v>84.79000000000001</v>
      </c>
      <c r="O28" t="n">
        <v>37047.29</v>
      </c>
      <c r="P28" t="n">
        <v>318.15</v>
      </c>
      <c r="Q28" t="n">
        <v>444.57</v>
      </c>
      <c r="R28" t="n">
        <v>89.23</v>
      </c>
      <c r="S28" t="n">
        <v>48.21</v>
      </c>
      <c r="T28" t="n">
        <v>14461.07</v>
      </c>
      <c r="U28" t="n">
        <v>0.54</v>
      </c>
      <c r="V28" t="n">
        <v>0.75</v>
      </c>
      <c r="W28" t="n">
        <v>0.21</v>
      </c>
      <c r="X28" t="n">
        <v>0.88</v>
      </c>
      <c r="Y28" t="n">
        <v>1</v>
      </c>
      <c r="Z28" t="n">
        <v>10</v>
      </c>
      <c r="AA28" t="n">
        <v>376.0048272389139</v>
      </c>
      <c r="AB28" t="n">
        <v>514.4663927905272</v>
      </c>
      <c r="AC28" t="n">
        <v>465.3664423207157</v>
      </c>
      <c r="AD28" t="n">
        <v>376004.827238914</v>
      </c>
      <c r="AE28" t="n">
        <v>514466.3927905271</v>
      </c>
      <c r="AF28" t="n">
        <v>3.814581571235744e-06</v>
      </c>
      <c r="AG28" t="n">
        <v>6.605902777777778</v>
      </c>
      <c r="AH28" t="n">
        <v>465366.4423207157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4.3943</v>
      </c>
      <c r="E29" t="n">
        <v>22.76</v>
      </c>
      <c r="F29" t="n">
        <v>18.14</v>
      </c>
      <c r="G29" t="n">
        <v>35.1</v>
      </c>
      <c r="H29" t="n">
        <v>0.46</v>
      </c>
      <c r="I29" t="n">
        <v>31</v>
      </c>
      <c r="J29" t="n">
        <v>299.01</v>
      </c>
      <c r="K29" t="n">
        <v>61.2</v>
      </c>
      <c r="L29" t="n">
        <v>7.75</v>
      </c>
      <c r="M29" t="n">
        <v>29</v>
      </c>
      <c r="N29" t="n">
        <v>85.06</v>
      </c>
      <c r="O29" t="n">
        <v>37111.87</v>
      </c>
      <c r="P29" t="n">
        <v>317.64</v>
      </c>
      <c r="Q29" t="n">
        <v>444.55</v>
      </c>
      <c r="R29" t="n">
        <v>88.66</v>
      </c>
      <c r="S29" t="n">
        <v>48.21</v>
      </c>
      <c r="T29" t="n">
        <v>14182.07</v>
      </c>
      <c r="U29" t="n">
        <v>0.54</v>
      </c>
      <c r="V29" t="n">
        <v>0.75</v>
      </c>
      <c r="W29" t="n">
        <v>0.21</v>
      </c>
      <c r="X29" t="n">
        <v>0.86</v>
      </c>
      <c r="Y29" t="n">
        <v>1</v>
      </c>
      <c r="Z29" t="n">
        <v>10</v>
      </c>
      <c r="AA29" t="n">
        <v>362.0966653964026</v>
      </c>
      <c r="AB29" t="n">
        <v>495.4366321728072</v>
      </c>
      <c r="AC29" t="n">
        <v>448.1528553479142</v>
      </c>
      <c r="AD29" t="n">
        <v>362096.6653964025</v>
      </c>
      <c r="AE29" t="n">
        <v>495436.6321728072</v>
      </c>
      <c r="AF29" t="n">
        <v>3.82668610137915e-06</v>
      </c>
      <c r="AG29" t="n">
        <v>6.585648148148149</v>
      </c>
      <c r="AH29" t="n">
        <v>448152.8553479142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4.4117</v>
      </c>
      <c r="E30" t="n">
        <v>22.67</v>
      </c>
      <c r="F30" t="n">
        <v>18.1</v>
      </c>
      <c r="G30" t="n">
        <v>36.2</v>
      </c>
      <c r="H30" t="n">
        <v>0.48</v>
      </c>
      <c r="I30" t="n">
        <v>30</v>
      </c>
      <c r="J30" t="n">
        <v>299.53</v>
      </c>
      <c r="K30" t="n">
        <v>61.2</v>
      </c>
      <c r="L30" t="n">
        <v>8</v>
      </c>
      <c r="M30" t="n">
        <v>28</v>
      </c>
      <c r="N30" t="n">
        <v>85.33</v>
      </c>
      <c r="O30" t="n">
        <v>37176.68</v>
      </c>
      <c r="P30" t="n">
        <v>317.07</v>
      </c>
      <c r="Q30" t="n">
        <v>444.55</v>
      </c>
      <c r="R30" t="n">
        <v>87.44</v>
      </c>
      <c r="S30" t="n">
        <v>48.21</v>
      </c>
      <c r="T30" t="n">
        <v>13573.3</v>
      </c>
      <c r="U30" t="n">
        <v>0.55</v>
      </c>
      <c r="V30" t="n">
        <v>0.75</v>
      </c>
      <c r="W30" t="n">
        <v>0.21</v>
      </c>
      <c r="X30" t="n">
        <v>0.82</v>
      </c>
      <c r="Y30" t="n">
        <v>1</v>
      </c>
      <c r="Z30" t="n">
        <v>10</v>
      </c>
      <c r="AA30" t="n">
        <v>360.7565774047821</v>
      </c>
      <c r="AB30" t="n">
        <v>493.6030646621624</v>
      </c>
      <c r="AC30" t="n">
        <v>446.4942809470572</v>
      </c>
      <c r="AD30" t="n">
        <v>360756.5774047821</v>
      </c>
      <c r="AE30" t="n">
        <v>493603.0646621623</v>
      </c>
      <c r="AF30" t="n">
        <v>3.841838534796075e-06</v>
      </c>
      <c r="AG30" t="n">
        <v>6.559606481481482</v>
      </c>
      <c r="AH30" t="n">
        <v>446494.2809470572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4.4289</v>
      </c>
      <c r="E31" t="n">
        <v>22.58</v>
      </c>
      <c r="F31" t="n">
        <v>18.07</v>
      </c>
      <c r="G31" t="n">
        <v>37.38</v>
      </c>
      <c r="H31" t="n">
        <v>0.49</v>
      </c>
      <c r="I31" t="n">
        <v>29</v>
      </c>
      <c r="J31" t="n">
        <v>300.06</v>
      </c>
      <c r="K31" t="n">
        <v>61.2</v>
      </c>
      <c r="L31" t="n">
        <v>8.25</v>
      </c>
      <c r="M31" t="n">
        <v>27</v>
      </c>
      <c r="N31" t="n">
        <v>85.61</v>
      </c>
      <c r="O31" t="n">
        <v>37241.49</v>
      </c>
      <c r="P31" t="n">
        <v>316.25</v>
      </c>
      <c r="Q31" t="n">
        <v>444.55</v>
      </c>
      <c r="R31" t="n">
        <v>86.25</v>
      </c>
      <c r="S31" t="n">
        <v>48.21</v>
      </c>
      <c r="T31" t="n">
        <v>12985.32</v>
      </c>
      <c r="U31" t="n">
        <v>0.5600000000000001</v>
      </c>
      <c r="V31" t="n">
        <v>0.76</v>
      </c>
      <c r="W31" t="n">
        <v>0.21</v>
      </c>
      <c r="X31" t="n">
        <v>0.79</v>
      </c>
      <c r="Y31" t="n">
        <v>1</v>
      </c>
      <c r="Z31" t="n">
        <v>10</v>
      </c>
      <c r="AA31" t="n">
        <v>359.330864730475</v>
      </c>
      <c r="AB31" t="n">
        <v>491.6523416831712</v>
      </c>
      <c r="AC31" t="n">
        <v>444.729732231324</v>
      </c>
      <c r="AD31" t="n">
        <v>359330.8647304749</v>
      </c>
      <c r="AE31" t="n">
        <v>491652.3416831712</v>
      </c>
      <c r="AF31" t="n">
        <v>3.856816802311657e-06</v>
      </c>
      <c r="AG31" t="n">
        <v>6.533564814814814</v>
      </c>
      <c r="AH31" t="n">
        <v>444729.732231324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4.4505</v>
      </c>
      <c r="E32" t="n">
        <v>22.47</v>
      </c>
      <c r="F32" t="n">
        <v>18.01</v>
      </c>
      <c r="G32" t="n">
        <v>38.6</v>
      </c>
      <c r="H32" t="n">
        <v>0.5</v>
      </c>
      <c r="I32" t="n">
        <v>28</v>
      </c>
      <c r="J32" t="n">
        <v>300.59</v>
      </c>
      <c r="K32" t="n">
        <v>61.2</v>
      </c>
      <c r="L32" t="n">
        <v>8.5</v>
      </c>
      <c r="M32" t="n">
        <v>26</v>
      </c>
      <c r="N32" t="n">
        <v>85.89</v>
      </c>
      <c r="O32" t="n">
        <v>37306.42</v>
      </c>
      <c r="P32" t="n">
        <v>315.13</v>
      </c>
      <c r="Q32" t="n">
        <v>444.56</v>
      </c>
      <c r="R32" t="n">
        <v>84.34</v>
      </c>
      <c r="S32" t="n">
        <v>48.21</v>
      </c>
      <c r="T32" t="n">
        <v>12036.34</v>
      </c>
      <c r="U32" t="n">
        <v>0.57</v>
      </c>
      <c r="V32" t="n">
        <v>0.76</v>
      </c>
      <c r="W32" t="n">
        <v>0.21</v>
      </c>
      <c r="X32" t="n">
        <v>0.73</v>
      </c>
      <c r="Y32" t="n">
        <v>1</v>
      </c>
      <c r="Z32" t="n">
        <v>10</v>
      </c>
      <c r="AA32" t="n">
        <v>357.4401061573822</v>
      </c>
      <c r="AB32" t="n">
        <v>489.0653223890847</v>
      </c>
      <c r="AC32" t="n">
        <v>442.3896144277607</v>
      </c>
      <c r="AD32" t="n">
        <v>357440.1061573822</v>
      </c>
      <c r="AE32" t="n">
        <v>489065.3223890847</v>
      </c>
      <c r="AF32" t="n">
        <v>3.875626719656807e-06</v>
      </c>
      <c r="AG32" t="n">
        <v>6.501736111111111</v>
      </c>
      <c r="AH32" t="n">
        <v>442389.6144277607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4.4889</v>
      </c>
      <c r="E33" t="n">
        <v>22.28</v>
      </c>
      <c r="F33" t="n">
        <v>17.87</v>
      </c>
      <c r="G33" t="n">
        <v>39.72</v>
      </c>
      <c r="H33" t="n">
        <v>0.52</v>
      </c>
      <c r="I33" t="n">
        <v>27</v>
      </c>
      <c r="J33" t="n">
        <v>301.11</v>
      </c>
      <c r="K33" t="n">
        <v>61.2</v>
      </c>
      <c r="L33" t="n">
        <v>8.75</v>
      </c>
      <c r="M33" t="n">
        <v>25</v>
      </c>
      <c r="N33" t="n">
        <v>86.16</v>
      </c>
      <c r="O33" t="n">
        <v>37371.47</v>
      </c>
      <c r="P33" t="n">
        <v>312.61</v>
      </c>
      <c r="Q33" t="n">
        <v>444.57</v>
      </c>
      <c r="R33" t="n">
        <v>79.69</v>
      </c>
      <c r="S33" t="n">
        <v>48.21</v>
      </c>
      <c r="T33" t="n">
        <v>9717.360000000001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353.5690937262725</v>
      </c>
      <c r="AB33" t="n">
        <v>483.7688324038245</v>
      </c>
      <c r="AC33" t="n">
        <v>437.5986140130235</v>
      </c>
      <c r="AD33" t="n">
        <v>353569.0937262725</v>
      </c>
      <c r="AE33" t="n">
        <v>483768.8324038245</v>
      </c>
      <c r="AF33" t="n">
        <v>3.909066572714851e-06</v>
      </c>
      <c r="AG33" t="n">
        <v>6.44675925925926</v>
      </c>
      <c r="AH33" t="n">
        <v>437598.6140130234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4.4871</v>
      </c>
      <c r="E34" t="n">
        <v>22.29</v>
      </c>
      <c r="F34" t="n">
        <v>17.94</v>
      </c>
      <c r="G34" t="n">
        <v>41.39</v>
      </c>
      <c r="H34" t="n">
        <v>0.53</v>
      </c>
      <c r="I34" t="n">
        <v>26</v>
      </c>
      <c r="J34" t="n">
        <v>301.64</v>
      </c>
      <c r="K34" t="n">
        <v>61.2</v>
      </c>
      <c r="L34" t="n">
        <v>9</v>
      </c>
      <c r="M34" t="n">
        <v>24</v>
      </c>
      <c r="N34" t="n">
        <v>86.44</v>
      </c>
      <c r="O34" t="n">
        <v>37436.63</v>
      </c>
      <c r="P34" t="n">
        <v>313.6</v>
      </c>
      <c r="Q34" t="n">
        <v>444.58</v>
      </c>
      <c r="R34" t="n">
        <v>82.45</v>
      </c>
      <c r="S34" t="n">
        <v>48.21</v>
      </c>
      <c r="T34" t="n">
        <v>11097.97</v>
      </c>
      <c r="U34" t="n">
        <v>0.58</v>
      </c>
      <c r="V34" t="n">
        <v>0.76</v>
      </c>
      <c r="W34" t="n">
        <v>0.19</v>
      </c>
      <c r="X34" t="n">
        <v>0.66</v>
      </c>
      <c r="Y34" t="n">
        <v>1</v>
      </c>
      <c r="Z34" t="n">
        <v>10</v>
      </c>
      <c r="AA34" t="n">
        <v>354.3996417474376</v>
      </c>
      <c r="AB34" t="n">
        <v>484.9052248475755</v>
      </c>
      <c r="AC34" t="n">
        <v>438.6265507568797</v>
      </c>
      <c r="AD34" t="n">
        <v>354399.6417474376</v>
      </c>
      <c r="AE34" t="n">
        <v>484905.2248475755</v>
      </c>
      <c r="AF34" t="n">
        <v>3.907499079602754e-06</v>
      </c>
      <c r="AG34" t="n">
        <v>6.449652777777778</v>
      </c>
      <c r="AH34" t="n">
        <v>438626.5507568797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4.4705</v>
      </c>
      <c r="E35" t="n">
        <v>22.37</v>
      </c>
      <c r="F35" t="n">
        <v>18.02</v>
      </c>
      <c r="G35" t="n">
        <v>41.58</v>
      </c>
      <c r="H35" t="n">
        <v>0.55</v>
      </c>
      <c r="I35" t="n">
        <v>26</v>
      </c>
      <c r="J35" t="n">
        <v>302.17</v>
      </c>
      <c r="K35" t="n">
        <v>61.2</v>
      </c>
      <c r="L35" t="n">
        <v>9.25</v>
      </c>
      <c r="M35" t="n">
        <v>24</v>
      </c>
      <c r="N35" t="n">
        <v>86.72</v>
      </c>
      <c r="O35" t="n">
        <v>37501.91</v>
      </c>
      <c r="P35" t="n">
        <v>315.02</v>
      </c>
      <c r="Q35" t="n">
        <v>444.57</v>
      </c>
      <c r="R35" t="n">
        <v>85.04000000000001</v>
      </c>
      <c r="S35" t="n">
        <v>48.21</v>
      </c>
      <c r="T35" t="n">
        <v>12395.71</v>
      </c>
      <c r="U35" t="n">
        <v>0.57</v>
      </c>
      <c r="V35" t="n">
        <v>0.76</v>
      </c>
      <c r="W35" t="n">
        <v>0.2</v>
      </c>
      <c r="X35" t="n">
        <v>0.74</v>
      </c>
      <c r="Y35" t="n">
        <v>1</v>
      </c>
      <c r="Z35" t="n">
        <v>10</v>
      </c>
      <c r="AA35" t="n">
        <v>356.2322160217246</v>
      </c>
      <c r="AB35" t="n">
        <v>487.4126338171259</v>
      </c>
      <c r="AC35" t="n">
        <v>440.8946561335468</v>
      </c>
      <c r="AD35" t="n">
        <v>356232.2160217246</v>
      </c>
      <c r="AE35" t="n">
        <v>487412.6338171259</v>
      </c>
      <c r="AF35" t="n">
        <v>3.893043309791205e-06</v>
      </c>
      <c r="AG35" t="n">
        <v>6.472800925925926</v>
      </c>
      <c r="AH35" t="n">
        <v>440894.6561335468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4.4842</v>
      </c>
      <c r="E36" t="n">
        <v>22.3</v>
      </c>
      <c r="F36" t="n">
        <v>18</v>
      </c>
      <c r="G36" t="n">
        <v>43.21</v>
      </c>
      <c r="H36" t="n">
        <v>0.5600000000000001</v>
      </c>
      <c r="I36" t="n">
        <v>25</v>
      </c>
      <c r="J36" t="n">
        <v>302.7</v>
      </c>
      <c r="K36" t="n">
        <v>61.2</v>
      </c>
      <c r="L36" t="n">
        <v>9.5</v>
      </c>
      <c r="M36" t="n">
        <v>23</v>
      </c>
      <c r="N36" t="n">
        <v>87</v>
      </c>
      <c r="O36" t="n">
        <v>37567.32</v>
      </c>
      <c r="P36" t="n">
        <v>314.84</v>
      </c>
      <c r="Q36" t="n">
        <v>444.61</v>
      </c>
      <c r="R36" t="n">
        <v>84.48999999999999</v>
      </c>
      <c r="S36" t="n">
        <v>48.21</v>
      </c>
      <c r="T36" t="n">
        <v>12124.63</v>
      </c>
      <c r="U36" t="n">
        <v>0.57</v>
      </c>
      <c r="V36" t="n">
        <v>0.76</v>
      </c>
      <c r="W36" t="n">
        <v>0.2</v>
      </c>
      <c r="X36" t="n">
        <v>0.73</v>
      </c>
      <c r="Y36" t="n">
        <v>1</v>
      </c>
      <c r="Z36" t="n">
        <v>10</v>
      </c>
      <c r="AA36" t="n">
        <v>355.3907080555554</v>
      </c>
      <c r="AB36" t="n">
        <v>486.2612454931019</v>
      </c>
      <c r="AC36" t="n">
        <v>439.8531546951838</v>
      </c>
      <c r="AD36" t="n">
        <v>355390.7080555554</v>
      </c>
      <c r="AE36" t="n">
        <v>486261.2454931019</v>
      </c>
      <c r="AF36" t="n">
        <v>3.904973674033267e-06</v>
      </c>
      <c r="AG36" t="n">
        <v>6.452546296296297</v>
      </c>
      <c r="AH36" t="n">
        <v>439853.1546951839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4.4878</v>
      </c>
      <c r="E37" t="n">
        <v>22.28</v>
      </c>
      <c r="F37" t="n">
        <v>17.99</v>
      </c>
      <c r="G37" t="n">
        <v>43.17</v>
      </c>
      <c r="H37" t="n">
        <v>0.57</v>
      </c>
      <c r="I37" t="n">
        <v>25</v>
      </c>
      <c r="J37" t="n">
        <v>303.23</v>
      </c>
      <c r="K37" t="n">
        <v>61.2</v>
      </c>
      <c r="L37" t="n">
        <v>9.75</v>
      </c>
      <c r="M37" t="n">
        <v>23</v>
      </c>
      <c r="N37" t="n">
        <v>87.28</v>
      </c>
      <c r="O37" t="n">
        <v>37632.84</v>
      </c>
      <c r="P37" t="n">
        <v>314.23</v>
      </c>
      <c r="Q37" t="n">
        <v>444.56</v>
      </c>
      <c r="R37" t="n">
        <v>83.69</v>
      </c>
      <c r="S37" t="n">
        <v>48.21</v>
      </c>
      <c r="T37" t="n">
        <v>11722.58</v>
      </c>
      <c r="U37" t="n">
        <v>0.58</v>
      </c>
      <c r="V37" t="n">
        <v>0.76</v>
      </c>
      <c r="W37" t="n">
        <v>0.21</v>
      </c>
      <c r="X37" t="n">
        <v>0.71</v>
      </c>
      <c r="Y37" t="n">
        <v>1</v>
      </c>
      <c r="Z37" t="n">
        <v>10</v>
      </c>
      <c r="AA37" t="n">
        <v>354.8530739884945</v>
      </c>
      <c r="AB37" t="n">
        <v>485.5256308438082</v>
      </c>
      <c r="AC37" t="n">
        <v>439.1877460755771</v>
      </c>
      <c r="AD37" t="n">
        <v>354853.0739884945</v>
      </c>
      <c r="AE37" t="n">
        <v>485525.6308438082</v>
      </c>
      <c r="AF37" t="n">
        <v>3.908108660257459e-06</v>
      </c>
      <c r="AG37" t="n">
        <v>6.44675925925926</v>
      </c>
      <c r="AH37" t="n">
        <v>439187.7460755771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4.5066</v>
      </c>
      <c r="E38" t="n">
        <v>22.19</v>
      </c>
      <c r="F38" t="n">
        <v>17.95</v>
      </c>
      <c r="G38" t="n">
        <v>44.87</v>
      </c>
      <c r="H38" t="n">
        <v>0.59</v>
      </c>
      <c r="I38" t="n">
        <v>24</v>
      </c>
      <c r="J38" t="n">
        <v>303.76</v>
      </c>
      <c r="K38" t="n">
        <v>61.2</v>
      </c>
      <c r="L38" t="n">
        <v>10</v>
      </c>
      <c r="M38" t="n">
        <v>22</v>
      </c>
      <c r="N38" t="n">
        <v>87.56999999999999</v>
      </c>
      <c r="O38" t="n">
        <v>37698.48</v>
      </c>
      <c r="P38" t="n">
        <v>313.76</v>
      </c>
      <c r="Q38" t="n">
        <v>444.55</v>
      </c>
      <c r="R38" t="n">
        <v>82.53</v>
      </c>
      <c r="S38" t="n">
        <v>48.21</v>
      </c>
      <c r="T38" t="n">
        <v>11149.26</v>
      </c>
      <c r="U38" t="n">
        <v>0.58</v>
      </c>
      <c r="V38" t="n">
        <v>0.76</v>
      </c>
      <c r="W38" t="n">
        <v>0.2</v>
      </c>
      <c r="X38" t="n">
        <v>0.67</v>
      </c>
      <c r="Y38" t="n">
        <v>1</v>
      </c>
      <c r="Z38" t="n">
        <v>10</v>
      </c>
      <c r="AA38" t="n">
        <v>353.5529659655443</v>
      </c>
      <c r="AB38" t="n">
        <v>483.7467656900899</v>
      </c>
      <c r="AC38" t="n">
        <v>437.5786533154767</v>
      </c>
      <c r="AD38" t="n">
        <v>353552.9659655443</v>
      </c>
      <c r="AE38" t="n">
        <v>483746.7656900899</v>
      </c>
      <c r="AF38" t="n">
        <v>3.924480254983792e-06</v>
      </c>
      <c r="AG38" t="n">
        <v>6.420717592592593</v>
      </c>
      <c r="AH38" t="n">
        <v>437578.6533154767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4.5273</v>
      </c>
      <c r="E39" t="n">
        <v>22.09</v>
      </c>
      <c r="F39" t="n">
        <v>17.9</v>
      </c>
      <c r="G39" t="n">
        <v>46.69</v>
      </c>
      <c r="H39" t="n">
        <v>0.6</v>
      </c>
      <c r="I39" t="n">
        <v>23</v>
      </c>
      <c r="J39" t="n">
        <v>304.3</v>
      </c>
      <c r="K39" t="n">
        <v>61.2</v>
      </c>
      <c r="L39" t="n">
        <v>10.25</v>
      </c>
      <c r="M39" t="n">
        <v>21</v>
      </c>
      <c r="N39" t="n">
        <v>87.84999999999999</v>
      </c>
      <c r="O39" t="n">
        <v>37764.25</v>
      </c>
      <c r="P39" t="n">
        <v>312.47</v>
      </c>
      <c r="Q39" t="n">
        <v>444.55</v>
      </c>
      <c r="R39" t="n">
        <v>80.91</v>
      </c>
      <c r="S39" t="n">
        <v>48.21</v>
      </c>
      <c r="T39" t="n">
        <v>10345.09</v>
      </c>
      <c r="U39" t="n">
        <v>0.6</v>
      </c>
      <c r="V39" t="n">
        <v>0.76</v>
      </c>
      <c r="W39" t="n">
        <v>0.2</v>
      </c>
      <c r="X39" t="n">
        <v>0.62</v>
      </c>
      <c r="Y39" t="n">
        <v>1</v>
      </c>
      <c r="Z39" t="n">
        <v>10</v>
      </c>
      <c r="AA39" t="n">
        <v>351.7037069345049</v>
      </c>
      <c r="AB39" t="n">
        <v>481.216527900271</v>
      </c>
      <c r="AC39" t="n">
        <v>435.2898978691072</v>
      </c>
      <c r="AD39" t="n">
        <v>351703.7069345049</v>
      </c>
      <c r="AE39" t="n">
        <v>481216.527900271</v>
      </c>
      <c r="AF39" t="n">
        <v>3.942506425772894e-06</v>
      </c>
      <c r="AG39" t="n">
        <v>6.391782407407407</v>
      </c>
      <c r="AH39" t="n">
        <v>435289.8978691072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4.5252</v>
      </c>
      <c r="E40" t="n">
        <v>22.1</v>
      </c>
      <c r="F40" t="n">
        <v>17.91</v>
      </c>
      <c r="G40" t="n">
        <v>46.72</v>
      </c>
      <c r="H40" t="n">
        <v>0.61</v>
      </c>
      <c r="I40" t="n">
        <v>23</v>
      </c>
      <c r="J40" t="n">
        <v>304.83</v>
      </c>
      <c r="K40" t="n">
        <v>61.2</v>
      </c>
      <c r="L40" t="n">
        <v>10.5</v>
      </c>
      <c r="M40" t="n">
        <v>21</v>
      </c>
      <c r="N40" t="n">
        <v>88.13</v>
      </c>
      <c r="O40" t="n">
        <v>37830.13</v>
      </c>
      <c r="P40" t="n">
        <v>312.8</v>
      </c>
      <c r="Q40" t="n">
        <v>444.56</v>
      </c>
      <c r="R40" t="n">
        <v>81.34</v>
      </c>
      <c r="S40" t="n">
        <v>48.21</v>
      </c>
      <c r="T40" t="n">
        <v>10560.12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352.0114959273362</v>
      </c>
      <c r="AB40" t="n">
        <v>481.6376583789549</v>
      </c>
      <c r="AC40" t="n">
        <v>435.6708362459659</v>
      </c>
      <c r="AD40" t="n">
        <v>352011.4959273362</v>
      </c>
      <c r="AE40" t="n">
        <v>481637.6583789549</v>
      </c>
      <c r="AF40" t="n">
        <v>3.940677683808782e-06</v>
      </c>
      <c r="AG40" t="n">
        <v>6.394675925925926</v>
      </c>
      <c r="AH40" t="n">
        <v>435670.8362459659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4.5434</v>
      </c>
      <c r="E41" t="n">
        <v>22.01</v>
      </c>
      <c r="F41" t="n">
        <v>17.88</v>
      </c>
      <c r="G41" t="n">
        <v>48.75</v>
      </c>
      <c r="H41" t="n">
        <v>0.63</v>
      </c>
      <c r="I41" t="n">
        <v>22</v>
      </c>
      <c r="J41" t="n">
        <v>305.37</v>
      </c>
      <c r="K41" t="n">
        <v>61.2</v>
      </c>
      <c r="L41" t="n">
        <v>10.75</v>
      </c>
      <c r="M41" t="n">
        <v>20</v>
      </c>
      <c r="N41" t="n">
        <v>88.42</v>
      </c>
      <c r="O41" t="n">
        <v>37896.14</v>
      </c>
      <c r="P41" t="n">
        <v>312.12</v>
      </c>
      <c r="Q41" t="n">
        <v>444.58</v>
      </c>
      <c r="R41" t="n">
        <v>80.17</v>
      </c>
      <c r="S41" t="n">
        <v>48.21</v>
      </c>
      <c r="T41" t="n">
        <v>9981.52</v>
      </c>
      <c r="U41" t="n">
        <v>0.6</v>
      </c>
      <c r="V41" t="n">
        <v>0.76</v>
      </c>
      <c r="W41" t="n">
        <v>0.2</v>
      </c>
      <c r="X41" t="n">
        <v>0.6</v>
      </c>
      <c r="Y41" t="n">
        <v>1</v>
      </c>
      <c r="Z41" t="n">
        <v>10</v>
      </c>
      <c r="AA41" t="n">
        <v>350.6802865946348</v>
      </c>
      <c r="AB41" t="n">
        <v>479.8162390411419</v>
      </c>
      <c r="AC41" t="n">
        <v>434.0232506133756</v>
      </c>
      <c r="AD41" t="n">
        <v>350680.2865946348</v>
      </c>
      <c r="AE41" t="n">
        <v>479816.2390411419</v>
      </c>
      <c r="AF41" t="n">
        <v>3.956526780831084e-06</v>
      </c>
      <c r="AG41" t="n">
        <v>6.36863425925926</v>
      </c>
      <c r="AH41" t="n">
        <v>434023.2506133756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4.5412</v>
      </c>
      <c r="E42" t="n">
        <v>22.02</v>
      </c>
      <c r="F42" t="n">
        <v>17.89</v>
      </c>
      <c r="G42" t="n">
        <v>48.78</v>
      </c>
      <c r="H42" t="n">
        <v>0.64</v>
      </c>
      <c r="I42" t="n">
        <v>22</v>
      </c>
      <c r="J42" t="n">
        <v>305.9</v>
      </c>
      <c r="K42" t="n">
        <v>61.2</v>
      </c>
      <c r="L42" t="n">
        <v>11</v>
      </c>
      <c r="M42" t="n">
        <v>20</v>
      </c>
      <c r="N42" t="n">
        <v>88.7</v>
      </c>
      <c r="O42" t="n">
        <v>37962.28</v>
      </c>
      <c r="P42" t="n">
        <v>312.26</v>
      </c>
      <c r="Q42" t="n">
        <v>444.55</v>
      </c>
      <c r="R42" t="n">
        <v>80.48999999999999</v>
      </c>
      <c r="S42" t="n">
        <v>48.21</v>
      </c>
      <c r="T42" t="n">
        <v>10139.93</v>
      </c>
      <c r="U42" t="n">
        <v>0.6</v>
      </c>
      <c r="V42" t="n">
        <v>0.76</v>
      </c>
      <c r="W42" t="n">
        <v>0.2</v>
      </c>
      <c r="X42" t="n">
        <v>0.61</v>
      </c>
      <c r="Y42" t="n">
        <v>1</v>
      </c>
      <c r="Z42" t="n">
        <v>10</v>
      </c>
      <c r="AA42" t="n">
        <v>350.8901382280833</v>
      </c>
      <c r="AB42" t="n">
        <v>480.1033673040268</v>
      </c>
      <c r="AC42" t="n">
        <v>434.2829757578378</v>
      </c>
      <c r="AD42" t="n">
        <v>350890.1382280833</v>
      </c>
      <c r="AE42" t="n">
        <v>480103.3673040268</v>
      </c>
      <c r="AF42" t="n">
        <v>3.954610955916299e-06</v>
      </c>
      <c r="AG42" t="n">
        <v>6.371527777777778</v>
      </c>
      <c r="AH42" t="n">
        <v>434282.9757578378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4.5587</v>
      </c>
      <c r="E43" t="n">
        <v>21.94</v>
      </c>
      <c r="F43" t="n">
        <v>17.86</v>
      </c>
      <c r="G43" t="n">
        <v>51.02</v>
      </c>
      <c r="H43" t="n">
        <v>0.65</v>
      </c>
      <c r="I43" t="n">
        <v>21</v>
      </c>
      <c r="J43" t="n">
        <v>306.44</v>
      </c>
      <c r="K43" t="n">
        <v>61.2</v>
      </c>
      <c r="L43" t="n">
        <v>11.25</v>
      </c>
      <c r="M43" t="n">
        <v>19</v>
      </c>
      <c r="N43" t="n">
        <v>88.98999999999999</v>
      </c>
      <c r="O43" t="n">
        <v>38028.53</v>
      </c>
      <c r="P43" t="n">
        <v>311.2</v>
      </c>
      <c r="Q43" t="n">
        <v>444.56</v>
      </c>
      <c r="R43" t="n">
        <v>79.5</v>
      </c>
      <c r="S43" t="n">
        <v>48.21</v>
      </c>
      <c r="T43" t="n">
        <v>9649.469999999999</v>
      </c>
      <c r="U43" t="n">
        <v>0.61</v>
      </c>
      <c r="V43" t="n">
        <v>0.76</v>
      </c>
      <c r="W43" t="n">
        <v>0.2</v>
      </c>
      <c r="X43" t="n">
        <v>0.58</v>
      </c>
      <c r="Y43" t="n">
        <v>1</v>
      </c>
      <c r="Z43" t="n">
        <v>10</v>
      </c>
      <c r="AA43" t="n">
        <v>349.3998668030378</v>
      </c>
      <c r="AB43" t="n">
        <v>478.0643121941445</v>
      </c>
      <c r="AC43" t="n">
        <v>432.4385252058108</v>
      </c>
      <c r="AD43" t="n">
        <v>349399.8668030378</v>
      </c>
      <c r="AE43" t="n">
        <v>478064.3121941445</v>
      </c>
      <c r="AF43" t="n">
        <v>3.969850472283898e-06</v>
      </c>
      <c r="AG43" t="n">
        <v>6.34837962962963</v>
      </c>
      <c r="AH43" t="n">
        <v>432438.5252058108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4.5604</v>
      </c>
      <c r="E44" t="n">
        <v>21.93</v>
      </c>
      <c r="F44" t="n">
        <v>17.85</v>
      </c>
      <c r="G44" t="n">
        <v>50.99</v>
      </c>
      <c r="H44" t="n">
        <v>0.67</v>
      </c>
      <c r="I44" t="n">
        <v>21</v>
      </c>
      <c r="J44" t="n">
        <v>306.98</v>
      </c>
      <c r="K44" t="n">
        <v>61.2</v>
      </c>
      <c r="L44" t="n">
        <v>11.5</v>
      </c>
      <c r="M44" t="n">
        <v>19</v>
      </c>
      <c r="N44" t="n">
        <v>89.28</v>
      </c>
      <c r="O44" t="n">
        <v>38094.91</v>
      </c>
      <c r="P44" t="n">
        <v>311.31</v>
      </c>
      <c r="Q44" t="n">
        <v>444.55</v>
      </c>
      <c r="R44" t="n">
        <v>79.3</v>
      </c>
      <c r="S44" t="n">
        <v>48.21</v>
      </c>
      <c r="T44" t="n">
        <v>9550.25</v>
      </c>
      <c r="U44" t="n">
        <v>0.61</v>
      </c>
      <c r="V44" t="n">
        <v>0.76</v>
      </c>
      <c r="W44" t="n">
        <v>0.2</v>
      </c>
      <c r="X44" t="n">
        <v>0.57</v>
      </c>
      <c r="Y44" t="n">
        <v>1</v>
      </c>
      <c r="Z44" t="n">
        <v>10</v>
      </c>
      <c r="AA44" t="n">
        <v>349.3479370883321</v>
      </c>
      <c r="AB44" t="n">
        <v>477.9932596675069</v>
      </c>
      <c r="AC44" t="n">
        <v>432.3742538325926</v>
      </c>
      <c r="AD44" t="n">
        <v>349347.9370883321</v>
      </c>
      <c r="AE44" t="n">
        <v>477993.2596675069</v>
      </c>
      <c r="AF44" t="n">
        <v>3.971330882445321e-06</v>
      </c>
      <c r="AG44" t="n">
        <v>6.345486111111111</v>
      </c>
      <c r="AH44" t="n">
        <v>432374.2538325926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4.58</v>
      </c>
      <c r="E45" t="n">
        <v>21.83</v>
      </c>
      <c r="F45" t="n">
        <v>17.81</v>
      </c>
      <c r="G45" t="n">
        <v>53.42</v>
      </c>
      <c r="H45" t="n">
        <v>0.68</v>
      </c>
      <c r="I45" t="n">
        <v>20</v>
      </c>
      <c r="J45" t="n">
        <v>307.52</v>
      </c>
      <c r="K45" t="n">
        <v>61.2</v>
      </c>
      <c r="L45" t="n">
        <v>11.75</v>
      </c>
      <c r="M45" t="n">
        <v>18</v>
      </c>
      <c r="N45" t="n">
        <v>89.56999999999999</v>
      </c>
      <c r="O45" t="n">
        <v>38161.42</v>
      </c>
      <c r="P45" t="n">
        <v>310.46</v>
      </c>
      <c r="Q45" t="n">
        <v>444.57</v>
      </c>
      <c r="R45" t="n">
        <v>77.90000000000001</v>
      </c>
      <c r="S45" t="n">
        <v>48.21</v>
      </c>
      <c r="T45" t="n">
        <v>8853.889999999999</v>
      </c>
      <c r="U45" t="n">
        <v>0.62</v>
      </c>
      <c r="V45" t="n">
        <v>0.77</v>
      </c>
      <c r="W45" t="n">
        <v>0.19</v>
      </c>
      <c r="X45" t="n">
        <v>0.53</v>
      </c>
      <c r="Y45" t="n">
        <v>1</v>
      </c>
      <c r="Z45" t="n">
        <v>10</v>
      </c>
      <c r="AA45" t="n">
        <v>347.8526311051394</v>
      </c>
      <c r="AB45" t="n">
        <v>475.9473160530584</v>
      </c>
      <c r="AC45" t="n">
        <v>430.5235722052072</v>
      </c>
      <c r="AD45" t="n">
        <v>347852.6311051394</v>
      </c>
      <c r="AE45" t="n">
        <v>475947.3160530584</v>
      </c>
      <c r="AF45" t="n">
        <v>3.988399140777031e-06</v>
      </c>
      <c r="AG45" t="n">
        <v>6.316550925925926</v>
      </c>
      <c r="AH45" t="n">
        <v>430523.5722052073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4.5786</v>
      </c>
      <c r="E46" t="n">
        <v>21.84</v>
      </c>
      <c r="F46" t="n">
        <v>17.81</v>
      </c>
      <c r="G46" t="n">
        <v>53.44</v>
      </c>
      <c r="H46" t="n">
        <v>0.6899999999999999</v>
      </c>
      <c r="I46" t="n">
        <v>20</v>
      </c>
      <c r="J46" t="n">
        <v>308.06</v>
      </c>
      <c r="K46" t="n">
        <v>61.2</v>
      </c>
      <c r="L46" t="n">
        <v>12</v>
      </c>
      <c r="M46" t="n">
        <v>18</v>
      </c>
      <c r="N46" t="n">
        <v>89.86</v>
      </c>
      <c r="O46" t="n">
        <v>38228.06</v>
      </c>
      <c r="P46" t="n">
        <v>310.77</v>
      </c>
      <c r="Q46" t="n">
        <v>444.55</v>
      </c>
      <c r="R46" t="n">
        <v>78.08</v>
      </c>
      <c r="S46" t="n">
        <v>48.21</v>
      </c>
      <c r="T46" t="n">
        <v>8946.18</v>
      </c>
      <c r="U46" t="n">
        <v>0.62</v>
      </c>
      <c r="V46" t="n">
        <v>0.77</v>
      </c>
      <c r="W46" t="n">
        <v>0.2</v>
      </c>
      <c r="X46" t="n">
        <v>0.54</v>
      </c>
      <c r="Y46" t="n">
        <v>1</v>
      </c>
      <c r="Z46" t="n">
        <v>10</v>
      </c>
      <c r="AA46" t="n">
        <v>348.0823773098916</v>
      </c>
      <c r="AB46" t="n">
        <v>476.2616649460875</v>
      </c>
      <c r="AC46" t="n">
        <v>430.8079200810771</v>
      </c>
      <c r="AD46" t="n">
        <v>348082.3773098916</v>
      </c>
      <c r="AE46" t="n">
        <v>476261.6649460875</v>
      </c>
      <c r="AF46" t="n">
        <v>3.987179979467622e-06</v>
      </c>
      <c r="AG46" t="n">
        <v>6.319444444444444</v>
      </c>
      <c r="AH46" t="n">
        <v>430807.9200810771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4.5771</v>
      </c>
      <c r="E47" t="n">
        <v>21.85</v>
      </c>
      <c r="F47" t="n">
        <v>17.82</v>
      </c>
      <c r="G47" t="n">
        <v>53.46</v>
      </c>
      <c r="H47" t="n">
        <v>0.71</v>
      </c>
      <c r="I47" t="n">
        <v>20</v>
      </c>
      <c r="J47" t="n">
        <v>308.6</v>
      </c>
      <c r="K47" t="n">
        <v>61.2</v>
      </c>
      <c r="L47" t="n">
        <v>12.25</v>
      </c>
      <c r="M47" t="n">
        <v>18</v>
      </c>
      <c r="N47" t="n">
        <v>90.15000000000001</v>
      </c>
      <c r="O47" t="n">
        <v>38294.82</v>
      </c>
      <c r="P47" t="n">
        <v>310.76</v>
      </c>
      <c r="Q47" t="n">
        <v>444.56</v>
      </c>
      <c r="R47" t="n">
        <v>78.31999999999999</v>
      </c>
      <c r="S47" t="n">
        <v>48.21</v>
      </c>
      <c r="T47" t="n">
        <v>9067.17</v>
      </c>
      <c r="U47" t="n">
        <v>0.62</v>
      </c>
      <c r="V47" t="n">
        <v>0.77</v>
      </c>
      <c r="W47" t="n">
        <v>0.2</v>
      </c>
      <c r="X47" t="n">
        <v>0.54</v>
      </c>
      <c r="Y47" t="n">
        <v>1</v>
      </c>
      <c r="Z47" t="n">
        <v>10</v>
      </c>
      <c r="AA47" t="n">
        <v>348.1770305334977</v>
      </c>
      <c r="AB47" t="n">
        <v>476.3911736624309</v>
      </c>
      <c r="AC47" t="n">
        <v>430.9250686672993</v>
      </c>
      <c r="AD47" t="n">
        <v>348177.0305334977</v>
      </c>
      <c r="AE47" t="n">
        <v>476391.1736624309</v>
      </c>
      <c r="AF47" t="n">
        <v>3.985873735207543e-06</v>
      </c>
      <c r="AG47" t="n">
        <v>6.322337962962963</v>
      </c>
      <c r="AH47" t="n">
        <v>430925.0686672993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4.5986</v>
      </c>
      <c r="E48" t="n">
        <v>21.75</v>
      </c>
      <c r="F48" t="n">
        <v>17.77</v>
      </c>
      <c r="G48" t="n">
        <v>56.12</v>
      </c>
      <c r="H48" t="n">
        <v>0.72</v>
      </c>
      <c r="I48" t="n">
        <v>19</v>
      </c>
      <c r="J48" t="n">
        <v>309.14</v>
      </c>
      <c r="K48" t="n">
        <v>61.2</v>
      </c>
      <c r="L48" t="n">
        <v>12.5</v>
      </c>
      <c r="M48" t="n">
        <v>17</v>
      </c>
      <c r="N48" t="n">
        <v>90.44</v>
      </c>
      <c r="O48" t="n">
        <v>38361.7</v>
      </c>
      <c r="P48" t="n">
        <v>309.89</v>
      </c>
      <c r="Q48" t="n">
        <v>444.56</v>
      </c>
      <c r="R48" t="n">
        <v>76.65000000000001</v>
      </c>
      <c r="S48" t="n">
        <v>48.21</v>
      </c>
      <c r="T48" t="n">
        <v>8235.200000000001</v>
      </c>
      <c r="U48" t="n">
        <v>0.63</v>
      </c>
      <c r="V48" t="n">
        <v>0.77</v>
      </c>
      <c r="W48" t="n">
        <v>0.2</v>
      </c>
      <c r="X48" t="n">
        <v>0.5</v>
      </c>
      <c r="Y48" t="n">
        <v>1</v>
      </c>
      <c r="Z48" t="n">
        <v>10</v>
      </c>
      <c r="AA48" t="n">
        <v>346.5639429891426</v>
      </c>
      <c r="AB48" t="n">
        <v>474.1840761198443</v>
      </c>
      <c r="AC48" t="n">
        <v>428.9286134164964</v>
      </c>
      <c r="AD48" t="n">
        <v>346563.9429891426</v>
      </c>
      <c r="AE48" t="n">
        <v>474184.0761198443</v>
      </c>
      <c r="AF48" t="n">
        <v>4.004596569602021e-06</v>
      </c>
      <c r="AG48" t="n">
        <v>6.293402777777778</v>
      </c>
      <c r="AH48" t="n">
        <v>428928.6134164964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4.6007</v>
      </c>
      <c r="E49" t="n">
        <v>21.74</v>
      </c>
      <c r="F49" t="n">
        <v>17.76</v>
      </c>
      <c r="G49" t="n">
        <v>56.09</v>
      </c>
      <c r="H49" t="n">
        <v>0.73</v>
      </c>
      <c r="I49" t="n">
        <v>19</v>
      </c>
      <c r="J49" t="n">
        <v>309.68</v>
      </c>
      <c r="K49" t="n">
        <v>61.2</v>
      </c>
      <c r="L49" t="n">
        <v>12.75</v>
      </c>
      <c r="M49" t="n">
        <v>17</v>
      </c>
      <c r="N49" t="n">
        <v>90.73999999999999</v>
      </c>
      <c r="O49" t="n">
        <v>38428.72</v>
      </c>
      <c r="P49" t="n">
        <v>309.7</v>
      </c>
      <c r="Q49" t="n">
        <v>444.56</v>
      </c>
      <c r="R49" t="n">
        <v>76.39</v>
      </c>
      <c r="S49" t="n">
        <v>48.21</v>
      </c>
      <c r="T49" t="n">
        <v>8106.28</v>
      </c>
      <c r="U49" t="n">
        <v>0.63</v>
      </c>
      <c r="V49" t="n">
        <v>0.77</v>
      </c>
      <c r="W49" t="n">
        <v>0.19</v>
      </c>
      <c r="X49" t="n">
        <v>0.49</v>
      </c>
      <c r="Y49" t="n">
        <v>1</v>
      </c>
      <c r="Z49" t="n">
        <v>10</v>
      </c>
      <c r="AA49" t="n">
        <v>346.3371508725521</v>
      </c>
      <c r="AB49" t="n">
        <v>473.8737691405633</v>
      </c>
      <c r="AC49" t="n">
        <v>428.6479216997993</v>
      </c>
      <c r="AD49" t="n">
        <v>346337.1508725521</v>
      </c>
      <c r="AE49" t="n">
        <v>473873.7691405633</v>
      </c>
      <c r="AF49" t="n">
        <v>4.006425311566132e-06</v>
      </c>
      <c r="AG49" t="n">
        <v>6.29050925925926</v>
      </c>
      <c r="AH49" t="n">
        <v>428647.9216997993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4.6328</v>
      </c>
      <c r="E50" t="n">
        <v>21.59</v>
      </c>
      <c r="F50" t="n">
        <v>17.67</v>
      </c>
      <c r="G50" t="n">
        <v>58.89</v>
      </c>
      <c r="H50" t="n">
        <v>0.75</v>
      </c>
      <c r="I50" t="n">
        <v>18</v>
      </c>
      <c r="J50" t="n">
        <v>310.23</v>
      </c>
      <c r="K50" t="n">
        <v>61.2</v>
      </c>
      <c r="L50" t="n">
        <v>13</v>
      </c>
      <c r="M50" t="n">
        <v>16</v>
      </c>
      <c r="N50" t="n">
        <v>91.03</v>
      </c>
      <c r="O50" t="n">
        <v>38495.87</v>
      </c>
      <c r="P50" t="n">
        <v>307.41</v>
      </c>
      <c r="Q50" t="n">
        <v>444.55</v>
      </c>
      <c r="R50" t="n">
        <v>73.02</v>
      </c>
      <c r="S50" t="n">
        <v>48.21</v>
      </c>
      <c r="T50" t="n">
        <v>6423.13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343.3977083619945</v>
      </c>
      <c r="AB50" t="n">
        <v>469.8518942185671</v>
      </c>
      <c r="AC50" t="n">
        <v>425.0098888756214</v>
      </c>
      <c r="AD50" t="n">
        <v>343397.7083619945</v>
      </c>
      <c r="AE50" t="n">
        <v>469851.8942185671</v>
      </c>
      <c r="AF50" t="n">
        <v>4.03437893873184e-06</v>
      </c>
      <c r="AG50" t="n">
        <v>6.247106481481482</v>
      </c>
      <c r="AH50" t="n">
        <v>425009.8888756214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4.6243</v>
      </c>
      <c r="E51" t="n">
        <v>21.62</v>
      </c>
      <c r="F51" t="n">
        <v>17.71</v>
      </c>
      <c r="G51" t="n">
        <v>59.02</v>
      </c>
      <c r="H51" t="n">
        <v>0.76</v>
      </c>
      <c r="I51" t="n">
        <v>18</v>
      </c>
      <c r="J51" t="n">
        <v>310.77</v>
      </c>
      <c r="K51" t="n">
        <v>61.2</v>
      </c>
      <c r="L51" t="n">
        <v>13.25</v>
      </c>
      <c r="M51" t="n">
        <v>16</v>
      </c>
      <c r="N51" t="n">
        <v>91.33</v>
      </c>
      <c r="O51" t="n">
        <v>38563.14</v>
      </c>
      <c r="P51" t="n">
        <v>308.18</v>
      </c>
      <c r="Q51" t="n">
        <v>444.56</v>
      </c>
      <c r="R51" t="n">
        <v>74.78</v>
      </c>
      <c r="S51" t="n">
        <v>48.21</v>
      </c>
      <c r="T51" t="n">
        <v>7303.48</v>
      </c>
      <c r="U51" t="n">
        <v>0.64</v>
      </c>
      <c r="V51" t="n">
        <v>0.77</v>
      </c>
      <c r="W51" t="n">
        <v>0.18</v>
      </c>
      <c r="X51" t="n">
        <v>0.43</v>
      </c>
      <c r="Y51" t="n">
        <v>1</v>
      </c>
      <c r="Z51" t="n">
        <v>10</v>
      </c>
      <c r="AA51" t="n">
        <v>344.3042965277851</v>
      </c>
      <c r="AB51" t="n">
        <v>471.092328142849</v>
      </c>
      <c r="AC51" t="n">
        <v>426.1319375271298</v>
      </c>
      <c r="AD51" t="n">
        <v>344304.2965277851</v>
      </c>
      <c r="AE51" t="n">
        <v>471092.328142849</v>
      </c>
      <c r="AF51" t="n">
        <v>4.026976887924721e-06</v>
      </c>
      <c r="AG51" t="n">
        <v>6.255787037037038</v>
      </c>
      <c r="AH51" t="n">
        <v>426131.9375271298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4.5939</v>
      </c>
      <c r="E52" t="n">
        <v>21.77</v>
      </c>
      <c r="F52" t="n">
        <v>17.85</v>
      </c>
      <c r="G52" t="n">
        <v>59.5</v>
      </c>
      <c r="H52" t="n">
        <v>0.77</v>
      </c>
      <c r="I52" t="n">
        <v>18</v>
      </c>
      <c r="J52" t="n">
        <v>311.32</v>
      </c>
      <c r="K52" t="n">
        <v>61.2</v>
      </c>
      <c r="L52" t="n">
        <v>13.5</v>
      </c>
      <c r="M52" t="n">
        <v>16</v>
      </c>
      <c r="N52" t="n">
        <v>91.62</v>
      </c>
      <c r="O52" t="n">
        <v>38630.55</v>
      </c>
      <c r="P52" t="n">
        <v>310.55</v>
      </c>
      <c r="Q52" t="n">
        <v>444.57</v>
      </c>
      <c r="R52" t="n">
        <v>79.47</v>
      </c>
      <c r="S52" t="n">
        <v>48.21</v>
      </c>
      <c r="T52" t="n">
        <v>9649.24</v>
      </c>
      <c r="U52" t="n">
        <v>0.61</v>
      </c>
      <c r="V52" t="n">
        <v>0.76</v>
      </c>
      <c r="W52" t="n">
        <v>0.2</v>
      </c>
      <c r="X52" t="n">
        <v>0.57</v>
      </c>
      <c r="Y52" t="n">
        <v>1</v>
      </c>
      <c r="Z52" t="n">
        <v>10</v>
      </c>
      <c r="AA52" t="n">
        <v>347.3631475394587</v>
      </c>
      <c r="AB52" t="n">
        <v>475.2775830440032</v>
      </c>
      <c r="AC52" t="n">
        <v>429.9177575745601</v>
      </c>
      <c r="AD52" t="n">
        <v>347363.1475394587</v>
      </c>
      <c r="AE52" t="n">
        <v>475277.5830440032</v>
      </c>
      <c r="AF52" t="n">
        <v>4.000503670920437e-06</v>
      </c>
      <c r="AG52" t="n">
        <v>6.299189814814814</v>
      </c>
      <c r="AH52" t="n">
        <v>429917.7575745601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4.6042</v>
      </c>
      <c r="E53" t="n">
        <v>21.72</v>
      </c>
      <c r="F53" t="n">
        <v>17.8</v>
      </c>
      <c r="G53" t="n">
        <v>59.33</v>
      </c>
      <c r="H53" t="n">
        <v>0.79</v>
      </c>
      <c r="I53" t="n">
        <v>18</v>
      </c>
      <c r="J53" t="n">
        <v>311.87</v>
      </c>
      <c r="K53" t="n">
        <v>61.2</v>
      </c>
      <c r="L53" t="n">
        <v>13.75</v>
      </c>
      <c r="M53" t="n">
        <v>16</v>
      </c>
      <c r="N53" t="n">
        <v>91.92</v>
      </c>
      <c r="O53" t="n">
        <v>38698.21</v>
      </c>
      <c r="P53" t="n">
        <v>309.71</v>
      </c>
      <c r="Q53" t="n">
        <v>444.57</v>
      </c>
      <c r="R53" t="n">
        <v>77.77</v>
      </c>
      <c r="S53" t="n">
        <v>48.21</v>
      </c>
      <c r="T53" t="n">
        <v>8802.049999999999</v>
      </c>
      <c r="U53" t="n">
        <v>0.62</v>
      </c>
      <c r="V53" t="n">
        <v>0.77</v>
      </c>
      <c r="W53" t="n">
        <v>0.19</v>
      </c>
      <c r="X53" t="n">
        <v>0.52</v>
      </c>
      <c r="Y53" t="n">
        <v>1</v>
      </c>
      <c r="Z53" t="n">
        <v>10</v>
      </c>
      <c r="AA53" t="n">
        <v>346.2953640926563</v>
      </c>
      <c r="AB53" t="n">
        <v>473.8165946248071</v>
      </c>
      <c r="AC53" t="n">
        <v>428.596203839582</v>
      </c>
      <c r="AD53" t="n">
        <v>346295.3640926563</v>
      </c>
      <c r="AE53" t="n">
        <v>473816.5946248071</v>
      </c>
      <c r="AF53" t="n">
        <v>4.009473214839652e-06</v>
      </c>
      <c r="AG53" t="n">
        <v>6.284722222222222</v>
      </c>
      <c r="AH53" t="n">
        <v>428596.203839582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4.6259</v>
      </c>
      <c r="E54" t="n">
        <v>21.62</v>
      </c>
      <c r="F54" t="n">
        <v>17.75</v>
      </c>
      <c r="G54" t="n">
        <v>62.65</v>
      </c>
      <c r="H54" t="n">
        <v>0.8</v>
      </c>
      <c r="I54" t="n">
        <v>17</v>
      </c>
      <c r="J54" t="n">
        <v>312.42</v>
      </c>
      <c r="K54" t="n">
        <v>61.2</v>
      </c>
      <c r="L54" t="n">
        <v>14</v>
      </c>
      <c r="M54" t="n">
        <v>15</v>
      </c>
      <c r="N54" t="n">
        <v>92.22</v>
      </c>
      <c r="O54" t="n">
        <v>38765.89</v>
      </c>
      <c r="P54" t="n">
        <v>308.98</v>
      </c>
      <c r="Q54" t="n">
        <v>444.55</v>
      </c>
      <c r="R54" t="n">
        <v>76.17</v>
      </c>
      <c r="S54" t="n">
        <v>48.21</v>
      </c>
      <c r="T54" t="n">
        <v>8005.37</v>
      </c>
      <c r="U54" t="n">
        <v>0.63</v>
      </c>
      <c r="V54" t="n">
        <v>0.77</v>
      </c>
      <c r="W54" t="n">
        <v>0.19</v>
      </c>
      <c r="X54" t="n">
        <v>0.47</v>
      </c>
      <c r="Y54" t="n">
        <v>1</v>
      </c>
      <c r="Z54" t="n">
        <v>10</v>
      </c>
      <c r="AA54" t="n">
        <v>344.7644774566918</v>
      </c>
      <c r="AB54" t="n">
        <v>471.7219679915287</v>
      </c>
      <c r="AC54" t="n">
        <v>426.7014854323568</v>
      </c>
      <c r="AD54" t="n">
        <v>344764.4774566918</v>
      </c>
      <c r="AE54" t="n">
        <v>471721.9679915287</v>
      </c>
      <c r="AF54" t="n">
        <v>4.028370215135473e-06</v>
      </c>
      <c r="AG54" t="n">
        <v>6.255787037037038</v>
      </c>
      <c r="AH54" t="n">
        <v>426701.4854323568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4.6267</v>
      </c>
      <c r="E55" t="n">
        <v>21.61</v>
      </c>
      <c r="F55" t="n">
        <v>17.75</v>
      </c>
      <c r="G55" t="n">
        <v>62.64</v>
      </c>
      <c r="H55" t="n">
        <v>0.8100000000000001</v>
      </c>
      <c r="I55" t="n">
        <v>17</v>
      </c>
      <c r="J55" t="n">
        <v>312.97</v>
      </c>
      <c r="K55" t="n">
        <v>61.2</v>
      </c>
      <c r="L55" t="n">
        <v>14.25</v>
      </c>
      <c r="M55" t="n">
        <v>15</v>
      </c>
      <c r="N55" t="n">
        <v>92.52</v>
      </c>
      <c r="O55" t="n">
        <v>38833.69</v>
      </c>
      <c r="P55" t="n">
        <v>309.11</v>
      </c>
      <c r="Q55" t="n">
        <v>444.55</v>
      </c>
      <c r="R55" t="n">
        <v>76.08</v>
      </c>
      <c r="S55" t="n">
        <v>48.21</v>
      </c>
      <c r="T55" t="n">
        <v>7958.31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344.7956543680319</v>
      </c>
      <c r="AB55" t="n">
        <v>471.7646256170525</v>
      </c>
      <c r="AC55" t="n">
        <v>426.7400718739709</v>
      </c>
      <c r="AD55" t="n">
        <v>344795.6543680319</v>
      </c>
      <c r="AE55" t="n">
        <v>471764.6256170525</v>
      </c>
      <c r="AF55" t="n">
        <v>4.029066878740849e-06</v>
      </c>
      <c r="AG55" t="n">
        <v>6.252893518518519</v>
      </c>
      <c r="AH55" t="n">
        <v>426740.0718739709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4.6276</v>
      </c>
      <c r="E56" t="n">
        <v>21.61</v>
      </c>
      <c r="F56" t="n">
        <v>17.74</v>
      </c>
      <c r="G56" t="n">
        <v>62.63</v>
      </c>
      <c r="H56" t="n">
        <v>0.82</v>
      </c>
      <c r="I56" t="n">
        <v>17</v>
      </c>
      <c r="J56" t="n">
        <v>313.52</v>
      </c>
      <c r="K56" t="n">
        <v>61.2</v>
      </c>
      <c r="L56" t="n">
        <v>14.5</v>
      </c>
      <c r="M56" t="n">
        <v>15</v>
      </c>
      <c r="N56" t="n">
        <v>92.81999999999999</v>
      </c>
      <c r="O56" t="n">
        <v>38901.63</v>
      </c>
      <c r="P56" t="n">
        <v>308.51</v>
      </c>
      <c r="Q56" t="n">
        <v>444.57</v>
      </c>
      <c r="R56" t="n">
        <v>75.83</v>
      </c>
      <c r="S56" t="n">
        <v>48.21</v>
      </c>
      <c r="T56" t="n">
        <v>7832.91</v>
      </c>
      <c r="U56" t="n">
        <v>0.64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344.4118635541928</v>
      </c>
      <c r="AB56" t="n">
        <v>471.2395060939021</v>
      </c>
      <c r="AC56" t="n">
        <v>426.2650690211</v>
      </c>
      <c r="AD56" t="n">
        <v>344411.8635541928</v>
      </c>
      <c r="AE56" t="n">
        <v>471239.5060939021</v>
      </c>
      <c r="AF56" t="n">
        <v>4.029850625296897e-06</v>
      </c>
      <c r="AG56" t="n">
        <v>6.252893518518519</v>
      </c>
      <c r="AH56" t="n">
        <v>426265.0690211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4.6483</v>
      </c>
      <c r="E57" t="n">
        <v>21.51</v>
      </c>
      <c r="F57" t="n">
        <v>17.7</v>
      </c>
      <c r="G57" t="n">
        <v>66.38</v>
      </c>
      <c r="H57" t="n">
        <v>0.84</v>
      </c>
      <c r="I57" t="n">
        <v>16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307.67</v>
      </c>
      <c r="Q57" t="n">
        <v>444.56</v>
      </c>
      <c r="R57" t="n">
        <v>74.34999999999999</v>
      </c>
      <c r="S57" t="n">
        <v>48.21</v>
      </c>
      <c r="T57" t="n">
        <v>7099.88</v>
      </c>
      <c r="U57" t="n">
        <v>0.65</v>
      </c>
      <c r="V57" t="n">
        <v>0.77</v>
      </c>
      <c r="W57" t="n">
        <v>0.19</v>
      </c>
      <c r="X57" t="n">
        <v>0.42</v>
      </c>
      <c r="Y57" t="n">
        <v>1</v>
      </c>
      <c r="Z57" t="n">
        <v>10</v>
      </c>
      <c r="AA57" t="n">
        <v>342.914289208217</v>
      </c>
      <c r="AB57" t="n">
        <v>469.1904588054209</v>
      </c>
      <c r="AC57" t="n">
        <v>424.4115799299756</v>
      </c>
      <c r="AD57" t="n">
        <v>342914.2892082171</v>
      </c>
      <c r="AE57" t="n">
        <v>469190.4588054208</v>
      </c>
      <c r="AF57" t="n">
        <v>4.047876796085998e-06</v>
      </c>
      <c r="AG57" t="n">
        <v>6.223958333333335</v>
      </c>
      <c r="AH57" t="n">
        <v>424411.5799299756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4.6478</v>
      </c>
      <c r="E58" t="n">
        <v>21.52</v>
      </c>
      <c r="F58" t="n">
        <v>17.7</v>
      </c>
      <c r="G58" t="n">
        <v>66.39</v>
      </c>
      <c r="H58" t="n">
        <v>0.85</v>
      </c>
      <c r="I58" t="n">
        <v>16</v>
      </c>
      <c r="J58" t="n">
        <v>314.62</v>
      </c>
      <c r="K58" t="n">
        <v>61.2</v>
      </c>
      <c r="L58" t="n">
        <v>15</v>
      </c>
      <c r="M58" t="n">
        <v>14</v>
      </c>
      <c r="N58" t="n">
        <v>93.43000000000001</v>
      </c>
      <c r="O58" t="n">
        <v>39037.92</v>
      </c>
      <c r="P58" t="n">
        <v>307.72</v>
      </c>
      <c r="Q58" t="n">
        <v>444.55</v>
      </c>
      <c r="R58" t="n">
        <v>74.58</v>
      </c>
      <c r="S58" t="n">
        <v>48.21</v>
      </c>
      <c r="T58" t="n">
        <v>7212.66</v>
      </c>
      <c r="U58" t="n">
        <v>0.65</v>
      </c>
      <c r="V58" t="n">
        <v>0.77</v>
      </c>
      <c r="W58" t="n">
        <v>0.19</v>
      </c>
      <c r="X58" t="n">
        <v>0.43</v>
      </c>
      <c r="Y58" t="n">
        <v>1</v>
      </c>
      <c r="Z58" t="n">
        <v>10</v>
      </c>
      <c r="AA58" t="n">
        <v>342.9629936714336</v>
      </c>
      <c r="AB58" t="n">
        <v>469.257098400683</v>
      </c>
      <c r="AC58" t="n">
        <v>424.471859535795</v>
      </c>
      <c r="AD58" t="n">
        <v>342962.9936714336</v>
      </c>
      <c r="AE58" t="n">
        <v>469257.098400683</v>
      </c>
      <c r="AF58" t="n">
        <v>4.047441381332639e-06</v>
      </c>
      <c r="AG58" t="n">
        <v>6.226851851851852</v>
      </c>
      <c r="AH58" t="n">
        <v>424471.859535795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4.6451</v>
      </c>
      <c r="E59" t="n">
        <v>21.53</v>
      </c>
      <c r="F59" t="n">
        <v>17.72</v>
      </c>
      <c r="G59" t="n">
        <v>66.44</v>
      </c>
      <c r="H59" t="n">
        <v>0.86</v>
      </c>
      <c r="I59" t="n">
        <v>16</v>
      </c>
      <c r="J59" t="n">
        <v>315.18</v>
      </c>
      <c r="K59" t="n">
        <v>61.2</v>
      </c>
      <c r="L59" t="n">
        <v>15.25</v>
      </c>
      <c r="M59" t="n">
        <v>14</v>
      </c>
      <c r="N59" t="n">
        <v>93.73</v>
      </c>
      <c r="O59" t="n">
        <v>39106.27</v>
      </c>
      <c r="P59" t="n">
        <v>308.07</v>
      </c>
      <c r="Q59" t="n">
        <v>444.57</v>
      </c>
      <c r="R59" t="n">
        <v>74.97</v>
      </c>
      <c r="S59" t="n">
        <v>48.21</v>
      </c>
      <c r="T59" t="n">
        <v>7411.05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343.3252549608765</v>
      </c>
      <c r="AB59" t="n">
        <v>469.7527602787388</v>
      </c>
      <c r="AC59" t="n">
        <v>424.9202161398751</v>
      </c>
      <c r="AD59" t="n">
        <v>343325.2549608765</v>
      </c>
      <c r="AE59" t="n">
        <v>469752.7602787389</v>
      </c>
      <c r="AF59" t="n">
        <v>4.045090141664495e-06</v>
      </c>
      <c r="AG59" t="n">
        <v>6.229745370370371</v>
      </c>
      <c r="AH59" t="n">
        <v>424920.2161398751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4.6464</v>
      </c>
      <c r="E60" t="n">
        <v>21.52</v>
      </c>
      <c r="F60" t="n">
        <v>17.71</v>
      </c>
      <c r="G60" t="n">
        <v>66.42</v>
      </c>
      <c r="H60" t="n">
        <v>0.87</v>
      </c>
      <c r="I60" t="n">
        <v>16</v>
      </c>
      <c r="J60" t="n">
        <v>315.73</v>
      </c>
      <c r="K60" t="n">
        <v>61.2</v>
      </c>
      <c r="L60" t="n">
        <v>15.5</v>
      </c>
      <c r="M60" t="n">
        <v>14</v>
      </c>
      <c r="N60" t="n">
        <v>94.03</v>
      </c>
      <c r="O60" t="n">
        <v>39174.75</v>
      </c>
      <c r="P60" t="n">
        <v>307.88</v>
      </c>
      <c r="Q60" t="n">
        <v>444.57</v>
      </c>
      <c r="R60" t="n">
        <v>74.73999999999999</v>
      </c>
      <c r="S60" t="n">
        <v>48.21</v>
      </c>
      <c r="T60" t="n">
        <v>7295.72</v>
      </c>
      <c r="U60" t="n">
        <v>0.64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343.138535227992</v>
      </c>
      <c r="AB60" t="n">
        <v>469.497282102713</v>
      </c>
      <c r="AC60" t="n">
        <v>424.6891204424033</v>
      </c>
      <c r="AD60" t="n">
        <v>343138.5352279919</v>
      </c>
      <c r="AE60" t="n">
        <v>469497.282102713</v>
      </c>
      <c r="AF60" t="n">
        <v>4.046222220023231e-06</v>
      </c>
      <c r="AG60" t="n">
        <v>6.226851851851852</v>
      </c>
      <c r="AH60" t="n">
        <v>424689.1204424033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4.6662</v>
      </c>
      <c r="E61" t="n">
        <v>21.43</v>
      </c>
      <c r="F61" t="n">
        <v>17.67</v>
      </c>
      <c r="G61" t="n">
        <v>70.69</v>
      </c>
      <c r="H61" t="n">
        <v>0.89</v>
      </c>
      <c r="I61" t="n">
        <v>15</v>
      </c>
      <c r="J61" t="n">
        <v>316.29</v>
      </c>
      <c r="K61" t="n">
        <v>61.2</v>
      </c>
      <c r="L61" t="n">
        <v>15.75</v>
      </c>
      <c r="M61" t="n">
        <v>13</v>
      </c>
      <c r="N61" t="n">
        <v>94.34</v>
      </c>
      <c r="O61" t="n">
        <v>39243.37</v>
      </c>
      <c r="P61" t="n">
        <v>307.16</v>
      </c>
      <c r="Q61" t="n">
        <v>444.55</v>
      </c>
      <c r="R61" t="n">
        <v>73.5</v>
      </c>
      <c r="S61" t="n">
        <v>48.21</v>
      </c>
      <c r="T61" t="n">
        <v>6681.94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341.7552700058366</v>
      </c>
      <c r="AB61" t="n">
        <v>467.6046376004054</v>
      </c>
      <c r="AC61" t="n">
        <v>422.9771072750527</v>
      </c>
      <c r="AD61" t="n">
        <v>341755.2700058366</v>
      </c>
      <c r="AE61" t="n">
        <v>467604.6376004054</v>
      </c>
      <c r="AF61" t="n">
        <v>4.063464644256284e-06</v>
      </c>
      <c r="AG61" t="n">
        <v>6.200810185185186</v>
      </c>
      <c r="AH61" t="n">
        <v>422977.1072750527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17.67</v>
      </c>
      <c r="G62" t="n">
        <v>70.68000000000001</v>
      </c>
      <c r="H62" t="n">
        <v>0.9</v>
      </c>
      <c r="I62" t="n">
        <v>15</v>
      </c>
      <c r="J62" t="n">
        <v>316.85</v>
      </c>
      <c r="K62" t="n">
        <v>61.2</v>
      </c>
      <c r="L62" t="n">
        <v>16</v>
      </c>
      <c r="M62" t="n">
        <v>13</v>
      </c>
      <c r="N62" t="n">
        <v>94.65000000000001</v>
      </c>
      <c r="O62" t="n">
        <v>39312.13</v>
      </c>
      <c r="P62" t="n">
        <v>307.14</v>
      </c>
      <c r="Q62" t="n">
        <v>444.56</v>
      </c>
      <c r="R62" t="n">
        <v>73.45999999999999</v>
      </c>
      <c r="S62" t="n">
        <v>48.21</v>
      </c>
      <c r="T62" t="n">
        <v>6658.18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341.7224353160178</v>
      </c>
      <c r="AB62" t="n">
        <v>467.5597117292312</v>
      </c>
      <c r="AC62" t="n">
        <v>422.9364690659694</v>
      </c>
      <c r="AD62" t="n">
        <v>341722.4353160178</v>
      </c>
      <c r="AE62" t="n">
        <v>467559.7117292312</v>
      </c>
      <c r="AF62" t="n">
        <v>4.063900059009644e-06</v>
      </c>
      <c r="AG62" t="n">
        <v>6.200810185185186</v>
      </c>
      <c r="AH62" t="n">
        <v>422936.4690659695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4.6659</v>
      </c>
      <c r="E63" t="n">
        <v>21.43</v>
      </c>
      <c r="F63" t="n">
        <v>17.67</v>
      </c>
      <c r="G63" t="n">
        <v>70.7</v>
      </c>
      <c r="H63" t="n">
        <v>0.91</v>
      </c>
      <c r="I63" t="n">
        <v>15</v>
      </c>
      <c r="J63" t="n">
        <v>317.41</v>
      </c>
      <c r="K63" t="n">
        <v>61.2</v>
      </c>
      <c r="L63" t="n">
        <v>16.25</v>
      </c>
      <c r="M63" t="n">
        <v>13</v>
      </c>
      <c r="N63" t="n">
        <v>94.95999999999999</v>
      </c>
      <c r="O63" t="n">
        <v>39381.03</v>
      </c>
      <c r="P63" t="n">
        <v>307.01</v>
      </c>
      <c r="Q63" t="n">
        <v>444.55</v>
      </c>
      <c r="R63" t="n">
        <v>73.61</v>
      </c>
      <c r="S63" t="n">
        <v>48.21</v>
      </c>
      <c r="T63" t="n">
        <v>6734.4</v>
      </c>
      <c r="U63" t="n">
        <v>0.65</v>
      </c>
      <c r="V63" t="n">
        <v>0.77</v>
      </c>
      <c r="W63" t="n">
        <v>0.19</v>
      </c>
      <c r="X63" t="n">
        <v>0.4</v>
      </c>
      <c r="Y63" t="n">
        <v>1</v>
      </c>
      <c r="Z63" t="n">
        <v>10</v>
      </c>
      <c r="AA63" t="n">
        <v>341.690998755138</v>
      </c>
      <c r="AB63" t="n">
        <v>467.5166988397521</v>
      </c>
      <c r="AC63" t="n">
        <v>422.8975612662933</v>
      </c>
      <c r="AD63" t="n">
        <v>341690.998755138</v>
      </c>
      <c r="AE63" t="n">
        <v>467516.6988397521</v>
      </c>
      <c r="AF63" t="n">
        <v>4.063203395404268e-06</v>
      </c>
      <c r="AG63" t="n">
        <v>6.200810185185186</v>
      </c>
      <c r="AH63" t="n">
        <v>422897.5612662933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4.666</v>
      </c>
      <c r="E64" t="n">
        <v>21.43</v>
      </c>
      <c r="F64" t="n">
        <v>17.67</v>
      </c>
      <c r="G64" t="n">
        <v>70.7</v>
      </c>
      <c r="H64" t="n">
        <v>0.92</v>
      </c>
      <c r="I64" t="n">
        <v>15</v>
      </c>
      <c r="J64" t="n">
        <v>317.97</v>
      </c>
      <c r="K64" t="n">
        <v>61.2</v>
      </c>
      <c r="L64" t="n">
        <v>16.5</v>
      </c>
      <c r="M64" t="n">
        <v>13</v>
      </c>
      <c r="N64" t="n">
        <v>95.27</v>
      </c>
      <c r="O64" t="n">
        <v>39450.07</v>
      </c>
      <c r="P64" t="n">
        <v>307.03</v>
      </c>
      <c r="Q64" t="n">
        <v>444.56</v>
      </c>
      <c r="R64" t="n">
        <v>73.56</v>
      </c>
      <c r="S64" t="n">
        <v>48.21</v>
      </c>
      <c r="T64" t="n">
        <v>6709.94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341.6968727490893</v>
      </c>
      <c r="AB64" t="n">
        <v>467.5247358974186</v>
      </c>
      <c r="AC64" t="n">
        <v>422.9048312784562</v>
      </c>
      <c r="AD64" t="n">
        <v>341696.8727490893</v>
      </c>
      <c r="AE64" t="n">
        <v>467524.7358974186</v>
      </c>
      <c r="AF64" t="n">
        <v>4.063290478354941e-06</v>
      </c>
      <c r="AG64" t="n">
        <v>6.200810185185186</v>
      </c>
      <c r="AH64" t="n">
        <v>422904.8312784562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4.6676</v>
      </c>
      <c r="E65" t="n">
        <v>21.42</v>
      </c>
      <c r="F65" t="n">
        <v>17.67</v>
      </c>
      <c r="G65" t="n">
        <v>70.67</v>
      </c>
      <c r="H65" t="n">
        <v>0.9399999999999999</v>
      </c>
      <c r="I65" t="n">
        <v>15</v>
      </c>
      <c r="J65" t="n">
        <v>318.53</v>
      </c>
      <c r="K65" t="n">
        <v>61.2</v>
      </c>
      <c r="L65" t="n">
        <v>16.75</v>
      </c>
      <c r="M65" t="n">
        <v>13</v>
      </c>
      <c r="N65" t="n">
        <v>95.58</v>
      </c>
      <c r="O65" t="n">
        <v>39519.26</v>
      </c>
      <c r="P65" t="n">
        <v>306.85</v>
      </c>
      <c r="Q65" t="n">
        <v>444.55</v>
      </c>
      <c r="R65" t="n">
        <v>73.28</v>
      </c>
      <c r="S65" t="n">
        <v>48.21</v>
      </c>
      <c r="T65" t="n">
        <v>6568.9</v>
      </c>
      <c r="U65" t="n">
        <v>0.66</v>
      </c>
      <c r="V65" t="n">
        <v>0.77</v>
      </c>
      <c r="W65" t="n">
        <v>0.19</v>
      </c>
      <c r="X65" t="n">
        <v>0.39</v>
      </c>
      <c r="Y65" t="n">
        <v>1</v>
      </c>
      <c r="Z65" t="n">
        <v>10</v>
      </c>
      <c r="AA65" t="n">
        <v>341.5317333558368</v>
      </c>
      <c r="AB65" t="n">
        <v>467.2987848941348</v>
      </c>
      <c r="AC65" t="n">
        <v>422.7004447218015</v>
      </c>
      <c r="AD65" t="n">
        <v>341531.7333558368</v>
      </c>
      <c r="AE65" t="n">
        <v>467298.7848941348</v>
      </c>
      <c r="AF65" t="n">
        <v>4.064683805565692e-06</v>
      </c>
      <c r="AG65" t="n">
        <v>6.197916666666668</v>
      </c>
      <c r="AH65" t="n">
        <v>422700.4447218016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4.6918</v>
      </c>
      <c r="E66" t="n">
        <v>21.31</v>
      </c>
      <c r="F66" t="n">
        <v>17.61</v>
      </c>
      <c r="G66" t="n">
        <v>75.47</v>
      </c>
      <c r="H66" t="n">
        <v>0.95</v>
      </c>
      <c r="I66" t="n">
        <v>14</v>
      </c>
      <c r="J66" t="n">
        <v>319.09</v>
      </c>
      <c r="K66" t="n">
        <v>61.2</v>
      </c>
      <c r="L66" t="n">
        <v>17</v>
      </c>
      <c r="M66" t="n">
        <v>12</v>
      </c>
      <c r="N66" t="n">
        <v>95.89</v>
      </c>
      <c r="O66" t="n">
        <v>39588.58</v>
      </c>
      <c r="P66" t="n">
        <v>305.8</v>
      </c>
      <c r="Q66" t="n">
        <v>444.55</v>
      </c>
      <c r="R66" t="n">
        <v>71.23999999999999</v>
      </c>
      <c r="S66" t="n">
        <v>48.21</v>
      </c>
      <c r="T66" t="n">
        <v>5552.68</v>
      </c>
      <c r="U66" t="n">
        <v>0.68</v>
      </c>
      <c r="V66" t="n">
        <v>0.77</v>
      </c>
      <c r="W66" t="n">
        <v>0.19</v>
      </c>
      <c r="X66" t="n">
        <v>0.33</v>
      </c>
      <c r="Y66" t="n">
        <v>1</v>
      </c>
      <c r="Z66" t="n">
        <v>10</v>
      </c>
      <c r="AA66" t="n">
        <v>339.7393694962233</v>
      </c>
      <c r="AB66" t="n">
        <v>464.8463935878989</v>
      </c>
      <c r="AC66" t="n">
        <v>420.48210619988</v>
      </c>
      <c r="AD66" t="n">
        <v>339739.3694962233</v>
      </c>
      <c r="AE66" t="n">
        <v>464846.3935878989</v>
      </c>
      <c r="AF66" t="n">
        <v>4.085757879628313e-06</v>
      </c>
      <c r="AG66" t="n">
        <v>6.166087962962963</v>
      </c>
      <c r="AH66" t="n">
        <v>420482.10619988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4.7007</v>
      </c>
      <c r="E67" t="n">
        <v>21.27</v>
      </c>
      <c r="F67" t="n">
        <v>17.57</v>
      </c>
      <c r="G67" t="n">
        <v>75.3</v>
      </c>
      <c r="H67" t="n">
        <v>0.96</v>
      </c>
      <c r="I67" t="n">
        <v>14</v>
      </c>
      <c r="J67" t="n">
        <v>319.65</v>
      </c>
      <c r="K67" t="n">
        <v>61.2</v>
      </c>
      <c r="L67" t="n">
        <v>17.25</v>
      </c>
      <c r="M67" t="n">
        <v>12</v>
      </c>
      <c r="N67" t="n">
        <v>96.2</v>
      </c>
      <c r="O67" t="n">
        <v>39658.05</v>
      </c>
      <c r="P67" t="n">
        <v>305.31</v>
      </c>
      <c r="Q67" t="n">
        <v>444.55</v>
      </c>
      <c r="R67" t="n">
        <v>69.86</v>
      </c>
      <c r="S67" t="n">
        <v>48.21</v>
      </c>
      <c r="T67" t="n">
        <v>4866.48</v>
      </c>
      <c r="U67" t="n">
        <v>0.6899999999999999</v>
      </c>
      <c r="V67" t="n">
        <v>0.78</v>
      </c>
      <c r="W67" t="n">
        <v>0.19</v>
      </c>
      <c r="X67" t="n">
        <v>0.29</v>
      </c>
      <c r="Y67" t="n">
        <v>1</v>
      </c>
      <c r="Z67" t="n">
        <v>10</v>
      </c>
      <c r="AA67" t="n">
        <v>338.9805256539236</v>
      </c>
      <c r="AB67" t="n">
        <v>463.8081099650368</v>
      </c>
      <c r="AC67" t="n">
        <v>419.5429149087436</v>
      </c>
      <c r="AD67" t="n">
        <v>338980.5256539236</v>
      </c>
      <c r="AE67" t="n">
        <v>463808.1099650368</v>
      </c>
      <c r="AF67" t="n">
        <v>4.09350826223812e-06</v>
      </c>
      <c r="AG67" t="n">
        <v>6.154513888888889</v>
      </c>
      <c r="AH67" t="n">
        <v>419542.9149087436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4.6954</v>
      </c>
      <c r="E68" t="n">
        <v>21.3</v>
      </c>
      <c r="F68" t="n">
        <v>17.59</v>
      </c>
      <c r="G68" t="n">
        <v>75.40000000000001</v>
      </c>
      <c r="H68" t="n">
        <v>0.97</v>
      </c>
      <c r="I68" t="n">
        <v>14</v>
      </c>
      <c r="J68" t="n">
        <v>320.22</v>
      </c>
      <c r="K68" t="n">
        <v>61.2</v>
      </c>
      <c r="L68" t="n">
        <v>17.5</v>
      </c>
      <c r="M68" t="n">
        <v>12</v>
      </c>
      <c r="N68" t="n">
        <v>96.52</v>
      </c>
      <c r="O68" t="n">
        <v>39727.66</v>
      </c>
      <c r="P68" t="n">
        <v>305.71</v>
      </c>
      <c r="Q68" t="n">
        <v>444.57</v>
      </c>
      <c r="R68" t="n">
        <v>71.04000000000001</v>
      </c>
      <c r="S68" t="n">
        <v>48.21</v>
      </c>
      <c r="T68" t="n">
        <v>5453.15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339.4769604784971</v>
      </c>
      <c r="AB68" t="n">
        <v>464.487353993177</v>
      </c>
      <c r="AC68" t="n">
        <v>420.1573328401631</v>
      </c>
      <c r="AD68" t="n">
        <v>339476.9604784971</v>
      </c>
      <c r="AE68" t="n">
        <v>464487.3539931769</v>
      </c>
      <c r="AF68" t="n">
        <v>4.088892865852505e-06</v>
      </c>
      <c r="AG68" t="n">
        <v>6.163194444444446</v>
      </c>
      <c r="AH68" t="n">
        <v>420157.3328401631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4.6677</v>
      </c>
      <c r="E69" t="n">
        <v>21.42</v>
      </c>
      <c r="F69" t="n">
        <v>17.72</v>
      </c>
      <c r="G69" t="n">
        <v>75.94</v>
      </c>
      <c r="H69" t="n">
        <v>0.99</v>
      </c>
      <c r="I69" t="n">
        <v>14</v>
      </c>
      <c r="J69" t="n">
        <v>320.78</v>
      </c>
      <c r="K69" t="n">
        <v>61.2</v>
      </c>
      <c r="L69" t="n">
        <v>17.75</v>
      </c>
      <c r="M69" t="n">
        <v>12</v>
      </c>
      <c r="N69" t="n">
        <v>96.83</v>
      </c>
      <c r="O69" t="n">
        <v>39797.41</v>
      </c>
      <c r="P69" t="n">
        <v>307.9</v>
      </c>
      <c r="Q69" t="n">
        <v>444.55</v>
      </c>
      <c r="R69" t="n">
        <v>75.53</v>
      </c>
      <c r="S69" t="n">
        <v>48.21</v>
      </c>
      <c r="T69" t="n">
        <v>7700.07</v>
      </c>
      <c r="U69" t="n">
        <v>0.64</v>
      </c>
      <c r="V69" t="n">
        <v>0.77</v>
      </c>
      <c r="W69" t="n">
        <v>0.18</v>
      </c>
      <c r="X69" t="n">
        <v>0.44</v>
      </c>
      <c r="Y69" t="n">
        <v>1</v>
      </c>
      <c r="Z69" t="n">
        <v>10</v>
      </c>
      <c r="AA69" t="n">
        <v>342.2141780094042</v>
      </c>
      <c r="AB69" t="n">
        <v>468.2325357764788</v>
      </c>
      <c r="AC69" t="n">
        <v>423.5450797304623</v>
      </c>
      <c r="AD69" t="n">
        <v>342214.1780094042</v>
      </c>
      <c r="AE69" t="n">
        <v>468232.5357764788</v>
      </c>
      <c r="AF69" t="n">
        <v>4.064770888516364e-06</v>
      </c>
      <c r="AG69" t="n">
        <v>6.197916666666668</v>
      </c>
      <c r="AH69" t="n">
        <v>423545.0797304623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4.6801</v>
      </c>
      <c r="E70" t="n">
        <v>21.37</v>
      </c>
      <c r="F70" t="n">
        <v>17.66</v>
      </c>
      <c r="G70" t="n">
        <v>75.7</v>
      </c>
      <c r="H70" t="n">
        <v>1</v>
      </c>
      <c r="I70" t="n">
        <v>14</v>
      </c>
      <c r="J70" t="n">
        <v>321.35</v>
      </c>
      <c r="K70" t="n">
        <v>61.2</v>
      </c>
      <c r="L70" t="n">
        <v>18</v>
      </c>
      <c r="M70" t="n">
        <v>12</v>
      </c>
      <c r="N70" t="n">
        <v>97.15000000000001</v>
      </c>
      <c r="O70" t="n">
        <v>39867.32</v>
      </c>
      <c r="P70" t="n">
        <v>306.16</v>
      </c>
      <c r="Q70" t="n">
        <v>444.55</v>
      </c>
      <c r="R70" t="n">
        <v>73.36</v>
      </c>
      <c r="S70" t="n">
        <v>48.21</v>
      </c>
      <c r="T70" t="n">
        <v>6613.47</v>
      </c>
      <c r="U70" t="n">
        <v>0.66</v>
      </c>
      <c r="V70" t="n">
        <v>0.77</v>
      </c>
      <c r="W70" t="n">
        <v>0.18</v>
      </c>
      <c r="X70" t="n">
        <v>0.39</v>
      </c>
      <c r="Y70" t="n">
        <v>1</v>
      </c>
      <c r="Z70" t="n">
        <v>10</v>
      </c>
      <c r="AA70" t="n">
        <v>340.5871267919397</v>
      </c>
      <c r="AB70" t="n">
        <v>466.0063325203102</v>
      </c>
      <c r="AC70" t="n">
        <v>421.5313421885665</v>
      </c>
      <c r="AD70" t="n">
        <v>340587.1267919397</v>
      </c>
      <c r="AE70" t="n">
        <v>466006.3325203102</v>
      </c>
      <c r="AF70" t="n">
        <v>4.075569174399691e-06</v>
      </c>
      <c r="AG70" t="n">
        <v>6.183449074074075</v>
      </c>
      <c r="AH70" t="n">
        <v>421531.3421885665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4.7004</v>
      </c>
      <c r="E71" t="n">
        <v>21.28</v>
      </c>
      <c r="F71" t="n">
        <v>17.63</v>
      </c>
      <c r="G71" t="n">
        <v>81.34999999999999</v>
      </c>
      <c r="H71" t="n">
        <v>1.01</v>
      </c>
      <c r="I71" t="n">
        <v>13</v>
      </c>
      <c r="J71" t="n">
        <v>321.92</v>
      </c>
      <c r="K71" t="n">
        <v>61.2</v>
      </c>
      <c r="L71" t="n">
        <v>18.25</v>
      </c>
      <c r="M71" t="n">
        <v>11</v>
      </c>
      <c r="N71" t="n">
        <v>97.47</v>
      </c>
      <c r="O71" t="n">
        <v>39937.36</v>
      </c>
      <c r="P71" t="n">
        <v>305.29</v>
      </c>
      <c r="Q71" t="n">
        <v>444.55</v>
      </c>
      <c r="R71" t="n">
        <v>71.97</v>
      </c>
      <c r="S71" t="n">
        <v>48.21</v>
      </c>
      <c r="T71" t="n">
        <v>5925.82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339.1536783417662</v>
      </c>
      <c r="AB71" t="n">
        <v>464.0450251115004</v>
      </c>
      <c r="AC71" t="n">
        <v>419.7572192061413</v>
      </c>
      <c r="AD71" t="n">
        <v>339153.6783417662</v>
      </c>
      <c r="AE71" t="n">
        <v>464045.0251115003</v>
      </c>
      <c r="AF71" t="n">
        <v>4.093247013386104e-06</v>
      </c>
      <c r="AG71" t="n">
        <v>6.157407407407408</v>
      </c>
      <c r="AH71" t="n">
        <v>419757.2192061412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4.6997</v>
      </c>
      <c r="E72" t="n">
        <v>21.28</v>
      </c>
      <c r="F72" t="n">
        <v>17.63</v>
      </c>
      <c r="G72" t="n">
        <v>81.36</v>
      </c>
      <c r="H72" t="n">
        <v>1.02</v>
      </c>
      <c r="I72" t="n">
        <v>13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305.62</v>
      </c>
      <c r="Q72" t="n">
        <v>444.55</v>
      </c>
      <c r="R72" t="n">
        <v>72.09</v>
      </c>
      <c r="S72" t="n">
        <v>48.21</v>
      </c>
      <c r="T72" t="n">
        <v>5986.46</v>
      </c>
      <c r="U72" t="n">
        <v>0.67</v>
      </c>
      <c r="V72" t="n">
        <v>0.77</v>
      </c>
      <c r="W72" t="n">
        <v>0.18</v>
      </c>
      <c r="X72" t="n">
        <v>0.35</v>
      </c>
      <c r="Y72" t="n">
        <v>1</v>
      </c>
      <c r="Z72" t="n">
        <v>10</v>
      </c>
      <c r="AA72" t="n">
        <v>339.3543575688873</v>
      </c>
      <c r="AB72" t="n">
        <v>464.3196032833903</v>
      </c>
      <c r="AC72" t="n">
        <v>420.0055920226788</v>
      </c>
      <c r="AD72" t="n">
        <v>339354.3575688874</v>
      </c>
      <c r="AE72" t="n">
        <v>464319.6032833903</v>
      </c>
      <c r="AF72" t="n">
        <v>4.0926374327314e-06</v>
      </c>
      <c r="AG72" t="n">
        <v>6.157407407407408</v>
      </c>
      <c r="AH72" t="n">
        <v>420005.5920226788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4.7019</v>
      </c>
      <c r="E73" t="n">
        <v>21.27</v>
      </c>
      <c r="F73" t="n">
        <v>17.62</v>
      </c>
      <c r="G73" t="n">
        <v>81.31999999999999</v>
      </c>
      <c r="H73" t="n">
        <v>1.03</v>
      </c>
      <c r="I73" t="n">
        <v>13</v>
      </c>
      <c r="J73" t="n">
        <v>323.06</v>
      </c>
      <c r="K73" t="n">
        <v>61.2</v>
      </c>
      <c r="L73" t="n">
        <v>18.75</v>
      </c>
      <c r="M73" t="n">
        <v>11</v>
      </c>
      <c r="N73" t="n">
        <v>98.11</v>
      </c>
      <c r="O73" t="n">
        <v>40077.9</v>
      </c>
      <c r="P73" t="n">
        <v>305.67</v>
      </c>
      <c r="Q73" t="n">
        <v>444.55</v>
      </c>
      <c r="R73" t="n">
        <v>71.75</v>
      </c>
      <c r="S73" t="n">
        <v>48.21</v>
      </c>
      <c r="T73" t="n">
        <v>5815.11</v>
      </c>
      <c r="U73" t="n">
        <v>0.67</v>
      </c>
      <c r="V73" t="n">
        <v>0.77</v>
      </c>
      <c r="W73" t="n">
        <v>0.19</v>
      </c>
      <c r="X73" t="n">
        <v>0.34</v>
      </c>
      <c r="Y73" t="n">
        <v>1</v>
      </c>
      <c r="Z73" t="n">
        <v>10</v>
      </c>
      <c r="AA73" t="n">
        <v>339.2547131642671</v>
      </c>
      <c r="AB73" t="n">
        <v>464.183265412988</v>
      </c>
      <c r="AC73" t="n">
        <v>419.8822660472765</v>
      </c>
      <c r="AD73" t="n">
        <v>339254.7131642671</v>
      </c>
      <c r="AE73" t="n">
        <v>464183.265412988</v>
      </c>
      <c r="AF73" t="n">
        <v>4.094553257646184e-06</v>
      </c>
      <c r="AG73" t="n">
        <v>6.154513888888889</v>
      </c>
      <c r="AH73" t="n">
        <v>419882.2660472764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4.7024</v>
      </c>
      <c r="E74" t="n">
        <v>21.27</v>
      </c>
      <c r="F74" t="n">
        <v>17.62</v>
      </c>
      <c r="G74" t="n">
        <v>81.31</v>
      </c>
      <c r="H74" t="n">
        <v>1.05</v>
      </c>
      <c r="I74" t="n">
        <v>13</v>
      </c>
      <c r="J74" t="n">
        <v>323.63</v>
      </c>
      <c r="K74" t="n">
        <v>61.2</v>
      </c>
      <c r="L74" t="n">
        <v>19</v>
      </c>
      <c r="M74" t="n">
        <v>11</v>
      </c>
      <c r="N74" t="n">
        <v>98.43000000000001</v>
      </c>
      <c r="O74" t="n">
        <v>40148.52</v>
      </c>
      <c r="P74" t="n">
        <v>305.6</v>
      </c>
      <c r="Q74" t="n">
        <v>444.56</v>
      </c>
      <c r="R74" t="n">
        <v>71.64</v>
      </c>
      <c r="S74" t="n">
        <v>48.21</v>
      </c>
      <c r="T74" t="n">
        <v>5760.66</v>
      </c>
      <c r="U74" t="n">
        <v>0.67</v>
      </c>
      <c r="V74" t="n">
        <v>0.77</v>
      </c>
      <c r="W74" t="n">
        <v>0.19</v>
      </c>
      <c r="X74" t="n">
        <v>0.34</v>
      </c>
      <c r="Y74" t="n">
        <v>1</v>
      </c>
      <c r="Z74" t="n">
        <v>10</v>
      </c>
      <c r="AA74" t="n">
        <v>339.1966764636132</v>
      </c>
      <c r="AB74" t="n">
        <v>464.1038570387549</v>
      </c>
      <c r="AC74" t="n">
        <v>419.8104362968297</v>
      </c>
      <c r="AD74" t="n">
        <v>339196.6764636132</v>
      </c>
      <c r="AE74" t="n">
        <v>464103.8570387549</v>
      </c>
      <c r="AF74" t="n">
        <v>4.094988672399544e-06</v>
      </c>
      <c r="AG74" t="n">
        <v>6.154513888888889</v>
      </c>
      <c r="AH74" t="n">
        <v>419810.4362968297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4.6989</v>
      </c>
      <c r="E75" t="n">
        <v>21.28</v>
      </c>
      <c r="F75" t="n">
        <v>17.63</v>
      </c>
      <c r="G75" t="n">
        <v>81.38</v>
      </c>
      <c r="H75" t="n">
        <v>1.06</v>
      </c>
      <c r="I75" t="n">
        <v>13</v>
      </c>
      <c r="J75" t="n">
        <v>324.2</v>
      </c>
      <c r="K75" t="n">
        <v>61.2</v>
      </c>
      <c r="L75" t="n">
        <v>19.25</v>
      </c>
      <c r="M75" t="n">
        <v>11</v>
      </c>
      <c r="N75" t="n">
        <v>98.75</v>
      </c>
      <c r="O75" t="n">
        <v>40219.17</v>
      </c>
      <c r="P75" t="n">
        <v>305.96</v>
      </c>
      <c r="Q75" t="n">
        <v>444.55</v>
      </c>
      <c r="R75" t="n">
        <v>72.26000000000001</v>
      </c>
      <c r="S75" t="n">
        <v>48.21</v>
      </c>
      <c r="T75" t="n">
        <v>6069.22</v>
      </c>
      <c r="U75" t="n">
        <v>0.67</v>
      </c>
      <c r="V75" t="n">
        <v>0.77</v>
      </c>
      <c r="W75" t="n">
        <v>0.18</v>
      </c>
      <c r="X75" t="n">
        <v>0.35</v>
      </c>
      <c r="Y75" t="n">
        <v>1</v>
      </c>
      <c r="Z75" t="n">
        <v>10</v>
      </c>
      <c r="AA75" t="n">
        <v>339.5646600581558</v>
      </c>
      <c r="AB75" t="n">
        <v>464.6073484270985</v>
      </c>
      <c r="AC75" t="n">
        <v>420.2658751737244</v>
      </c>
      <c r="AD75" t="n">
        <v>339564.6600581558</v>
      </c>
      <c r="AE75" t="n">
        <v>464607.3484270985</v>
      </c>
      <c r="AF75" t="n">
        <v>4.091940769126024e-06</v>
      </c>
      <c r="AG75" t="n">
        <v>6.157407407407408</v>
      </c>
      <c r="AH75" t="n">
        <v>420265.8751737244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4.6994</v>
      </c>
      <c r="E76" t="n">
        <v>21.28</v>
      </c>
      <c r="F76" t="n">
        <v>17.63</v>
      </c>
      <c r="G76" t="n">
        <v>81.37</v>
      </c>
      <c r="H76" t="n">
        <v>1.07</v>
      </c>
      <c r="I76" t="n">
        <v>13</v>
      </c>
      <c r="J76" t="n">
        <v>324.78</v>
      </c>
      <c r="K76" t="n">
        <v>61.2</v>
      </c>
      <c r="L76" t="n">
        <v>19.5</v>
      </c>
      <c r="M76" t="n">
        <v>11</v>
      </c>
      <c r="N76" t="n">
        <v>99.08</v>
      </c>
      <c r="O76" t="n">
        <v>40289.97</v>
      </c>
      <c r="P76" t="n">
        <v>305.75</v>
      </c>
      <c r="Q76" t="n">
        <v>444.56</v>
      </c>
      <c r="R76" t="n">
        <v>72.14</v>
      </c>
      <c r="S76" t="n">
        <v>48.21</v>
      </c>
      <c r="T76" t="n">
        <v>6012.31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339.4344992908495</v>
      </c>
      <c r="AB76" t="n">
        <v>464.4292567229821</v>
      </c>
      <c r="AC76" t="n">
        <v>420.1047802918957</v>
      </c>
      <c r="AD76" t="n">
        <v>339434.4992908495</v>
      </c>
      <c r="AE76" t="n">
        <v>464429.2567229822</v>
      </c>
      <c r="AF76" t="n">
        <v>4.092376183879384e-06</v>
      </c>
      <c r="AG76" t="n">
        <v>6.157407407407408</v>
      </c>
      <c r="AH76" t="n">
        <v>420104.7802918957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4.7011</v>
      </c>
      <c r="E77" t="n">
        <v>21.27</v>
      </c>
      <c r="F77" t="n">
        <v>17.62</v>
      </c>
      <c r="G77" t="n">
        <v>81.33</v>
      </c>
      <c r="H77" t="n">
        <v>1.08</v>
      </c>
      <c r="I77" t="n">
        <v>13</v>
      </c>
      <c r="J77" t="n">
        <v>325.35</v>
      </c>
      <c r="K77" t="n">
        <v>61.2</v>
      </c>
      <c r="L77" t="n">
        <v>19.75</v>
      </c>
      <c r="M77" t="n">
        <v>11</v>
      </c>
      <c r="N77" t="n">
        <v>99.40000000000001</v>
      </c>
      <c r="O77" t="n">
        <v>40360.92</v>
      </c>
      <c r="P77" t="n">
        <v>304.64</v>
      </c>
      <c r="Q77" t="n">
        <v>444.55</v>
      </c>
      <c r="R77" t="n">
        <v>71.83</v>
      </c>
      <c r="S77" t="n">
        <v>48.21</v>
      </c>
      <c r="T77" t="n">
        <v>5854.17</v>
      </c>
      <c r="U77" t="n">
        <v>0.67</v>
      </c>
      <c r="V77" t="n">
        <v>0.77</v>
      </c>
      <c r="W77" t="n">
        <v>0.19</v>
      </c>
      <c r="X77" t="n">
        <v>0.34</v>
      </c>
      <c r="Y77" t="n">
        <v>1</v>
      </c>
      <c r="Z77" t="n">
        <v>10</v>
      </c>
      <c r="AA77" t="n">
        <v>338.76005500896</v>
      </c>
      <c r="AB77" t="n">
        <v>463.5064523021192</v>
      </c>
      <c r="AC77" t="n">
        <v>419.2700470297957</v>
      </c>
      <c r="AD77" t="n">
        <v>338760.05500896</v>
      </c>
      <c r="AE77" t="n">
        <v>463506.4523021192</v>
      </c>
      <c r="AF77" t="n">
        <v>4.093856594040808e-06</v>
      </c>
      <c r="AG77" t="n">
        <v>6.154513888888889</v>
      </c>
      <c r="AH77" t="n">
        <v>419270.0470297957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4.7216</v>
      </c>
      <c r="E78" t="n">
        <v>21.18</v>
      </c>
      <c r="F78" t="n">
        <v>17.58</v>
      </c>
      <c r="G78" t="n">
        <v>87.92</v>
      </c>
      <c r="H78" t="n">
        <v>1.09</v>
      </c>
      <c r="I78" t="n">
        <v>12</v>
      </c>
      <c r="J78" t="n">
        <v>325.93</v>
      </c>
      <c r="K78" t="n">
        <v>61.2</v>
      </c>
      <c r="L78" t="n">
        <v>20</v>
      </c>
      <c r="M78" t="n">
        <v>10</v>
      </c>
      <c r="N78" t="n">
        <v>99.73</v>
      </c>
      <c r="O78" t="n">
        <v>40432.03</v>
      </c>
      <c r="P78" t="n">
        <v>304.25</v>
      </c>
      <c r="Q78" t="n">
        <v>444.57</v>
      </c>
      <c r="R78" t="n">
        <v>70.63</v>
      </c>
      <c r="S78" t="n">
        <v>48.21</v>
      </c>
      <c r="T78" t="n">
        <v>5258.63</v>
      </c>
      <c r="U78" t="n">
        <v>0.68</v>
      </c>
      <c r="V78" t="n">
        <v>0.78</v>
      </c>
      <c r="W78" t="n">
        <v>0.18</v>
      </c>
      <c r="X78" t="n">
        <v>0.31</v>
      </c>
      <c r="Y78" t="n">
        <v>1</v>
      </c>
      <c r="Z78" t="n">
        <v>10</v>
      </c>
      <c r="AA78" t="n">
        <v>337.5497773377585</v>
      </c>
      <c r="AB78" t="n">
        <v>461.8504969986986</v>
      </c>
      <c r="AC78" t="n">
        <v>417.7721337763858</v>
      </c>
      <c r="AD78" t="n">
        <v>337549.7773377585</v>
      </c>
      <c r="AE78" t="n">
        <v>461850.4969986986</v>
      </c>
      <c r="AF78" t="n">
        <v>4.111708598928565e-06</v>
      </c>
      <c r="AG78" t="n">
        <v>6.128472222222222</v>
      </c>
      <c r="AH78" t="n">
        <v>417772.1337763858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4.7215</v>
      </c>
      <c r="E79" t="n">
        <v>21.18</v>
      </c>
      <c r="F79" t="n">
        <v>17.58</v>
      </c>
      <c r="G79" t="n">
        <v>87.92</v>
      </c>
      <c r="H79" t="n">
        <v>1.11</v>
      </c>
      <c r="I79" t="n">
        <v>12</v>
      </c>
      <c r="J79" t="n">
        <v>326.51</v>
      </c>
      <c r="K79" t="n">
        <v>61.2</v>
      </c>
      <c r="L79" t="n">
        <v>20.25</v>
      </c>
      <c r="M79" t="n">
        <v>10</v>
      </c>
      <c r="N79" t="n">
        <v>100.06</v>
      </c>
      <c r="O79" t="n">
        <v>40503.29</v>
      </c>
      <c r="P79" t="n">
        <v>304.61</v>
      </c>
      <c r="Q79" t="n">
        <v>444.55</v>
      </c>
      <c r="R79" t="n">
        <v>70.59999999999999</v>
      </c>
      <c r="S79" t="n">
        <v>48.21</v>
      </c>
      <c r="T79" t="n">
        <v>5244.65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337.7385445002776</v>
      </c>
      <c r="AB79" t="n">
        <v>462.1087765582768</v>
      </c>
      <c r="AC79" t="n">
        <v>418.0057634972954</v>
      </c>
      <c r="AD79" t="n">
        <v>337738.5445002776</v>
      </c>
      <c r="AE79" t="n">
        <v>462108.7765582768</v>
      </c>
      <c r="AF79" t="n">
        <v>4.111621515977893e-06</v>
      </c>
      <c r="AG79" t="n">
        <v>6.128472222222222</v>
      </c>
      <c r="AH79" t="n">
        <v>418005.7634972954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4.7204</v>
      </c>
      <c r="E80" t="n">
        <v>21.18</v>
      </c>
      <c r="F80" t="n">
        <v>17.59</v>
      </c>
      <c r="G80" t="n">
        <v>87.94</v>
      </c>
      <c r="H80" t="n">
        <v>1.12</v>
      </c>
      <c r="I80" t="n">
        <v>12</v>
      </c>
      <c r="J80" t="n">
        <v>327.08</v>
      </c>
      <c r="K80" t="n">
        <v>61.2</v>
      </c>
      <c r="L80" t="n">
        <v>20.5</v>
      </c>
      <c r="M80" t="n">
        <v>10</v>
      </c>
      <c r="N80" t="n">
        <v>100.39</v>
      </c>
      <c r="O80" t="n">
        <v>40574.7</v>
      </c>
      <c r="P80" t="n">
        <v>304.82</v>
      </c>
      <c r="Q80" t="n">
        <v>444.56</v>
      </c>
      <c r="R80" t="n">
        <v>70.81999999999999</v>
      </c>
      <c r="S80" t="n">
        <v>48.21</v>
      </c>
      <c r="T80" t="n">
        <v>5357.45</v>
      </c>
      <c r="U80" t="n">
        <v>0.68</v>
      </c>
      <c r="V80" t="n">
        <v>0.78</v>
      </c>
      <c r="W80" t="n">
        <v>0.18</v>
      </c>
      <c r="X80" t="n">
        <v>0.31</v>
      </c>
      <c r="Y80" t="n">
        <v>1</v>
      </c>
      <c r="Z80" t="n">
        <v>10</v>
      </c>
      <c r="AA80" t="n">
        <v>337.9223309337667</v>
      </c>
      <c r="AB80" t="n">
        <v>462.3602412646618</v>
      </c>
      <c r="AC80" t="n">
        <v>418.2332287650359</v>
      </c>
      <c r="AD80" t="n">
        <v>337922.3309337667</v>
      </c>
      <c r="AE80" t="n">
        <v>462360.2412646618</v>
      </c>
      <c r="AF80" t="n">
        <v>4.110663603520501e-06</v>
      </c>
      <c r="AG80" t="n">
        <v>6.128472222222222</v>
      </c>
      <c r="AH80" t="n">
        <v>418233.2287650359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4.7212</v>
      </c>
      <c r="E81" t="n">
        <v>21.18</v>
      </c>
      <c r="F81" t="n">
        <v>17.59</v>
      </c>
      <c r="G81" t="n">
        <v>87.92</v>
      </c>
      <c r="H81" t="n">
        <v>1.13</v>
      </c>
      <c r="I81" t="n">
        <v>12</v>
      </c>
      <c r="J81" t="n">
        <v>327.66</v>
      </c>
      <c r="K81" t="n">
        <v>61.2</v>
      </c>
      <c r="L81" t="n">
        <v>20.75</v>
      </c>
      <c r="M81" t="n">
        <v>10</v>
      </c>
      <c r="N81" t="n">
        <v>100.72</v>
      </c>
      <c r="O81" t="n">
        <v>40646.27</v>
      </c>
      <c r="P81" t="n">
        <v>305.01</v>
      </c>
      <c r="Q81" t="n">
        <v>444.55</v>
      </c>
      <c r="R81" t="n">
        <v>70.68000000000001</v>
      </c>
      <c r="S81" t="n">
        <v>48.21</v>
      </c>
      <c r="T81" t="n">
        <v>5286.01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337.9847809100511</v>
      </c>
      <c r="AB81" t="n">
        <v>462.4456880773127</v>
      </c>
      <c r="AC81" t="n">
        <v>418.3105206538128</v>
      </c>
      <c r="AD81" t="n">
        <v>337984.7809100511</v>
      </c>
      <c r="AE81" t="n">
        <v>462445.6880773127</v>
      </c>
      <c r="AF81" t="n">
        <v>4.111360267125877e-06</v>
      </c>
      <c r="AG81" t="n">
        <v>6.128472222222222</v>
      </c>
      <c r="AH81" t="n">
        <v>418310.5206538128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4.7198</v>
      </c>
      <c r="E82" t="n">
        <v>21.19</v>
      </c>
      <c r="F82" t="n">
        <v>17.59</v>
      </c>
      <c r="G82" t="n">
        <v>87.95999999999999</v>
      </c>
      <c r="H82" t="n">
        <v>1.14</v>
      </c>
      <c r="I82" t="n">
        <v>12</v>
      </c>
      <c r="J82" t="n">
        <v>328.25</v>
      </c>
      <c r="K82" t="n">
        <v>61.2</v>
      </c>
      <c r="L82" t="n">
        <v>21</v>
      </c>
      <c r="M82" t="n">
        <v>10</v>
      </c>
      <c r="N82" t="n">
        <v>101.05</v>
      </c>
      <c r="O82" t="n">
        <v>40718</v>
      </c>
      <c r="P82" t="n">
        <v>305.46</v>
      </c>
      <c r="Q82" t="n">
        <v>444.55</v>
      </c>
      <c r="R82" t="n">
        <v>70.79000000000001</v>
      </c>
      <c r="S82" t="n">
        <v>48.21</v>
      </c>
      <c r="T82" t="n">
        <v>5341.87</v>
      </c>
      <c r="U82" t="n">
        <v>0.68</v>
      </c>
      <c r="V82" t="n">
        <v>0.78</v>
      </c>
      <c r="W82" t="n">
        <v>0.19</v>
      </c>
      <c r="X82" t="n">
        <v>0.31</v>
      </c>
      <c r="Y82" t="n">
        <v>1</v>
      </c>
      <c r="Z82" t="n">
        <v>10</v>
      </c>
      <c r="AA82" t="n">
        <v>338.2764694854319</v>
      </c>
      <c r="AB82" t="n">
        <v>462.8447892545404</v>
      </c>
      <c r="AC82" t="n">
        <v>418.6715321748279</v>
      </c>
      <c r="AD82" t="n">
        <v>338276.4694854319</v>
      </c>
      <c r="AE82" t="n">
        <v>462844.7892545404</v>
      </c>
      <c r="AF82" t="n">
        <v>4.11014110581647e-06</v>
      </c>
      <c r="AG82" t="n">
        <v>6.131365740740741</v>
      </c>
      <c r="AH82" t="n">
        <v>418671.5321748279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4.7276</v>
      </c>
      <c r="E83" t="n">
        <v>21.15</v>
      </c>
      <c r="F83" t="n">
        <v>17.56</v>
      </c>
      <c r="G83" t="n">
        <v>87.78</v>
      </c>
      <c r="H83" t="n">
        <v>1.15</v>
      </c>
      <c r="I83" t="n">
        <v>12</v>
      </c>
      <c r="J83" t="n">
        <v>328.83</v>
      </c>
      <c r="K83" t="n">
        <v>61.2</v>
      </c>
      <c r="L83" t="n">
        <v>21.25</v>
      </c>
      <c r="M83" t="n">
        <v>10</v>
      </c>
      <c r="N83" t="n">
        <v>101.38</v>
      </c>
      <c r="O83" t="n">
        <v>40789.89</v>
      </c>
      <c r="P83" t="n">
        <v>304.52</v>
      </c>
      <c r="Q83" t="n">
        <v>444.55</v>
      </c>
      <c r="R83" t="n">
        <v>69.54000000000001</v>
      </c>
      <c r="S83" t="n">
        <v>48.21</v>
      </c>
      <c r="T83" t="n">
        <v>4715.43</v>
      </c>
      <c r="U83" t="n">
        <v>0.6899999999999999</v>
      </c>
      <c r="V83" t="n">
        <v>0.78</v>
      </c>
      <c r="W83" t="n">
        <v>0.19</v>
      </c>
      <c r="X83" t="n">
        <v>0.28</v>
      </c>
      <c r="Y83" t="n">
        <v>1</v>
      </c>
      <c r="Z83" t="n">
        <v>10</v>
      </c>
      <c r="AA83" t="n">
        <v>337.3706720221134</v>
      </c>
      <c r="AB83" t="n">
        <v>461.6054372042643</v>
      </c>
      <c r="AC83" t="n">
        <v>417.5504621447886</v>
      </c>
      <c r="AD83" t="n">
        <v>337370.6720221134</v>
      </c>
      <c r="AE83" t="n">
        <v>461605.4372042643</v>
      </c>
      <c r="AF83" t="n">
        <v>4.116933575968884e-06</v>
      </c>
      <c r="AG83" t="n">
        <v>6.119791666666667</v>
      </c>
      <c r="AH83" t="n">
        <v>417550.4621447886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4.7361</v>
      </c>
      <c r="E84" t="n">
        <v>21.11</v>
      </c>
      <c r="F84" t="n">
        <v>17.52</v>
      </c>
      <c r="G84" t="n">
        <v>87.59</v>
      </c>
      <c r="H84" t="n">
        <v>1.16</v>
      </c>
      <c r="I84" t="n">
        <v>12</v>
      </c>
      <c r="J84" t="n">
        <v>329.41</v>
      </c>
      <c r="K84" t="n">
        <v>61.2</v>
      </c>
      <c r="L84" t="n">
        <v>21.5</v>
      </c>
      <c r="M84" t="n">
        <v>10</v>
      </c>
      <c r="N84" t="n">
        <v>101.71</v>
      </c>
      <c r="O84" t="n">
        <v>40861.93</v>
      </c>
      <c r="P84" t="n">
        <v>302.98</v>
      </c>
      <c r="Q84" t="n">
        <v>444.55</v>
      </c>
      <c r="R84" t="n">
        <v>68.3</v>
      </c>
      <c r="S84" t="n">
        <v>48.21</v>
      </c>
      <c r="T84" t="n">
        <v>4094.35</v>
      </c>
      <c r="U84" t="n">
        <v>0.71</v>
      </c>
      <c r="V84" t="n">
        <v>0.78</v>
      </c>
      <c r="W84" t="n">
        <v>0.18</v>
      </c>
      <c r="X84" t="n">
        <v>0.24</v>
      </c>
      <c r="Y84" t="n">
        <v>1</v>
      </c>
      <c r="Z84" t="n">
        <v>10</v>
      </c>
      <c r="AA84" t="n">
        <v>336.1030752652454</v>
      </c>
      <c r="AB84" t="n">
        <v>459.8710553990953</v>
      </c>
      <c r="AC84" t="n">
        <v>415.9816073048848</v>
      </c>
      <c r="AD84" t="n">
        <v>336103.0752652453</v>
      </c>
      <c r="AE84" t="n">
        <v>459871.0553990953</v>
      </c>
      <c r="AF84" t="n">
        <v>4.124335626776004e-06</v>
      </c>
      <c r="AG84" t="n">
        <v>6.108217592592593</v>
      </c>
      <c r="AH84" t="n">
        <v>415981.6073048848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4.7466</v>
      </c>
      <c r="E85" t="n">
        <v>21.07</v>
      </c>
      <c r="F85" t="n">
        <v>17.53</v>
      </c>
      <c r="G85" t="n">
        <v>95.59999999999999</v>
      </c>
      <c r="H85" t="n">
        <v>1.17</v>
      </c>
      <c r="I85" t="n">
        <v>11</v>
      </c>
      <c r="J85" t="n">
        <v>330</v>
      </c>
      <c r="K85" t="n">
        <v>61.2</v>
      </c>
      <c r="L85" t="n">
        <v>21.75</v>
      </c>
      <c r="M85" t="n">
        <v>9</v>
      </c>
      <c r="N85" t="n">
        <v>102.05</v>
      </c>
      <c r="O85" t="n">
        <v>40934.14</v>
      </c>
      <c r="P85" t="n">
        <v>302.86</v>
      </c>
      <c r="Q85" t="n">
        <v>444.55</v>
      </c>
      <c r="R85" t="n">
        <v>68.78</v>
      </c>
      <c r="S85" t="n">
        <v>48.21</v>
      </c>
      <c r="T85" t="n">
        <v>4340.6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335.6186196505684</v>
      </c>
      <c r="AB85" t="n">
        <v>459.208201854421</v>
      </c>
      <c r="AC85" t="n">
        <v>415.3820155721935</v>
      </c>
      <c r="AD85" t="n">
        <v>335618.6196505684</v>
      </c>
      <c r="AE85" t="n">
        <v>459208.2018544209</v>
      </c>
      <c r="AF85" t="n">
        <v>4.133479336596562e-06</v>
      </c>
      <c r="AG85" t="n">
        <v>6.096643518518519</v>
      </c>
      <c r="AH85" t="n">
        <v>415382.0155721935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4.729</v>
      </c>
      <c r="E86" t="n">
        <v>21.15</v>
      </c>
      <c r="F86" t="n">
        <v>17.6</v>
      </c>
      <c r="G86" t="n">
        <v>96.02</v>
      </c>
      <c r="H86" t="n">
        <v>1.19</v>
      </c>
      <c r="I86" t="n">
        <v>11</v>
      </c>
      <c r="J86" t="n">
        <v>330.59</v>
      </c>
      <c r="K86" t="n">
        <v>61.2</v>
      </c>
      <c r="L86" t="n">
        <v>22</v>
      </c>
      <c r="M86" t="n">
        <v>9</v>
      </c>
      <c r="N86" t="n">
        <v>102.39</v>
      </c>
      <c r="O86" t="n">
        <v>41006.51</v>
      </c>
      <c r="P86" t="n">
        <v>304.48</v>
      </c>
      <c r="Q86" t="n">
        <v>444.55</v>
      </c>
      <c r="R86" t="n">
        <v>71.58</v>
      </c>
      <c r="S86" t="n">
        <v>48.21</v>
      </c>
      <c r="T86" t="n">
        <v>5742.05</v>
      </c>
      <c r="U86" t="n">
        <v>0.67</v>
      </c>
      <c r="V86" t="n">
        <v>0.77</v>
      </c>
      <c r="W86" t="n">
        <v>0.18</v>
      </c>
      <c r="X86" t="n">
        <v>0.33</v>
      </c>
      <c r="Y86" t="n">
        <v>1</v>
      </c>
      <c r="Z86" t="n">
        <v>10</v>
      </c>
      <c r="AA86" t="n">
        <v>337.4022317556199</v>
      </c>
      <c r="AB86" t="n">
        <v>461.648618623965</v>
      </c>
      <c r="AC86" t="n">
        <v>417.5895223903986</v>
      </c>
      <c r="AD86" t="n">
        <v>337402.2317556199</v>
      </c>
      <c r="AE86" t="n">
        <v>461648.618623965</v>
      </c>
      <c r="AF86" t="n">
        <v>4.118152737278292e-06</v>
      </c>
      <c r="AG86" t="n">
        <v>6.119791666666667</v>
      </c>
      <c r="AH86" t="n">
        <v>417589.5223903986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4.7393</v>
      </c>
      <c r="E87" t="n">
        <v>21.1</v>
      </c>
      <c r="F87" t="n">
        <v>17.56</v>
      </c>
      <c r="G87" t="n">
        <v>95.77</v>
      </c>
      <c r="H87" t="n">
        <v>1.2</v>
      </c>
      <c r="I87" t="n">
        <v>11</v>
      </c>
      <c r="J87" t="n">
        <v>331.17</v>
      </c>
      <c r="K87" t="n">
        <v>61.2</v>
      </c>
      <c r="L87" t="n">
        <v>22.25</v>
      </c>
      <c r="M87" t="n">
        <v>9</v>
      </c>
      <c r="N87" t="n">
        <v>102.72</v>
      </c>
      <c r="O87" t="n">
        <v>41079.04</v>
      </c>
      <c r="P87" t="n">
        <v>303.59</v>
      </c>
      <c r="Q87" t="n">
        <v>444.56</v>
      </c>
      <c r="R87" t="n">
        <v>69.88</v>
      </c>
      <c r="S87" t="n">
        <v>48.21</v>
      </c>
      <c r="T87" t="n">
        <v>4889.18</v>
      </c>
      <c r="U87" t="n">
        <v>0.6899999999999999</v>
      </c>
      <c r="V87" t="n">
        <v>0.78</v>
      </c>
      <c r="W87" t="n">
        <v>0.18</v>
      </c>
      <c r="X87" t="n">
        <v>0.28</v>
      </c>
      <c r="Y87" t="n">
        <v>1</v>
      </c>
      <c r="Z87" t="n">
        <v>10</v>
      </c>
      <c r="AA87" t="n">
        <v>336.3891579936141</v>
      </c>
      <c r="AB87" t="n">
        <v>460.2624864091286</v>
      </c>
      <c r="AC87" t="n">
        <v>416.3356806886974</v>
      </c>
      <c r="AD87" t="n">
        <v>336389.1579936141</v>
      </c>
      <c r="AE87" t="n">
        <v>460262.4864091286</v>
      </c>
      <c r="AF87" t="n">
        <v>4.127122281197507e-06</v>
      </c>
      <c r="AG87" t="n">
        <v>6.105324074074075</v>
      </c>
      <c r="AH87" t="n">
        <v>416335.6806886974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4.7361</v>
      </c>
      <c r="E88" t="n">
        <v>21.11</v>
      </c>
      <c r="F88" t="n">
        <v>17.57</v>
      </c>
      <c r="G88" t="n">
        <v>95.84999999999999</v>
      </c>
      <c r="H88" t="n">
        <v>1.21</v>
      </c>
      <c r="I88" t="n">
        <v>11</v>
      </c>
      <c r="J88" t="n">
        <v>331.76</v>
      </c>
      <c r="K88" t="n">
        <v>61.2</v>
      </c>
      <c r="L88" t="n">
        <v>22.5</v>
      </c>
      <c r="M88" t="n">
        <v>9</v>
      </c>
      <c r="N88" t="n">
        <v>103.06</v>
      </c>
      <c r="O88" t="n">
        <v>41151.74</v>
      </c>
      <c r="P88" t="n">
        <v>304.11</v>
      </c>
      <c r="Q88" t="n">
        <v>444.55</v>
      </c>
      <c r="R88" t="n">
        <v>70.31999999999999</v>
      </c>
      <c r="S88" t="n">
        <v>48.21</v>
      </c>
      <c r="T88" t="n">
        <v>5111.36</v>
      </c>
      <c r="U88" t="n">
        <v>0.6899999999999999</v>
      </c>
      <c r="V88" t="n">
        <v>0.78</v>
      </c>
      <c r="W88" t="n">
        <v>0.18</v>
      </c>
      <c r="X88" t="n">
        <v>0.3</v>
      </c>
      <c r="Y88" t="n">
        <v>1</v>
      </c>
      <c r="Z88" t="n">
        <v>10</v>
      </c>
      <c r="AA88" t="n">
        <v>336.8209418120533</v>
      </c>
      <c r="AB88" t="n">
        <v>460.8532720784748</v>
      </c>
      <c r="AC88" t="n">
        <v>416.8700826029341</v>
      </c>
      <c r="AD88" t="n">
        <v>336820.9418120533</v>
      </c>
      <c r="AE88" t="n">
        <v>460853.2720784748</v>
      </c>
      <c r="AF88" t="n">
        <v>4.124335626776004e-06</v>
      </c>
      <c r="AG88" t="n">
        <v>6.108217592592593</v>
      </c>
      <c r="AH88" t="n">
        <v>416870.0826029342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4.7384</v>
      </c>
      <c r="E89" t="n">
        <v>21.1</v>
      </c>
      <c r="F89" t="n">
        <v>17.56</v>
      </c>
      <c r="G89" t="n">
        <v>95.79000000000001</v>
      </c>
      <c r="H89" t="n">
        <v>1.22</v>
      </c>
      <c r="I89" t="n">
        <v>11</v>
      </c>
      <c r="J89" t="n">
        <v>332.35</v>
      </c>
      <c r="K89" t="n">
        <v>61.2</v>
      </c>
      <c r="L89" t="n">
        <v>22.75</v>
      </c>
      <c r="M89" t="n">
        <v>9</v>
      </c>
      <c r="N89" t="n">
        <v>103.41</v>
      </c>
      <c r="O89" t="n">
        <v>41224.6</v>
      </c>
      <c r="P89" t="n">
        <v>304.23</v>
      </c>
      <c r="Q89" t="n">
        <v>444.55</v>
      </c>
      <c r="R89" t="n">
        <v>69.93000000000001</v>
      </c>
      <c r="S89" t="n">
        <v>48.21</v>
      </c>
      <c r="T89" t="n">
        <v>4915.43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336.7546500179144</v>
      </c>
      <c r="AB89" t="n">
        <v>460.7625687211465</v>
      </c>
      <c r="AC89" t="n">
        <v>416.7880358467261</v>
      </c>
      <c r="AD89" t="n">
        <v>336754.6500179144</v>
      </c>
      <c r="AE89" t="n">
        <v>460762.5687211464</v>
      </c>
      <c r="AF89" t="n">
        <v>4.12633853464146e-06</v>
      </c>
      <c r="AG89" t="n">
        <v>6.105324074074075</v>
      </c>
      <c r="AH89" t="n">
        <v>416788.0358467262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4.7362</v>
      </c>
      <c r="E90" t="n">
        <v>21.11</v>
      </c>
      <c r="F90" t="n">
        <v>17.57</v>
      </c>
      <c r="G90" t="n">
        <v>95.84999999999999</v>
      </c>
      <c r="H90" t="n">
        <v>1.23</v>
      </c>
      <c r="I90" t="n">
        <v>11</v>
      </c>
      <c r="J90" t="n">
        <v>332.95</v>
      </c>
      <c r="K90" t="n">
        <v>61.2</v>
      </c>
      <c r="L90" t="n">
        <v>23</v>
      </c>
      <c r="M90" t="n">
        <v>9</v>
      </c>
      <c r="N90" t="n">
        <v>103.75</v>
      </c>
      <c r="O90" t="n">
        <v>41297.62</v>
      </c>
      <c r="P90" t="n">
        <v>304.28</v>
      </c>
      <c r="Q90" t="n">
        <v>444.56</v>
      </c>
      <c r="R90" t="n">
        <v>70.19</v>
      </c>
      <c r="S90" t="n">
        <v>48.21</v>
      </c>
      <c r="T90" t="n">
        <v>5043.91</v>
      </c>
      <c r="U90" t="n">
        <v>0.6899999999999999</v>
      </c>
      <c r="V90" t="n">
        <v>0.78</v>
      </c>
      <c r="W90" t="n">
        <v>0.18</v>
      </c>
      <c r="X90" t="n">
        <v>0.29</v>
      </c>
      <c r="Y90" t="n">
        <v>1</v>
      </c>
      <c r="Z90" t="n">
        <v>10</v>
      </c>
      <c r="AA90" t="n">
        <v>336.9034324795227</v>
      </c>
      <c r="AB90" t="n">
        <v>460.9661394489378</v>
      </c>
      <c r="AC90" t="n">
        <v>416.9721780699705</v>
      </c>
      <c r="AD90" t="n">
        <v>336903.4324795227</v>
      </c>
      <c r="AE90" t="n">
        <v>460966.1394489378</v>
      </c>
      <c r="AF90" t="n">
        <v>4.124422709726676e-06</v>
      </c>
      <c r="AG90" t="n">
        <v>6.108217592592593</v>
      </c>
      <c r="AH90" t="n">
        <v>416972.1780699705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4.7373</v>
      </c>
      <c r="E91" t="n">
        <v>21.11</v>
      </c>
      <c r="F91" t="n">
        <v>17.57</v>
      </c>
      <c r="G91" t="n">
        <v>95.81999999999999</v>
      </c>
      <c r="H91" t="n">
        <v>1.24</v>
      </c>
      <c r="I91" t="n">
        <v>11</v>
      </c>
      <c r="J91" t="n">
        <v>333.54</v>
      </c>
      <c r="K91" t="n">
        <v>61.2</v>
      </c>
      <c r="L91" t="n">
        <v>23.25</v>
      </c>
      <c r="M91" t="n">
        <v>9</v>
      </c>
      <c r="N91" t="n">
        <v>104.09</v>
      </c>
      <c r="O91" t="n">
        <v>41370.82</v>
      </c>
      <c r="P91" t="n">
        <v>304.31</v>
      </c>
      <c r="Q91" t="n">
        <v>444.55</v>
      </c>
      <c r="R91" t="n">
        <v>70.06</v>
      </c>
      <c r="S91" t="n">
        <v>48.21</v>
      </c>
      <c r="T91" t="n">
        <v>4978.31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336.8711803039325</v>
      </c>
      <c r="AB91" t="n">
        <v>460.9220105994298</v>
      </c>
      <c r="AC91" t="n">
        <v>416.9322608159243</v>
      </c>
      <c r="AD91" t="n">
        <v>336871.1803039325</v>
      </c>
      <c r="AE91" t="n">
        <v>460922.0105994298</v>
      </c>
      <c r="AF91" t="n">
        <v>4.125380622184068e-06</v>
      </c>
      <c r="AG91" t="n">
        <v>6.108217592592593</v>
      </c>
      <c r="AH91" t="n">
        <v>416932.2608159243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4.7376</v>
      </c>
      <c r="E92" t="n">
        <v>21.11</v>
      </c>
      <c r="F92" t="n">
        <v>17.57</v>
      </c>
      <c r="G92" t="n">
        <v>95.81</v>
      </c>
      <c r="H92" t="n">
        <v>1.25</v>
      </c>
      <c r="I92" t="n">
        <v>11</v>
      </c>
      <c r="J92" t="n">
        <v>334.14</v>
      </c>
      <c r="K92" t="n">
        <v>61.2</v>
      </c>
      <c r="L92" t="n">
        <v>23.5</v>
      </c>
      <c r="M92" t="n">
        <v>9</v>
      </c>
      <c r="N92" t="n">
        <v>104.44</v>
      </c>
      <c r="O92" t="n">
        <v>41444.3</v>
      </c>
      <c r="P92" t="n">
        <v>304.17</v>
      </c>
      <c r="Q92" t="n">
        <v>444.58</v>
      </c>
      <c r="R92" t="n">
        <v>70.09</v>
      </c>
      <c r="S92" t="n">
        <v>48.21</v>
      </c>
      <c r="T92" t="n">
        <v>4992.76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336.7867368014145</v>
      </c>
      <c r="AB92" t="n">
        <v>460.8064712739003</v>
      </c>
      <c r="AC92" t="n">
        <v>416.8277484014629</v>
      </c>
      <c r="AD92" t="n">
        <v>336786.7368014145</v>
      </c>
      <c r="AE92" t="n">
        <v>460806.4712739003</v>
      </c>
      <c r="AF92" t="n">
        <v>4.125641871036083e-06</v>
      </c>
      <c r="AG92" t="n">
        <v>6.108217592592593</v>
      </c>
      <c r="AH92" t="n">
        <v>416827.7484014629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4.7361</v>
      </c>
      <c r="E93" t="n">
        <v>21.11</v>
      </c>
      <c r="F93" t="n">
        <v>17.57</v>
      </c>
      <c r="G93" t="n">
        <v>95.84999999999999</v>
      </c>
      <c r="H93" t="n">
        <v>1.26</v>
      </c>
      <c r="I93" t="n">
        <v>11</v>
      </c>
      <c r="J93" t="n">
        <v>334.73</v>
      </c>
      <c r="K93" t="n">
        <v>61.2</v>
      </c>
      <c r="L93" t="n">
        <v>23.75</v>
      </c>
      <c r="M93" t="n">
        <v>9</v>
      </c>
      <c r="N93" t="n">
        <v>104.78</v>
      </c>
      <c r="O93" t="n">
        <v>41517.84</v>
      </c>
      <c r="P93" t="n">
        <v>303.98</v>
      </c>
      <c r="Q93" t="n">
        <v>444.55</v>
      </c>
      <c r="R93" t="n">
        <v>70.34999999999999</v>
      </c>
      <c r="S93" t="n">
        <v>48.21</v>
      </c>
      <c r="T93" t="n">
        <v>5126.57</v>
      </c>
      <c r="U93" t="n">
        <v>0.6899999999999999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336.7545529535499</v>
      </c>
      <c r="AB93" t="n">
        <v>460.7624359134008</v>
      </c>
      <c r="AC93" t="n">
        <v>416.7879157139654</v>
      </c>
      <c r="AD93" t="n">
        <v>336754.55295355</v>
      </c>
      <c r="AE93" t="n">
        <v>460762.4359134008</v>
      </c>
      <c r="AF93" t="n">
        <v>4.124335626776004e-06</v>
      </c>
      <c r="AG93" t="n">
        <v>6.108217592592593</v>
      </c>
      <c r="AH93" t="n">
        <v>416787.9157139654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4.7373</v>
      </c>
      <c r="E94" t="n">
        <v>21.11</v>
      </c>
      <c r="F94" t="n">
        <v>17.57</v>
      </c>
      <c r="G94" t="n">
        <v>95.81999999999999</v>
      </c>
      <c r="H94" t="n">
        <v>1.28</v>
      </c>
      <c r="I94" t="n">
        <v>11</v>
      </c>
      <c r="J94" t="n">
        <v>335.33</v>
      </c>
      <c r="K94" t="n">
        <v>61.2</v>
      </c>
      <c r="L94" t="n">
        <v>24</v>
      </c>
      <c r="M94" t="n">
        <v>9</v>
      </c>
      <c r="N94" t="n">
        <v>105.13</v>
      </c>
      <c r="O94" t="n">
        <v>41591.55</v>
      </c>
      <c r="P94" t="n">
        <v>303.71</v>
      </c>
      <c r="Q94" t="n">
        <v>444.55</v>
      </c>
      <c r="R94" t="n">
        <v>70.06999999999999</v>
      </c>
      <c r="S94" t="n">
        <v>48.21</v>
      </c>
      <c r="T94" t="n">
        <v>4985.78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336.5648478041564</v>
      </c>
      <c r="AB94" t="n">
        <v>460.5028729588001</v>
      </c>
      <c r="AC94" t="n">
        <v>416.5531250834529</v>
      </c>
      <c r="AD94" t="n">
        <v>336564.8478041564</v>
      </c>
      <c r="AE94" t="n">
        <v>460502.8729588001</v>
      </c>
      <c r="AF94" t="n">
        <v>4.125380622184068e-06</v>
      </c>
      <c r="AG94" t="n">
        <v>6.108217592592593</v>
      </c>
      <c r="AH94" t="n">
        <v>416553.1250834529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4.7595</v>
      </c>
      <c r="E95" t="n">
        <v>21.01</v>
      </c>
      <c r="F95" t="n">
        <v>17.52</v>
      </c>
      <c r="G95" t="n">
        <v>105.14</v>
      </c>
      <c r="H95" t="n">
        <v>1.29</v>
      </c>
      <c r="I95" t="n">
        <v>10</v>
      </c>
      <c r="J95" t="n">
        <v>335.93</v>
      </c>
      <c r="K95" t="n">
        <v>61.2</v>
      </c>
      <c r="L95" t="n">
        <v>24.25</v>
      </c>
      <c r="M95" t="n">
        <v>8</v>
      </c>
      <c r="N95" t="n">
        <v>105.48</v>
      </c>
      <c r="O95" t="n">
        <v>41665.42</v>
      </c>
      <c r="P95" t="n">
        <v>303.02</v>
      </c>
      <c r="Q95" t="n">
        <v>444.55</v>
      </c>
      <c r="R95" t="n">
        <v>68.56</v>
      </c>
      <c r="S95" t="n">
        <v>48.21</v>
      </c>
      <c r="T95" t="n">
        <v>4233.79</v>
      </c>
      <c r="U95" t="n">
        <v>0.7</v>
      </c>
      <c r="V95" t="n">
        <v>0.78</v>
      </c>
      <c r="W95" t="n">
        <v>0.18</v>
      </c>
      <c r="X95" t="n">
        <v>0.25</v>
      </c>
      <c r="Y95" t="n">
        <v>1</v>
      </c>
      <c r="Z95" t="n">
        <v>10</v>
      </c>
      <c r="AA95" t="n">
        <v>335.1201389425943</v>
      </c>
      <c r="AB95" t="n">
        <v>458.5261585583542</v>
      </c>
      <c r="AC95" t="n">
        <v>414.7650655310495</v>
      </c>
      <c r="AD95" t="n">
        <v>335120.1389425943</v>
      </c>
      <c r="AE95" t="n">
        <v>458526.1585583542</v>
      </c>
      <c r="AF95" t="n">
        <v>4.144713037233248e-06</v>
      </c>
      <c r="AG95" t="n">
        <v>6.079282407407408</v>
      </c>
      <c r="AH95" t="n">
        <v>414765.0655310495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4.7589</v>
      </c>
      <c r="E96" t="n">
        <v>21.01</v>
      </c>
      <c r="F96" t="n">
        <v>17.53</v>
      </c>
      <c r="G96" t="n">
        <v>105.15</v>
      </c>
      <c r="H96" t="n">
        <v>1.3</v>
      </c>
      <c r="I96" t="n">
        <v>10</v>
      </c>
      <c r="J96" t="n">
        <v>336.53</v>
      </c>
      <c r="K96" t="n">
        <v>61.2</v>
      </c>
      <c r="L96" t="n">
        <v>24.5</v>
      </c>
      <c r="M96" t="n">
        <v>8</v>
      </c>
      <c r="N96" t="n">
        <v>105.83</v>
      </c>
      <c r="O96" t="n">
        <v>41739.48</v>
      </c>
      <c r="P96" t="n">
        <v>303.4</v>
      </c>
      <c r="Q96" t="n">
        <v>444.57</v>
      </c>
      <c r="R96" t="n">
        <v>68.73</v>
      </c>
      <c r="S96" t="n">
        <v>48.21</v>
      </c>
      <c r="T96" t="n">
        <v>4320.22</v>
      </c>
      <c r="U96" t="n">
        <v>0.7</v>
      </c>
      <c r="V96" t="n">
        <v>0.78</v>
      </c>
      <c r="W96" t="n">
        <v>0.18</v>
      </c>
      <c r="X96" t="n">
        <v>0.25</v>
      </c>
      <c r="Y96" t="n">
        <v>1</v>
      </c>
      <c r="Z96" t="n">
        <v>10</v>
      </c>
      <c r="AA96" t="n">
        <v>335.3668968742508</v>
      </c>
      <c r="AB96" t="n">
        <v>458.863783646638</v>
      </c>
      <c r="AC96" t="n">
        <v>415.0704681547673</v>
      </c>
      <c r="AD96" t="n">
        <v>335366.8968742507</v>
      </c>
      <c r="AE96" t="n">
        <v>458863.783646638</v>
      </c>
      <c r="AF96" t="n">
        <v>4.144190539529217e-06</v>
      </c>
      <c r="AG96" t="n">
        <v>6.079282407407408</v>
      </c>
      <c r="AH96" t="n">
        <v>415070.4681547673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4.7586</v>
      </c>
      <c r="E97" t="n">
        <v>21.01</v>
      </c>
      <c r="F97" t="n">
        <v>17.53</v>
      </c>
      <c r="G97" t="n">
        <v>105.16</v>
      </c>
      <c r="H97" t="n">
        <v>1.31</v>
      </c>
      <c r="I97" t="n">
        <v>10</v>
      </c>
      <c r="J97" t="n">
        <v>337.13</v>
      </c>
      <c r="K97" t="n">
        <v>61.2</v>
      </c>
      <c r="L97" t="n">
        <v>24.75</v>
      </c>
      <c r="M97" t="n">
        <v>8</v>
      </c>
      <c r="N97" t="n">
        <v>106.18</v>
      </c>
      <c r="O97" t="n">
        <v>41813.7</v>
      </c>
      <c r="P97" t="n">
        <v>303.73</v>
      </c>
      <c r="Q97" t="n">
        <v>444.59</v>
      </c>
      <c r="R97" t="n">
        <v>68.67</v>
      </c>
      <c r="S97" t="n">
        <v>48.21</v>
      </c>
      <c r="T97" t="n">
        <v>4292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335.5474439722158</v>
      </c>
      <c r="AB97" t="n">
        <v>459.1108161512497</v>
      </c>
      <c r="AC97" t="n">
        <v>415.293924223851</v>
      </c>
      <c r="AD97" t="n">
        <v>335547.4439722158</v>
      </c>
      <c r="AE97" t="n">
        <v>459110.8161512496</v>
      </c>
      <c r="AF97" t="n">
        <v>4.143929290677202e-06</v>
      </c>
      <c r="AG97" t="n">
        <v>6.079282407407408</v>
      </c>
      <c r="AH97" t="n">
        <v>415293.9242238511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4.7586</v>
      </c>
      <c r="E98" t="n">
        <v>21.01</v>
      </c>
      <c r="F98" t="n">
        <v>17.53</v>
      </c>
      <c r="G98" t="n">
        <v>105.16</v>
      </c>
      <c r="H98" t="n">
        <v>1.32</v>
      </c>
      <c r="I98" t="n">
        <v>10</v>
      </c>
      <c r="J98" t="n">
        <v>337.73</v>
      </c>
      <c r="K98" t="n">
        <v>61.2</v>
      </c>
      <c r="L98" t="n">
        <v>25</v>
      </c>
      <c r="M98" t="n">
        <v>8</v>
      </c>
      <c r="N98" t="n">
        <v>106.53</v>
      </c>
      <c r="O98" t="n">
        <v>41888.1</v>
      </c>
      <c r="P98" t="n">
        <v>304</v>
      </c>
      <c r="Q98" t="n">
        <v>444.55</v>
      </c>
      <c r="R98" t="n">
        <v>68.75</v>
      </c>
      <c r="S98" t="n">
        <v>48.21</v>
      </c>
      <c r="T98" t="n">
        <v>4328.61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335.6846765675243</v>
      </c>
      <c r="AB98" t="n">
        <v>459.2985838424256</v>
      </c>
      <c r="AC98" t="n">
        <v>415.4637716301148</v>
      </c>
      <c r="AD98" t="n">
        <v>335684.6765675243</v>
      </c>
      <c r="AE98" t="n">
        <v>459298.5838424255</v>
      </c>
      <c r="AF98" t="n">
        <v>4.143929290677202e-06</v>
      </c>
      <c r="AG98" t="n">
        <v>6.079282407407408</v>
      </c>
      <c r="AH98" t="n">
        <v>415463.7716301148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4.7612</v>
      </c>
      <c r="E99" t="n">
        <v>21</v>
      </c>
      <c r="F99" t="n">
        <v>17.52</v>
      </c>
      <c r="G99" t="n">
        <v>105.09</v>
      </c>
      <c r="H99" t="n">
        <v>1.33</v>
      </c>
      <c r="I99" t="n">
        <v>10</v>
      </c>
      <c r="J99" t="n">
        <v>338.34</v>
      </c>
      <c r="K99" t="n">
        <v>61.2</v>
      </c>
      <c r="L99" t="n">
        <v>25.25</v>
      </c>
      <c r="M99" t="n">
        <v>8</v>
      </c>
      <c r="N99" t="n">
        <v>106.89</v>
      </c>
      <c r="O99" t="n">
        <v>41962.68</v>
      </c>
      <c r="P99" t="n">
        <v>303.59</v>
      </c>
      <c r="Q99" t="n">
        <v>444.55</v>
      </c>
      <c r="R99" t="n">
        <v>68.28</v>
      </c>
      <c r="S99" t="n">
        <v>48.21</v>
      </c>
      <c r="T99" t="n">
        <v>4093.43</v>
      </c>
      <c r="U99" t="n">
        <v>0.71</v>
      </c>
      <c r="V99" t="n">
        <v>0.78</v>
      </c>
      <c r="W99" t="n">
        <v>0.18</v>
      </c>
      <c r="X99" t="n">
        <v>0.24</v>
      </c>
      <c r="Y99" t="n">
        <v>1</v>
      </c>
      <c r="Z99" t="n">
        <v>10</v>
      </c>
      <c r="AA99" t="n">
        <v>335.3371843319605</v>
      </c>
      <c r="AB99" t="n">
        <v>458.8231296354517</v>
      </c>
      <c r="AC99" t="n">
        <v>415.0336941053503</v>
      </c>
      <c r="AD99" t="n">
        <v>335337.1843319605</v>
      </c>
      <c r="AE99" t="n">
        <v>458823.1296354517</v>
      </c>
      <c r="AF99" t="n">
        <v>4.146193447394672e-06</v>
      </c>
      <c r="AG99" t="n">
        <v>6.076388888888889</v>
      </c>
      <c r="AH99" t="n">
        <v>415033.6941053503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4.7636</v>
      </c>
      <c r="E100" t="n">
        <v>20.99</v>
      </c>
      <c r="F100" t="n">
        <v>17.5</v>
      </c>
      <c r="G100" t="n">
        <v>105.03</v>
      </c>
      <c r="H100" t="n">
        <v>1.34</v>
      </c>
      <c r="I100" t="n">
        <v>10</v>
      </c>
      <c r="J100" t="n">
        <v>338.94</v>
      </c>
      <c r="K100" t="n">
        <v>61.2</v>
      </c>
      <c r="L100" t="n">
        <v>25.5</v>
      </c>
      <c r="M100" t="n">
        <v>8</v>
      </c>
      <c r="N100" t="n">
        <v>107.25</v>
      </c>
      <c r="O100" t="n">
        <v>42037.44</v>
      </c>
      <c r="P100" t="n">
        <v>303.15</v>
      </c>
      <c r="Q100" t="n">
        <v>444.55</v>
      </c>
      <c r="R100" t="n">
        <v>67.84</v>
      </c>
      <c r="S100" t="n">
        <v>48.21</v>
      </c>
      <c r="T100" t="n">
        <v>3876.72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334.9553638622332</v>
      </c>
      <c r="AB100" t="n">
        <v>458.3007060240405</v>
      </c>
      <c r="AC100" t="n">
        <v>414.5611298701861</v>
      </c>
      <c r="AD100" t="n">
        <v>334955.3638622332</v>
      </c>
      <c r="AE100" t="n">
        <v>458300.7060240405</v>
      </c>
      <c r="AF100" t="n">
        <v>4.1482834382108e-06</v>
      </c>
      <c r="AG100" t="n">
        <v>6.07349537037037</v>
      </c>
      <c r="AH100" t="n">
        <v>414561.1298701861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4.772</v>
      </c>
      <c r="E101" t="n">
        <v>20.96</v>
      </c>
      <c r="F101" t="n">
        <v>17.47</v>
      </c>
      <c r="G101" t="n">
        <v>104.81</v>
      </c>
      <c r="H101" t="n">
        <v>1.35</v>
      </c>
      <c r="I101" t="n">
        <v>10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302.5</v>
      </c>
      <c r="Q101" t="n">
        <v>444.55</v>
      </c>
      <c r="R101" t="n">
        <v>66.70999999999999</v>
      </c>
      <c r="S101" t="n">
        <v>48.21</v>
      </c>
      <c r="T101" t="n">
        <v>3309.79</v>
      </c>
      <c r="U101" t="n">
        <v>0.72</v>
      </c>
      <c r="V101" t="n">
        <v>0.78</v>
      </c>
      <c r="W101" t="n">
        <v>0.18</v>
      </c>
      <c r="X101" t="n">
        <v>0.19</v>
      </c>
      <c r="Y101" t="n">
        <v>1</v>
      </c>
      <c r="Z101" t="n">
        <v>10</v>
      </c>
      <c r="AA101" t="n">
        <v>334.1848937144362</v>
      </c>
      <c r="AB101" t="n">
        <v>457.2465147770806</v>
      </c>
      <c r="AC101" t="n">
        <v>413.6075491562693</v>
      </c>
      <c r="AD101" t="n">
        <v>334184.8937144362</v>
      </c>
      <c r="AE101" t="n">
        <v>457246.5147770806</v>
      </c>
      <c r="AF101" t="n">
        <v>4.155598406067248e-06</v>
      </c>
      <c r="AG101" t="n">
        <v>6.064814814814816</v>
      </c>
      <c r="AH101" t="n">
        <v>413607.5491562693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4.7635</v>
      </c>
      <c r="E102" t="n">
        <v>20.99</v>
      </c>
      <c r="F102" t="n">
        <v>17.5</v>
      </c>
      <c r="G102" t="n">
        <v>105.03</v>
      </c>
      <c r="H102" t="n">
        <v>1.36</v>
      </c>
      <c r="I102" t="n">
        <v>10</v>
      </c>
      <c r="J102" t="n">
        <v>340.16</v>
      </c>
      <c r="K102" t="n">
        <v>61.2</v>
      </c>
      <c r="L102" t="n">
        <v>26</v>
      </c>
      <c r="M102" t="n">
        <v>8</v>
      </c>
      <c r="N102" t="n">
        <v>107.96</v>
      </c>
      <c r="O102" t="n">
        <v>42187.49</v>
      </c>
      <c r="P102" t="n">
        <v>303.05</v>
      </c>
      <c r="Q102" t="n">
        <v>444.55</v>
      </c>
      <c r="R102" t="n">
        <v>68.12</v>
      </c>
      <c r="S102" t="n">
        <v>48.21</v>
      </c>
      <c r="T102" t="n">
        <v>4015.34</v>
      </c>
      <c r="U102" t="n">
        <v>0.71</v>
      </c>
      <c r="V102" t="n">
        <v>0.78</v>
      </c>
      <c r="W102" t="n">
        <v>0.17</v>
      </c>
      <c r="X102" t="n">
        <v>0.23</v>
      </c>
      <c r="Y102" t="n">
        <v>1</v>
      </c>
      <c r="Z102" t="n">
        <v>10</v>
      </c>
      <c r="AA102" t="n">
        <v>334.9088490140281</v>
      </c>
      <c r="AB102" t="n">
        <v>458.237062356636</v>
      </c>
      <c r="AC102" t="n">
        <v>414.5035602650743</v>
      </c>
      <c r="AD102" t="n">
        <v>334908.8490140282</v>
      </c>
      <c r="AE102" t="n">
        <v>458237.062356636</v>
      </c>
      <c r="AF102" t="n">
        <v>4.148196355260128e-06</v>
      </c>
      <c r="AG102" t="n">
        <v>6.07349537037037</v>
      </c>
      <c r="AH102" t="n">
        <v>414503.5602650743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4.7482</v>
      </c>
      <c r="E103" t="n">
        <v>21.06</v>
      </c>
      <c r="F103" t="n">
        <v>17.57</v>
      </c>
      <c r="G103" t="n">
        <v>105.44</v>
      </c>
      <c r="H103" t="n">
        <v>1.37</v>
      </c>
      <c r="I103" t="n">
        <v>10</v>
      </c>
      <c r="J103" t="n">
        <v>340.77</v>
      </c>
      <c r="K103" t="n">
        <v>61.2</v>
      </c>
      <c r="L103" t="n">
        <v>26.25</v>
      </c>
      <c r="M103" t="n">
        <v>8</v>
      </c>
      <c r="N103" t="n">
        <v>108.32</v>
      </c>
      <c r="O103" t="n">
        <v>42262.79</v>
      </c>
      <c r="P103" t="n">
        <v>303.93</v>
      </c>
      <c r="Q103" t="n">
        <v>444.55</v>
      </c>
      <c r="R103" t="n">
        <v>70.53</v>
      </c>
      <c r="S103" t="n">
        <v>48.21</v>
      </c>
      <c r="T103" t="n">
        <v>5222.35</v>
      </c>
      <c r="U103" t="n">
        <v>0.68</v>
      </c>
      <c r="V103" t="n">
        <v>0.78</v>
      </c>
      <c r="W103" t="n">
        <v>0.18</v>
      </c>
      <c r="X103" t="n">
        <v>0.3</v>
      </c>
      <c r="Y103" t="n">
        <v>1</v>
      </c>
      <c r="Z103" t="n">
        <v>10</v>
      </c>
      <c r="AA103" t="n">
        <v>336.2074076270791</v>
      </c>
      <c r="AB103" t="n">
        <v>460.0138075393751</v>
      </c>
      <c r="AC103" t="n">
        <v>416.1107353812503</v>
      </c>
      <c r="AD103" t="n">
        <v>336207.4076270791</v>
      </c>
      <c r="AE103" t="n">
        <v>460013.8075393751</v>
      </c>
      <c r="AF103" t="n">
        <v>4.134872663807313e-06</v>
      </c>
      <c r="AG103" t="n">
        <v>6.09375</v>
      </c>
      <c r="AH103" t="n">
        <v>416110.7353812503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4.7553</v>
      </c>
      <c r="E104" t="n">
        <v>21.03</v>
      </c>
      <c r="F104" t="n">
        <v>17.54</v>
      </c>
      <c r="G104" t="n">
        <v>105.25</v>
      </c>
      <c r="H104" t="n">
        <v>1.38</v>
      </c>
      <c r="I104" t="n">
        <v>10</v>
      </c>
      <c r="J104" t="n">
        <v>341.38</v>
      </c>
      <c r="K104" t="n">
        <v>61.2</v>
      </c>
      <c r="L104" t="n">
        <v>26.5</v>
      </c>
      <c r="M104" t="n">
        <v>8</v>
      </c>
      <c r="N104" t="n">
        <v>108.68</v>
      </c>
      <c r="O104" t="n">
        <v>42338.27</v>
      </c>
      <c r="P104" t="n">
        <v>303.11</v>
      </c>
      <c r="Q104" t="n">
        <v>444.55</v>
      </c>
      <c r="R104" t="n">
        <v>69.31</v>
      </c>
      <c r="S104" t="n">
        <v>48.21</v>
      </c>
      <c r="T104" t="n">
        <v>4609.02</v>
      </c>
      <c r="U104" t="n">
        <v>0.7</v>
      </c>
      <c r="V104" t="n">
        <v>0.78</v>
      </c>
      <c r="W104" t="n">
        <v>0.18</v>
      </c>
      <c r="X104" t="n">
        <v>0.26</v>
      </c>
      <c r="Y104" t="n">
        <v>1</v>
      </c>
      <c r="Z104" t="n">
        <v>10</v>
      </c>
      <c r="AA104" t="n">
        <v>335.4013689410226</v>
      </c>
      <c r="AB104" t="n">
        <v>458.9109498491954</v>
      </c>
      <c r="AC104" t="n">
        <v>415.1131328811508</v>
      </c>
      <c r="AD104" t="n">
        <v>335401.3689410225</v>
      </c>
      <c r="AE104" t="n">
        <v>458910.9498491954</v>
      </c>
      <c r="AF104" t="n">
        <v>4.141055553305025e-06</v>
      </c>
      <c r="AG104" t="n">
        <v>6.085069444444446</v>
      </c>
      <c r="AH104" t="n">
        <v>415113.1328811508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4.7527</v>
      </c>
      <c r="E105" t="n">
        <v>21.04</v>
      </c>
      <c r="F105" t="n">
        <v>17.55</v>
      </c>
      <c r="G105" t="n">
        <v>105.31</v>
      </c>
      <c r="H105" t="n">
        <v>1.39</v>
      </c>
      <c r="I105" t="n">
        <v>10</v>
      </c>
      <c r="J105" t="n">
        <v>342</v>
      </c>
      <c r="K105" t="n">
        <v>61.2</v>
      </c>
      <c r="L105" t="n">
        <v>26.75</v>
      </c>
      <c r="M105" t="n">
        <v>8</v>
      </c>
      <c r="N105" t="n">
        <v>109.05</v>
      </c>
      <c r="O105" t="n">
        <v>42413.94</v>
      </c>
      <c r="P105" t="n">
        <v>302.97</v>
      </c>
      <c r="Q105" t="n">
        <v>444.55</v>
      </c>
      <c r="R105" t="n">
        <v>69.73</v>
      </c>
      <c r="S105" t="n">
        <v>48.21</v>
      </c>
      <c r="T105" t="n">
        <v>4819.68</v>
      </c>
      <c r="U105" t="n">
        <v>0.6899999999999999</v>
      </c>
      <c r="V105" t="n">
        <v>0.78</v>
      </c>
      <c r="W105" t="n">
        <v>0.18</v>
      </c>
      <c r="X105" t="n">
        <v>0.28</v>
      </c>
      <c r="Y105" t="n">
        <v>1</v>
      </c>
      <c r="Z105" t="n">
        <v>10</v>
      </c>
      <c r="AA105" t="n">
        <v>335.4694327560219</v>
      </c>
      <c r="AB105" t="n">
        <v>459.0040777636412</v>
      </c>
      <c r="AC105" t="n">
        <v>415.1973727981477</v>
      </c>
      <c r="AD105" t="n">
        <v>335469.432756022</v>
      </c>
      <c r="AE105" t="n">
        <v>459004.0777636413</v>
      </c>
      <c r="AF105" t="n">
        <v>4.138791396587554e-06</v>
      </c>
      <c r="AG105" t="n">
        <v>6.087962962962963</v>
      </c>
      <c r="AH105" t="n">
        <v>415197.3727981477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4.7759</v>
      </c>
      <c r="E106" t="n">
        <v>20.94</v>
      </c>
      <c r="F106" t="n">
        <v>17.5</v>
      </c>
      <c r="G106" t="n">
        <v>116.69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301.52</v>
      </c>
      <c r="Q106" t="n">
        <v>444.55</v>
      </c>
      <c r="R106" t="n">
        <v>68.01000000000001</v>
      </c>
      <c r="S106" t="n">
        <v>48.21</v>
      </c>
      <c r="T106" t="n">
        <v>3967.43</v>
      </c>
      <c r="U106" t="n">
        <v>0.71</v>
      </c>
      <c r="V106" t="n">
        <v>0.78</v>
      </c>
      <c r="W106" t="n">
        <v>0.18</v>
      </c>
      <c r="X106" t="n">
        <v>0.23</v>
      </c>
      <c r="Y106" t="n">
        <v>1</v>
      </c>
      <c r="Z106" t="n">
        <v>10</v>
      </c>
      <c r="AA106" t="n">
        <v>333.6072970725556</v>
      </c>
      <c r="AB106" t="n">
        <v>456.4562215698941</v>
      </c>
      <c r="AC106" t="n">
        <v>412.8926804235933</v>
      </c>
      <c r="AD106" t="n">
        <v>333607.2970725556</v>
      </c>
      <c r="AE106" t="n">
        <v>456456.2215698941</v>
      </c>
      <c r="AF106" t="n">
        <v>4.158994641143454e-06</v>
      </c>
      <c r="AG106" t="n">
        <v>6.059027777777779</v>
      </c>
      <c r="AH106" t="n">
        <v>412892.6804235933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4.7775</v>
      </c>
      <c r="E107" t="n">
        <v>20.93</v>
      </c>
      <c r="F107" t="n">
        <v>17.5</v>
      </c>
      <c r="G107" t="n">
        <v>116.65</v>
      </c>
      <c r="H107" t="n">
        <v>1.42</v>
      </c>
      <c r="I107" t="n">
        <v>9</v>
      </c>
      <c r="J107" t="n">
        <v>343.23</v>
      </c>
      <c r="K107" t="n">
        <v>61.2</v>
      </c>
      <c r="L107" t="n">
        <v>27.25</v>
      </c>
      <c r="M107" t="n">
        <v>7</v>
      </c>
      <c r="N107" t="n">
        <v>109.78</v>
      </c>
      <c r="O107" t="n">
        <v>42565.83</v>
      </c>
      <c r="P107" t="n">
        <v>301.78</v>
      </c>
      <c r="Q107" t="n">
        <v>444.55</v>
      </c>
      <c r="R107" t="n">
        <v>67.79000000000001</v>
      </c>
      <c r="S107" t="n">
        <v>48.21</v>
      </c>
      <c r="T107" t="n">
        <v>3853.1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333.6714192954773</v>
      </c>
      <c r="AB107" t="n">
        <v>456.5439564241685</v>
      </c>
      <c r="AC107" t="n">
        <v>412.9720419865123</v>
      </c>
      <c r="AD107" t="n">
        <v>333671.4192954773</v>
      </c>
      <c r="AE107" t="n">
        <v>456543.9564241685</v>
      </c>
      <c r="AF107" t="n">
        <v>4.160387968354207e-06</v>
      </c>
      <c r="AG107" t="n">
        <v>6.05613425925926</v>
      </c>
      <c r="AH107" t="n">
        <v>412972.0419865123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4.7761</v>
      </c>
      <c r="E108" t="n">
        <v>20.94</v>
      </c>
      <c r="F108" t="n">
        <v>17.5</v>
      </c>
      <c r="G108" t="n">
        <v>116.69</v>
      </c>
      <c r="H108" t="n">
        <v>1.43</v>
      </c>
      <c r="I108" t="n">
        <v>9</v>
      </c>
      <c r="J108" t="n">
        <v>343.85</v>
      </c>
      <c r="K108" t="n">
        <v>61.2</v>
      </c>
      <c r="L108" t="n">
        <v>27.5</v>
      </c>
      <c r="M108" t="n">
        <v>7</v>
      </c>
      <c r="N108" t="n">
        <v>110.15</v>
      </c>
      <c r="O108" t="n">
        <v>42642.18</v>
      </c>
      <c r="P108" t="n">
        <v>302.15</v>
      </c>
      <c r="Q108" t="n">
        <v>444.55</v>
      </c>
      <c r="R108" t="n">
        <v>67.94</v>
      </c>
      <c r="S108" t="n">
        <v>48.21</v>
      </c>
      <c r="T108" t="n">
        <v>3927.83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333.9178926045921</v>
      </c>
      <c r="AB108" t="n">
        <v>456.8811920793344</v>
      </c>
      <c r="AC108" t="n">
        <v>413.2770923440625</v>
      </c>
      <c r="AD108" t="n">
        <v>333917.8926045921</v>
      </c>
      <c r="AE108" t="n">
        <v>456881.1920793344</v>
      </c>
      <c r="AF108" t="n">
        <v>4.159168807044798e-06</v>
      </c>
      <c r="AG108" t="n">
        <v>6.059027777777779</v>
      </c>
      <c r="AH108" t="n">
        <v>413277.0923440625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4.7761</v>
      </c>
      <c r="E109" t="n">
        <v>20.94</v>
      </c>
      <c r="F109" t="n">
        <v>17.5</v>
      </c>
      <c r="G109" t="n">
        <v>116.69</v>
      </c>
      <c r="H109" t="n">
        <v>1.44</v>
      </c>
      <c r="I109" t="n">
        <v>9</v>
      </c>
      <c r="J109" t="n">
        <v>344.47</v>
      </c>
      <c r="K109" t="n">
        <v>61.2</v>
      </c>
      <c r="L109" t="n">
        <v>27.75</v>
      </c>
      <c r="M109" t="n">
        <v>7</v>
      </c>
      <c r="N109" t="n">
        <v>110.52</v>
      </c>
      <c r="O109" t="n">
        <v>42718.61</v>
      </c>
      <c r="P109" t="n">
        <v>302.2</v>
      </c>
      <c r="Q109" t="n">
        <v>444.55</v>
      </c>
      <c r="R109" t="n">
        <v>68.02</v>
      </c>
      <c r="S109" t="n">
        <v>48.21</v>
      </c>
      <c r="T109" t="n">
        <v>3970.84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333.943212931344</v>
      </c>
      <c r="AB109" t="n">
        <v>456.9158364674502</v>
      </c>
      <c r="AC109" t="n">
        <v>413.3084303204001</v>
      </c>
      <c r="AD109" t="n">
        <v>333943.2129313439</v>
      </c>
      <c r="AE109" t="n">
        <v>456915.8364674501</v>
      </c>
      <c r="AF109" t="n">
        <v>4.159168807044798e-06</v>
      </c>
      <c r="AG109" t="n">
        <v>6.059027777777779</v>
      </c>
      <c r="AH109" t="n">
        <v>413308.4303204001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4.773</v>
      </c>
      <c r="E110" t="n">
        <v>20.95</v>
      </c>
      <c r="F110" t="n">
        <v>17.52</v>
      </c>
      <c r="G110" t="n">
        <v>116.78</v>
      </c>
      <c r="H110" t="n">
        <v>1.45</v>
      </c>
      <c r="I110" t="n">
        <v>9</v>
      </c>
      <c r="J110" t="n">
        <v>345.09</v>
      </c>
      <c r="K110" t="n">
        <v>61.2</v>
      </c>
      <c r="L110" t="n">
        <v>28</v>
      </c>
      <c r="M110" t="n">
        <v>7</v>
      </c>
      <c r="N110" t="n">
        <v>110.89</v>
      </c>
      <c r="O110" t="n">
        <v>42795.22</v>
      </c>
      <c r="P110" t="n">
        <v>302.87</v>
      </c>
      <c r="Q110" t="n">
        <v>444.55</v>
      </c>
      <c r="R110" t="n">
        <v>68.47</v>
      </c>
      <c r="S110" t="n">
        <v>48.21</v>
      </c>
      <c r="T110" t="n">
        <v>4196.63</v>
      </c>
      <c r="U110" t="n">
        <v>0.7</v>
      </c>
      <c r="V110" t="n">
        <v>0.78</v>
      </c>
      <c r="W110" t="n">
        <v>0.18</v>
      </c>
      <c r="X110" t="n">
        <v>0.24</v>
      </c>
      <c r="Y110" t="n">
        <v>1</v>
      </c>
      <c r="Z110" t="n">
        <v>10</v>
      </c>
      <c r="AA110" t="n">
        <v>334.4697401617959</v>
      </c>
      <c r="AB110" t="n">
        <v>457.6362542528966</v>
      </c>
      <c r="AC110" t="n">
        <v>413.9600924435163</v>
      </c>
      <c r="AD110" t="n">
        <v>334469.7401617959</v>
      </c>
      <c r="AE110" t="n">
        <v>457636.2542528966</v>
      </c>
      <c r="AF110" t="n">
        <v>4.156469235573967e-06</v>
      </c>
      <c r="AG110" t="n">
        <v>6.061921296296297</v>
      </c>
      <c r="AH110" t="n">
        <v>413960.0924435162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4.7783</v>
      </c>
      <c r="E111" t="n">
        <v>20.93</v>
      </c>
      <c r="F111" t="n">
        <v>17.49</v>
      </c>
      <c r="G111" t="n">
        <v>116.63</v>
      </c>
      <c r="H111" t="n">
        <v>1.46</v>
      </c>
      <c r="I111" t="n">
        <v>9</v>
      </c>
      <c r="J111" t="n">
        <v>345.71</v>
      </c>
      <c r="K111" t="n">
        <v>61.2</v>
      </c>
      <c r="L111" t="n">
        <v>28.25</v>
      </c>
      <c r="M111" t="n">
        <v>7</v>
      </c>
      <c r="N111" t="n">
        <v>111.26</v>
      </c>
      <c r="O111" t="n">
        <v>42872.03</v>
      </c>
      <c r="P111" t="n">
        <v>302.79</v>
      </c>
      <c r="Q111" t="n">
        <v>444.55</v>
      </c>
      <c r="R111" t="n">
        <v>67.62</v>
      </c>
      <c r="S111" t="n">
        <v>48.21</v>
      </c>
      <c r="T111" t="n">
        <v>3769.39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334.1209867312705</v>
      </c>
      <c r="AB111" t="n">
        <v>457.1590744233363</v>
      </c>
      <c r="AC111" t="n">
        <v>413.528453987163</v>
      </c>
      <c r="AD111" t="n">
        <v>334120.9867312706</v>
      </c>
      <c r="AE111" t="n">
        <v>457159.0744233363</v>
      </c>
      <c r="AF111" t="n">
        <v>4.161084631959582e-06</v>
      </c>
      <c r="AG111" t="n">
        <v>6.05613425925926</v>
      </c>
      <c r="AH111" t="n">
        <v>413528.453987163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4.7755</v>
      </c>
      <c r="E112" t="n">
        <v>20.94</v>
      </c>
      <c r="F112" t="n">
        <v>17.51</v>
      </c>
      <c r="G112" t="n">
        <v>116.71</v>
      </c>
      <c r="H112" t="n">
        <v>1.47</v>
      </c>
      <c r="I112" t="n">
        <v>9</v>
      </c>
      <c r="J112" t="n">
        <v>346.34</v>
      </c>
      <c r="K112" t="n">
        <v>61.2</v>
      </c>
      <c r="L112" t="n">
        <v>28.5</v>
      </c>
      <c r="M112" t="n">
        <v>7</v>
      </c>
      <c r="N112" t="n">
        <v>111.64</v>
      </c>
      <c r="O112" t="n">
        <v>42949.03</v>
      </c>
      <c r="P112" t="n">
        <v>303.01</v>
      </c>
      <c r="Q112" t="n">
        <v>444.55</v>
      </c>
      <c r="R112" t="n">
        <v>68.14</v>
      </c>
      <c r="S112" t="n">
        <v>48.21</v>
      </c>
      <c r="T112" t="n">
        <v>4029.32</v>
      </c>
      <c r="U112" t="n">
        <v>0.71</v>
      </c>
      <c r="V112" t="n">
        <v>0.78</v>
      </c>
      <c r="W112" t="n">
        <v>0.18</v>
      </c>
      <c r="X112" t="n">
        <v>0.23</v>
      </c>
      <c r="Y112" t="n">
        <v>1</v>
      </c>
      <c r="Z112" t="n">
        <v>10</v>
      </c>
      <c r="AA112" t="n">
        <v>334.4067474122788</v>
      </c>
      <c r="AB112" t="n">
        <v>457.5500647939633</v>
      </c>
      <c r="AC112" t="n">
        <v>413.8821287855758</v>
      </c>
      <c r="AD112" t="n">
        <v>334406.7474122788</v>
      </c>
      <c r="AE112" t="n">
        <v>457550.0647939633</v>
      </c>
      <c r="AF112" t="n">
        <v>4.158646309340767e-06</v>
      </c>
      <c r="AG112" t="n">
        <v>6.059027777777779</v>
      </c>
      <c r="AH112" t="n">
        <v>413882.1287855759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4.776</v>
      </c>
      <c r="E113" t="n">
        <v>20.94</v>
      </c>
      <c r="F113" t="n">
        <v>17.5</v>
      </c>
      <c r="G113" t="n">
        <v>116.69</v>
      </c>
      <c r="H113" t="n">
        <v>1.48</v>
      </c>
      <c r="I113" t="n">
        <v>9</v>
      </c>
      <c r="J113" t="n">
        <v>346.96</v>
      </c>
      <c r="K113" t="n">
        <v>61.2</v>
      </c>
      <c r="L113" t="n">
        <v>28.75</v>
      </c>
      <c r="M113" t="n">
        <v>7</v>
      </c>
      <c r="N113" t="n">
        <v>112.01</v>
      </c>
      <c r="O113" t="n">
        <v>43026.23</v>
      </c>
      <c r="P113" t="n">
        <v>303.42</v>
      </c>
      <c r="Q113" t="n">
        <v>444.55</v>
      </c>
      <c r="R113" t="n">
        <v>67.98999999999999</v>
      </c>
      <c r="S113" t="n">
        <v>48.21</v>
      </c>
      <c r="T113" t="n">
        <v>3954.64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334.5652692542287</v>
      </c>
      <c r="AB113" t="n">
        <v>457.7669613716092</v>
      </c>
      <c r="AC113" t="n">
        <v>414.0783250582675</v>
      </c>
      <c r="AD113" t="n">
        <v>334565.2692542287</v>
      </c>
      <c r="AE113" t="n">
        <v>457766.9613716092</v>
      </c>
      <c r="AF113" t="n">
        <v>4.159081724094126e-06</v>
      </c>
      <c r="AG113" t="n">
        <v>6.059027777777779</v>
      </c>
      <c r="AH113" t="n">
        <v>414078.3250582675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4.7769</v>
      </c>
      <c r="E114" t="n">
        <v>20.93</v>
      </c>
      <c r="F114" t="n">
        <v>17.5</v>
      </c>
      <c r="G114" t="n">
        <v>116.67</v>
      </c>
      <c r="H114" t="n">
        <v>1.49</v>
      </c>
      <c r="I114" t="n">
        <v>9</v>
      </c>
      <c r="J114" t="n">
        <v>347.59</v>
      </c>
      <c r="K114" t="n">
        <v>61.2</v>
      </c>
      <c r="L114" t="n">
        <v>29</v>
      </c>
      <c r="M114" t="n">
        <v>7</v>
      </c>
      <c r="N114" t="n">
        <v>112.39</v>
      </c>
      <c r="O114" t="n">
        <v>43103.63</v>
      </c>
      <c r="P114" t="n">
        <v>303.42</v>
      </c>
      <c r="Q114" t="n">
        <v>444.55</v>
      </c>
      <c r="R114" t="n">
        <v>67.84</v>
      </c>
      <c r="S114" t="n">
        <v>48.21</v>
      </c>
      <c r="T114" t="n">
        <v>3879.95</v>
      </c>
      <c r="U114" t="n">
        <v>0.71</v>
      </c>
      <c r="V114" t="n">
        <v>0.78</v>
      </c>
      <c r="W114" t="n">
        <v>0.18</v>
      </c>
      <c r="X114" t="n">
        <v>0.22</v>
      </c>
      <c r="Y114" t="n">
        <v>1</v>
      </c>
      <c r="Z114" t="n">
        <v>10</v>
      </c>
      <c r="AA114" t="n">
        <v>334.5271124942356</v>
      </c>
      <c r="AB114" t="n">
        <v>457.7147536092292</v>
      </c>
      <c r="AC114" t="n">
        <v>414.0310999314551</v>
      </c>
      <c r="AD114" t="n">
        <v>334527.1124942356</v>
      </c>
      <c r="AE114" t="n">
        <v>457714.7536092292</v>
      </c>
      <c r="AF114" t="n">
        <v>4.159865470650175e-06</v>
      </c>
      <c r="AG114" t="n">
        <v>6.05613425925926</v>
      </c>
      <c r="AH114" t="n">
        <v>414031.099931455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4.7755</v>
      </c>
      <c r="E115" t="n">
        <v>20.94</v>
      </c>
      <c r="F115" t="n">
        <v>17.51</v>
      </c>
      <c r="G115" t="n">
        <v>116.71</v>
      </c>
      <c r="H115" t="n">
        <v>1.5</v>
      </c>
      <c r="I115" t="n">
        <v>9</v>
      </c>
      <c r="J115" t="n">
        <v>348.22</v>
      </c>
      <c r="K115" t="n">
        <v>61.2</v>
      </c>
      <c r="L115" t="n">
        <v>29.25</v>
      </c>
      <c r="M115" t="n">
        <v>7</v>
      </c>
      <c r="N115" t="n">
        <v>112.77</v>
      </c>
      <c r="O115" t="n">
        <v>43181.22</v>
      </c>
      <c r="P115" t="n">
        <v>303.38</v>
      </c>
      <c r="Q115" t="n">
        <v>444.55</v>
      </c>
      <c r="R115" t="n">
        <v>68.09</v>
      </c>
      <c r="S115" t="n">
        <v>48.21</v>
      </c>
      <c r="T115" t="n">
        <v>4005.64</v>
      </c>
      <c r="U115" t="n">
        <v>0.71</v>
      </c>
      <c r="V115" t="n">
        <v>0.78</v>
      </c>
      <c r="W115" t="n">
        <v>0.18</v>
      </c>
      <c r="X115" t="n">
        <v>0.23</v>
      </c>
      <c r="Y115" t="n">
        <v>1</v>
      </c>
      <c r="Z115" t="n">
        <v>10</v>
      </c>
      <c r="AA115" t="n">
        <v>334.5941413717036</v>
      </c>
      <c r="AB115" t="n">
        <v>457.8064654764864</v>
      </c>
      <c r="AC115" t="n">
        <v>414.1140589468196</v>
      </c>
      <c r="AD115" t="n">
        <v>334594.1413717036</v>
      </c>
      <c r="AE115" t="n">
        <v>457806.4654764864</v>
      </c>
      <c r="AF115" t="n">
        <v>4.158646309340767e-06</v>
      </c>
      <c r="AG115" t="n">
        <v>6.059027777777779</v>
      </c>
      <c r="AH115" t="n">
        <v>414114.0589468196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4.7795</v>
      </c>
      <c r="E116" t="n">
        <v>20.92</v>
      </c>
      <c r="F116" t="n">
        <v>17.49</v>
      </c>
      <c r="G116" t="n">
        <v>116.59</v>
      </c>
      <c r="H116" t="n">
        <v>1.51</v>
      </c>
      <c r="I116" t="n">
        <v>9</v>
      </c>
      <c r="J116" t="n">
        <v>348.85</v>
      </c>
      <c r="K116" t="n">
        <v>61.2</v>
      </c>
      <c r="L116" t="n">
        <v>29.5</v>
      </c>
      <c r="M116" t="n">
        <v>7</v>
      </c>
      <c r="N116" t="n">
        <v>113.15</v>
      </c>
      <c r="O116" t="n">
        <v>43259.02</v>
      </c>
      <c r="P116" t="n">
        <v>302.83</v>
      </c>
      <c r="Q116" t="n">
        <v>444.56</v>
      </c>
      <c r="R116" t="n">
        <v>67.41</v>
      </c>
      <c r="S116" t="n">
        <v>48.21</v>
      </c>
      <c r="T116" t="n">
        <v>3666.29</v>
      </c>
      <c r="U116" t="n">
        <v>0.72</v>
      </c>
      <c r="V116" t="n">
        <v>0.78</v>
      </c>
      <c r="W116" t="n">
        <v>0.18</v>
      </c>
      <c r="X116" t="n">
        <v>0.21</v>
      </c>
      <c r="Y116" t="n">
        <v>1</v>
      </c>
      <c r="Z116" t="n">
        <v>10</v>
      </c>
      <c r="AA116" t="n">
        <v>334.090492125843</v>
      </c>
      <c r="AB116" t="n">
        <v>457.1173503588632</v>
      </c>
      <c r="AC116" t="n">
        <v>413.4907120088433</v>
      </c>
      <c r="AD116" t="n">
        <v>334090.492125843</v>
      </c>
      <c r="AE116" t="n">
        <v>457117.3503588632</v>
      </c>
      <c r="AF116" t="n">
        <v>4.162129627367646e-06</v>
      </c>
      <c r="AG116" t="n">
        <v>6.053240740740741</v>
      </c>
      <c r="AH116" t="n">
        <v>413490.7120088433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4.7802</v>
      </c>
      <c r="E117" t="n">
        <v>20.92</v>
      </c>
      <c r="F117" t="n">
        <v>17.49</v>
      </c>
      <c r="G117" t="n">
        <v>116.57</v>
      </c>
      <c r="H117" t="n">
        <v>1.52</v>
      </c>
      <c r="I117" t="n">
        <v>9</v>
      </c>
      <c r="J117" t="n">
        <v>349.48</v>
      </c>
      <c r="K117" t="n">
        <v>61.2</v>
      </c>
      <c r="L117" t="n">
        <v>29.75</v>
      </c>
      <c r="M117" t="n">
        <v>7</v>
      </c>
      <c r="N117" t="n">
        <v>113.53</v>
      </c>
      <c r="O117" t="n">
        <v>43337.02</v>
      </c>
      <c r="P117" t="n">
        <v>302.69</v>
      </c>
      <c r="Q117" t="n">
        <v>444.55</v>
      </c>
      <c r="R117" t="n">
        <v>67.23999999999999</v>
      </c>
      <c r="S117" t="n">
        <v>48.21</v>
      </c>
      <c r="T117" t="n">
        <v>3578.67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333.9900685524624</v>
      </c>
      <c r="AB117" t="n">
        <v>456.9799463953886</v>
      </c>
      <c r="AC117" t="n">
        <v>413.366421686795</v>
      </c>
      <c r="AD117" t="n">
        <v>333990.0685524624</v>
      </c>
      <c r="AE117" t="n">
        <v>456979.9463953886</v>
      </c>
      <c r="AF117" t="n">
        <v>4.162739208022351e-06</v>
      </c>
      <c r="AG117" t="n">
        <v>6.053240740740741</v>
      </c>
      <c r="AH117" t="n">
        <v>413366.421686795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4.7876</v>
      </c>
      <c r="E118" t="n">
        <v>20.89</v>
      </c>
      <c r="F118" t="n">
        <v>17.45</v>
      </c>
      <c r="G118" t="n">
        <v>116.35</v>
      </c>
      <c r="H118" t="n">
        <v>1.53</v>
      </c>
      <c r="I118" t="n">
        <v>9</v>
      </c>
      <c r="J118" t="n">
        <v>350.12</v>
      </c>
      <c r="K118" t="n">
        <v>61.2</v>
      </c>
      <c r="L118" t="n">
        <v>30</v>
      </c>
      <c r="M118" t="n">
        <v>7</v>
      </c>
      <c r="N118" t="n">
        <v>113.92</v>
      </c>
      <c r="O118" t="n">
        <v>43415.22</v>
      </c>
      <c r="P118" t="n">
        <v>302.12</v>
      </c>
      <c r="Q118" t="n">
        <v>444.55</v>
      </c>
      <c r="R118" t="n">
        <v>66.27</v>
      </c>
      <c r="S118" t="n">
        <v>48.21</v>
      </c>
      <c r="T118" t="n">
        <v>3093.49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333.2785433440855</v>
      </c>
      <c r="AB118" t="n">
        <v>456.0064062150105</v>
      </c>
      <c r="AC118" t="n">
        <v>412.4857948148599</v>
      </c>
      <c r="AD118" t="n">
        <v>333278.5433440855</v>
      </c>
      <c r="AE118" t="n">
        <v>456006.4062150106</v>
      </c>
      <c r="AF118" t="n">
        <v>4.169183346372077e-06</v>
      </c>
      <c r="AG118" t="n">
        <v>6.044560185185186</v>
      </c>
      <c r="AH118" t="n">
        <v>412485.7948148599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4.7825</v>
      </c>
      <c r="E119" t="n">
        <v>20.91</v>
      </c>
      <c r="F119" t="n">
        <v>17.48</v>
      </c>
      <c r="G119" t="n">
        <v>116.5</v>
      </c>
      <c r="H119" t="n">
        <v>1.54</v>
      </c>
      <c r="I119" t="n">
        <v>9</v>
      </c>
      <c r="J119" t="n">
        <v>350.75</v>
      </c>
      <c r="K119" t="n">
        <v>61.2</v>
      </c>
      <c r="L119" t="n">
        <v>30.25</v>
      </c>
      <c r="M119" t="n">
        <v>7</v>
      </c>
      <c r="N119" t="n">
        <v>114.3</v>
      </c>
      <c r="O119" t="n">
        <v>43493.63</v>
      </c>
      <c r="P119" t="n">
        <v>302.42</v>
      </c>
      <c r="Q119" t="n">
        <v>444.59</v>
      </c>
      <c r="R119" t="n">
        <v>67.12</v>
      </c>
      <c r="S119" t="n">
        <v>48.21</v>
      </c>
      <c r="T119" t="n">
        <v>3520.37</v>
      </c>
      <c r="U119" t="n">
        <v>0.72</v>
      </c>
      <c r="V119" t="n">
        <v>0.78</v>
      </c>
      <c r="W119" t="n">
        <v>0.17</v>
      </c>
      <c r="X119" t="n">
        <v>0.2</v>
      </c>
      <c r="Y119" t="n">
        <v>1</v>
      </c>
      <c r="Z119" t="n">
        <v>10</v>
      </c>
      <c r="AA119" t="n">
        <v>333.7285152127608</v>
      </c>
      <c r="AB119" t="n">
        <v>456.6220775770898</v>
      </c>
      <c r="AC119" t="n">
        <v>413.0427073662426</v>
      </c>
      <c r="AD119" t="n">
        <v>333728.5152127608</v>
      </c>
      <c r="AE119" t="n">
        <v>456622.0775770898</v>
      </c>
      <c r="AF119" t="n">
        <v>4.164742115887805e-06</v>
      </c>
      <c r="AG119" t="n">
        <v>6.050347222222222</v>
      </c>
      <c r="AH119" t="n">
        <v>413042.7073662426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4.7714</v>
      </c>
      <c r="E120" t="n">
        <v>20.96</v>
      </c>
      <c r="F120" t="n">
        <v>17.52</v>
      </c>
      <c r="G120" t="n">
        <v>116.83</v>
      </c>
      <c r="H120" t="n">
        <v>1.55</v>
      </c>
      <c r="I120" t="n">
        <v>9</v>
      </c>
      <c r="J120" t="n">
        <v>351.39</v>
      </c>
      <c r="K120" t="n">
        <v>61.2</v>
      </c>
      <c r="L120" t="n">
        <v>30.5</v>
      </c>
      <c r="M120" t="n">
        <v>7</v>
      </c>
      <c r="N120" t="n">
        <v>114.69</v>
      </c>
      <c r="O120" t="n">
        <v>43572.25</v>
      </c>
      <c r="P120" t="n">
        <v>303.21</v>
      </c>
      <c r="Q120" t="n">
        <v>444.55</v>
      </c>
      <c r="R120" t="n">
        <v>68.91</v>
      </c>
      <c r="S120" t="n">
        <v>48.21</v>
      </c>
      <c r="T120" t="n">
        <v>4413.41</v>
      </c>
      <c r="U120" t="n">
        <v>0.7</v>
      </c>
      <c r="V120" t="n">
        <v>0.78</v>
      </c>
      <c r="W120" t="n">
        <v>0.17</v>
      </c>
      <c r="X120" t="n">
        <v>0.25</v>
      </c>
      <c r="Y120" t="n">
        <v>1</v>
      </c>
      <c r="Z120" t="n">
        <v>10</v>
      </c>
      <c r="AA120" t="n">
        <v>334.7099683841463</v>
      </c>
      <c r="AB120" t="n">
        <v>457.9649451048375</v>
      </c>
      <c r="AC120" t="n">
        <v>414.2574135018685</v>
      </c>
      <c r="AD120" t="n">
        <v>334709.9683841463</v>
      </c>
      <c r="AE120" t="n">
        <v>457964.9451048375</v>
      </c>
      <c r="AF120" t="n">
        <v>4.155075908363215e-06</v>
      </c>
      <c r="AG120" t="n">
        <v>6.064814814814816</v>
      </c>
      <c r="AH120" t="n">
        <v>414257.4135018685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4.7676</v>
      </c>
      <c r="E121" t="n">
        <v>20.97</v>
      </c>
      <c r="F121" t="n">
        <v>17.54</v>
      </c>
      <c r="G121" t="n">
        <v>116.94</v>
      </c>
      <c r="H121" t="n">
        <v>1.56</v>
      </c>
      <c r="I121" t="n">
        <v>9</v>
      </c>
      <c r="J121" t="n">
        <v>352.03</v>
      </c>
      <c r="K121" t="n">
        <v>61.2</v>
      </c>
      <c r="L121" t="n">
        <v>30.75</v>
      </c>
      <c r="M121" t="n">
        <v>7</v>
      </c>
      <c r="N121" t="n">
        <v>115.08</v>
      </c>
      <c r="O121" t="n">
        <v>43651.07</v>
      </c>
      <c r="P121" t="n">
        <v>303.26</v>
      </c>
      <c r="Q121" t="n">
        <v>444.55</v>
      </c>
      <c r="R121" t="n">
        <v>69.29000000000001</v>
      </c>
      <c r="S121" t="n">
        <v>48.21</v>
      </c>
      <c r="T121" t="n">
        <v>4606.95</v>
      </c>
      <c r="U121" t="n">
        <v>0.7</v>
      </c>
      <c r="V121" t="n">
        <v>0.78</v>
      </c>
      <c r="W121" t="n">
        <v>0.18</v>
      </c>
      <c r="X121" t="n">
        <v>0.26</v>
      </c>
      <c r="Y121" t="n">
        <v>1</v>
      </c>
      <c r="Z121" t="n">
        <v>10</v>
      </c>
      <c r="AA121" t="n">
        <v>334.9528153386307</v>
      </c>
      <c r="AB121" t="n">
        <v>458.2972190216145</v>
      </c>
      <c r="AC121" t="n">
        <v>414.5579756623777</v>
      </c>
      <c r="AD121" t="n">
        <v>334952.8153386307</v>
      </c>
      <c r="AE121" t="n">
        <v>458297.2190216145</v>
      </c>
      <c r="AF121" t="n">
        <v>4.15176675623768e-06</v>
      </c>
      <c r="AG121" t="n">
        <v>6.067708333333333</v>
      </c>
      <c r="AH121" t="n">
        <v>414557.9756623777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4.796</v>
      </c>
      <c r="E122" t="n">
        <v>20.85</v>
      </c>
      <c r="F122" t="n">
        <v>17.47</v>
      </c>
      <c r="G122" t="n">
        <v>131.03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302.13</v>
      </c>
      <c r="Q122" t="n">
        <v>444.55</v>
      </c>
      <c r="R122" t="n">
        <v>66.91</v>
      </c>
      <c r="S122" t="n">
        <v>48.21</v>
      </c>
      <c r="T122" t="n">
        <v>3418.06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332.986742848041</v>
      </c>
      <c r="AB122" t="n">
        <v>455.6071519029932</v>
      </c>
      <c r="AC122" t="n">
        <v>412.1246447740246</v>
      </c>
      <c r="AD122" t="n">
        <v>332986.7428480411</v>
      </c>
      <c r="AE122" t="n">
        <v>455607.1519029932</v>
      </c>
      <c r="AF122" t="n">
        <v>4.176498314228525e-06</v>
      </c>
      <c r="AG122" t="n">
        <v>6.032986111111112</v>
      </c>
      <c r="AH122" t="n">
        <v>412124.6447740246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4.7954</v>
      </c>
      <c r="E123" t="n">
        <v>20.85</v>
      </c>
      <c r="F123" t="n">
        <v>17.47</v>
      </c>
      <c r="G123" t="n">
        <v>131.05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302.52</v>
      </c>
      <c r="Q123" t="n">
        <v>444.56</v>
      </c>
      <c r="R123" t="n">
        <v>67.06</v>
      </c>
      <c r="S123" t="n">
        <v>48.21</v>
      </c>
      <c r="T123" t="n">
        <v>3494.05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333.2085887254033</v>
      </c>
      <c r="AB123" t="n">
        <v>455.9106912195496</v>
      </c>
      <c r="AC123" t="n">
        <v>412.399214724229</v>
      </c>
      <c r="AD123" t="n">
        <v>333208.5887254033</v>
      </c>
      <c r="AE123" t="n">
        <v>455910.6912195496</v>
      </c>
      <c r="AF123" t="n">
        <v>4.175975816524492e-06</v>
      </c>
      <c r="AG123" t="n">
        <v>6.032986111111112</v>
      </c>
      <c r="AH123" t="n">
        <v>412399.214724229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4.7953</v>
      </c>
      <c r="E124" t="n">
        <v>20.85</v>
      </c>
      <c r="F124" t="n">
        <v>17.47</v>
      </c>
      <c r="G124" t="n">
        <v>131.05</v>
      </c>
      <c r="H124" t="n">
        <v>1.59</v>
      </c>
      <c r="I124" t="n">
        <v>8</v>
      </c>
      <c r="J124" t="n">
        <v>353.96</v>
      </c>
      <c r="K124" t="n">
        <v>61.2</v>
      </c>
      <c r="L124" t="n">
        <v>31.5</v>
      </c>
      <c r="M124" t="n">
        <v>6</v>
      </c>
      <c r="N124" t="n">
        <v>116.26</v>
      </c>
      <c r="O124" t="n">
        <v>43888.94</v>
      </c>
      <c r="P124" t="n">
        <v>302.46</v>
      </c>
      <c r="Q124" t="n">
        <v>444.55</v>
      </c>
      <c r="R124" t="n">
        <v>67.02</v>
      </c>
      <c r="S124" t="n">
        <v>48.21</v>
      </c>
      <c r="T124" t="n">
        <v>3475.5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333.1825210702285</v>
      </c>
      <c r="AB124" t="n">
        <v>455.8750243037157</v>
      </c>
      <c r="AC124" t="n">
        <v>412.3669518087834</v>
      </c>
      <c r="AD124" t="n">
        <v>333182.5210702285</v>
      </c>
      <c r="AE124" t="n">
        <v>455875.0243037157</v>
      </c>
      <c r="AF124" t="n">
        <v>4.175888733573821e-06</v>
      </c>
      <c r="AG124" t="n">
        <v>6.032986111111112</v>
      </c>
      <c r="AH124" t="n">
        <v>412366.9518087834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4.7946</v>
      </c>
      <c r="E125" t="n">
        <v>20.86</v>
      </c>
      <c r="F125" t="n">
        <v>17.48</v>
      </c>
      <c r="G125" t="n">
        <v>131.07</v>
      </c>
      <c r="H125" t="n">
        <v>1.6</v>
      </c>
      <c r="I125" t="n">
        <v>8</v>
      </c>
      <c r="J125" t="n">
        <v>354.6</v>
      </c>
      <c r="K125" t="n">
        <v>61.2</v>
      </c>
      <c r="L125" t="n">
        <v>31.75</v>
      </c>
      <c r="M125" t="n">
        <v>6</v>
      </c>
      <c r="N125" t="n">
        <v>116.65</v>
      </c>
      <c r="O125" t="n">
        <v>43968.62</v>
      </c>
      <c r="P125" t="n">
        <v>302.73</v>
      </c>
      <c r="Q125" t="n">
        <v>444.55</v>
      </c>
      <c r="R125" t="n">
        <v>67.14</v>
      </c>
      <c r="S125" t="n">
        <v>48.21</v>
      </c>
      <c r="T125" t="n">
        <v>3533.22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333.375904564996</v>
      </c>
      <c r="AB125" t="n">
        <v>456.1396201327341</v>
      </c>
      <c r="AC125" t="n">
        <v>412.6062949832429</v>
      </c>
      <c r="AD125" t="n">
        <v>333375.904564996</v>
      </c>
      <c r="AE125" t="n">
        <v>456139.6201327341</v>
      </c>
      <c r="AF125" t="n">
        <v>4.175279152919117e-06</v>
      </c>
      <c r="AG125" t="n">
        <v>6.03587962962963</v>
      </c>
      <c r="AH125" t="n">
        <v>412606.2949832429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4.7939</v>
      </c>
      <c r="E126" t="n">
        <v>20.86</v>
      </c>
      <c r="F126" t="n">
        <v>17.48</v>
      </c>
      <c r="G126" t="n">
        <v>131.1</v>
      </c>
      <c r="H126" t="n">
        <v>1.61</v>
      </c>
      <c r="I126" t="n">
        <v>8</v>
      </c>
      <c r="J126" t="n">
        <v>355.25</v>
      </c>
      <c r="K126" t="n">
        <v>61.2</v>
      </c>
      <c r="L126" t="n">
        <v>32</v>
      </c>
      <c r="M126" t="n">
        <v>6</v>
      </c>
      <c r="N126" t="n">
        <v>117.05</v>
      </c>
      <c r="O126" t="n">
        <v>44048.52</v>
      </c>
      <c r="P126" t="n">
        <v>302.89</v>
      </c>
      <c r="Q126" t="n">
        <v>444.55</v>
      </c>
      <c r="R126" t="n">
        <v>67.20999999999999</v>
      </c>
      <c r="S126" t="n">
        <v>48.21</v>
      </c>
      <c r="T126" t="n">
        <v>3567.74</v>
      </c>
      <c r="U126" t="n">
        <v>0.72</v>
      </c>
      <c r="V126" t="n">
        <v>0.78</v>
      </c>
      <c r="W126" t="n">
        <v>0.18</v>
      </c>
      <c r="X126" t="n">
        <v>0.2</v>
      </c>
      <c r="Y126" t="n">
        <v>1</v>
      </c>
      <c r="Z126" t="n">
        <v>10</v>
      </c>
      <c r="AA126" t="n">
        <v>333.4860273291798</v>
      </c>
      <c r="AB126" t="n">
        <v>456.290294956964</v>
      </c>
      <c r="AC126" t="n">
        <v>412.7425896137216</v>
      </c>
      <c r="AD126" t="n">
        <v>333486.0273291798</v>
      </c>
      <c r="AE126" t="n">
        <v>456290.294956964</v>
      </c>
      <c r="AF126" t="n">
        <v>4.174669572264413e-06</v>
      </c>
      <c r="AG126" t="n">
        <v>6.03587962962963</v>
      </c>
      <c r="AH126" t="n">
        <v>412742.5896137216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4.7945</v>
      </c>
      <c r="E127" t="n">
        <v>20.86</v>
      </c>
      <c r="F127" t="n">
        <v>17.48</v>
      </c>
      <c r="G127" t="n">
        <v>131.08</v>
      </c>
      <c r="H127" t="n">
        <v>1.62</v>
      </c>
      <c r="I127" t="n">
        <v>8</v>
      </c>
      <c r="J127" t="n">
        <v>355.9</v>
      </c>
      <c r="K127" t="n">
        <v>61.2</v>
      </c>
      <c r="L127" t="n">
        <v>32.25</v>
      </c>
      <c r="M127" t="n">
        <v>6</v>
      </c>
      <c r="N127" t="n">
        <v>117.45</v>
      </c>
      <c r="O127" t="n">
        <v>44128.64</v>
      </c>
      <c r="P127" t="n">
        <v>302.82</v>
      </c>
      <c r="Q127" t="n">
        <v>444.56</v>
      </c>
      <c r="R127" t="n">
        <v>67.13</v>
      </c>
      <c r="S127" t="n">
        <v>48.21</v>
      </c>
      <c r="T127" t="n">
        <v>3527.57</v>
      </c>
      <c r="U127" t="n">
        <v>0.72</v>
      </c>
      <c r="V127" t="n">
        <v>0.78</v>
      </c>
      <c r="W127" t="n">
        <v>0.18</v>
      </c>
      <c r="X127" t="n">
        <v>0.2</v>
      </c>
      <c r="Y127" t="n">
        <v>1</v>
      </c>
      <c r="Z127" t="n">
        <v>10</v>
      </c>
      <c r="AA127" t="n">
        <v>333.4255055124403</v>
      </c>
      <c r="AB127" t="n">
        <v>456.2074863372669</v>
      </c>
      <c r="AC127" t="n">
        <v>412.6676841324659</v>
      </c>
      <c r="AD127" t="n">
        <v>333425.5055124403</v>
      </c>
      <c r="AE127" t="n">
        <v>456207.4863372669</v>
      </c>
      <c r="AF127" t="n">
        <v>4.175192069968445e-06</v>
      </c>
      <c r="AG127" t="n">
        <v>6.03587962962963</v>
      </c>
      <c r="AH127" t="n">
        <v>412667.6841324659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4.7952</v>
      </c>
      <c r="E128" t="n">
        <v>20.85</v>
      </c>
      <c r="F128" t="n">
        <v>17.47</v>
      </c>
      <c r="G128" t="n">
        <v>131.05</v>
      </c>
      <c r="H128" t="n">
        <v>1.63</v>
      </c>
      <c r="I128" t="n">
        <v>8</v>
      </c>
      <c r="J128" t="n">
        <v>356.55</v>
      </c>
      <c r="K128" t="n">
        <v>61.2</v>
      </c>
      <c r="L128" t="n">
        <v>32.5</v>
      </c>
      <c r="M128" t="n">
        <v>6</v>
      </c>
      <c r="N128" t="n">
        <v>117.85</v>
      </c>
      <c r="O128" t="n">
        <v>44208.97</v>
      </c>
      <c r="P128" t="n">
        <v>302.79</v>
      </c>
      <c r="Q128" t="n">
        <v>444.55</v>
      </c>
      <c r="R128" t="n">
        <v>67.05</v>
      </c>
      <c r="S128" t="n">
        <v>48.21</v>
      </c>
      <c r="T128" t="n">
        <v>3492.37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333.3531642101702</v>
      </c>
      <c r="AB128" t="n">
        <v>456.1085057760278</v>
      </c>
      <c r="AC128" t="n">
        <v>412.5781501370713</v>
      </c>
      <c r="AD128" t="n">
        <v>333353.1642101702</v>
      </c>
      <c r="AE128" t="n">
        <v>456108.5057760277</v>
      </c>
      <c r="AF128" t="n">
        <v>4.175801650623148e-06</v>
      </c>
      <c r="AG128" t="n">
        <v>6.032986111111112</v>
      </c>
      <c r="AH128" t="n">
        <v>412578.1501370713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4.7946</v>
      </c>
      <c r="E129" t="n">
        <v>20.86</v>
      </c>
      <c r="F129" t="n">
        <v>17.48</v>
      </c>
      <c r="G129" t="n">
        <v>131.07</v>
      </c>
      <c r="H129" t="n">
        <v>1.63</v>
      </c>
      <c r="I129" t="n">
        <v>8</v>
      </c>
      <c r="J129" t="n">
        <v>357.2</v>
      </c>
      <c r="K129" t="n">
        <v>61.2</v>
      </c>
      <c r="L129" t="n">
        <v>32.75</v>
      </c>
      <c r="M129" t="n">
        <v>6</v>
      </c>
      <c r="N129" t="n">
        <v>118.26</v>
      </c>
      <c r="O129" t="n">
        <v>44289.53</v>
      </c>
      <c r="P129" t="n">
        <v>302.81</v>
      </c>
      <c r="Q129" t="n">
        <v>444.55</v>
      </c>
      <c r="R129" t="n">
        <v>67.12</v>
      </c>
      <c r="S129" t="n">
        <v>48.21</v>
      </c>
      <c r="T129" t="n">
        <v>3526.79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333.4162607699262</v>
      </c>
      <c r="AB129" t="n">
        <v>456.1948372727099</v>
      </c>
      <c r="AC129" t="n">
        <v>412.6562422768771</v>
      </c>
      <c r="AD129" t="n">
        <v>333416.2607699262</v>
      </c>
      <c r="AE129" t="n">
        <v>456194.8372727099</v>
      </c>
      <c r="AF129" t="n">
        <v>4.175279152919117e-06</v>
      </c>
      <c r="AG129" t="n">
        <v>6.03587962962963</v>
      </c>
      <c r="AH129" t="n">
        <v>412656.2422768771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4.7955</v>
      </c>
      <c r="E130" t="n">
        <v>20.85</v>
      </c>
      <c r="F130" t="n">
        <v>17.47</v>
      </c>
      <c r="G130" t="n">
        <v>131.05</v>
      </c>
      <c r="H130" t="n">
        <v>1.64</v>
      </c>
      <c r="I130" t="n">
        <v>8</v>
      </c>
      <c r="J130" t="n">
        <v>357.86</v>
      </c>
      <c r="K130" t="n">
        <v>61.2</v>
      </c>
      <c r="L130" t="n">
        <v>33</v>
      </c>
      <c r="M130" t="n">
        <v>6</v>
      </c>
      <c r="N130" t="n">
        <v>118.66</v>
      </c>
      <c r="O130" t="n">
        <v>44370.32</v>
      </c>
      <c r="P130" t="n">
        <v>303.02</v>
      </c>
      <c r="Q130" t="n">
        <v>444.55</v>
      </c>
      <c r="R130" t="n">
        <v>67.06999999999999</v>
      </c>
      <c r="S130" t="n">
        <v>48.21</v>
      </c>
      <c r="T130" t="n">
        <v>3501.64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333.4565727641337</v>
      </c>
      <c r="AB130" t="n">
        <v>456.2499939216241</v>
      </c>
      <c r="AC130" t="n">
        <v>412.7061348526318</v>
      </c>
      <c r="AD130" t="n">
        <v>333456.5727641337</v>
      </c>
      <c r="AE130" t="n">
        <v>456249.9939216241</v>
      </c>
      <c r="AF130" t="n">
        <v>4.176062899475164e-06</v>
      </c>
      <c r="AG130" t="n">
        <v>6.032986111111112</v>
      </c>
      <c r="AH130" t="n">
        <v>412706.1348526318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4.7935</v>
      </c>
      <c r="E131" t="n">
        <v>20.86</v>
      </c>
      <c r="F131" t="n">
        <v>17.48</v>
      </c>
      <c r="G131" t="n">
        <v>131.11</v>
      </c>
      <c r="H131" t="n">
        <v>1.65</v>
      </c>
      <c r="I131" t="n">
        <v>8</v>
      </c>
      <c r="J131" t="n">
        <v>358.52</v>
      </c>
      <c r="K131" t="n">
        <v>61.2</v>
      </c>
      <c r="L131" t="n">
        <v>33.25</v>
      </c>
      <c r="M131" t="n">
        <v>6</v>
      </c>
      <c r="N131" t="n">
        <v>119.07</v>
      </c>
      <c r="O131" t="n">
        <v>44451.33</v>
      </c>
      <c r="P131" t="n">
        <v>302.96</v>
      </c>
      <c r="Q131" t="n">
        <v>444.55</v>
      </c>
      <c r="R131" t="n">
        <v>67.33</v>
      </c>
      <c r="S131" t="n">
        <v>48.21</v>
      </c>
      <c r="T131" t="n">
        <v>3631.46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333.5381568850613</v>
      </c>
      <c r="AB131" t="n">
        <v>456.3616209151147</v>
      </c>
      <c r="AC131" t="n">
        <v>412.8071083225331</v>
      </c>
      <c r="AD131" t="n">
        <v>333538.1568850613</v>
      </c>
      <c r="AE131" t="n">
        <v>456361.6209151147</v>
      </c>
      <c r="AF131" t="n">
        <v>4.174321240461724e-06</v>
      </c>
      <c r="AG131" t="n">
        <v>6.03587962962963</v>
      </c>
      <c r="AH131" t="n">
        <v>412807.1083225331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4.7974</v>
      </c>
      <c r="E132" t="n">
        <v>20.84</v>
      </c>
      <c r="F132" t="n">
        <v>17.46</v>
      </c>
      <c r="G132" t="n">
        <v>130.98</v>
      </c>
      <c r="H132" t="n">
        <v>1.66</v>
      </c>
      <c r="I132" t="n">
        <v>8</v>
      </c>
      <c r="J132" t="n">
        <v>359.17</v>
      </c>
      <c r="K132" t="n">
        <v>61.2</v>
      </c>
      <c r="L132" t="n">
        <v>33.5</v>
      </c>
      <c r="M132" t="n">
        <v>6</v>
      </c>
      <c r="N132" t="n">
        <v>119.48</v>
      </c>
      <c r="O132" t="n">
        <v>44532.57</v>
      </c>
      <c r="P132" t="n">
        <v>302.65</v>
      </c>
      <c r="Q132" t="n">
        <v>444.55</v>
      </c>
      <c r="R132" t="n">
        <v>66.63</v>
      </c>
      <c r="S132" t="n">
        <v>48.21</v>
      </c>
      <c r="T132" t="n">
        <v>3277.58</v>
      </c>
      <c r="U132" t="n">
        <v>0.72</v>
      </c>
      <c r="V132" t="n">
        <v>0.78</v>
      </c>
      <c r="W132" t="n">
        <v>0.18</v>
      </c>
      <c r="X132" t="n">
        <v>0.19</v>
      </c>
      <c r="Y132" t="n">
        <v>1</v>
      </c>
      <c r="Z132" t="n">
        <v>10</v>
      </c>
      <c r="AA132" t="n">
        <v>333.1624653798515</v>
      </c>
      <c r="AB132" t="n">
        <v>455.8475832233472</v>
      </c>
      <c r="AC132" t="n">
        <v>412.3421296666114</v>
      </c>
      <c r="AD132" t="n">
        <v>333162.4653798515</v>
      </c>
      <c r="AE132" t="n">
        <v>455847.5832233472</v>
      </c>
      <c r="AF132" t="n">
        <v>4.177717475537932e-06</v>
      </c>
      <c r="AG132" t="n">
        <v>6.030092592592593</v>
      </c>
      <c r="AH132" t="n">
        <v>412342.1296666114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4.7985</v>
      </c>
      <c r="E133" t="n">
        <v>20.84</v>
      </c>
      <c r="F133" t="n">
        <v>17.46</v>
      </c>
      <c r="G133" t="n">
        <v>130.95</v>
      </c>
      <c r="H133" t="n">
        <v>1.67</v>
      </c>
      <c r="I133" t="n">
        <v>8</v>
      </c>
      <c r="J133" t="n">
        <v>359.84</v>
      </c>
      <c r="K133" t="n">
        <v>61.2</v>
      </c>
      <c r="L133" t="n">
        <v>33.75</v>
      </c>
      <c r="M133" t="n">
        <v>6</v>
      </c>
      <c r="N133" t="n">
        <v>119.89</v>
      </c>
      <c r="O133" t="n">
        <v>44614.04</v>
      </c>
      <c r="P133" t="n">
        <v>302.79</v>
      </c>
      <c r="Q133" t="n">
        <v>444.55</v>
      </c>
      <c r="R133" t="n">
        <v>66.53</v>
      </c>
      <c r="S133" t="n">
        <v>48.21</v>
      </c>
      <c r="T133" t="n">
        <v>3230.74</v>
      </c>
      <c r="U133" t="n">
        <v>0.72</v>
      </c>
      <c r="V133" t="n">
        <v>0.78</v>
      </c>
      <c r="W133" t="n">
        <v>0.18</v>
      </c>
      <c r="X133" t="n">
        <v>0.18</v>
      </c>
      <c r="Y133" t="n">
        <v>1</v>
      </c>
      <c r="Z133" t="n">
        <v>10</v>
      </c>
      <c r="AA133" t="n">
        <v>333.1869268032347</v>
      </c>
      <c r="AB133" t="n">
        <v>455.8810524219818</v>
      </c>
      <c r="AC133" t="n">
        <v>412.3724046119028</v>
      </c>
      <c r="AD133" t="n">
        <v>333186.9268032347</v>
      </c>
      <c r="AE133" t="n">
        <v>455881.0524219819</v>
      </c>
      <c r="AF133" t="n">
        <v>4.178675387995323e-06</v>
      </c>
      <c r="AG133" t="n">
        <v>6.030092592592593</v>
      </c>
      <c r="AH133" t="n">
        <v>412372.4046119028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4.7999</v>
      </c>
      <c r="E134" t="n">
        <v>20.83</v>
      </c>
      <c r="F134" t="n">
        <v>17.45</v>
      </c>
      <c r="G134" t="n">
        <v>130.9</v>
      </c>
      <c r="H134" t="n">
        <v>1.68</v>
      </c>
      <c r="I134" t="n">
        <v>8</v>
      </c>
      <c r="J134" t="n">
        <v>360.5</v>
      </c>
      <c r="K134" t="n">
        <v>61.2</v>
      </c>
      <c r="L134" t="n">
        <v>34</v>
      </c>
      <c r="M134" t="n">
        <v>6</v>
      </c>
      <c r="N134" t="n">
        <v>120.3</v>
      </c>
      <c r="O134" t="n">
        <v>44695.75</v>
      </c>
      <c r="P134" t="n">
        <v>302.42</v>
      </c>
      <c r="Q134" t="n">
        <v>444.55</v>
      </c>
      <c r="R134" t="n">
        <v>66.16</v>
      </c>
      <c r="S134" t="n">
        <v>48.21</v>
      </c>
      <c r="T134" t="n">
        <v>3043.57</v>
      </c>
      <c r="U134" t="n">
        <v>0.73</v>
      </c>
      <c r="V134" t="n">
        <v>0.78</v>
      </c>
      <c r="W134" t="n">
        <v>0.18</v>
      </c>
      <c r="X134" t="n">
        <v>0.18</v>
      </c>
      <c r="Y134" t="n">
        <v>1</v>
      </c>
      <c r="Z134" t="n">
        <v>10</v>
      </c>
      <c r="AA134" t="n">
        <v>332.914032382998</v>
      </c>
      <c r="AB134" t="n">
        <v>455.507666236962</v>
      </c>
      <c r="AC134" t="n">
        <v>412.0346538803304</v>
      </c>
      <c r="AD134" t="n">
        <v>332914.032382998</v>
      </c>
      <c r="AE134" t="n">
        <v>455507.666236962</v>
      </c>
      <c r="AF134" t="n">
        <v>4.179894549304732e-06</v>
      </c>
      <c r="AG134" t="n">
        <v>6.027199074074074</v>
      </c>
      <c r="AH134" t="n">
        <v>412034.6538803304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4.8058</v>
      </c>
      <c r="E135" t="n">
        <v>20.81</v>
      </c>
      <c r="F135" t="n">
        <v>17.43</v>
      </c>
      <c r="G135" t="n">
        <v>130.71</v>
      </c>
      <c r="H135" t="n">
        <v>1.69</v>
      </c>
      <c r="I135" t="n">
        <v>8</v>
      </c>
      <c r="J135" t="n">
        <v>361.16</v>
      </c>
      <c r="K135" t="n">
        <v>61.2</v>
      </c>
      <c r="L135" t="n">
        <v>34.25</v>
      </c>
      <c r="M135" t="n">
        <v>6</v>
      </c>
      <c r="N135" t="n">
        <v>120.71</v>
      </c>
      <c r="O135" t="n">
        <v>44777.68</v>
      </c>
      <c r="P135" t="n">
        <v>301.63</v>
      </c>
      <c r="Q135" t="n">
        <v>444.55</v>
      </c>
      <c r="R135" t="n">
        <v>65.45</v>
      </c>
      <c r="S135" t="n">
        <v>48.21</v>
      </c>
      <c r="T135" t="n">
        <v>2688.61</v>
      </c>
      <c r="U135" t="n">
        <v>0.74</v>
      </c>
      <c r="V135" t="n">
        <v>0.78</v>
      </c>
      <c r="W135" t="n">
        <v>0.17</v>
      </c>
      <c r="X135" t="n">
        <v>0.15</v>
      </c>
      <c r="Y135" t="n">
        <v>1</v>
      </c>
      <c r="Z135" t="n">
        <v>10</v>
      </c>
      <c r="AA135" t="n">
        <v>332.214335401228</v>
      </c>
      <c r="AB135" t="n">
        <v>454.550309958052</v>
      </c>
      <c r="AC135" t="n">
        <v>411.1686663410217</v>
      </c>
      <c r="AD135" t="n">
        <v>332214.335401228</v>
      </c>
      <c r="AE135" t="n">
        <v>454550.309958052</v>
      </c>
      <c r="AF135" t="n">
        <v>4.185032443394378e-06</v>
      </c>
      <c r="AG135" t="n">
        <v>6.021412037037037</v>
      </c>
      <c r="AH135" t="n">
        <v>411168.6663410217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4.8012</v>
      </c>
      <c r="E136" t="n">
        <v>20.83</v>
      </c>
      <c r="F136" t="n">
        <v>17.45</v>
      </c>
      <c r="G136" t="n">
        <v>130.86</v>
      </c>
      <c r="H136" t="n">
        <v>1.7</v>
      </c>
      <c r="I136" t="n">
        <v>8</v>
      </c>
      <c r="J136" t="n">
        <v>361.83</v>
      </c>
      <c r="K136" t="n">
        <v>61.2</v>
      </c>
      <c r="L136" t="n">
        <v>34.5</v>
      </c>
      <c r="M136" t="n">
        <v>6</v>
      </c>
      <c r="N136" t="n">
        <v>121.13</v>
      </c>
      <c r="O136" t="n">
        <v>44859.98</v>
      </c>
      <c r="P136" t="n">
        <v>302.34</v>
      </c>
      <c r="Q136" t="n">
        <v>444.55</v>
      </c>
      <c r="R136" t="n">
        <v>66.2</v>
      </c>
      <c r="S136" t="n">
        <v>48.21</v>
      </c>
      <c r="T136" t="n">
        <v>3067.19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332.8193423837716</v>
      </c>
      <c r="AB136" t="n">
        <v>455.3781072025925</v>
      </c>
      <c r="AC136" t="n">
        <v>411.9174597783639</v>
      </c>
      <c r="AD136" t="n">
        <v>332819.3423837716</v>
      </c>
      <c r="AE136" t="n">
        <v>455378.1072025925</v>
      </c>
      <c r="AF136" t="n">
        <v>4.181026627663467e-06</v>
      </c>
      <c r="AG136" t="n">
        <v>6.027199074074074</v>
      </c>
      <c r="AH136" t="n">
        <v>411917.4597783639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4.793</v>
      </c>
      <c r="E137" t="n">
        <v>20.86</v>
      </c>
      <c r="F137" t="n">
        <v>17.48</v>
      </c>
      <c r="G137" t="n">
        <v>131.12</v>
      </c>
      <c r="H137" t="n">
        <v>1.71</v>
      </c>
      <c r="I137" t="n">
        <v>8</v>
      </c>
      <c r="J137" t="n">
        <v>362.5</v>
      </c>
      <c r="K137" t="n">
        <v>61.2</v>
      </c>
      <c r="L137" t="n">
        <v>34.75</v>
      </c>
      <c r="M137" t="n">
        <v>6</v>
      </c>
      <c r="N137" t="n">
        <v>121.55</v>
      </c>
      <c r="O137" t="n">
        <v>44942.4</v>
      </c>
      <c r="P137" t="n">
        <v>303.05</v>
      </c>
      <c r="Q137" t="n">
        <v>444.55</v>
      </c>
      <c r="R137" t="n">
        <v>67.51000000000001</v>
      </c>
      <c r="S137" t="n">
        <v>48.21</v>
      </c>
      <c r="T137" t="n">
        <v>3719.58</v>
      </c>
      <c r="U137" t="n">
        <v>0.71</v>
      </c>
      <c r="V137" t="n">
        <v>0.78</v>
      </c>
      <c r="W137" t="n">
        <v>0.17</v>
      </c>
      <c r="X137" t="n">
        <v>0.21</v>
      </c>
      <c r="Y137" t="n">
        <v>1</v>
      </c>
      <c r="Z137" t="n">
        <v>10</v>
      </c>
      <c r="AA137" t="n">
        <v>333.6045926180167</v>
      </c>
      <c r="AB137" t="n">
        <v>456.452521215882</v>
      </c>
      <c r="AC137" t="n">
        <v>412.8893332261745</v>
      </c>
      <c r="AD137" t="n">
        <v>333604.5926180167</v>
      </c>
      <c r="AE137" t="n">
        <v>456452.521215882</v>
      </c>
      <c r="AF137" t="n">
        <v>4.173885825708364e-06</v>
      </c>
      <c r="AG137" t="n">
        <v>6.03587962962963</v>
      </c>
      <c r="AH137" t="n">
        <v>412889.3332261745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4.7885</v>
      </c>
      <c r="E138" t="n">
        <v>20.88</v>
      </c>
      <c r="F138" t="n">
        <v>17.5</v>
      </c>
      <c r="G138" t="n">
        <v>131.27</v>
      </c>
      <c r="H138" t="n">
        <v>1.72</v>
      </c>
      <c r="I138" t="n">
        <v>8</v>
      </c>
      <c r="J138" t="n">
        <v>363.17</v>
      </c>
      <c r="K138" t="n">
        <v>61.2</v>
      </c>
      <c r="L138" t="n">
        <v>35</v>
      </c>
      <c r="M138" t="n">
        <v>6</v>
      </c>
      <c r="N138" t="n">
        <v>121.97</v>
      </c>
      <c r="O138" t="n">
        <v>45025.06</v>
      </c>
      <c r="P138" t="n">
        <v>303.04</v>
      </c>
      <c r="Q138" t="n">
        <v>444.55</v>
      </c>
      <c r="R138" t="n">
        <v>68.11</v>
      </c>
      <c r="S138" t="n">
        <v>48.21</v>
      </c>
      <c r="T138" t="n">
        <v>4018.29</v>
      </c>
      <c r="U138" t="n">
        <v>0.71</v>
      </c>
      <c r="V138" t="n">
        <v>0.78</v>
      </c>
      <c r="W138" t="n">
        <v>0.18</v>
      </c>
      <c r="X138" t="n">
        <v>0.23</v>
      </c>
      <c r="Y138" t="n">
        <v>1</v>
      </c>
      <c r="Z138" t="n">
        <v>10</v>
      </c>
      <c r="AA138" t="n">
        <v>333.8446618876649</v>
      </c>
      <c r="AB138" t="n">
        <v>456.7809945817233</v>
      </c>
      <c r="AC138" t="n">
        <v>413.1864575549952</v>
      </c>
      <c r="AD138" t="n">
        <v>333844.6618876649</v>
      </c>
      <c r="AE138" t="n">
        <v>456780.9945817233</v>
      </c>
      <c r="AF138" t="n">
        <v>4.169967092928125e-06</v>
      </c>
      <c r="AG138" t="n">
        <v>6.041666666666667</v>
      </c>
      <c r="AH138" t="n">
        <v>413186.4575549952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4.7938</v>
      </c>
      <c r="E139" t="n">
        <v>20.86</v>
      </c>
      <c r="F139" t="n">
        <v>17.48</v>
      </c>
      <c r="G139" t="n">
        <v>131.1</v>
      </c>
      <c r="H139" t="n">
        <v>1.73</v>
      </c>
      <c r="I139" t="n">
        <v>8</v>
      </c>
      <c r="J139" t="n">
        <v>363.84</v>
      </c>
      <c r="K139" t="n">
        <v>61.2</v>
      </c>
      <c r="L139" t="n">
        <v>35.25</v>
      </c>
      <c r="M139" t="n">
        <v>6</v>
      </c>
      <c r="N139" t="n">
        <v>122.39</v>
      </c>
      <c r="O139" t="n">
        <v>45107.96</v>
      </c>
      <c r="P139" t="n">
        <v>302.05</v>
      </c>
      <c r="Q139" t="n">
        <v>444.55</v>
      </c>
      <c r="R139" t="n">
        <v>67.27</v>
      </c>
      <c r="S139" t="n">
        <v>48.21</v>
      </c>
      <c r="T139" t="n">
        <v>3600.7</v>
      </c>
      <c r="U139" t="n">
        <v>0.72</v>
      </c>
      <c r="V139" t="n">
        <v>0.78</v>
      </c>
      <c r="W139" t="n">
        <v>0.18</v>
      </c>
      <c r="X139" t="n">
        <v>0.2</v>
      </c>
      <c r="Y139" t="n">
        <v>1</v>
      </c>
      <c r="Z139" t="n">
        <v>10</v>
      </c>
      <c r="AA139" t="n">
        <v>333.0664186430551</v>
      </c>
      <c r="AB139" t="n">
        <v>455.7161678407793</v>
      </c>
      <c r="AC139" t="n">
        <v>412.2232563837132</v>
      </c>
      <c r="AD139" t="n">
        <v>333066.4186430551</v>
      </c>
      <c r="AE139" t="n">
        <v>455716.1678407794</v>
      </c>
      <c r="AF139" t="n">
        <v>4.17458248931374e-06</v>
      </c>
      <c r="AG139" t="n">
        <v>6.03587962962963</v>
      </c>
      <c r="AH139" t="n">
        <v>412223.2563837132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4.7923</v>
      </c>
      <c r="E140" t="n">
        <v>20.87</v>
      </c>
      <c r="F140" t="n">
        <v>17.49</v>
      </c>
      <c r="G140" t="n">
        <v>131.15</v>
      </c>
      <c r="H140" t="n">
        <v>1.74</v>
      </c>
      <c r="I140" t="n">
        <v>8</v>
      </c>
      <c r="J140" t="n">
        <v>364.51</v>
      </c>
      <c r="K140" t="n">
        <v>61.2</v>
      </c>
      <c r="L140" t="n">
        <v>35.5</v>
      </c>
      <c r="M140" t="n">
        <v>6</v>
      </c>
      <c r="N140" t="n">
        <v>122.82</v>
      </c>
      <c r="O140" t="n">
        <v>45191.1</v>
      </c>
      <c r="P140" t="n">
        <v>301.86</v>
      </c>
      <c r="Q140" t="n">
        <v>444.55</v>
      </c>
      <c r="R140" t="n">
        <v>67.5</v>
      </c>
      <c r="S140" t="n">
        <v>48.21</v>
      </c>
      <c r="T140" t="n">
        <v>3713.63</v>
      </c>
      <c r="U140" t="n">
        <v>0.71</v>
      </c>
      <c r="V140" t="n">
        <v>0.78</v>
      </c>
      <c r="W140" t="n">
        <v>0.18</v>
      </c>
      <c r="X140" t="n">
        <v>0.21</v>
      </c>
      <c r="Y140" t="n">
        <v>1</v>
      </c>
      <c r="Z140" t="n">
        <v>10</v>
      </c>
      <c r="AA140" t="n">
        <v>333.0612763619815</v>
      </c>
      <c r="AB140" t="n">
        <v>455.709131944953</v>
      </c>
      <c r="AC140" t="n">
        <v>412.2168919839096</v>
      </c>
      <c r="AD140" t="n">
        <v>333061.2763619815</v>
      </c>
      <c r="AE140" t="n">
        <v>455709.131944953</v>
      </c>
      <c r="AF140" t="n">
        <v>4.173276245053661e-06</v>
      </c>
      <c r="AG140" t="n">
        <v>6.038773148148149</v>
      </c>
      <c r="AH140" t="n">
        <v>412216.8919839096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4.7927</v>
      </c>
      <c r="E141" t="n">
        <v>20.87</v>
      </c>
      <c r="F141" t="n">
        <v>17.48</v>
      </c>
      <c r="G141" t="n">
        <v>131.14</v>
      </c>
      <c r="H141" t="n">
        <v>1.75</v>
      </c>
      <c r="I141" t="n">
        <v>8</v>
      </c>
      <c r="J141" t="n">
        <v>365.19</v>
      </c>
      <c r="K141" t="n">
        <v>61.2</v>
      </c>
      <c r="L141" t="n">
        <v>35.75</v>
      </c>
      <c r="M141" t="n">
        <v>6</v>
      </c>
      <c r="N141" t="n">
        <v>123.24</v>
      </c>
      <c r="O141" t="n">
        <v>45274.49</v>
      </c>
      <c r="P141" t="n">
        <v>301.48</v>
      </c>
      <c r="Q141" t="n">
        <v>444.55</v>
      </c>
      <c r="R141" t="n">
        <v>67.47</v>
      </c>
      <c r="S141" t="n">
        <v>48.21</v>
      </c>
      <c r="T141" t="n">
        <v>3700.86</v>
      </c>
      <c r="U141" t="n">
        <v>0.71</v>
      </c>
      <c r="V141" t="n">
        <v>0.78</v>
      </c>
      <c r="W141" t="n">
        <v>0.18</v>
      </c>
      <c r="X141" t="n">
        <v>0.21</v>
      </c>
      <c r="Y141" t="n">
        <v>1</v>
      </c>
      <c r="Z141" t="n">
        <v>10</v>
      </c>
      <c r="AA141" t="n">
        <v>332.8249049785515</v>
      </c>
      <c r="AB141" t="n">
        <v>455.3857181901746</v>
      </c>
      <c r="AC141" t="n">
        <v>411.9243443839733</v>
      </c>
      <c r="AD141" t="n">
        <v>332824.9049785515</v>
      </c>
      <c r="AE141" t="n">
        <v>455385.7181901746</v>
      </c>
      <c r="AF141" t="n">
        <v>4.173624576856348e-06</v>
      </c>
      <c r="AG141" t="n">
        <v>6.038773148148149</v>
      </c>
      <c r="AH141" t="n">
        <v>411924.3443839733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4.8147</v>
      </c>
      <c r="E142" t="n">
        <v>20.77</v>
      </c>
      <c r="F142" t="n">
        <v>17.44</v>
      </c>
      <c r="G142" t="n">
        <v>149.51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301.03</v>
      </c>
      <c r="Q142" t="n">
        <v>444.55</v>
      </c>
      <c r="R142" t="n">
        <v>66</v>
      </c>
      <c r="S142" t="n">
        <v>48.21</v>
      </c>
      <c r="T142" t="n">
        <v>2969.78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331.5706067107234</v>
      </c>
      <c r="AB142" t="n">
        <v>453.6695319643981</v>
      </c>
      <c r="AC142" t="n">
        <v>410.3719485629023</v>
      </c>
      <c r="AD142" t="n">
        <v>331570.6067107234</v>
      </c>
      <c r="AE142" t="n">
        <v>453669.531964398</v>
      </c>
      <c r="AF142" t="n">
        <v>4.192782826004186e-06</v>
      </c>
      <c r="AG142" t="n">
        <v>6.009837962962963</v>
      </c>
      <c r="AH142" t="n">
        <v>410371.9485629023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4.8157</v>
      </c>
      <c r="E143" t="n">
        <v>20.77</v>
      </c>
      <c r="F143" t="n">
        <v>17.44</v>
      </c>
      <c r="G143" t="n">
        <v>149.48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301.53</v>
      </c>
      <c r="Q143" t="n">
        <v>444.55</v>
      </c>
      <c r="R143" t="n">
        <v>65.91</v>
      </c>
      <c r="S143" t="n">
        <v>48.21</v>
      </c>
      <c r="T143" t="n">
        <v>2927.04</v>
      </c>
      <c r="U143" t="n">
        <v>0.73</v>
      </c>
      <c r="V143" t="n">
        <v>0.78</v>
      </c>
      <c r="W143" t="n">
        <v>0.17</v>
      </c>
      <c r="X143" t="n">
        <v>0.16</v>
      </c>
      <c r="Y143" t="n">
        <v>1</v>
      </c>
      <c r="Z143" t="n">
        <v>10</v>
      </c>
      <c r="AA143" t="n">
        <v>331.7802949025566</v>
      </c>
      <c r="AB143" t="n">
        <v>453.9564365992545</v>
      </c>
      <c r="AC143" t="n">
        <v>410.6314714220812</v>
      </c>
      <c r="AD143" t="n">
        <v>331780.2949025566</v>
      </c>
      <c r="AE143" t="n">
        <v>453956.4365992544</v>
      </c>
      <c r="AF143" t="n">
        <v>4.193653655510905e-06</v>
      </c>
      <c r="AG143" t="n">
        <v>6.009837962962963</v>
      </c>
      <c r="AH143" t="n">
        <v>410631.4714220812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4.813</v>
      </c>
      <c r="E144" t="n">
        <v>20.78</v>
      </c>
      <c r="F144" t="n">
        <v>17.45</v>
      </c>
      <c r="G144" t="n">
        <v>149.58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302</v>
      </c>
      <c r="Q144" t="n">
        <v>444.55</v>
      </c>
      <c r="R144" t="n">
        <v>66.33</v>
      </c>
      <c r="S144" t="n">
        <v>48.21</v>
      </c>
      <c r="T144" t="n">
        <v>3136.29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332.1562395054308</v>
      </c>
      <c r="AB144" t="n">
        <v>454.4708205904123</v>
      </c>
      <c r="AC144" t="n">
        <v>411.0967633270654</v>
      </c>
      <c r="AD144" t="n">
        <v>332156.2395054309</v>
      </c>
      <c r="AE144" t="n">
        <v>454470.8205904123</v>
      </c>
      <c r="AF144" t="n">
        <v>4.191302415842761e-06</v>
      </c>
      <c r="AG144" t="n">
        <v>6.012731481481482</v>
      </c>
      <c r="AH144" t="n">
        <v>411096.7633270654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4.8145</v>
      </c>
      <c r="E145" t="n">
        <v>20.77</v>
      </c>
      <c r="F145" t="n">
        <v>17.44</v>
      </c>
      <c r="G145" t="n">
        <v>149.52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302.29</v>
      </c>
      <c r="Q145" t="n">
        <v>444.55</v>
      </c>
      <c r="R145" t="n">
        <v>66.05</v>
      </c>
      <c r="S145" t="n">
        <v>48.21</v>
      </c>
      <c r="T145" t="n">
        <v>2994.51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332.2118783978379</v>
      </c>
      <c r="AB145" t="n">
        <v>454.5469481776183</v>
      </c>
      <c r="AC145" t="n">
        <v>411.1656254041941</v>
      </c>
      <c r="AD145" t="n">
        <v>332211.8783978379</v>
      </c>
      <c r="AE145" t="n">
        <v>454546.9481776183</v>
      </c>
      <c r="AF145" t="n">
        <v>4.192608660102842e-06</v>
      </c>
      <c r="AG145" t="n">
        <v>6.009837962962963</v>
      </c>
      <c r="AH145" t="n">
        <v>411165.6254041942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4.8149</v>
      </c>
      <c r="E146" t="n">
        <v>20.77</v>
      </c>
      <c r="F146" t="n">
        <v>17.44</v>
      </c>
      <c r="G146" t="n">
        <v>149.51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302.64</v>
      </c>
      <c r="Q146" t="n">
        <v>444.55</v>
      </c>
      <c r="R146" t="n">
        <v>65.98</v>
      </c>
      <c r="S146" t="n">
        <v>48.21</v>
      </c>
      <c r="T146" t="n">
        <v>2958.47</v>
      </c>
      <c r="U146" t="n">
        <v>0.73</v>
      </c>
      <c r="V146" t="n">
        <v>0.78</v>
      </c>
      <c r="W146" t="n">
        <v>0.18</v>
      </c>
      <c r="X146" t="n">
        <v>0.17</v>
      </c>
      <c r="Y146" t="n">
        <v>1</v>
      </c>
      <c r="Z146" t="n">
        <v>10</v>
      </c>
      <c r="AA146" t="n">
        <v>332.3710631990356</v>
      </c>
      <c r="AB146" t="n">
        <v>454.7647518453547</v>
      </c>
      <c r="AC146" t="n">
        <v>411.3626421955712</v>
      </c>
      <c r="AD146" t="n">
        <v>332371.0631990356</v>
      </c>
      <c r="AE146" t="n">
        <v>454764.7518453547</v>
      </c>
      <c r="AF146" t="n">
        <v>4.19295699190553e-06</v>
      </c>
      <c r="AG146" t="n">
        <v>6.009837962962963</v>
      </c>
      <c r="AH146" t="n">
        <v>411362.6421955712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4.8157</v>
      </c>
      <c r="E147" t="n">
        <v>20.77</v>
      </c>
      <c r="F147" t="n">
        <v>17.44</v>
      </c>
      <c r="G147" t="n">
        <v>149.48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302.96</v>
      </c>
      <c r="Q147" t="n">
        <v>444.55</v>
      </c>
      <c r="R147" t="n">
        <v>65.90000000000001</v>
      </c>
      <c r="S147" t="n">
        <v>48.21</v>
      </c>
      <c r="T147" t="n">
        <v>2920.63</v>
      </c>
      <c r="U147" t="n">
        <v>0.73</v>
      </c>
      <c r="V147" t="n">
        <v>0.78</v>
      </c>
      <c r="W147" t="n">
        <v>0.17</v>
      </c>
      <c r="X147" t="n">
        <v>0.16</v>
      </c>
      <c r="Y147" t="n">
        <v>1</v>
      </c>
      <c r="Z147" t="n">
        <v>10</v>
      </c>
      <c r="AA147" t="n">
        <v>332.4985013938941</v>
      </c>
      <c r="AB147" t="n">
        <v>454.9391184057365</v>
      </c>
      <c r="AC147" t="n">
        <v>411.5203674561552</v>
      </c>
      <c r="AD147" t="n">
        <v>332498.5013938941</v>
      </c>
      <c r="AE147" t="n">
        <v>454939.1184057365</v>
      </c>
      <c r="AF147" t="n">
        <v>4.193653655510905e-06</v>
      </c>
      <c r="AG147" t="n">
        <v>6.009837962962963</v>
      </c>
      <c r="AH147" t="n">
        <v>411520.3674561552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4.8139</v>
      </c>
      <c r="E148" t="n">
        <v>20.77</v>
      </c>
      <c r="F148" t="n">
        <v>17.45</v>
      </c>
      <c r="G148" t="n">
        <v>149.55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303.31</v>
      </c>
      <c r="Q148" t="n">
        <v>444.55</v>
      </c>
      <c r="R148" t="n">
        <v>66.14</v>
      </c>
      <c r="S148" t="n">
        <v>48.21</v>
      </c>
      <c r="T148" t="n">
        <v>3037.73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332.7770098392681</v>
      </c>
      <c r="AB148" t="n">
        <v>455.3201859476227</v>
      </c>
      <c r="AC148" t="n">
        <v>411.8650664466754</v>
      </c>
      <c r="AD148" t="n">
        <v>332777.0098392681</v>
      </c>
      <c r="AE148" t="n">
        <v>455320.1859476227</v>
      </c>
      <c r="AF148" t="n">
        <v>4.19208616239881e-06</v>
      </c>
      <c r="AG148" t="n">
        <v>6.009837962962963</v>
      </c>
      <c r="AH148" t="n">
        <v>411865.0664466754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4.8157</v>
      </c>
      <c r="E149" t="n">
        <v>20.77</v>
      </c>
      <c r="F149" t="n">
        <v>17.44</v>
      </c>
      <c r="G149" t="n">
        <v>149.48</v>
      </c>
      <c r="H149" t="n">
        <v>1.82</v>
      </c>
      <c r="I149" t="n">
        <v>7</v>
      </c>
      <c r="J149" t="n">
        <v>370.67</v>
      </c>
      <c r="K149" t="n">
        <v>61.2</v>
      </c>
      <c r="L149" t="n">
        <v>37.75</v>
      </c>
      <c r="M149" t="n">
        <v>5</v>
      </c>
      <c r="N149" t="n">
        <v>126.73</v>
      </c>
      <c r="O149" t="n">
        <v>45950.92</v>
      </c>
      <c r="P149" t="n">
        <v>303.18</v>
      </c>
      <c r="Q149" t="n">
        <v>444.55</v>
      </c>
      <c r="R149" t="n">
        <v>65.88</v>
      </c>
      <c r="S149" t="n">
        <v>48.21</v>
      </c>
      <c r="T149" t="n">
        <v>2907.55</v>
      </c>
      <c r="U149" t="n">
        <v>0.73</v>
      </c>
      <c r="V149" t="n">
        <v>0.78</v>
      </c>
      <c r="W149" t="n">
        <v>0.18</v>
      </c>
      <c r="X149" t="n">
        <v>0.16</v>
      </c>
      <c r="Y149" t="n">
        <v>1</v>
      </c>
      <c r="Z149" t="n">
        <v>10</v>
      </c>
      <c r="AA149" t="n">
        <v>332.6089947002537</v>
      </c>
      <c r="AB149" t="n">
        <v>455.0903002221183</v>
      </c>
      <c r="AC149" t="n">
        <v>411.6571206921666</v>
      </c>
      <c r="AD149" t="n">
        <v>332608.9947002537</v>
      </c>
      <c r="AE149" t="n">
        <v>455090.3002221183</v>
      </c>
      <c r="AF149" t="n">
        <v>4.193653655510905e-06</v>
      </c>
      <c r="AG149" t="n">
        <v>6.009837962962963</v>
      </c>
      <c r="AH149" t="n">
        <v>411657.1206921666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4.8157</v>
      </c>
      <c r="E150" t="n">
        <v>20.77</v>
      </c>
      <c r="F150" t="n">
        <v>17.44</v>
      </c>
      <c r="G150" t="n">
        <v>149.48</v>
      </c>
      <c r="H150" t="n">
        <v>1.82</v>
      </c>
      <c r="I150" t="n">
        <v>7</v>
      </c>
      <c r="J150" t="n">
        <v>371.37</v>
      </c>
      <c r="K150" t="n">
        <v>61.2</v>
      </c>
      <c r="L150" t="n">
        <v>38</v>
      </c>
      <c r="M150" t="n">
        <v>5</v>
      </c>
      <c r="N150" t="n">
        <v>127.17</v>
      </c>
      <c r="O150" t="n">
        <v>46036.65</v>
      </c>
      <c r="P150" t="n">
        <v>303.48</v>
      </c>
      <c r="Q150" t="n">
        <v>444.56</v>
      </c>
      <c r="R150" t="n">
        <v>65.86</v>
      </c>
      <c r="S150" t="n">
        <v>48.21</v>
      </c>
      <c r="T150" t="n">
        <v>2898.36</v>
      </c>
      <c r="U150" t="n">
        <v>0.73</v>
      </c>
      <c r="V150" t="n">
        <v>0.78</v>
      </c>
      <c r="W150" t="n">
        <v>0.18</v>
      </c>
      <c r="X150" t="n">
        <v>0.16</v>
      </c>
      <c r="Y150" t="n">
        <v>1</v>
      </c>
      <c r="Z150" t="n">
        <v>10</v>
      </c>
      <c r="AA150" t="n">
        <v>332.7596673907441</v>
      </c>
      <c r="AB150" t="n">
        <v>455.2964572444573</v>
      </c>
      <c r="AC150" t="n">
        <v>411.8436023776367</v>
      </c>
      <c r="AD150" t="n">
        <v>332759.6673907441</v>
      </c>
      <c r="AE150" t="n">
        <v>455296.4572444573</v>
      </c>
      <c r="AF150" t="n">
        <v>4.193653655510905e-06</v>
      </c>
      <c r="AG150" t="n">
        <v>6.009837962962963</v>
      </c>
      <c r="AH150" t="n">
        <v>411843.6023776366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4.8199</v>
      </c>
      <c r="E151" t="n">
        <v>20.75</v>
      </c>
      <c r="F151" t="n">
        <v>17.42</v>
      </c>
      <c r="G151" t="n">
        <v>149.32</v>
      </c>
      <c r="H151" t="n">
        <v>1.83</v>
      </c>
      <c r="I151" t="n">
        <v>7</v>
      </c>
      <c r="J151" t="n">
        <v>372.07</v>
      </c>
      <c r="K151" t="n">
        <v>61.2</v>
      </c>
      <c r="L151" t="n">
        <v>38.25</v>
      </c>
      <c r="M151" t="n">
        <v>5</v>
      </c>
      <c r="N151" t="n">
        <v>127.62</v>
      </c>
      <c r="O151" t="n">
        <v>46122.64</v>
      </c>
      <c r="P151" t="n">
        <v>303.31</v>
      </c>
      <c r="Q151" t="n">
        <v>444.55</v>
      </c>
      <c r="R151" t="n">
        <v>65.16</v>
      </c>
      <c r="S151" t="n">
        <v>48.21</v>
      </c>
      <c r="T151" t="n">
        <v>2547.62</v>
      </c>
      <c r="U151" t="n">
        <v>0.74</v>
      </c>
      <c r="V151" t="n">
        <v>0.78</v>
      </c>
      <c r="W151" t="n">
        <v>0.18</v>
      </c>
      <c r="X151" t="n">
        <v>0.14</v>
      </c>
      <c r="Y151" t="n">
        <v>1</v>
      </c>
      <c r="Z151" t="n">
        <v>10</v>
      </c>
      <c r="AA151" t="n">
        <v>332.4441191654353</v>
      </c>
      <c r="AB151" t="n">
        <v>454.8647102415845</v>
      </c>
      <c r="AC151" t="n">
        <v>411.4530607027573</v>
      </c>
      <c r="AD151" t="n">
        <v>332444.1191654353</v>
      </c>
      <c r="AE151" t="n">
        <v>454864.7102415845</v>
      </c>
      <c r="AF151" t="n">
        <v>4.197311139439128e-06</v>
      </c>
      <c r="AG151" t="n">
        <v>6.004050925925926</v>
      </c>
      <c r="AH151" t="n">
        <v>411453.0607027573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4.8242</v>
      </c>
      <c r="E152" t="n">
        <v>20.73</v>
      </c>
      <c r="F152" t="n">
        <v>17.4</v>
      </c>
      <c r="G152" t="n">
        <v>149.16</v>
      </c>
      <c r="H152" t="n">
        <v>1.84</v>
      </c>
      <c r="I152" t="n">
        <v>7</v>
      </c>
      <c r="J152" t="n">
        <v>372.77</v>
      </c>
      <c r="K152" t="n">
        <v>61.2</v>
      </c>
      <c r="L152" t="n">
        <v>38.5</v>
      </c>
      <c r="M152" t="n">
        <v>5</v>
      </c>
      <c r="N152" t="n">
        <v>128.07</v>
      </c>
      <c r="O152" t="n">
        <v>46208.91</v>
      </c>
      <c r="P152" t="n">
        <v>303.12</v>
      </c>
      <c r="Q152" t="n">
        <v>444.56</v>
      </c>
      <c r="R152" t="n">
        <v>64.54000000000001</v>
      </c>
      <c r="S152" t="n">
        <v>48.21</v>
      </c>
      <c r="T152" t="n">
        <v>2237.72</v>
      </c>
      <c r="U152" t="n">
        <v>0.75</v>
      </c>
      <c r="V152" t="n">
        <v>0.78</v>
      </c>
      <c r="W152" t="n">
        <v>0.18</v>
      </c>
      <c r="X152" t="n">
        <v>0.13</v>
      </c>
      <c r="Y152" t="n">
        <v>1</v>
      </c>
      <c r="Z152" t="n">
        <v>10</v>
      </c>
      <c r="AA152" t="n">
        <v>331.9443534697634</v>
      </c>
      <c r="AB152" t="n">
        <v>454.1809087686599</v>
      </c>
      <c r="AC152" t="n">
        <v>410.8345202826873</v>
      </c>
      <c r="AD152" t="n">
        <v>331944.3534697634</v>
      </c>
      <c r="AE152" t="n">
        <v>454180.9087686599</v>
      </c>
      <c r="AF152" t="n">
        <v>4.201055706318025e-06</v>
      </c>
      <c r="AG152" t="n">
        <v>5.998263888888889</v>
      </c>
      <c r="AH152" t="n">
        <v>410834.5202826873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4.8219</v>
      </c>
      <c r="E153" t="n">
        <v>20.74</v>
      </c>
      <c r="F153" t="n">
        <v>17.41</v>
      </c>
      <c r="G153" t="n">
        <v>149.25</v>
      </c>
      <c r="H153" t="n">
        <v>1.85</v>
      </c>
      <c r="I153" t="n">
        <v>7</v>
      </c>
      <c r="J153" t="n">
        <v>373.47</v>
      </c>
      <c r="K153" t="n">
        <v>61.2</v>
      </c>
      <c r="L153" t="n">
        <v>38.75</v>
      </c>
      <c r="M153" t="n">
        <v>5</v>
      </c>
      <c r="N153" t="n">
        <v>128.52</v>
      </c>
      <c r="O153" t="n">
        <v>46295.45</v>
      </c>
      <c r="P153" t="n">
        <v>303.11</v>
      </c>
      <c r="Q153" t="n">
        <v>444.55</v>
      </c>
      <c r="R153" t="n">
        <v>65.05</v>
      </c>
      <c r="S153" t="n">
        <v>48.21</v>
      </c>
      <c r="T153" t="n">
        <v>2493.49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332.2330204031248</v>
      </c>
      <c r="AB153" t="n">
        <v>454.5758756019712</v>
      </c>
      <c r="AC153" t="n">
        <v>411.1917920357668</v>
      </c>
      <c r="AD153" t="n">
        <v>332233.0204031248</v>
      </c>
      <c r="AE153" t="n">
        <v>454575.8756019712</v>
      </c>
      <c r="AF153" t="n">
        <v>4.199052798452569e-06</v>
      </c>
      <c r="AG153" t="n">
        <v>6.001157407407407</v>
      </c>
      <c r="AH153" t="n">
        <v>411191.7920357668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4.8145</v>
      </c>
      <c r="E154" t="n">
        <v>20.77</v>
      </c>
      <c r="F154" t="n">
        <v>17.44</v>
      </c>
      <c r="G154" t="n">
        <v>149.52</v>
      </c>
      <c r="H154" t="n">
        <v>1.86</v>
      </c>
      <c r="I154" t="n">
        <v>7</v>
      </c>
      <c r="J154" t="n">
        <v>374.17</v>
      </c>
      <c r="K154" t="n">
        <v>61.2</v>
      </c>
      <c r="L154" t="n">
        <v>39</v>
      </c>
      <c r="M154" t="n">
        <v>5</v>
      </c>
      <c r="N154" t="n">
        <v>128.97</v>
      </c>
      <c r="O154" t="n">
        <v>46382.28</v>
      </c>
      <c r="P154" t="n">
        <v>303.57</v>
      </c>
      <c r="Q154" t="n">
        <v>444.55</v>
      </c>
      <c r="R154" t="n">
        <v>66.17</v>
      </c>
      <c r="S154" t="n">
        <v>48.21</v>
      </c>
      <c r="T154" t="n">
        <v>3055.02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332.8549087774279</v>
      </c>
      <c r="AB154" t="n">
        <v>455.4267707114716</v>
      </c>
      <c r="AC154" t="n">
        <v>411.9614789102552</v>
      </c>
      <c r="AD154" t="n">
        <v>332854.9087774279</v>
      </c>
      <c r="AE154" t="n">
        <v>455426.7707114716</v>
      </c>
      <c r="AF154" t="n">
        <v>4.192608660102842e-06</v>
      </c>
      <c r="AG154" t="n">
        <v>6.009837962962963</v>
      </c>
      <c r="AH154" t="n">
        <v>411961.4789102552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4.8103</v>
      </c>
      <c r="E155" t="n">
        <v>20.79</v>
      </c>
      <c r="F155" t="n">
        <v>17.46</v>
      </c>
      <c r="G155" t="n">
        <v>149.68</v>
      </c>
      <c r="H155" t="n">
        <v>1.87</v>
      </c>
      <c r="I155" t="n">
        <v>7</v>
      </c>
      <c r="J155" t="n">
        <v>374.88</v>
      </c>
      <c r="K155" t="n">
        <v>61.2</v>
      </c>
      <c r="L155" t="n">
        <v>39.25</v>
      </c>
      <c r="M155" t="n">
        <v>5</v>
      </c>
      <c r="N155" t="n">
        <v>129.43</v>
      </c>
      <c r="O155" t="n">
        <v>46469.38</v>
      </c>
      <c r="P155" t="n">
        <v>303.77</v>
      </c>
      <c r="Q155" t="n">
        <v>444.56</v>
      </c>
      <c r="R155" t="n">
        <v>66.75</v>
      </c>
      <c r="S155" t="n">
        <v>48.21</v>
      </c>
      <c r="T155" t="n">
        <v>3343.67</v>
      </c>
      <c r="U155" t="n">
        <v>0.72</v>
      </c>
      <c r="V155" t="n">
        <v>0.78</v>
      </c>
      <c r="W155" t="n">
        <v>0.17</v>
      </c>
      <c r="X155" t="n">
        <v>0.19</v>
      </c>
      <c r="Y155" t="n">
        <v>1</v>
      </c>
      <c r="Z155" t="n">
        <v>10</v>
      </c>
      <c r="AA155" t="n">
        <v>333.1862540890613</v>
      </c>
      <c r="AB155" t="n">
        <v>455.8801319847718</v>
      </c>
      <c r="AC155" t="n">
        <v>412.3715720199281</v>
      </c>
      <c r="AD155" t="n">
        <v>333186.2540890613</v>
      </c>
      <c r="AE155" t="n">
        <v>455880.1319847718</v>
      </c>
      <c r="AF155" t="n">
        <v>4.188951176174618e-06</v>
      </c>
      <c r="AG155" t="n">
        <v>6.015625</v>
      </c>
      <c r="AH155" t="n">
        <v>412371.5720199281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4.8121</v>
      </c>
      <c r="E156" t="n">
        <v>20.78</v>
      </c>
      <c r="F156" t="n">
        <v>17.45</v>
      </c>
      <c r="G156" t="n">
        <v>149.61</v>
      </c>
      <c r="H156" t="n">
        <v>1.88</v>
      </c>
      <c r="I156" t="n">
        <v>7</v>
      </c>
      <c r="J156" t="n">
        <v>375.59</v>
      </c>
      <c r="K156" t="n">
        <v>61.2</v>
      </c>
      <c r="L156" t="n">
        <v>39.5</v>
      </c>
      <c r="M156" t="n">
        <v>5</v>
      </c>
      <c r="N156" t="n">
        <v>129.89</v>
      </c>
      <c r="O156" t="n">
        <v>46556.77</v>
      </c>
      <c r="P156" t="n">
        <v>303.48</v>
      </c>
      <c r="Q156" t="n">
        <v>444.55</v>
      </c>
      <c r="R156" t="n">
        <v>66.43000000000001</v>
      </c>
      <c r="S156" t="n">
        <v>48.21</v>
      </c>
      <c r="T156" t="n">
        <v>3186.67</v>
      </c>
      <c r="U156" t="n">
        <v>0.73</v>
      </c>
      <c r="V156" t="n">
        <v>0.78</v>
      </c>
      <c r="W156" t="n">
        <v>0.17</v>
      </c>
      <c r="X156" t="n">
        <v>0.18</v>
      </c>
      <c r="Y156" t="n">
        <v>1</v>
      </c>
      <c r="Z156" t="n">
        <v>10</v>
      </c>
      <c r="AA156" t="n">
        <v>332.9375412890533</v>
      </c>
      <c r="AB156" t="n">
        <v>455.5398321593665</v>
      </c>
      <c r="AC156" t="n">
        <v>412.0637499322457</v>
      </c>
      <c r="AD156" t="n">
        <v>332937.5412890533</v>
      </c>
      <c r="AE156" t="n">
        <v>455539.8321593665</v>
      </c>
      <c r="AF156" t="n">
        <v>4.190518669286715e-06</v>
      </c>
      <c r="AG156" t="n">
        <v>6.012731481481482</v>
      </c>
      <c r="AH156" t="n">
        <v>412063.7499322458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4.8134</v>
      </c>
      <c r="E157" t="n">
        <v>20.78</v>
      </c>
      <c r="F157" t="n">
        <v>17.45</v>
      </c>
      <c r="G157" t="n">
        <v>149.56</v>
      </c>
      <c r="H157" t="n">
        <v>1.88</v>
      </c>
      <c r="I157" t="n">
        <v>7</v>
      </c>
      <c r="J157" t="n">
        <v>376.3</v>
      </c>
      <c r="K157" t="n">
        <v>61.2</v>
      </c>
      <c r="L157" t="n">
        <v>39.75</v>
      </c>
      <c r="M157" t="n">
        <v>5</v>
      </c>
      <c r="N157" t="n">
        <v>130.35</v>
      </c>
      <c r="O157" t="n">
        <v>46644.44</v>
      </c>
      <c r="P157" t="n">
        <v>303.51</v>
      </c>
      <c r="Q157" t="n">
        <v>444.55</v>
      </c>
      <c r="R157" t="n">
        <v>66.20999999999999</v>
      </c>
      <c r="S157" t="n">
        <v>48.21</v>
      </c>
      <c r="T157" t="n">
        <v>3076.31</v>
      </c>
      <c r="U157" t="n">
        <v>0.73</v>
      </c>
      <c r="V157" t="n">
        <v>0.78</v>
      </c>
      <c r="W157" t="n">
        <v>0.18</v>
      </c>
      <c r="X157" t="n">
        <v>0.17</v>
      </c>
      <c r="Y157" t="n">
        <v>1</v>
      </c>
      <c r="Z157" t="n">
        <v>10</v>
      </c>
      <c r="AA157" t="n">
        <v>332.8983579928083</v>
      </c>
      <c r="AB157" t="n">
        <v>455.486219844799</v>
      </c>
      <c r="AC157" t="n">
        <v>412.0152543017352</v>
      </c>
      <c r="AD157" t="n">
        <v>332898.3579928083</v>
      </c>
      <c r="AE157" t="n">
        <v>455486.219844799</v>
      </c>
      <c r="AF157" t="n">
        <v>4.19165074764545e-06</v>
      </c>
      <c r="AG157" t="n">
        <v>6.012731481481482</v>
      </c>
      <c r="AH157" t="n">
        <v>412015.2543017353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4.8137</v>
      </c>
      <c r="E158" t="n">
        <v>20.77</v>
      </c>
      <c r="F158" t="n">
        <v>17.45</v>
      </c>
      <c r="G158" t="n">
        <v>149.55</v>
      </c>
      <c r="H158" t="n">
        <v>1.89</v>
      </c>
      <c r="I158" t="n">
        <v>7</v>
      </c>
      <c r="J158" t="n">
        <v>377.01</v>
      </c>
      <c r="K158" t="n">
        <v>61.2</v>
      </c>
      <c r="L158" t="n">
        <v>40</v>
      </c>
      <c r="M158" t="n">
        <v>5</v>
      </c>
      <c r="N158" t="n">
        <v>130.81</v>
      </c>
      <c r="O158" t="n">
        <v>46732.41</v>
      </c>
      <c r="P158" t="n">
        <v>303.57</v>
      </c>
      <c r="Q158" t="n">
        <v>444.55</v>
      </c>
      <c r="R158" t="n">
        <v>66.17</v>
      </c>
      <c r="S158" t="n">
        <v>48.21</v>
      </c>
      <c r="T158" t="n">
        <v>3054.87</v>
      </c>
      <c r="U158" t="n">
        <v>0.73</v>
      </c>
      <c r="V158" t="n">
        <v>0.78</v>
      </c>
      <c r="W158" t="n">
        <v>0.18</v>
      </c>
      <c r="X158" t="n">
        <v>0.17</v>
      </c>
      <c r="Y158" t="n">
        <v>1</v>
      </c>
      <c r="Z158" t="n">
        <v>10</v>
      </c>
      <c r="AA158" t="n">
        <v>332.9159872508759</v>
      </c>
      <c r="AB158" t="n">
        <v>455.5103409734352</v>
      </c>
      <c r="AC158" t="n">
        <v>412.0370733437086</v>
      </c>
      <c r="AD158" t="n">
        <v>332915.9872508759</v>
      </c>
      <c r="AE158" t="n">
        <v>455510.3409734353</v>
      </c>
      <c r="AF158" t="n">
        <v>4.191911996497466e-06</v>
      </c>
      <c r="AG158" t="n">
        <v>6.009837962962963</v>
      </c>
      <c r="AH158" t="n">
        <v>412037.0733437086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3.3948</v>
      </c>
      <c r="E2" t="n">
        <v>29.46</v>
      </c>
      <c r="F2" t="n">
        <v>22.46</v>
      </c>
      <c r="G2" t="n">
        <v>7.61</v>
      </c>
      <c r="H2" t="n">
        <v>0.13</v>
      </c>
      <c r="I2" t="n">
        <v>177</v>
      </c>
      <c r="J2" t="n">
        <v>133.21</v>
      </c>
      <c r="K2" t="n">
        <v>46.47</v>
      </c>
      <c r="L2" t="n">
        <v>1</v>
      </c>
      <c r="M2" t="n">
        <v>175</v>
      </c>
      <c r="N2" t="n">
        <v>20.75</v>
      </c>
      <c r="O2" t="n">
        <v>16663.42</v>
      </c>
      <c r="P2" t="n">
        <v>243.11</v>
      </c>
      <c r="Q2" t="n">
        <v>444.64</v>
      </c>
      <c r="R2" t="n">
        <v>229.87</v>
      </c>
      <c r="S2" t="n">
        <v>48.21</v>
      </c>
      <c r="T2" t="n">
        <v>84055.98</v>
      </c>
      <c r="U2" t="n">
        <v>0.21</v>
      </c>
      <c r="V2" t="n">
        <v>0.61</v>
      </c>
      <c r="W2" t="n">
        <v>0.45</v>
      </c>
      <c r="X2" t="n">
        <v>5.18</v>
      </c>
      <c r="Y2" t="n">
        <v>1</v>
      </c>
      <c r="Z2" t="n">
        <v>10</v>
      </c>
      <c r="AA2" t="n">
        <v>387.4956219849532</v>
      </c>
      <c r="AB2" t="n">
        <v>530.1886051001444</v>
      </c>
      <c r="AC2" t="n">
        <v>479.5881487537666</v>
      </c>
      <c r="AD2" t="n">
        <v>387495.6219849532</v>
      </c>
      <c r="AE2" t="n">
        <v>530188.6051001444</v>
      </c>
      <c r="AF2" t="n">
        <v>3.724526953242789e-06</v>
      </c>
      <c r="AG2" t="n">
        <v>8.524305555555555</v>
      </c>
      <c r="AH2" t="n">
        <v>479588.1487537666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3.7239</v>
      </c>
      <c r="E3" t="n">
        <v>26.85</v>
      </c>
      <c r="F3" t="n">
        <v>21.08</v>
      </c>
      <c r="G3" t="n">
        <v>9.58</v>
      </c>
      <c r="H3" t="n">
        <v>0.17</v>
      </c>
      <c r="I3" t="n">
        <v>132</v>
      </c>
      <c r="J3" t="n">
        <v>133.55</v>
      </c>
      <c r="K3" t="n">
        <v>46.47</v>
      </c>
      <c r="L3" t="n">
        <v>1.25</v>
      </c>
      <c r="M3" t="n">
        <v>130</v>
      </c>
      <c r="N3" t="n">
        <v>20.83</v>
      </c>
      <c r="O3" t="n">
        <v>16704.7</v>
      </c>
      <c r="P3" t="n">
        <v>227.45</v>
      </c>
      <c r="Q3" t="n">
        <v>444.6</v>
      </c>
      <c r="R3" t="n">
        <v>184.77</v>
      </c>
      <c r="S3" t="n">
        <v>48.21</v>
      </c>
      <c r="T3" t="n">
        <v>61730.19</v>
      </c>
      <c r="U3" t="n">
        <v>0.26</v>
      </c>
      <c r="V3" t="n">
        <v>0.65</v>
      </c>
      <c r="W3" t="n">
        <v>0.37</v>
      </c>
      <c r="X3" t="n">
        <v>3.8</v>
      </c>
      <c r="Y3" t="n">
        <v>1</v>
      </c>
      <c r="Z3" t="n">
        <v>10</v>
      </c>
      <c r="AA3" t="n">
        <v>341.2343811777271</v>
      </c>
      <c r="AB3" t="n">
        <v>466.8919345257927</v>
      </c>
      <c r="AC3" t="n">
        <v>422.3324235815961</v>
      </c>
      <c r="AD3" t="n">
        <v>341234.3811777271</v>
      </c>
      <c r="AE3" t="n">
        <v>466891.9345257927</v>
      </c>
      <c r="AF3" t="n">
        <v>4.08559146965383e-06</v>
      </c>
      <c r="AG3" t="n">
        <v>7.769097222222222</v>
      </c>
      <c r="AH3" t="n">
        <v>422332.4235815961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3.9394</v>
      </c>
      <c r="E4" t="n">
        <v>25.38</v>
      </c>
      <c r="F4" t="n">
        <v>20.32</v>
      </c>
      <c r="G4" t="n">
        <v>11.5</v>
      </c>
      <c r="H4" t="n">
        <v>0.2</v>
      </c>
      <c r="I4" t="n">
        <v>106</v>
      </c>
      <c r="J4" t="n">
        <v>133.88</v>
      </c>
      <c r="K4" t="n">
        <v>46.47</v>
      </c>
      <c r="L4" t="n">
        <v>1.5</v>
      </c>
      <c r="M4" t="n">
        <v>104</v>
      </c>
      <c r="N4" t="n">
        <v>20.91</v>
      </c>
      <c r="O4" t="n">
        <v>16746.01</v>
      </c>
      <c r="P4" t="n">
        <v>218.54</v>
      </c>
      <c r="Q4" t="n">
        <v>444.63</v>
      </c>
      <c r="R4" t="n">
        <v>159.74</v>
      </c>
      <c r="S4" t="n">
        <v>48.21</v>
      </c>
      <c r="T4" t="n">
        <v>49346.52</v>
      </c>
      <c r="U4" t="n">
        <v>0.3</v>
      </c>
      <c r="V4" t="n">
        <v>0.67</v>
      </c>
      <c r="W4" t="n">
        <v>0.34</v>
      </c>
      <c r="X4" t="n">
        <v>3.04</v>
      </c>
      <c r="Y4" t="n">
        <v>1</v>
      </c>
      <c r="Z4" t="n">
        <v>10</v>
      </c>
      <c r="AA4" t="n">
        <v>322.6627080791442</v>
      </c>
      <c r="AB4" t="n">
        <v>441.4813520679196</v>
      </c>
      <c r="AC4" t="n">
        <v>399.3469914495258</v>
      </c>
      <c r="AD4" t="n">
        <v>322662.7080791442</v>
      </c>
      <c r="AE4" t="n">
        <v>441481.3520679196</v>
      </c>
      <c r="AF4" t="n">
        <v>4.322022351715755e-06</v>
      </c>
      <c r="AG4" t="n">
        <v>7.34375</v>
      </c>
      <c r="AH4" t="n">
        <v>399346.9914495258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4.1079</v>
      </c>
      <c r="E5" t="n">
        <v>24.34</v>
      </c>
      <c r="F5" t="n">
        <v>19.77</v>
      </c>
      <c r="G5" t="n">
        <v>13.48</v>
      </c>
      <c r="H5" t="n">
        <v>0.23</v>
      </c>
      <c r="I5" t="n">
        <v>88</v>
      </c>
      <c r="J5" t="n">
        <v>134.22</v>
      </c>
      <c r="K5" t="n">
        <v>46.47</v>
      </c>
      <c r="L5" t="n">
        <v>1.75</v>
      </c>
      <c r="M5" t="n">
        <v>86</v>
      </c>
      <c r="N5" t="n">
        <v>21</v>
      </c>
      <c r="O5" t="n">
        <v>16787.35</v>
      </c>
      <c r="P5" t="n">
        <v>211.91</v>
      </c>
      <c r="Q5" t="n">
        <v>444.6</v>
      </c>
      <c r="R5" t="n">
        <v>141.75</v>
      </c>
      <c r="S5" t="n">
        <v>48.21</v>
      </c>
      <c r="T5" t="n">
        <v>40441.66</v>
      </c>
      <c r="U5" t="n">
        <v>0.34</v>
      </c>
      <c r="V5" t="n">
        <v>0.6899999999999999</v>
      </c>
      <c r="W5" t="n">
        <v>0.3</v>
      </c>
      <c r="X5" t="n">
        <v>2.49</v>
      </c>
      <c r="Y5" t="n">
        <v>1</v>
      </c>
      <c r="Z5" t="n">
        <v>10</v>
      </c>
      <c r="AA5" t="n">
        <v>298.6974015288858</v>
      </c>
      <c r="AB5" t="n">
        <v>408.6909623711498</v>
      </c>
      <c r="AC5" t="n">
        <v>369.6860705238147</v>
      </c>
      <c r="AD5" t="n">
        <v>298697.4015288858</v>
      </c>
      <c r="AE5" t="n">
        <v>408690.9623711498</v>
      </c>
      <c r="AF5" t="n">
        <v>4.506888261819858e-06</v>
      </c>
      <c r="AG5" t="n">
        <v>7.042824074074074</v>
      </c>
      <c r="AH5" t="n">
        <v>369686.0705238147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4.2247</v>
      </c>
      <c r="E6" t="n">
        <v>23.67</v>
      </c>
      <c r="F6" t="n">
        <v>19.42</v>
      </c>
      <c r="G6" t="n">
        <v>15.33</v>
      </c>
      <c r="H6" t="n">
        <v>0.26</v>
      </c>
      <c r="I6" t="n">
        <v>76</v>
      </c>
      <c r="J6" t="n">
        <v>134.55</v>
      </c>
      <c r="K6" t="n">
        <v>46.47</v>
      </c>
      <c r="L6" t="n">
        <v>2</v>
      </c>
      <c r="M6" t="n">
        <v>74</v>
      </c>
      <c r="N6" t="n">
        <v>21.09</v>
      </c>
      <c r="O6" t="n">
        <v>16828.84</v>
      </c>
      <c r="P6" t="n">
        <v>207.61</v>
      </c>
      <c r="Q6" t="n">
        <v>444.58</v>
      </c>
      <c r="R6" t="n">
        <v>130.26</v>
      </c>
      <c r="S6" t="n">
        <v>48.21</v>
      </c>
      <c r="T6" t="n">
        <v>34755.56</v>
      </c>
      <c r="U6" t="n">
        <v>0.37</v>
      </c>
      <c r="V6" t="n">
        <v>0.7</v>
      </c>
      <c r="W6" t="n">
        <v>0.29</v>
      </c>
      <c r="X6" t="n">
        <v>2.14</v>
      </c>
      <c r="Y6" t="n">
        <v>1</v>
      </c>
      <c r="Z6" t="n">
        <v>10</v>
      </c>
      <c r="AA6" t="n">
        <v>290.5323637749623</v>
      </c>
      <c r="AB6" t="n">
        <v>397.5191975001886</v>
      </c>
      <c r="AC6" t="n">
        <v>359.5805232124675</v>
      </c>
      <c r="AD6" t="n">
        <v>290532.3637749623</v>
      </c>
      <c r="AE6" t="n">
        <v>397519.1975001886</v>
      </c>
      <c r="AF6" t="n">
        <v>4.635032702770359e-06</v>
      </c>
      <c r="AG6" t="n">
        <v>6.848958333333335</v>
      </c>
      <c r="AH6" t="n">
        <v>359580.5232124676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4.332</v>
      </c>
      <c r="E7" t="n">
        <v>23.08</v>
      </c>
      <c r="F7" t="n">
        <v>19.11</v>
      </c>
      <c r="G7" t="n">
        <v>17.37</v>
      </c>
      <c r="H7" t="n">
        <v>0.29</v>
      </c>
      <c r="I7" t="n">
        <v>66</v>
      </c>
      <c r="J7" t="n">
        <v>134.89</v>
      </c>
      <c r="K7" t="n">
        <v>46.47</v>
      </c>
      <c r="L7" t="n">
        <v>2.25</v>
      </c>
      <c r="M7" t="n">
        <v>64</v>
      </c>
      <c r="N7" t="n">
        <v>21.17</v>
      </c>
      <c r="O7" t="n">
        <v>16870.25</v>
      </c>
      <c r="P7" t="n">
        <v>203.69</v>
      </c>
      <c r="Q7" t="n">
        <v>444.61</v>
      </c>
      <c r="R7" t="n">
        <v>120.04</v>
      </c>
      <c r="S7" t="n">
        <v>48.21</v>
      </c>
      <c r="T7" t="n">
        <v>29694.65</v>
      </c>
      <c r="U7" t="n">
        <v>0.4</v>
      </c>
      <c r="V7" t="n">
        <v>0.71</v>
      </c>
      <c r="W7" t="n">
        <v>0.27</v>
      </c>
      <c r="X7" t="n">
        <v>1.83</v>
      </c>
      <c r="Y7" t="n">
        <v>1</v>
      </c>
      <c r="Z7" t="n">
        <v>10</v>
      </c>
      <c r="AA7" t="n">
        <v>283.6106572693386</v>
      </c>
      <c r="AB7" t="n">
        <v>388.0486132950548</v>
      </c>
      <c r="AC7" t="n">
        <v>351.0137982718233</v>
      </c>
      <c r="AD7" t="n">
        <v>283610.6572693386</v>
      </c>
      <c r="AE7" t="n">
        <v>388048.6132950548</v>
      </c>
      <c r="AF7" t="n">
        <v>4.752754436623001e-06</v>
      </c>
      <c r="AG7" t="n">
        <v>6.67824074074074</v>
      </c>
      <c r="AH7" t="n">
        <v>351013.7982718233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4.412</v>
      </c>
      <c r="E8" t="n">
        <v>22.67</v>
      </c>
      <c r="F8" t="n">
        <v>18.88</v>
      </c>
      <c r="G8" t="n">
        <v>19.2</v>
      </c>
      <c r="H8" t="n">
        <v>0.33</v>
      </c>
      <c r="I8" t="n">
        <v>59</v>
      </c>
      <c r="J8" t="n">
        <v>135.22</v>
      </c>
      <c r="K8" t="n">
        <v>46.47</v>
      </c>
      <c r="L8" t="n">
        <v>2.5</v>
      </c>
      <c r="M8" t="n">
        <v>57</v>
      </c>
      <c r="N8" t="n">
        <v>21.26</v>
      </c>
      <c r="O8" t="n">
        <v>16911.68</v>
      </c>
      <c r="P8" t="n">
        <v>200.6</v>
      </c>
      <c r="Q8" t="n">
        <v>444.58</v>
      </c>
      <c r="R8" t="n">
        <v>112.42</v>
      </c>
      <c r="S8" t="n">
        <v>48.21</v>
      </c>
      <c r="T8" t="n">
        <v>25921.56</v>
      </c>
      <c r="U8" t="n">
        <v>0.43</v>
      </c>
      <c r="V8" t="n">
        <v>0.72</v>
      </c>
      <c r="W8" t="n">
        <v>0.26</v>
      </c>
      <c r="X8" t="n">
        <v>1.6</v>
      </c>
      <c r="Y8" t="n">
        <v>1</v>
      </c>
      <c r="Z8" t="n">
        <v>10</v>
      </c>
      <c r="AA8" t="n">
        <v>267.3552147939889</v>
      </c>
      <c r="AB8" t="n">
        <v>365.8071997607725</v>
      </c>
      <c r="AC8" t="n">
        <v>330.8950740292329</v>
      </c>
      <c r="AD8" t="n">
        <v>267355.2147939889</v>
      </c>
      <c r="AE8" t="n">
        <v>365807.1997607725</v>
      </c>
      <c r="AF8" t="n">
        <v>4.84052460165759e-06</v>
      </c>
      <c r="AG8" t="n">
        <v>6.559606481481482</v>
      </c>
      <c r="AH8" t="n">
        <v>330895.074029233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4.5103</v>
      </c>
      <c r="E9" t="n">
        <v>22.17</v>
      </c>
      <c r="F9" t="n">
        <v>18.55</v>
      </c>
      <c r="G9" t="n">
        <v>21</v>
      </c>
      <c r="H9" t="n">
        <v>0.36</v>
      </c>
      <c r="I9" t="n">
        <v>53</v>
      </c>
      <c r="J9" t="n">
        <v>135.56</v>
      </c>
      <c r="K9" t="n">
        <v>46.47</v>
      </c>
      <c r="L9" t="n">
        <v>2.75</v>
      </c>
      <c r="M9" t="n">
        <v>51</v>
      </c>
      <c r="N9" t="n">
        <v>21.34</v>
      </c>
      <c r="O9" t="n">
        <v>16953.14</v>
      </c>
      <c r="P9" t="n">
        <v>196.28</v>
      </c>
      <c r="Q9" t="n">
        <v>444.61</v>
      </c>
      <c r="R9" t="n">
        <v>101.8</v>
      </c>
      <c r="S9" t="n">
        <v>48.21</v>
      </c>
      <c r="T9" t="n">
        <v>20638</v>
      </c>
      <c r="U9" t="n">
        <v>0.47</v>
      </c>
      <c r="V9" t="n">
        <v>0.74</v>
      </c>
      <c r="W9" t="n">
        <v>0.23</v>
      </c>
      <c r="X9" t="n">
        <v>1.27</v>
      </c>
      <c r="Y9" t="n">
        <v>1</v>
      </c>
      <c r="Z9" t="n">
        <v>10</v>
      </c>
      <c r="AA9" t="n">
        <v>260.8654341148157</v>
      </c>
      <c r="AB9" t="n">
        <v>356.9275955266109</v>
      </c>
      <c r="AC9" t="n">
        <v>322.862926760577</v>
      </c>
      <c r="AD9" t="n">
        <v>260865.4341148157</v>
      </c>
      <c r="AE9" t="n">
        <v>356927.5955266109</v>
      </c>
      <c r="AF9" t="n">
        <v>4.948372191943842e-06</v>
      </c>
      <c r="AG9" t="n">
        <v>6.414930555555556</v>
      </c>
      <c r="AH9" t="n">
        <v>322862.926760577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4.4782</v>
      </c>
      <c r="E10" t="n">
        <v>22.33</v>
      </c>
      <c r="F10" t="n">
        <v>18.82</v>
      </c>
      <c r="G10" t="n">
        <v>23.04</v>
      </c>
      <c r="H10" t="n">
        <v>0.39</v>
      </c>
      <c r="I10" t="n">
        <v>49</v>
      </c>
      <c r="J10" t="n">
        <v>135.9</v>
      </c>
      <c r="K10" t="n">
        <v>46.47</v>
      </c>
      <c r="L10" t="n">
        <v>3</v>
      </c>
      <c r="M10" t="n">
        <v>47</v>
      </c>
      <c r="N10" t="n">
        <v>21.43</v>
      </c>
      <c r="O10" t="n">
        <v>16994.64</v>
      </c>
      <c r="P10" t="n">
        <v>198.92</v>
      </c>
      <c r="Q10" t="n">
        <v>444.61</v>
      </c>
      <c r="R10" t="n">
        <v>111.58</v>
      </c>
      <c r="S10" t="n">
        <v>48.21</v>
      </c>
      <c r="T10" t="n">
        <v>25551.94</v>
      </c>
      <c r="U10" t="n">
        <v>0.43</v>
      </c>
      <c r="V10" t="n">
        <v>0.73</v>
      </c>
      <c r="W10" t="n">
        <v>0.24</v>
      </c>
      <c r="X10" t="n">
        <v>1.54</v>
      </c>
      <c r="Y10" t="n">
        <v>1</v>
      </c>
      <c r="Z10" t="n">
        <v>10</v>
      </c>
      <c r="AA10" t="n">
        <v>263.9119714386128</v>
      </c>
      <c r="AB10" t="n">
        <v>361.096002296771</v>
      </c>
      <c r="AC10" t="n">
        <v>326.6335066389886</v>
      </c>
      <c r="AD10" t="n">
        <v>263911.9714386128</v>
      </c>
      <c r="AE10" t="n">
        <v>361096.002296771</v>
      </c>
      <c r="AF10" t="n">
        <v>4.913154413223713e-06</v>
      </c>
      <c r="AG10" t="n">
        <v>6.461226851851851</v>
      </c>
      <c r="AH10" t="n">
        <v>326633.5066389886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4.5471</v>
      </c>
      <c r="E11" t="n">
        <v>21.99</v>
      </c>
      <c r="F11" t="n">
        <v>18.59</v>
      </c>
      <c r="G11" t="n">
        <v>24.78</v>
      </c>
      <c r="H11" t="n">
        <v>0.42</v>
      </c>
      <c r="I11" t="n">
        <v>45</v>
      </c>
      <c r="J11" t="n">
        <v>136.23</v>
      </c>
      <c r="K11" t="n">
        <v>46.47</v>
      </c>
      <c r="L11" t="n">
        <v>3.25</v>
      </c>
      <c r="M11" t="n">
        <v>43</v>
      </c>
      <c r="N11" t="n">
        <v>21.52</v>
      </c>
      <c r="O11" t="n">
        <v>17036.16</v>
      </c>
      <c r="P11" t="n">
        <v>195.7</v>
      </c>
      <c r="Q11" t="n">
        <v>444.61</v>
      </c>
      <c r="R11" t="n">
        <v>103.42</v>
      </c>
      <c r="S11" t="n">
        <v>48.21</v>
      </c>
      <c r="T11" t="n">
        <v>21488.13</v>
      </c>
      <c r="U11" t="n">
        <v>0.47</v>
      </c>
      <c r="V11" t="n">
        <v>0.73</v>
      </c>
      <c r="W11" t="n">
        <v>0.24</v>
      </c>
      <c r="X11" t="n">
        <v>1.31</v>
      </c>
      <c r="Y11" t="n">
        <v>1</v>
      </c>
      <c r="Z11" t="n">
        <v>10</v>
      </c>
      <c r="AA11" t="n">
        <v>259.4688013357182</v>
      </c>
      <c r="AB11" t="n">
        <v>355.01666094316</v>
      </c>
      <c r="AC11" t="n">
        <v>321.1343690917572</v>
      </c>
      <c r="AD11" t="n">
        <v>259468.8013357182</v>
      </c>
      <c r="AE11" t="n">
        <v>355016.6609431601</v>
      </c>
      <c r="AF11" t="n">
        <v>4.988746467859753e-06</v>
      </c>
      <c r="AG11" t="n">
        <v>6.362847222222221</v>
      </c>
      <c r="AH11" t="n">
        <v>321134.3690917572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4.6022</v>
      </c>
      <c r="E12" t="n">
        <v>21.73</v>
      </c>
      <c r="F12" t="n">
        <v>18.43</v>
      </c>
      <c r="G12" t="n">
        <v>26.97</v>
      </c>
      <c r="H12" t="n">
        <v>0.45</v>
      </c>
      <c r="I12" t="n">
        <v>41</v>
      </c>
      <c r="J12" t="n">
        <v>136.57</v>
      </c>
      <c r="K12" t="n">
        <v>46.47</v>
      </c>
      <c r="L12" t="n">
        <v>3.5</v>
      </c>
      <c r="M12" t="n">
        <v>39</v>
      </c>
      <c r="N12" t="n">
        <v>21.6</v>
      </c>
      <c r="O12" t="n">
        <v>17077.72</v>
      </c>
      <c r="P12" t="n">
        <v>193.47</v>
      </c>
      <c r="Q12" t="n">
        <v>444.56</v>
      </c>
      <c r="R12" t="n">
        <v>98.38</v>
      </c>
      <c r="S12" t="n">
        <v>48.21</v>
      </c>
      <c r="T12" t="n">
        <v>18988.87</v>
      </c>
      <c r="U12" t="n">
        <v>0.49</v>
      </c>
      <c r="V12" t="n">
        <v>0.74</v>
      </c>
      <c r="W12" t="n">
        <v>0.23</v>
      </c>
      <c r="X12" t="n">
        <v>1.16</v>
      </c>
      <c r="Y12" t="n">
        <v>1</v>
      </c>
      <c r="Z12" t="n">
        <v>10</v>
      </c>
      <c r="AA12" t="n">
        <v>256.2428169071234</v>
      </c>
      <c r="AB12" t="n">
        <v>350.6027267274023</v>
      </c>
      <c r="AC12" t="n">
        <v>317.1416945626612</v>
      </c>
      <c r="AD12" t="n">
        <v>256242.8169071234</v>
      </c>
      <c r="AE12" t="n">
        <v>350602.7267274023</v>
      </c>
      <c r="AF12" t="n">
        <v>5.049198169027326e-06</v>
      </c>
      <c r="AG12" t="n">
        <v>6.28761574074074</v>
      </c>
      <c r="AH12" t="n">
        <v>317141.6945626612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4.6383</v>
      </c>
      <c r="E13" t="n">
        <v>21.56</v>
      </c>
      <c r="F13" t="n">
        <v>18.34</v>
      </c>
      <c r="G13" t="n">
        <v>28.97</v>
      </c>
      <c r="H13" t="n">
        <v>0.48</v>
      </c>
      <c r="I13" t="n">
        <v>38</v>
      </c>
      <c r="J13" t="n">
        <v>136.91</v>
      </c>
      <c r="K13" t="n">
        <v>46.47</v>
      </c>
      <c r="L13" t="n">
        <v>3.75</v>
      </c>
      <c r="M13" t="n">
        <v>36</v>
      </c>
      <c r="N13" t="n">
        <v>21.69</v>
      </c>
      <c r="O13" t="n">
        <v>17119.3</v>
      </c>
      <c r="P13" t="n">
        <v>191.92</v>
      </c>
      <c r="Q13" t="n">
        <v>444.57</v>
      </c>
      <c r="R13" t="n">
        <v>95.41</v>
      </c>
      <c r="S13" t="n">
        <v>48.21</v>
      </c>
      <c r="T13" t="n">
        <v>17518.45</v>
      </c>
      <c r="U13" t="n">
        <v>0.51</v>
      </c>
      <c r="V13" t="n">
        <v>0.74</v>
      </c>
      <c r="W13" t="n">
        <v>0.23</v>
      </c>
      <c r="X13" t="n">
        <v>1.07</v>
      </c>
      <c r="Y13" t="n">
        <v>1</v>
      </c>
      <c r="Z13" t="n">
        <v>10</v>
      </c>
      <c r="AA13" t="n">
        <v>254.1552531208918</v>
      </c>
      <c r="AB13" t="n">
        <v>347.7464298582674</v>
      </c>
      <c r="AC13" t="n">
        <v>314.5579986578778</v>
      </c>
      <c r="AD13" t="n">
        <v>254155.2531208918</v>
      </c>
      <c r="AE13" t="n">
        <v>347746.4298582674</v>
      </c>
      <c r="AF13" t="n">
        <v>5.088804455999185e-06</v>
      </c>
      <c r="AG13" t="n">
        <v>6.238425925925926</v>
      </c>
      <c r="AH13" t="n">
        <v>314557.9986578778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4.6627</v>
      </c>
      <c r="E14" t="n">
        <v>21.45</v>
      </c>
      <c r="F14" t="n">
        <v>18.29</v>
      </c>
      <c r="G14" t="n">
        <v>30.48</v>
      </c>
      <c r="H14" t="n">
        <v>0.52</v>
      </c>
      <c r="I14" t="n">
        <v>36</v>
      </c>
      <c r="J14" t="n">
        <v>137.25</v>
      </c>
      <c r="K14" t="n">
        <v>46.47</v>
      </c>
      <c r="L14" t="n">
        <v>4</v>
      </c>
      <c r="M14" t="n">
        <v>34</v>
      </c>
      <c r="N14" t="n">
        <v>21.78</v>
      </c>
      <c r="O14" t="n">
        <v>17160.92</v>
      </c>
      <c r="P14" t="n">
        <v>190.78</v>
      </c>
      <c r="Q14" t="n">
        <v>444.57</v>
      </c>
      <c r="R14" t="n">
        <v>93.52</v>
      </c>
      <c r="S14" t="n">
        <v>48.21</v>
      </c>
      <c r="T14" t="n">
        <v>16582.52</v>
      </c>
      <c r="U14" t="n">
        <v>0.52</v>
      </c>
      <c r="V14" t="n">
        <v>0.75</v>
      </c>
      <c r="W14" t="n">
        <v>0.22</v>
      </c>
      <c r="X14" t="n">
        <v>1.01</v>
      </c>
      <c r="Y14" t="n">
        <v>1</v>
      </c>
      <c r="Z14" t="n">
        <v>10</v>
      </c>
      <c r="AA14" t="n">
        <v>252.7370833690071</v>
      </c>
      <c r="AB14" t="n">
        <v>345.8060274385059</v>
      </c>
      <c r="AC14" t="n">
        <v>312.8027855216858</v>
      </c>
      <c r="AD14" t="n">
        <v>252737.0833690071</v>
      </c>
      <c r="AE14" t="n">
        <v>345806.0274385059</v>
      </c>
      <c r="AF14" t="n">
        <v>5.115574356334734e-06</v>
      </c>
      <c r="AG14" t="n">
        <v>6.206597222222222</v>
      </c>
      <c r="AH14" t="n">
        <v>312802.7855216858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4.7034</v>
      </c>
      <c r="E15" t="n">
        <v>21.26</v>
      </c>
      <c r="F15" t="n">
        <v>18.18</v>
      </c>
      <c r="G15" t="n">
        <v>33.06</v>
      </c>
      <c r="H15" t="n">
        <v>0.55</v>
      </c>
      <c r="I15" t="n">
        <v>33</v>
      </c>
      <c r="J15" t="n">
        <v>137.58</v>
      </c>
      <c r="K15" t="n">
        <v>46.47</v>
      </c>
      <c r="L15" t="n">
        <v>4.25</v>
      </c>
      <c r="M15" t="n">
        <v>31</v>
      </c>
      <c r="N15" t="n">
        <v>21.87</v>
      </c>
      <c r="O15" t="n">
        <v>17202.57</v>
      </c>
      <c r="P15" t="n">
        <v>188.81</v>
      </c>
      <c r="Q15" t="n">
        <v>444.55</v>
      </c>
      <c r="R15" t="n">
        <v>90.12</v>
      </c>
      <c r="S15" t="n">
        <v>48.21</v>
      </c>
      <c r="T15" t="n">
        <v>14899.42</v>
      </c>
      <c r="U15" t="n">
        <v>0.53</v>
      </c>
      <c r="V15" t="n">
        <v>0.75</v>
      </c>
      <c r="W15" t="n">
        <v>0.22</v>
      </c>
      <c r="X15" t="n">
        <v>0.91</v>
      </c>
      <c r="Y15" t="n">
        <v>1</v>
      </c>
      <c r="Z15" t="n">
        <v>10</v>
      </c>
      <c r="AA15" t="n">
        <v>250.3145098387703</v>
      </c>
      <c r="AB15" t="n">
        <v>342.4913554580364</v>
      </c>
      <c r="AC15" t="n">
        <v>309.8044611828599</v>
      </c>
      <c r="AD15" t="n">
        <v>250314.5098387703</v>
      </c>
      <c r="AE15" t="n">
        <v>342491.3554580364</v>
      </c>
      <c r="AF15" t="n">
        <v>5.160227427796082e-06</v>
      </c>
      <c r="AG15" t="n">
        <v>6.151620370370371</v>
      </c>
      <c r="AH15" t="n">
        <v>309804.4611828599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4.7302</v>
      </c>
      <c r="E16" t="n">
        <v>21.14</v>
      </c>
      <c r="F16" t="n">
        <v>18.12</v>
      </c>
      <c r="G16" t="n">
        <v>35.06</v>
      </c>
      <c r="H16" t="n">
        <v>0.58</v>
      </c>
      <c r="I16" t="n">
        <v>31</v>
      </c>
      <c r="J16" t="n">
        <v>137.92</v>
      </c>
      <c r="K16" t="n">
        <v>46.47</v>
      </c>
      <c r="L16" t="n">
        <v>4.5</v>
      </c>
      <c r="M16" t="n">
        <v>29</v>
      </c>
      <c r="N16" t="n">
        <v>21.95</v>
      </c>
      <c r="O16" t="n">
        <v>17244.24</v>
      </c>
      <c r="P16" t="n">
        <v>187.87</v>
      </c>
      <c r="Q16" t="n">
        <v>444.56</v>
      </c>
      <c r="R16" t="n">
        <v>87.98</v>
      </c>
      <c r="S16" t="n">
        <v>48.21</v>
      </c>
      <c r="T16" t="n">
        <v>13841.4</v>
      </c>
      <c r="U16" t="n">
        <v>0.55</v>
      </c>
      <c r="V16" t="n">
        <v>0.75</v>
      </c>
      <c r="W16" t="n">
        <v>0.21</v>
      </c>
      <c r="X16" t="n">
        <v>0.84</v>
      </c>
      <c r="Y16" t="n">
        <v>1</v>
      </c>
      <c r="Z16" t="n">
        <v>10</v>
      </c>
      <c r="AA16" t="n">
        <v>248.9500689651375</v>
      </c>
      <c r="AB16" t="n">
        <v>340.6244672598499</v>
      </c>
      <c r="AC16" t="n">
        <v>308.1157461741137</v>
      </c>
      <c r="AD16" t="n">
        <v>248950.0689651375</v>
      </c>
      <c r="AE16" t="n">
        <v>340624.4672598499</v>
      </c>
      <c r="AF16" t="n">
        <v>5.189630433082669e-06</v>
      </c>
      <c r="AG16" t="n">
        <v>6.116898148148149</v>
      </c>
      <c r="AH16" t="n">
        <v>308115.7461741137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4.7421</v>
      </c>
      <c r="E17" t="n">
        <v>21.09</v>
      </c>
      <c r="F17" t="n">
        <v>18.09</v>
      </c>
      <c r="G17" t="n">
        <v>36.18</v>
      </c>
      <c r="H17" t="n">
        <v>0.61</v>
      </c>
      <c r="I17" t="n">
        <v>30</v>
      </c>
      <c r="J17" t="n">
        <v>138.26</v>
      </c>
      <c r="K17" t="n">
        <v>46.47</v>
      </c>
      <c r="L17" t="n">
        <v>4.75</v>
      </c>
      <c r="M17" t="n">
        <v>28</v>
      </c>
      <c r="N17" t="n">
        <v>22.04</v>
      </c>
      <c r="O17" t="n">
        <v>17285.95</v>
      </c>
      <c r="P17" t="n">
        <v>186.94</v>
      </c>
      <c r="Q17" t="n">
        <v>444.55</v>
      </c>
      <c r="R17" t="n">
        <v>87.11</v>
      </c>
      <c r="S17" t="n">
        <v>48.21</v>
      </c>
      <c r="T17" t="n">
        <v>13410.41</v>
      </c>
      <c r="U17" t="n">
        <v>0.55</v>
      </c>
      <c r="V17" t="n">
        <v>0.75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248.0808764754064</v>
      </c>
      <c r="AB17" t="n">
        <v>339.435199749334</v>
      </c>
      <c r="AC17" t="n">
        <v>307.0399806856537</v>
      </c>
      <c r="AD17" t="n">
        <v>248080.8764754064</v>
      </c>
      <c r="AE17" t="n">
        <v>339435.199749334</v>
      </c>
      <c r="AF17" t="n">
        <v>5.202686245131564e-06</v>
      </c>
      <c r="AG17" t="n">
        <v>6.102430555555556</v>
      </c>
      <c r="AH17" t="n">
        <v>307039.9806856537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4.7731</v>
      </c>
      <c r="E18" t="n">
        <v>20.95</v>
      </c>
      <c r="F18" t="n">
        <v>18.01</v>
      </c>
      <c r="G18" t="n">
        <v>38.59</v>
      </c>
      <c r="H18" t="n">
        <v>0.64</v>
      </c>
      <c r="I18" t="n">
        <v>28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185.42</v>
      </c>
      <c r="Q18" t="n">
        <v>444.58</v>
      </c>
      <c r="R18" t="n">
        <v>84.33</v>
      </c>
      <c r="S18" t="n">
        <v>48.21</v>
      </c>
      <c r="T18" t="n">
        <v>12028.31</v>
      </c>
      <c r="U18" t="n">
        <v>0.57</v>
      </c>
      <c r="V18" t="n">
        <v>0.76</v>
      </c>
      <c r="W18" t="n">
        <v>0.21</v>
      </c>
      <c r="X18" t="n">
        <v>0.73</v>
      </c>
      <c r="Y18" t="n">
        <v>1</v>
      </c>
      <c r="Z18" t="n">
        <v>10</v>
      </c>
      <c r="AA18" t="n">
        <v>246.2906222841433</v>
      </c>
      <c r="AB18" t="n">
        <v>336.9856949844083</v>
      </c>
      <c r="AC18" t="n">
        <v>304.8242532175902</v>
      </c>
      <c r="AD18" t="n">
        <v>246290.6222841433</v>
      </c>
      <c r="AE18" t="n">
        <v>336985.6949844083</v>
      </c>
      <c r="AF18" t="n">
        <v>5.236697184082467e-06</v>
      </c>
      <c r="AG18" t="n">
        <v>6.061921296296297</v>
      </c>
      <c r="AH18" t="n">
        <v>304824.2532175902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4.7988</v>
      </c>
      <c r="E19" t="n">
        <v>20.84</v>
      </c>
      <c r="F19" t="n">
        <v>17.92</v>
      </c>
      <c r="G19" t="n">
        <v>39.83</v>
      </c>
      <c r="H19" t="n">
        <v>0.67</v>
      </c>
      <c r="I19" t="n">
        <v>27</v>
      </c>
      <c r="J19" t="n">
        <v>138.94</v>
      </c>
      <c r="K19" t="n">
        <v>46.47</v>
      </c>
      <c r="L19" t="n">
        <v>5.25</v>
      </c>
      <c r="M19" t="n">
        <v>25</v>
      </c>
      <c r="N19" t="n">
        <v>22.22</v>
      </c>
      <c r="O19" t="n">
        <v>17369.47</v>
      </c>
      <c r="P19" t="n">
        <v>183.82</v>
      </c>
      <c r="Q19" t="n">
        <v>444.55</v>
      </c>
      <c r="R19" t="n">
        <v>81.87</v>
      </c>
      <c r="S19" t="n">
        <v>48.21</v>
      </c>
      <c r="T19" t="n">
        <v>10804.49</v>
      </c>
      <c r="U19" t="n">
        <v>0.59</v>
      </c>
      <c r="V19" t="n">
        <v>0.76</v>
      </c>
      <c r="W19" t="n">
        <v>0.19</v>
      </c>
      <c r="X19" t="n">
        <v>0.65</v>
      </c>
      <c r="Y19" t="n">
        <v>1</v>
      </c>
      <c r="Z19" t="n">
        <v>10</v>
      </c>
      <c r="AA19" t="n">
        <v>244.6050731264578</v>
      </c>
      <c r="AB19" t="n">
        <v>334.6794522656836</v>
      </c>
      <c r="AC19" t="n">
        <v>302.7381150671078</v>
      </c>
      <c r="AD19" t="n">
        <v>244605.0731264578</v>
      </c>
      <c r="AE19" t="n">
        <v>334679.4522656836</v>
      </c>
      <c r="AF19" t="n">
        <v>5.264893349599829e-06</v>
      </c>
      <c r="AG19" t="n">
        <v>6.030092592592593</v>
      </c>
      <c r="AH19" t="n">
        <v>302738.1150671078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4.7915</v>
      </c>
      <c r="E20" t="n">
        <v>20.87</v>
      </c>
      <c r="F20" t="n">
        <v>18.01</v>
      </c>
      <c r="G20" t="n">
        <v>43.22</v>
      </c>
      <c r="H20" t="n">
        <v>0.7</v>
      </c>
      <c r="I20" t="n">
        <v>25</v>
      </c>
      <c r="J20" t="n">
        <v>139.28</v>
      </c>
      <c r="K20" t="n">
        <v>46.47</v>
      </c>
      <c r="L20" t="n">
        <v>5.5</v>
      </c>
      <c r="M20" t="n">
        <v>23</v>
      </c>
      <c r="N20" t="n">
        <v>22.31</v>
      </c>
      <c r="O20" t="n">
        <v>17411.27</v>
      </c>
      <c r="P20" t="n">
        <v>184.19</v>
      </c>
      <c r="Q20" t="n">
        <v>444.59</v>
      </c>
      <c r="R20" t="n">
        <v>84.48</v>
      </c>
      <c r="S20" t="n">
        <v>48.21</v>
      </c>
      <c r="T20" t="n">
        <v>12119.2</v>
      </c>
      <c r="U20" t="n">
        <v>0.57</v>
      </c>
      <c r="V20" t="n">
        <v>0.76</v>
      </c>
      <c r="W20" t="n">
        <v>0.21</v>
      </c>
      <c r="X20" t="n">
        <v>0.73</v>
      </c>
      <c r="Y20" t="n">
        <v>1</v>
      </c>
      <c r="Z20" t="n">
        <v>10</v>
      </c>
      <c r="AA20" t="n">
        <v>245.1691266626601</v>
      </c>
      <c r="AB20" t="n">
        <v>335.4512151982009</v>
      </c>
      <c r="AC20" t="n">
        <v>303.436222028522</v>
      </c>
      <c r="AD20" t="n">
        <v>245169.1266626601</v>
      </c>
      <c r="AE20" t="n">
        <v>335451.2151982009</v>
      </c>
      <c r="AF20" t="n">
        <v>5.256884322040422e-06</v>
      </c>
      <c r="AG20" t="n">
        <v>6.038773148148149</v>
      </c>
      <c r="AH20" t="n">
        <v>303436.222028522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4.8128</v>
      </c>
      <c r="E21" t="n">
        <v>20.78</v>
      </c>
      <c r="F21" t="n">
        <v>17.94</v>
      </c>
      <c r="G21" t="n">
        <v>44.86</v>
      </c>
      <c r="H21" t="n">
        <v>0.73</v>
      </c>
      <c r="I21" t="n">
        <v>24</v>
      </c>
      <c r="J21" t="n">
        <v>139.61</v>
      </c>
      <c r="K21" t="n">
        <v>46.47</v>
      </c>
      <c r="L21" t="n">
        <v>5.75</v>
      </c>
      <c r="M21" t="n">
        <v>22</v>
      </c>
      <c r="N21" t="n">
        <v>22.4</v>
      </c>
      <c r="O21" t="n">
        <v>17453.1</v>
      </c>
      <c r="P21" t="n">
        <v>183.08</v>
      </c>
      <c r="Q21" t="n">
        <v>444.56</v>
      </c>
      <c r="R21" t="n">
        <v>82.52</v>
      </c>
      <c r="S21" t="n">
        <v>48.21</v>
      </c>
      <c r="T21" t="n">
        <v>11145.17</v>
      </c>
      <c r="U21" t="n">
        <v>0.58</v>
      </c>
      <c r="V21" t="n">
        <v>0.76</v>
      </c>
      <c r="W21" t="n">
        <v>0.2</v>
      </c>
      <c r="X21" t="n">
        <v>0.67</v>
      </c>
      <c r="Y21" t="n">
        <v>1</v>
      </c>
      <c r="Z21" t="n">
        <v>10</v>
      </c>
      <c r="AA21" t="n">
        <v>243.8989711410513</v>
      </c>
      <c r="AB21" t="n">
        <v>333.7133323782297</v>
      </c>
      <c r="AC21" t="n">
        <v>301.8642003057544</v>
      </c>
      <c r="AD21" t="n">
        <v>243898.9711410513</v>
      </c>
      <c r="AE21" t="n">
        <v>333713.3323782297</v>
      </c>
      <c r="AF21" t="n">
        <v>5.280253128480882e-06</v>
      </c>
      <c r="AG21" t="n">
        <v>6.012731481481482</v>
      </c>
      <c r="AH21" t="n">
        <v>301864.2003057544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4.8276</v>
      </c>
      <c r="E22" t="n">
        <v>20.71</v>
      </c>
      <c r="F22" t="n">
        <v>17.91</v>
      </c>
      <c r="G22" t="n">
        <v>46.72</v>
      </c>
      <c r="H22" t="n">
        <v>0.76</v>
      </c>
      <c r="I22" t="n">
        <v>23</v>
      </c>
      <c r="J22" t="n">
        <v>139.95</v>
      </c>
      <c r="K22" t="n">
        <v>46.47</v>
      </c>
      <c r="L22" t="n">
        <v>6</v>
      </c>
      <c r="M22" t="n">
        <v>21</v>
      </c>
      <c r="N22" t="n">
        <v>22.49</v>
      </c>
      <c r="O22" t="n">
        <v>17494.97</v>
      </c>
      <c r="P22" t="n">
        <v>181.96</v>
      </c>
      <c r="Q22" t="n">
        <v>444.57</v>
      </c>
      <c r="R22" t="n">
        <v>81.31</v>
      </c>
      <c r="S22" t="n">
        <v>48.21</v>
      </c>
      <c r="T22" t="n">
        <v>10545.36</v>
      </c>
      <c r="U22" t="n">
        <v>0.59</v>
      </c>
      <c r="V22" t="n">
        <v>0.76</v>
      </c>
      <c r="W22" t="n">
        <v>0.2</v>
      </c>
      <c r="X22" t="n">
        <v>0.63</v>
      </c>
      <c r="Y22" t="n">
        <v>1</v>
      </c>
      <c r="Z22" t="n">
        <v>10</v>
      </c>
      <c r="AA22" t="n">
        <v>242.7149655662768</v>
      </c>
      <c r="AB22" t="n">
        <v>332.0933237161847</v>
      </c>
      <c r="AC22" t="n">
        <v>300.3988029967181</v>
      </c>
      <c r="AD22" t="n">
        <v>242714.9655662768</v>
      </c>
      <c r="AE22" t="n">
        <v>332093.3237161847</v>
      </c>
      <c r="AF22" t="n">
        <v>5.296490609012281e-06</v>
      </c>
      <c r="AG22" t="n">
        <v>5.992476851851852</v>
      </c>
      <c r="AH22" t="n">
        <v>300398.8029967181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4.8402</v>
      </c>
      <c r="E23" t="n">
        <v>20.66</v>
      </c>
      <c r="F23" t="n">
        <v>17.88</v>
      </c>
      <c r="G23" t="n">
        <v>48.77</v>
      </c>
      <c r="H23" t="n">
        <v>0.79</v>
      </c>
      <c r="I23" t="n">
        <v>22</v>
      </c>
      <c r="J23" t="n">
        <v>140.29</v>
      </c>
      <c r="K23" t="n">
        <v>46.47</v>
      </c>
      <c r="L23" t="n">
        <v>6.25</v>
      </c>
      <c r="M23" t="n">
        <v>20</v>
      </c>
      <c r="N23" t="n">
        <v>22.58</v>
      </c>
      <c r="O23" t="n">
        <v>17536.87</v>
      </c>
      <c r="P23" t="n">
        <v>181.43</v>
      </c>
      <c r="Q23" t="n">
        <v>444.57</v>
      </c>
      <c r="R23" t="n">
        <v>80.31</v>
      </c>
      <c r="S23" t="n">
        <v>48.21</v>
      </c>
      <c r="T23" t="n">
        <v>10048.52</v>
      </c>
      <c r="U23" t="n">
        <v>0.6</v>
      </c>
      <c r="V23" t="n">
        <v>0.76</v>
      </c>
      <c r="W23" t="n">
        <v>0.2</v>
      </c>
      <c r="X23" t="n">
        <v>0.6</v>
      </c>
      <c r="Y23" t="n">
        <v>1</v>
      </c>
      <c r="Z23" t="n">
        <v>10</v>
      </c>
      <c r="AA23" t="n">
        <v>242.0598185874315</v>
      </c>
      <c r="AB23" t="n">
        <v>331.1969227166843</v>
      </c>
      <c r="AC23" t="n">
        <v>299.5879532505029</v>
      </c>
      <c r="AD23" t="n">
        <v>242059.8185874315</v>
      </c>
      <c r="AE23" t="n">
        <v>331196.9227166843</v>
      </c>
      <c r="AF23" t="n">
        <v>5.310314410005229e-06</v>
      </c>
      <c r="AG23" t="n">
        <v>5.97800925925926</v>
      </c>
      <c r="AH23" t="n">
        <v>299587.9532505029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4.8531</v>
      </c>
      <c r="E24" t="n">
        <v>20.61</v>
      </c>
      <c r="F24" t="n">
        <v>17.85</v>
      </c>
      <c r="G24" t="n">
        <v>51.01</v>
      </c>
      <c r="H24" t="n">
        <v>0.82</v>
      </c>
      <c r="I24" t="n">
        <v>21</v>
      </c>
      <c r="J24" t="n">
        <v>140.63</v>
      </c>
      <c r="K24" t="n">
        <v>46.47</v>
      </c>
      <c r="L24" t="n">
        <v>6.5</v>
      </c>
      <c r="M24" t="n">
        <v>19</v>
      </c>
      <c r="N24" t="n">
        <v>22.67</v>
      </c>
      <c r="O24" t="n">
        <v>17578.8</v>
      </c>
      <c r="P24" t="n">
        <v>179.83</v>
      </c>
      <c r="Q24" t="n">
        <v>444.56</v>
      </c>
      <c r="R24" t="n">
        <v>79.47</v>
      </c>
      <c r="S24" t="n">
        <v>48.21</v>
      </c>
      <c r="T24" t="n">
        <v>9634.73</v>
      </c>
      <c r="U24" t="n">
        <v>0.61</v>
      </c>
      <c r="V24" t="n">
        <v>0.76</v>
      </c>
      <c r="W24" t="n">
        <v>0.2</v>
      </c>
      <c r="X24" t="n">
        <v>0.58</v>
      </c>
      <c r="Y24" t="n">
        <v>1</v>
      </c>
      <c r="Z24" t="n">
        <v>10</v>
      </c>
      <c r="AA24" t="n">
        <v>240.8670485011328</v>
      </c>
      <c r="AB24" t="n">
        <v>329.5649220633086</v>
      </c>
      <c r="AC24" t="n">
        <v>298.1117084489577</v>
      </c>
      <c r="AD24" t="n">
        <v>240867.0485011328</v>
      </c>
      <c r="AE24" t="n">
        <v>329564.9220633087</v>
      </c>
      <c r="AF24" t="n">
        <v>5.324467349117057e-06</v>
      </c>
      <c r="AG24" t="n">
        <v>5.963541666666667</v>
      </c>
      <c r="AH24" t="n">
        <v>298111.7084489577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4.8546</v>
      </c>
      <c r="E25" t="n">
        <v>20.6</v>
      </c>
      <c r="F25" t="n">
        <v>17.85</v>
      </c>
      <c r="G25" t="n">
        <v>50.99</v>
      </c>
      <c r="H25" t="n">
        <v>0.85</v>
      </c>
      <c r="I25" t="n">
        <v>21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179.85</v>
      </c>
      <c r="Q25" t="n">
        <v>444.55</v>
      </c>
      <c r="R25" t="n">
        <v>79.19</v>
      </c>
      <c r="S25" t="n">
        <v>48.21</v>
      </c>
      <c r="T25" t="n">
        <v>9495.799999999999</v>
      </c>
      <c r="U25" t="n">
        <v>0.61</v>
      </c>
      <c r="V25" t="n">
        <v>0.76</v>
      </c>
      <c r="W25" t="n">
        <v>0.2</v>
      </c>
      <c r="X25" t="n">
        <v>0.57</v>
      </c>
      <c r="Y25" t="n">
        <v>1</v>
      </c>
      <c r="Z25" t="n">
        <v>10</v>
      </c>
      <c r="AA25" t="n">
        <v>240.838355202932</v>
      </c>
      <c r="AB25" t="n">
        <v>329.5256626268514</v>
      </c>
      <c r="AC25" t="n">
        <v>298.076195878015</v>
      </c>
      <c r="AD25" t="n">
        <v>240838.355202932</v>
      </c>
      <c r="AE25" t="n">
        <v>329525.6626268515</v>
      </c>
      <c r="AF25" t="n">
        <v>5.326113039711454e-06</v>
      </c>
      <c r="AG25" t="n">
        <v>5.960648148148149</v>
      </c>
      <c r="AH25" t="n">
        <v>298076.195878015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4.8682</v>
      </c>
      <c r="E26" t="n">
        <v>20.54</v>
      </c>
      <c r="F26" t="n">
        <v>17.82</v>
      </c>
      <c r="G26" t="n">
        <v>53.45</v>
      </c>
      <c r="H26" t="n">
        <v>0.88</v>
      </c>
      <c r="I26" t="n">
        <v>20</v>
      </c>
      <c r="J26" t="n">
        <v>141.31</v>
      </c>
      <c r="K26" t="n">
        <v>46.47</v>
      </c>
      <c r="L26" t="n">
        <v>7</v>
      </c>
      <c r="M26" t="n">
        <v>18</v>
      </c>
      <c r="N26" t="n">
        <v>22.85</v>
      </c>
      <c r="O26" t="n">
        <v>17662.75</v>
      </c>
      <c r="P26" t="n">
        <v>178.81</v>
      </c>
      <c r="Q26" t="n">
        <v>444.55</v>
      </c>
      <c r="R26" t="n">
        <v>78.26000000000001</v>
      </c>
      <c r="S26" t="n">
        <v>48.21</v>
      </c>
      <c r="T26" t="n">
        <v>9034.620000000001</v>
      </c>
      <c r="U26" t="n">
        <v>0.62</v>
      </c>
      <c r="V26" t="n">
        <v>0.77</v>
      </c>
      <c r="W26" t="n">
        <v>0.19</v>
      </c>
      <c r="X26" t="n">
        <v>0.54</v>
      </c>
      <c r="Y26" t="n">
        <v>1</v>
      </c>
      <c r="Z26" t="n">
        <v>10</v>
      </c>
      <c r="AA26" t="n">
        <v>239.9127583364725</v>
      </c>
      <c r="AB26" t="n">
        <v>328.2592201597104</v>
      </c>
      <c r="AC26" t="n">
        <v>296.9306209024743</v>
      </c>
      <c r="AD26" t="n">
        <v>239912.7583364725</v>
      </c>
      <c r="AE26" t="n">
        <v>328259.2201597104</v>
      </c>
      <c r="AF26" t="n">
        <v>5.341033967767335e-06</v>
      </c>
      <c r="AG26" t="n">
        <v>5.943287037037037</v>
      </c>
      <c r="AH26" t="n">
        <v>296930.6209024743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4.8854</v>
      </c>
      <c r="E27" t="n">
        <v>20.47</v>
      </c>
      <c r="F27" t="n">
        <v>17.77</v>
      </c>
      <c r="G27" t="n">
        <v>56.12</v>
      </c>
      <c r="H27" t="n">
        <v>0.91</v>
      </c>
      <c r="I27" t="n">
        <v>19</v>
      </c>
      <c r="J27" t="n">
        <v>141.66</v>
      </c>
      <c r="K27" t="n">
        <v>46.47</v>
      </c>
      <c r="L27" t="n">
        <v>7.25</v>
      </c>
      <c r="M27" t="n">
        <v>17</v>
      </c>
      <c r="N27" t="n">
        <v>22.94</v>
      </c>
      <c r="O27" t="n">
        <v>17704.77</v>
      </c>
      <c r="P27" t="n">
        <v>178.04</v>
      </c>
      <c r="Q27" t="n">
        <v>444.57</v>
      </c>
      <c r="R27" t="n">
        <v>76.59</v>
      </c>
      <c r="S27" t="n">
        <v>48.21</v>
      </c>
      <c r="T27" t="n">
        <v>8204.17</v>
      </c>
      <c r="U27" t="n">
        <v>0.63</v>
      </c>
      <c r="V27" t="n">
        <v>0.77</v>
      </c>
      <c r="W27" t="n">
        <v>0.2</v>
      </c>
      <c r="X27" t="n">
        <v>0.49</v>
      </c>
      <c r="Y27" t="n">
        <v>1</v>
      </c>
      <c r="Z27" t="n">
        <v>10</v>
      </c>
      <c r="AA27" t="n">
        <v>227.7710672664008</v>
      </c>
      <c r="AB27" t="n">
        <v>311.6464227840411</v>
      </c>
      <c r="AC27" t="n">
        <v>281.9033255921261</v>
      </c>
      <c r="AD27" t="n">
        <v>227771.0672664008</v>
      </c>
      <c r="AE27" t="n">
        <v>311646.4227840411</v>
      </c>
      <c r="AF27" t="n">
        <v>5.359904553249771e-06</v>
      </c>
      <c r="AG27" t="n">
        <v>5.923032407407407</v>
      </c>
      <c r="AH27" t="n">
        <v>281903.3255921261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4.921</v>
      </c>
      <c r="E28" t="n">
        <v>20.32</v>
      </c>
      <c r="F28" t="n">
        <v>17.65</v>
      </c>
      <c r="G28" t="n">
        <v>58.84</v>
      </c>
      <c r="H28" t="n">
        <v>0.93</v>
      </c>
      <c r="I28" t="n">
        <v>18</v>
      </c>
      <c r="J28" t="n">
        <v>142</v>
      </c>
      <c r="K28" t="n">
        <v>46.47</v>
      </c>
      <c r="L28" t="n">
        <v>7.5</v>
      </c>
      <c r="M28" t="n">
        <v>16</v>
      </c>
      <c r="N28" t="n">
        <v>23.03</v>
      </c>
      <c r="O28" t="n">
        <v>17746.83</v>
      </c>
      <c r="P28" t="n">
        <v>175.51</v>
      </c>
      <c r="Q28" t="n">
        <v>444.55</v>
      </c>
      <c r="R28" t="n">
        <v>72.73</v>
      </c>
      <c r="S28" t="n">
        <v>48.21</v>
      </c>
      <c r="T28" t="n">
        <v>6278.38</v>
      </c>
      <c r="U28" t="n">
        <v>0.66</v>
      </c>
      <c r="V28" t="n">
        <v>0.77</v>
      </c>
      <c r="W28" t="n">
        <v>0.18</v>
      </c>
      <c r="X28" t="n">
        <v>0.37</v>
      </c>
      <c r="Y28" t="n">
        <v>1</v>
      </c>
      <c r="Z28" t="n">
        <v>10</v>
      </c>
      <c r="AA28" t="n">
        <v>225.4007345372665</v>
      </c>
      <c r="AB28" t="n">
        <v>308.4032289723416</v>
      </c>
      <c r="AC28" t="n">
        <v>278.969657645963</v>
      </c>
      <c r="AD28" t="n">
        <v>225400.7345372665</v>
      </c>
      <c r="AE28" t="n">
        <v>308403.2289723416</v>
      </c>
      <c r="AF28" t="n">
        <v>5.398962276690164e-06</v>
      </c>
      <c r="AG28" t="n">
        <v>5.87962962962963</v>
      </c>
      <c r="AH28" t="n">
        <v>278969.657645963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4.8945</v>
      </c>
      <c r="E29" t="n">
        <v>20.43</v>
      </c>
      <c r="F29" t="n">
        <v>17.76</v>
      </c>
      <c r="G29" t="n">
        <v>59.2</v>
      </c>
      <c r="H29" t="n">
        <v>0.96</v>
      </c>
      <c r="I29" t="n">
        <v>18</v>
      </c>
      <c r="J29" t="n">
        <v>142.34</v>
      </c>
      <c r="K29" t="n">
        <v>46.47</v>
      </c>
      <c r="L29" t="n">
        <v>7.75</v>
      </c>
      <c r="M29" t="n">
        <v>16</v>
      </c>
      <c r="N29" t="n">
        <v>23.12</v>
      </c>
      <c r="O29" t="n">
        <v>17788.92</v>
      </c>
      <c r="P29" t="n">
        <v>176.33</v>
      </c>
      <c r="Q29" t="n">
        <v>444.57</v>
      </c>
      <c r="R29" t="n">
        <v>76.54000000000001</v>
      </c>
      <c r="S29" t="n">
        <v>48.21</v>
      </c>
      <c r="T29" t="n">
        <v>8183.22</v>
      </c>
      <c r="U29" t="n">
        <v>0.63</v>
      </c>
      <c r="V29" t="n">
        <v>0.77</v>
      </c>
      <c r="W29" t="n">
        <v>0.19</v>
      </c>
      <c r="X29" t="n">
        <v>0.48</v>
      </c>
      <c r="Y29" t="n">
        <v>1</v>
      </c>
      <c r="Z29" t="n">
        <v>10</v>
      </c>
      <c r="AA29" t="n">
        <v>226.6772140867988</v>
      </c>
      <c r="AB29" t="n">
        <v>310.149764606314</v>
      </c>
      <c r="AC29" t="n">
        <v>280.5495063703078</v>
      </c>
      <c r="AD29" t="n">
        <v>226677.2140867987</v>
      </c>
      <c r="AE29" t="n">
        <v>310149.764606314</v>
      </c>
      <c r="AF29" t="n">
        <v>5.369888409522456e-06</v>
      </c>
      <c r="AG29" t="n">
        <v>5.911458333333333</v>
      </c>
      <c r="AH29" t="n">
        <v>280549.5063703078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4.9049</v>
      </c>
      <c r="E30" t="n">
        <v>20.39</v>
      </c>
      <c r="F30" t="n">
        <v>17.74</v>
      </c>
      <c r="G30" t="n">
        <v>62.63</v>
      </c>
      <c r="H30" t="n">
        <v>0.99</v>
      </c>
      <c r="I30" t="n">
        <v>17</v>
      </c>
      <c r="J30" t="n">
        <v>142.68</v>
      </c>
      <c r="K30" t="n">
        <v>46.47</v>
      </c>
      <c r="L30" t="n">
        <v>8</v>
      </c>
      <c r="M30" t="n">
        <v>15</v>
      </c>
      <c r="N30" t="n">
        <v>23.21</v>
      </c>
      <c r="O30" t="n">
        <v>17831.04</v>
      </c>
      <c r="P30" t="n">
        <v>175.54</v>
      </c>
      <c r="Q30" t="n">
        <v>444.55</v>
      </c>
      <c r="R30" t="n">
        <v>75.87</v>
      </c>
      <c r="S30" t="n">
        <v>48.21</v>
      </c>
      <c r="T30" t="n">
        <v>7854.92</v>
      </c>
      <c r="U30" t="n">
        <v>0.64</v>
      </c>
      <c r="V30" t="n">
        <v>0.77</v>
      </c>
      <c r="W30" t="n">
        <v>0.19</v>
      </c>
      <c r="X30" t="n">
        <v>0.47</v>
      </c>
      <c r="Y30" t="n">
        <v>1</v>
      </c>
      <c r="Z30" t="n">
        <v>10</v>
      </c>
      <c r="AA30" t="n">
        <v>225.98932365874</v>
      </c>
      <c r="AB30" t="n">
        <v>309.2085625750606</v>
      </c>
      <c r="AC30" t="n">
        <v>279.6981313399315</v>
      </c>
      <c r="AD30" t="n">
        <v>225989.32365874</v>
      </c>
      <c r="AE30" t="n">
        <v>309208.5625750606</v>
      </c>
      <c r="AF30" t="n">
        <v>5.381298530976953e-06</v>
      </c>
      <c r="AG30" t="n">
        <v>5.89988425925926</v>
      </c>
      <c r="AH30" t="n">
        <v>279698.1313399315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4.9032</v>
      </c>
      <c r="E31" t="n">
        <v>20.39</v>
      </c>
      <c r="F31" t="n">
        <v>17.75</v>
      </c>
      <c r="G31" t="n">
        <v>62.65</v>
      </c>
      <c r="H31" t="n">
        <v>1.02</v>
      </c>
      <c r="I31" t="n">
        <v>17</v>
      </c>
      <c r="J31" t="n">
        <v>143.02</v>
      </c>
      <c r="K31" t="n">
        <v>46.47</v>
      </c>
      <c r="L31" t="n">
        <v>8.25</v>
      </c>
      <c r="M31" t="n">
        <v>15</v>
      </c>
      <c r="N31" t="n">
        <v>23.3</v>
      </c>
      <c r="O31" t="n">
        <v>17873.19</v>
      </c>
      <c r="P31" t="n">
        <v>174.63</v>
      </c>
      <c r="Q31" t="n">
        <v>444.56</v>
      </c>
      <c r="R31" t="n">
        <v>76.20999999999999</v>
      </c>
      <c r="S31" t="n">
        <v>48.21</v>
      </c>
      <c r="T31" t="n">
        <v>8024.26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225.6022293262693</v>
      </c>
      <c r="AB31" t="n">
        <v>308.6789230319778</v>
      </c>
      <c r="AC31" t="n">
        <v>279.2190398514867</v>
      </c>
      <c r="AD31" t="n">
        <v>225602.2293262693</v>
      </c>
      <c r="AE31" t="n">
        <v>308678.9230319778</v>
      </c>
      <c r="AF31" t="n">
        <v>5.379433414969967e-06</v>
      </c>
      <c r="AG31" t="n">
        <v>5.89988425925926</v>
      </c>
      <c r="AH31" t="n">
        <v>279219.0398514867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4.9217</v>
      </c>
      <c r="E32" t="n">
        <v>20.32</v>
      </c>
      <c r="F32" t="n">
        <v>17.7</v>
      </c>
      <c r="G32" t="n">
        <v>66.38</v>
      </c>
      <c r="H32" t="n">
        <v>1.05</v>
      </c>
      <c r="I32" t="n">
        <v>16</v>
      </c>
      <c r="J32" t="n">
        <v>143.36</v>
      </c>
      <c r="K32" t="n">
        <v>46.47</v>
      </c>
      <c r="L32" t="n">
        <v>8.5</v>
      </c>
      <c r="M32" t="n">
        <v>14</v>
      </c>
      <c r="N32" t="n">
        <v>23.4</v>
      </c>
      <c r="O32" t="n">
        <v>17915.37</v>
      </c>
      <c r="P32" t="n">
        <v>173.66</v>
      </c>
      <c r="Q32" t="n">
        <v>444.55</v>
      </c>
      <c r="R32" t="n">
        <v>74.53</v>
      </c>
      <c r="S32" t="n">
        <v>48.21</v>
      </c>
      <c r="T32" t="n">
        <v>7191.56</v>
      </c>
      <c r="U32" t="n">
        <v>0.65</v>
      </c>
      <c r="V32" t="n">
        <v>0.77</v>
      </c>
      <c r="W32" t="n">
        <v>0.19</v>
      </c>
      <c r="X32" t="n">
        <v>0.43</v>
      </c>
      <c r="Y32" t="n">
        <v>1</v>
      </c>
      <c r="Z32" t="n">
        <v>10</v>
      </c>
      <c r="AA32" t="n">
        <v>224.5724311612749</v>
      </c>
      <c r="AB32" t="n">
        <v>307.2699077511445</v>
      </c>
      <c r="AC32" t="n">
        <v>277.9444990114903</v>
      </c>
      <c r="AD32" t="n">
        <v>224572.4311612749</v>
      </c>
      <c r="AE32" t="n">
        <v>307269.9077511445</v>
      </c>
      <c r="AF32" t="n">
        <v>5.399730265634217e-06</v>
      </c>
      <c r="AG32" t="n">
        <v>5.87962962962963</v>
      </c>
      <c r="AH32" t="n">
        <v>277944.4990114903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4.9179</v>
      </c>
      <c r="E33" t="n">
        <v>20.33</v>
      </c>
      <c r="F33" t="n">
        <v>17.72</v>
      </c>
      <c r="G33" t="n">
        <v>66.44</v>
      </c>
      <c r="H33" t="n">
        <v>1.08</v>
      </c>
      <c r="I33" t="n">
        <v>16</v>
      </c>
      <c r="J33" t="n">
        <v>143.7</v>
      </c>
      <c r="K33" t="n">
        <v>46.47</v>
      </c>
      <c r="L33" t="n">
        <v>8.75</v>
      </c>
      <c r="M33" t="n">
        <v>14</v>
      </c>
      <c r="N33" t="n">
        <v>23.49</v>
      </c>
      <c r="O33" t="n">
        <v>17957.59</v>
      </c>
      <c r="P33" t="n">
        <v>173.15</v>
      </c>
      <c r="Q33" t="n">
        <v>444.56</v>
      </c>
      <c r="R33" t="n">
        <v>75.08</v>
      </c>
      <c r="S33" t="n">
        <v>48.21</v>
      </c>
      <c r="T33" t="n">
        <v>7465.22</v>
      </c>
      <c r="U33" t="n">
        <v>0.64</v>
      </c>
      <c r="V33" t="n">
        <v>0.77</v>
      </c>
      <c r="W33" t="n">
        <v>0.19</v>
      </c>
      <c r="X33" t="n">
        <v>0.44</v>
      </c>
      <c r="Y33" t="n">
        <v>1</v>
      </c>
      <c r="Z33" t="n">
        <v>10</v>
      </c>
      <c r="AA33" t="n">
        <v>224.4536053542787</v>
      </c>
      <c r="AB33" t="n">
        <v>307.1073250397877</v>
      </c>
      <c r="AC33" t="n">
        <v>277.797432965919</v>
      </c>
      <c r="AD33" t="n">
        <v>224453.6053542787</v>
      </c>
      <c r="AE33" t="n">
        <v>307107.3250397877</v>
      </c>
      <c r="AF33" t="n">
        <v>5.395561182795074e-06</v>
      </c>
      <c r="AG33" t="n">
        <v>5.882523148148148</v>
      </c>
      <c r="AH33" t="n">
        <v>277797.432965919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4.9343</v>
      </c>
      <c r="E34" t="n">
        <v>20.27</v>
      </c>
      <c r="F34" t="n">
        <v>17.68</v>
      </c>
      <c r="G34" t="n">
        <v>70.70999999999999</v>
      </c>
      <c r="H34" t="n">
        <v>1.11</v>
      </c>
      <c r="I34" t="n">
        <v>15</v>
      </c>
      <c r="J34" t="n">
        <v>144.05</v>
      </c>
      <c r="K34" t="n">
        <v>46.47</v>
      </c>
      <c r="L34" t="n">
        <v>9</v>
      </c>
      <c r="M34" t="n">
        <v>13</v>
      </c>
      <c r="N34" t="n">
        <v>23.58</v>
      </c>
      <c r="O34" t="n">
        <v>17999.83</v>
      </c>
      <c r="P34" t="n">
        <v>172.15</v>
      </c>
      <c r="Q34" t="n">
        <v>444.57</v>
      </c>
      <c r="R34" t="n">
        <v>73.70999999999999</v>
      </c>
      <c r="S34" t="n">
        <v>48.21</v>
      </c>
      <c r="T34" t="n">
        <v>6783.9</v>
      </c>
      <c r="U34" t="n">
        <v>0.65</v>
      </c>
      <c r="V34" t="n">
        <v>0.77</v>
      </c>
      <c r="W34" t="n">
        <v>0.19</v>
      </c>
      <c r="X34" t="n">
        <v>0.4</v>
      </c>
      <c r="Y34" t="n">
        <v>1</v>
      </c>
      <c r="Z34" t="n">
        <v>10</v>
      </c>
      <c r="AA34" t="n">
        <v>223.4866312838475</v>
      </c>
      <c r="AB34" t="n">
        <v>305.7842684567393</v>
      </c>
      <c r="AC34" t="n">
        <v>276.6006470462347</v>
      </c>
      <c r="AD34" t="n">
        <v>223486.6312838476</v>
      </c>
      <c r="AE34" t="n">
        <v>305784.2684567393</v>
      </c>
      <c r="AF34" t="n">
        <v>5.413554066627165e-06</v>
      </c>
      <c r="AG34" t="n">
        <v>5.865162037037037</v>
      </c>
      <c r="AH34" t="n">
        <v>276600.6470462347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4.9335</v>
      </c>
      <c r="E35" t="n">
        <v>20.27</v>
      </c>
      <c r="F35" t="n">
        <v>17.68</v>
      </c>
      <c r="G35" t="n">
        <v>70.72</v>
      </c>
      <c r="H35" t="n">
        <v>1.13</v>
      </c>
      <c r="I35" t="n">
        <v>15</v>
      </c>
      <c r="J35" t="n">
        <v>144.39</v>
      </c>
      <c r="K35" t="n">
        <v>46.47</v>
      </c>
      <c r="L35" t="n">
        <v>9.25</v>
      </c>
      <c r="M35" t="n">
        <v>13</v>
      </c>
      <c r="N35" t="n">
        <v>23.67</v>
      </c>
      <c r="O35" t="n">
        <v>18042.12</v>
      </c>
      <c r="P35" t="n">
        <v>171.75</v>
      </c>
      <c r="Q35" t="n">
        <v>444.56</v>
      </c>
      <c r="R35" t="n">
        <v>73.83</v>
      </c>
      <c r="S35" t="n">
        <v>48.21</v>
      </c>
      <c r="T35" t="n">
        <v>6844.26</v>
      </c>
      <c r="U35" t="n">
        <v>0.65</v>
      </c>
      <c r="V35" t="n">
        <v>0.77</v>
      </c>
      <c r="W35" t="n">
        <v>0.19</v>
      </c>
      <c r="X35" t="n">
        <v>0.4</v>
      </c>
      <c r="Y35" t="n">
        <v>1</v>
      </c>
      <c r="Z35" t="n">
        <v>10</v>
      </c>
      <c r="AA35" t="n">
        <v>223.3098207759981</v>
      </c>
      <c r="AB35" t="n">
        <v>305.5423485195707</v>
      </c>
      <c r="AC35" t="n">
        <v>276.3818156083327</v>
      </c>
      <c r="AD35" t="n">
        <v>223309.8207759981</v>
      </c>
      <c r="AE35" t="n">
        <v>305542.3485195707</v>
      </c>
      <c r="AF35" t="n">
        <v>5.412676364976819e-06</v>
      </c>
      <c r="AG35" t="n">
        <v>5.865162037037037</v>
      </c>
      <c r="AH35" t="n">
        <v>276381.8156083327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4.962</v>
      </c>
      <c r="E36" t="n">
        <v>20.15</v>
      </c>
      <c r="F36" t="n">
        <v>17.59</v>
      </c>
      <c r="G36" t="n">
        <v>75.39</v>
      </c>
      <c r="H36" t="n">
        <v>1.16</v>
      </c>
      <c r="I36" t="n">
        <v>14</v>
      </c>
      <c r="J36" t="n">
        <v>144.73</v>
      </c>
      <c r="K36" t="n">
        <v>46.47</v>
      </c>
      <c r="L36" t="n">
        <v>9.5</v>
      </c>
      <c r="M36" t="n">
        <v>12</v>
      </c>
      <c r="N36" t="n">
        <v>23.77</v>
      </c>
      <c r="O36" t="n">
        <v>18084.43</v>
      </c>
      <c r="P36" t="n">
        <v>170.54</v>
      </c>
      <c r="Q36" t="n">
        <v>444.55</v>
      </c>
      <c r="R36" t="n">
        <v>70.68000000000001</v>
      </c>
      <c r="S36" t="n">
        <v>48.21</v>
      </c>
      <c r="T36" t="n">
        <v>5274.77</v>
      </c>
      <c r="U36" t="n">
        <v>0.68</v>
      </c>
      <c r="V36" t="n">
        <v>0.78</v>
      </c>
      <c r="W36" t="n">
        <v>0.19</v>
      </c>
      <c r="X36" t="n">
        <v>0.32</v>
      </c>
      <c r="Y36" t="n">
        <v>1</v>
      </c>
      <c r="Z36" t="n">
        <v>10</v>
      </c>
      <c r="AA36" t="n">
        <v>221.8627889758528</v>
      </c>
      <c r="AB36" t="n">
        <v>303.5624557720753</v>
      </c>
      <c r="AC36" t="n">
        <v>274.5908810458607</v>
      </c>
      <c r="AD36" t="n">
        <v>221862.7889758528</v>
      </c>
      <c r="AE36" t="n">
        <v>303562.4557720753</v>
      </c>
      <c r="AF36" t="n">
        <v>5.44394448627039e-06</v>
      </c>
      <c r="AG36" t="n">
        <v>5.830439814814814</v>
      </c>
      <c r="AH36" t="n">
        <v>274590.8810458607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4.9515</v>
      </c>
      <c r="E37" t="n">
        <v>20.2</v>
      </c>
      <c r="F37" t="n">
        <v>17.63</v>
      </c>
      <c r="G37" t="n">
        <v>75.58</v>
      </c>
      <c r="H37" t="n">
        <v>1.19</v>
      </c>
      <c r="I37" t="n">
        <v>14</v>
      </c>
      <c r="J37" t="n">
        <v>145.08</v>
      </c>
      <c r="K37" t="n">
        <v>46.47</v>
      </c>
      <c r="L37" t="n">
        <v>9.75</v>
      </c>
      <c r="M37" t="n">
        <v>12</v>
      </c>
      <c r="N37" t="n">
        <v>23.86</v>
      </c>
      <c r="O37" t="n">
        <v>18126.77</v>
      </c>
      <c r="P37" t="n">
        <v>170.36</v>
      </c>
      <c r="Q37" t="n">
        <v>444.55</v>
      </c>
      <c r="R37" t="n">
        <v>72.56</v>
      </c>
      <c r="S37" t="n">
        <v>48.21</v>
      </c>
      <c r="T37" t="n">
        <v>6216.47</v>
      </c>
      <c r="U37" t="n">
        <v>0.66</v>
      </c>
      <c r="V37" t="n">
        <v>0.77</v>
      </c>
      <c r="W37" t="n">
        <v>0.18</v>
      </c>
      <c r="X37" t="n">
        <v>0.36</v>
      </c>
      <c r="Y37" t="n">
        <v>1</v>
      </c>
      <c r="Z37" t="n">
        <v>10</v>
      </c>
      <c r="AA37" t="n">
        <v>222.101623092698</v>
      </c>
      <c r="AB37" t="n">
        <v>303.8892391473605</v>
      </c>
      <c r="AC37" t="n">
        <v>274.886476674452</v>
      </c>
      <c r="AD37" t="n">
        <v>222101.623092698</v>
      </c>
      <c r="AE37" t="n">
        <v>303889.2391473604</v>
      </c>
      <c r="AF37" t="n">
        <v>5.432424652109601e-06</v>
      </c>
      <c r="AG37" t="n">
        <v>5.844907407407407</v>
      </c>
      <c r="AH37" t="n">
        <v>274886.476674452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4.9452</v>
      </c>
      <c r="E38" t="n">
        <v>20.22</v>
      </c>
      <c r="F38" t="n">
        <v>17.66</v>
      </c>
      <c r="G38" t="n">
        <v>75.69</v>
      </c>
      <c r="H38" t="n">
        <v>1.22</v>
      </c>
      <c r="I38" t="n">
        <v>14</v>
      </c>
      <c r="J38" t="n">
        <v>145.42</v>
      </c>
      <c r="K38" t="n">
        <v>46.47</v>
      </c>
      <c r="L38" t="n">
        <v>10</v>
      </c>
      <c r="M38" t="n">
        <v>12</v>
      </c>
      <c r="N38" t="n">
        <v>23.95</v>
      </c>
      <c r="O38" t="n">
        <v>18169.15</v>
      </c>
      <c r="P38" t="n">
        <v>168.76</v>
      </c>
      <c r="Q38" t="n">
        <v>444.55</v>
      </c>
      <c r="R38" t="n">
        <v>73.18000000000001</v>
      </c>
      <c r="S38" t="n">
        <v>48.21</v>
      </c>
      <c r="T38" t="n">
        <v>6524.36</v>
      </c>
      <c r="U38" t="n">
        <v>0.66</v>
      </c>
      <c r="V38" t="n">
        <v>0.77</v>
      </c>
      <c r="W38" t="n">
        <v>0.19</v>
      </c>
      <c r="X38" t="n">
        <v>0.38</v>
      </c>
      <c r="Y38" t="n">
        <v>1</v>
      </c>
      <c r="Z38" t="n">
        <v>10</v>
      </c>
      <c r="AA38" t="n">
        <v>221.5273950411708</v>
      </c>
      <c r="AB38" t="n">
        <v>303.1035549941076</v>
      </c>
      <c r="AC38" t="n">
        <v>274.1757771140708</v>
      </c>
      <c r="AD38" t="n">
        <v>221527.3950411708</v>
      </c>
      <c r="AE38" t="n">
        <v>303103.5549941076</v>
      </c>
      <c r="AF38" t="n">
        <v>5.425512751613127e-06</v>
      </c>
      <c r="AG38" t="n">
        <v>5.850694444444444</v>
      </c>
      <c r="AH38" t="n">
        <v>274175.7771140708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4.9615</v>
      </c>
      <c r="E39" t="n">
        <v>20.16</v>
      </c>
      <c r="F39" t="n">
        <v>17.62</v>
      </c>
      <c r="G39" t="n">
        <v>81.33</v>
      </c>
      <c r="H39" t="n">
        <v>1.24</v>
      </c>
      <c r="I39" t="n">
        <v>13</v>
      </c>
      <c r="J39" t="n">
        <v>145.76</v>
      </c>
      <c r="K39" t="n">
        <v>46.47</v>
      </c>
      <c r="L39" t="n">
        <v>10.25</v>
      </c>
      <c r="M39" t="n">
        <v>11</v>
      </c>
      <c r="N39" t="n">
        <v>24.05</v>
      </c>
      <c r="O39" t="n">
        <v>18211.56</v>
      </c>
      <c r="P39" t="n">
        <v>168.27</v>
      </c>
      <c r="Q39" t="n">
        <v>444.55</v>
      </c>
      <c r="R39" t="n">
        <v>71.87</v>
      </c>
      <c r="S39" t="n">
        <v>48.21</v>
      </c>
      <c r="T39" t="n">
        <v>5874.08</v>
      </c>
      <c r="U39" t="n">
        <v>0.67</v>
      </c>
      <c r="V39" t="n">
        <v>0.77</v>
      </c>
      <c r="W39" t="n">
        <v>0.18</v>
      </c>
      <c r="X39" t="n">
        <v>0.34</v>
      </c>
      <c r="Y39" t="n">
        <v>1</v>
      </c>
      <c r="Z39" t="n">
        <v>10</v>
      </c>
      <c r="AA39" t="n">
        <v>220.826369133851</v>
      </c>
      <c r="AB39" t="n">
        <v>302.1443804206328</v>
      </c>
      <c r="AC39" t="n">
        <v>273.3081448156781</v>
      </c>
      <c r="AD39" t="n">
        <v>220826.369133851</v>
      </c>
      <c r="AE39" t="n">
        <v>302144.3804206328</v>
      </c>
      <c r="AF39" t="n">
        <v>5.443395922738924e-06</v>
      </c>
      <c r="AG39" t="n">
        <v>5.833333333333333</v>
      </c>
      <c r="AH39" t="n">
        <v>273308.1448156781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4.9581</v>
      </c>
      <c r="E40" t="n">
        <v>20.17</v>
      </c>
      <c r="F40" t="n">
        <v>17.64</v>
      </c>
      <c r="G40" t="n">
        <v>81.39</v>
      </c>
      <c r="H40" t="n">
        <v>1.27</v>
      </c>
      <c r="I40" t="n">
        <v>13</v>
      </c>
      <c r="J40" t="n">
        <v>146.11</v>
      </c>
      <c r="K40" t="n">
        <v>46.47</v>
      </c>
      <c r="L40" t="n">
        <v>10.5</v>
      </c>
      <c r="M40" t="n">
        <v>11</v>
      </c>
      <c r="N40" t="n">
        <v>24.14</v>
      </c>
      <c r="O40" t="n">
        <v>18254.01</v>
      </c>
      <c r="P40" t="n">
        <v>168.02</v>
      </c>
      <c r="Q40" t="n">
        <v>444.55</v>
      </c>
      <c r="R40" t="n">
        <v>72.37</v>
      </c>
      <c r="S40" t="n">
        <v>48.21</v>
      </c>
      <c r="T40" t="n">
        <v>6123.36</v>
      </c>
      <c r="U40" t="n">
        <v>0.67</v>
      </c>
      <c r="V40" t="n">
        <v>0.77</v>
      </c>
      <c r="W40" t="n">
        <v>0.18</v>
      </c>
      <c r="X40" t="n">
        <v>0.36</v>
      </c>
      <c r="Y40" t="n">
        <v>1</v>
      </c>
      <c r="Z40" t="n">
        <v>10</v>
      </c>
      <c r="AA40" t="n">
        <v>220.823085990769</v>
      </c>
      <c r="AB40" t="n">
        <v>302.139888279426</v>
      </c>
      <c r="AC40" t="n">
        <v>273.3040813981234</v>
      </c>
      <c r="AD40" t="n">
        <v>220823.085990769</v>
      </c>
      <c r="AE40" t="n">
        <v>302139.888279426</v>
      </c>
      <c r="AF40" t="n">
        <v>5.439665690724955e-06</v>
      </c>
      <c r="AG40" t="n">
        <v>5.836226851851852</v>
      </c>
      <c r="AH40" t="n">
        <v>273304.0813981234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4.9639</v>
      </c>
      <c r="E41" t="n">
        <v>20.15</v>
      </c>
      <c r="F41" t="n">
        <v>17.61</v>
      </c>
      <c r="G41" t="n">
        <v>81.28</v>
      </c>
      <c r="H41" t="n">
        <v>1.3</v>
      </c>
      <c r="I41" t="n">
        <v>13</v>
      </c>
      <c r="J41" t="n">
        <v>146.45</v>
      </c>
      <c r="K41" t="n">
        <v>46.47</v>
      </c>
      <c r="L41" t="n">
        <v>10.75</v>
      </c>
      <c r="M41" t="n">
        <v>11</v>
      </c>
      <c r="N41" t="n">
        <v>24.24</v>
      </c>
      <c r="O41" t="n">
        <v>18296.48</v>
      </c>
      <c r="P41" t="n">
        <v>166.28</v>
      </c>
      <c r="Q41" t="n">
        <v>444.57</v>
      </c>
      <c r="R41" t="n">
        <v>71.48</v>
      </c>
      <c r="S41" t="n">
        <v>48.21</v>
      </c>
      <c r="T41" t="n">
        <v>5679.79</v>
      </c>
      <c r="U41" t="n">
        <v>0.67</v>
      </c>
      <c r="V41" t="n">
        <v>0.77</v>
      </c>
      <c r="W41" t="n">
        <v>0.19</v>
      </c>
      <c r="X41" t="n">
        <v>0.33</v>
      </c>
      <c r="Y41" t="n">
        <v>1</v>
      </c>
      <c r="Z41" t="n">
        <v>10</v>
      </c>
      <c r="AA41" t="n">
        <v>219.7810803747389</v>
      </c>
      <c r="AB41" t="n">
        <v>300.7141702255309</v>
      </c>
      <c r="AC41" t="n">
        <v>272.0144318742837</v>
      </c>
      <c r="AD41" t="n">
        <v>219781.0803747389</v>
      </c>
      <c r="AE41" t="n">
        <v>300714.1702255309</v>
      </c>
      <c r="AF41" t="n">
        <v>5.446029027689962e-06</v>
      </c>
      <c r="AG41" t="n">
        <v>5.830439814814814</v>
      </c>
      <c r="AH41" t="n">
        <v>272014.4318742837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4.9762</v>
      </c>
      <c r="E42" t="n">
        <v>20.1</v>
      </c>
      <c r="F42" t="n">
        <v>17.59</v>
      </c>
      <c r="G42" t="n">
        <v>87.94</v>
      </c>
      <c r="H42" t="n">
        <v>1.33</v>
      </c>
      <c r="I42" t="n">
        <v>12</v>
      </c>
      <c r="J42" t="n">
        <v>146.8</v>
      </c>
      <c r="K42" t="n">
        <v>46.47</v>
      </c>
      <c r="L42" t="n">
        <v>11</v>
      </c>
      <c r="M42" t="n">
        <v>10</v>
      </c>
      <c r="N42" t="n">
        <v>24.33</v>
      </c>
      <c r="O42" t="n">
        <v>18338.99</v>
      </c>
      <c r="P42" t="n">
        <v>166</v>
      </c>
      <c r="Q42" t="n">
        <v>444.55</v>
      </c>
      <c r="R42" t="n">
        <v>70.75</v>
      </c>
      <c r="S42" t="n">
        <v>48.21</v>
      </c>
      <c r="T42" t="n">
        <v>5322.4</v>
      </c>
      <c r="U42" t="n">
        <v>0.68</v>
      </c>
      <c r="V42" t="n">
        <v>0.78</v>
      </c>
      <c r="W42" t="n">
        <v>0.18</v>
      </c>
      <c r="X42" t="n">
        <v>0.31</v>
      </c>
      <c r="Y42" t="n">
        <v>1</v>
      </c>
      <c r="Z42" t="n">
        <v>10</v>
      </c>
      <c r="AA42" t="n">
        <v>219.3213362159439</v>
      </c>
      <c r="AB42" t="n">
        <v>300.085127984987</v>
      </c>
      <c r="AC42" t="n">
        <v>271.4454245423108</v>
      </c>
      <c r="AD42" t="n">
        <v>219321.3362159439</v>
      </c>
      <c r="AE42" t="n">
        <v>300085.127984987</v>
      </c>
      <c r="AF42" t="n">
        <v>5.459523690564031e-06</v>
      </c>
      <c r="AG42" t="n">
        <v>5.815972222222222</v>
      </c>
      <c r="AH42" t="n">
        <v>271445.4245423108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4.9768</v>
      </c>
      <c r="E43" t="n">
        <v>20.09</v>
      </c>
      <c r="F43" t="n">
        <v>17.59</v>
      </c>
      <c r="G43" t="n">
        <v>87.93000000000001</v>
      </c>
      <c r="H43" t="n">
        <v>1.35</v>
      </c>
      <c r="I43" t="n">
        <v>12</v>
      </c>
      <c r="J43" t="n">
        <v>147.14</v>
      </c>
      <c r="K43" t="n">
        <v>46.47</v>
      </c>
      <c r="L43" t="n">
        <v>11.25</v>
      </c>
      <c r="M43" t="n">
        <v>10</v>
      </c>
      <c r="N43" t="n">
        <v>24.43</v>
      </c>
      <c r="O43" t="n">
        <v>18381.53</v>
      </c>
      <c r="P43" t="n">
        <v>166</v>
      </c>
      <c r="Q43" t="n">
        <v>444.56</v>
      </c>
      <c r="R43" t="n">
        <v>70.65000000000001</v>
      </c>
      <c r="S43" t="n">
        <v>48.21</v>
      </c>
      <c r="T43" t="n">
        <v>5268.61</v>
      </c>
      <c r="U43" t="n">
        <v>0.68</v>
      </c>
      <c r="V43" t="n">
        <v>0.78</v>
      </c>
      <c r="W43" t="n">
        <v>0.18</v>
      </c>
      <c r="X43" t="n">
        <v>0.31</v>
      </c>
      <c r="Y43" t="n">
        <v>1</v>
      </c>
      <c r="Z43" t="n">
        <v>10</v>
      </c>
      <c r="AA43" t="n">
        <v>219.3074971389873</v>
      </c>
      <c r="AB43" t="n">
        <v>300.0661927493581</v>
      </c>
      <c r="AC43" t="n">
        <v>271.4282964589945</v>
      </c>
      <c r="AD43" t="n">
        <v>219307.4971389873</v>
      </c>
      <c r="AE43" t="n">
        <v>300066.1927493581</v>
      </c>
      <c r="AF43" t="n">
        <v>5.460181966801789e-06</v>
      </c>
      <c r="AG43" t="n">
        <v>5.813078703703703</v>
      </c>
      <c r="AH43" t="n">
        <v>271428.2964589945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4.9875</v>
      </c>
      <c r="E44" t="n">
        <v>20.05</v>
      </c>
      <c r="F44" t="n">
        <v>17.54</v>
      </c>
      <c r="G44" t="n">
        <v>87.72</v>
      </c>
      <c r="H44" t="n">
        <v>1.38</v>
      </c>
      <c r="I44" t="n">
        <v>12</v>
      </c>
      <c r="J44" t="n">
        <v>147.49</v>
      </c>
      <c r="K44" t="n">
        <v>46.47</v>
      </c>
      <c r="L44" t="n">
        <v>11.5</v>
      </c>
      <c r="M44" t="n">
        <v>10</v>
      </c>
      <c r="N44" t="n">
        <v>24.52</v>
      </c>
      <c r="O44" t="n">
        <v>18424.11</v>
      </c>
      <c r="P44" t="n">
        <v>164.87</v>
      </c>
      <c r="Q44" t="n">
        <v>444.57</v>
      </c>
      <c r="R44" t="n">
        <v>69.15000000000001</v>
      </c>
      <c r="S44" t="n">
        <v>48.21</v>
      </c>
      <c r="T44" t="n">
        <v>4520.31</v>
      </c>
      <c r="U44" t="n">
        <v>0.7</v>
      </c>
      <c r="V44" t="n">
        <v>0.78</v>
      </c>
      <c r="W44" t="n">
        <v>0.18</v>
      </c>
      <c r="X44" t="n">
        <v>0.27</v>
      </c>
      <c r="Y44" t="n">
        <v>1</v>
      </c>
      <c r="Z44" t="n">
        <v>10</v>
      </c>
      <c r="AA44" t="n">
        <v>218.4165436328742</v>
      </c>
      <c r="AB44" t="n">
        <v>298.8471508562001</v>
      </c>
      <c r="AC44" t="n">
        <v>270.3255982131831</v>
      </c>
      <c r="AD44" t="n">
        <v>218416.5436328742</v>
      </c>
      <c r="AE44" t="n">
        <v>298847.1508562001</v>
      </c>
      <c r="AF44" t="n">
        <v>5.471921226375166e-06</v>
      </c>
      <c r="AG44" t="n">
        <v>5.80150462962963</v>
      </c>
      <c r="AH44" t="n">
        <v>270325.5982131831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4.9852</v>
      </c>
      <c r="E45" t="n">
        <v>20.06</v>
      </c>
      <c r="F45" t="n">
        <v>17.58</v>
      </c>
      <c r="G45" t="n">
        <v>95.89</v>
      </c>
      <c r="H45" t="n">
        <v>1.41</v>
      </c>
      <c r="I45" t="n">
        <v>11</v>
      </c>
      <c r="J45" t="n">
        <v>147.83</v>
      </c>
      <c r="K45" t="n">
        <v>46.47</v>
      </c>
      <c r="L45" t="n">
        <v>11.75</v>
      </c>
      <c r="M45" t="n">
        <v>9</v>
      </c>
      <c r="N45" t="n">
        <v>24.62</v>
      </c>
      <c r="O45" t="n">
        <v>18466.71</v>
      </c>
      <c r="P45" t="n">
        <v>163.31</v>
      </c>
      <c r="Q45" t="n">
        <v>444.56</v>
      </c>
      <c r="R45" t="n">
        <v>70.78</v>
      </c>
      <c r="S45" t="n">
        <v>48.21</v>
      </c>
      <c r="T45" t="n">
        <v>5341.24</v>
      </c>
      <c r="U45" t="n">
        <v>0.68</v>
      </c>
      <c r="V45" t="n">
        <v>0.78</v>
      </c>
      <c r="W45" t="n">
        <v>0.18</v>
      </c>
      <c r="X45" t="n">
        <v>0.3</v>
      </c>
      <c r="Y45" t="n">
        <v>1</v>
      </c>
      <c r="Z45" t="n">
        <v>10</v>
      </c>
      <c r="AA45" t="n">
        <v>217.7896488074323</v>
      </c>
      <c r="AB45" t="n">
        <v>297.9894056993831</v>
      </c>
      <c r="AC45" t="n">
        <v>269.5497150502796</v>
      </c>
      <c r="AD45" t="n">
        <v>217789.6488074323</v>
      </c>
      <c r="AE45" t="n">
        <v>297989.4056993831</v>
      </c>
      <c r="AF45" t="n">
        <v>5.469397834130421e-06</v>
      </c>
      <c r="AG45" t="n">
        <v>5.804398148148148</v>
      </c>
      <c r="AH45" t="n">
        <v>269549.7150502796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4.9877</v>
      </c>
      <c r="E46" t="n">
        <v>20.05</v>
      </c>
      <c r="F46" t="n">
        <v>17.57</v>
      </c>
      <c r="G46" t="n">
        <v>95.83</v>
      </c>
      <c r="H46" t="n">
        <v>1.43</v>
      </c>
      <c r="I46" t="n">
        <v>11</v>
      </c>
      <c r="J46" t="n">
        <v>148.18</v>
      </c>
      <c r="K46" t="n">
        <v>46.47</v>
      </c>
      <c r="L46" t="n">
        <v>12</v>
      </c>
      <c r="M46" t="n">
        <v>9</v>
      </c>
      <c r="N46" t="n">
        <v>24.71</v>
      </c>
      <c r="O46" t="n">
        <v>18509.36</v>
      </c>
      <c r="P46" t="n">
        <v>162.79</v>
      </c>
      <c r="Q46" t="n">
        <v>444.55</v>
      </c>
      <c r="R46" t="n">
        <v>70.3</v>
      </c>
      <c r="S46" t="n">
        <v>48.21</v>
      </c>
      <c r="T46" t="n">
        <v>5099.43</v>
      </c>
      <c r="U46" t="n">
        <v>0.6899999999999999</v>
      </c>
      <c r="V46" t="n">
        <v>0.78</v>
      </c>
      <c r="W46" t="n">
        <v>0.18</v>
      </c>
      <c r="X46" t="n">
        <v>0.29</v>
      </c>
      <c r="Y46" t="n">
        <v>1</v>
      </c>
      <c r="Z46" t="n">
        <v>10</v>
      </c>
      <c r="AA46" t="n">
        <v>217.4613745133784</v>
      </c>
      <c r="AB46" t="n">
        <v>297.5402463278192</v>
      </c>
      <c r="AC46" t="n">
        <v>269.1434228187384</v>
      </c>
      <c r="AD46" t="n">
        <v>217461.3745133784</v>
      </c>
      <c r="AE46" t="n">
        <v>297540.2463278192</v>
      </c>
      <c r="AF46" t="n">
        <v>5.472140651787752e-06</v>
      </c>
      <c r="AG46" t="n">
        <v>5.80150462962963</v>
      </c>
      <c r="AH46" t="n">
        <v>269143.4228187384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4.9875</v>
      </c>
      <c r="E47" t="n">
        <v>20.05</v>
      </c>
      <c r="F47" t="n">
        <v>17.57</v>
      </c>
      <c r="G47" t="n">
        <v>95.84</v>
      </c>
      <c r="H47" t="n">
        <v>1.46</v>
      </c>
      <c r="I47" t="n">
        <v>11</v>
      </c>
      <c r="J47" t="n">
        <v>148.52</v>
      </c>
      <c r="K47" t="n">
        <v>46.47</v>
      </c>
      <c r="L47" t="n">
        <v>12.25</v>
      </c>
      <c r="M47" t="n">
        <v>9</v>
      </c>
      <c r="N47" t="n">
        <v>24.81</v>
      </c>
      <c r="O47" t="n">
        <v>18552.03</v>
      </c>
      <c r="P47" t="n">
        <v>162.67</v>
      </c>
      <c r="Q47" t="n">
        <v>444.55</v>
      </c>
      <c r="R47" t="n">
        <v>70.26000000000001</v>
      </c>
      <c r="S47" t="n">
        <v>48.21</v>
      </c>
      <c r="T47" t="n">
        <v>5078.2</v>
      </c>
      <c r="U47" t="n">
        <v>0.6899999999999999</v>
      </c>
      <c r="V47" t="n">
        <v>0.78</v>
      </c>
      <c r="W47" t="n">
        <v>0.18</v>
      </c>
      <c r="X47" t="n">
        <v>0.29</v>
      </c>
      <c r="Y47" t="n">
        <v>1</v>
      </c>
      <c r="Z47" t="n">
        <v>10</v>
      </c>
      <c r="AA47" t="n">
        <v>217.4077100168346</v>
      </c>
      <c r="AB47" t="n">
        <v>297.4668201961374</v>
      </c>
      <c r="AC47" t="n">
        <v>269.0770043740101</v>
      </c>
      <c r="AD47" t="n">
        <v>217407.7100168346</v>
      </c>
      <c r="AE47" t="n">
        <v>297466.8201961374</v>
      </c>
      <c r="AF47" t="n">
        <v>5.471921226375166e-06</v>
      </c>
      <c r="AG47" t="n">
        <v>5.80150462962963</v>
      </c>
      <c r="AH47" t="n">
        <v>269077.0043740101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4.9906</v>
      </c>
      <c r="E48" t="n">
        <v>20.04</v>
      </c>
      <c r="F48" t="n">
        <v>17.56</v>
      </c>
      <c r="G48" t="n">
        <v>95.77</v>
      </c>
      <c r="H48" t="n">
        <v>1.49</v>
      </c>
      <c r="I48" t="n">
        <v>11</v>
      </c>
      <c r="J48" t="n">
        <v>148.87</v>
      </c>
      <c r="K48" t="n">
        <v>46.47</v>
      </c>
      <c r="L48" t="n">
        <v>12.5</v>
      </c>
      <c r="M48" t="n">
        <v>9</v>
      </c>
      <c r="N48" t="n">
        <v>24.9</v>
      </c>
      <c r="O48" t="n">
        <v>18594.74</v>
      </c>
      <c r="P48" t="n">
        <v>161.84</v>
      </c>
      <c r="Q48" t="n">
        <v>444.55</v>
      </c>
      <c r="R48" t="n">
        <v>69.68000000000001</v>
      </c>
      <c r="S48" t="n">
        <v>48.21</v>
      </c>
      <c r="T48" t="n">
        <v>4792.26</v>
      </c>
      <c r="U48" t="n">
        <v>0.6899999999999999</v>
      </c>
      <c r="V48" t="n">
        <v>0.78</v>
      </c>
      <c r="W48" t="n">
        <v>0.18</v>
      </c>
      <c r="X48" t="n">
        <v>0.28</v>
      </c>
      <c r="Y48" t="n">
        <v>1</v>
      </c>
      <c r="Z48" t="n">
        <v>10</v>
      </c>
      <c r="AA48" t="n">
        <v>216.9160084278337</v>
      </c>
      <c r="AB48" t="n">
        <v>296.7940523897236</v>
      </c>
      <c r="AC48" t="n">
        <v>268.4684445828047</v>
      </c>
      <c r="AD48" t="n">
        <v>216916.0084278337</v>
      </c>
      <c r="AE48" t="n">
        <v>296794.0523897236</v>
      </c>
      <c r="AF48" t="n">
        <v>5.475322320270256e-06</v>
      </c>
      <c r="AG48" t="n">
        <v>5.798611111111111</v>
      </c>
      <c r="AH48" t="n">
        <v>268468.4445828047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5.0027</v>
      </c>
      <c r="E49" t="n">
        <v>19.99</v>
      </c>
      <c r="F49" t="n">
        <v>17.54</v>
      </c>
      <c r="G49" t="n">
        <v>105.22</v>
      </c>
      <c r="H49" t="n">
        <v>1.51</v>
      </c>
      <c r="I49" t="n">
        <v>10</v>
      </c>
      <c r="J49" t="n">
        <v>149.22</v>
      </c>
      <c r="K49" t="n">
        <v>46.47</v>
      </c>
      <c r="L49" t="n">
        <v>12.75</v>
      </c>
      <c r="M49" t="n">
        <v>8</v>
      </c>
      <c r="N49" t="n">
        <v>25</v>
      </c>
      <c r="O49" t="n">
        <v>18637.48</v>
      </c>
      <c r="P49" t="n">
        <v>160.39</v>
      </c>
      <c r="Q49" t="n">
        <v>444.55</v>
      </c>
      <c r="R49" t="n">
        <v>69.06999999999999</v>
      </c>
      <c r="S49" t="n">
        <v>48.21</v>
      </c>
      <c r="T49" t="n">
        <v>4489.87</v>
      </c>
      <c r="U49" t="n">
        <v>0.7</v>
      </c>
      <c r="V49" t="n">
        <v>0.78</v>
      </c>
      <c r="W49" t="n">
        <v>0.18</v>
      </c>
      <c r="X49" t="n">
        <v>0.26</v>
      </c>
      <c r="Y49" t="n">
        <v>1</v>
      </c>
      <c r="Z49" t="n">
        <v>10</v>
      </c>
      <c r="AA49" t="n">
        <v>215.9045786174594</v>
      </c>
      <c r="AB49" t="n">
        <v>295.4101695020362</v>
      </c>
      <c r="AC49" t="n">
        <v>267.2166375356259</v>
      </c>
      <c r="AD49" t="n">
        <v>215904.5786174594</v>
      </c>
      <c r="AE49" t="n">
        <v>295410.1695020362</v>
      </c>
      <c r="AF49" t="n">
        <v>5.488597557731737e-06</v>
      </c>
      <c r="AG49" t="n">
        <v>5.784143518518518</v>
      </c>
      <c r="AH49" t="n">
        <v>267216.6375356258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5.0046</v>
      </c>
      <c r="E50" t="n">
        <v>19.98</v>
      </c>
      <c r="F50" t="n">
        <v>17.53</v>
      </c>
      <c r="G50" t="n">
        <v>105.17</v>
      </c>
      <c r="H50" t="n">
        <v>1.54</v>
      </c>
      <c r="I50" t="n">
        <v>10</v>
      </c>
      <c r="J50" t="n">
        <v>149.56</v>
      </c>
      <c r="K50" t="n">
        <v>46.47</v>
      </c>
      <c r="L50" t="n">
        <v>13</v>
      </c>
      <c r="M50" t="n">
        <v>8</v>
      </c>
      <c r="N50" t="n">
        <v>25.1</v>
      </c>
      <c r="O50" t="n">
        <v>18680.25</v>
      </c>
      <c r="P50" t="n">
        <v>160.18</v>
      </c>
      <c r="Q50" t="n">
        <v>444.55</v>
      </c>
      <c r="R50" t="n">
        <v>68.8</v>
      </c>
      <c r="S50" t="n">
        <v>48.21</v>
      </c>
      <c r="T50" t="n">
        <v>4353.84</v>
      </c>
      <c r="U50" t="n">
        <v>0.7</v>
      </c>
      <c r="V50" t="n">
        <v>0.78</v>
      </c>
      <c r="W50" t="n">
        <v>0.18</v>
      </c>
      <c r="X50" t="n">
        <v>0.25</v>
      </c>
      <c r="Y50" t="n">
        <v>1</v>
      </c>
      <c r="Z50" t="n">
        <v>10</v>
      </c>
      <c r="AA50" t="n">
        <v>215.7415254665133</v>
      </c>
      <c r="AB50" t="n">
        <v>295.1870729875145</v>
      </c>
      <c r="AC50" t="n">
        <v>267.0148330393322</v>
      </c>
      <c r="AD50" t="n">
        <v>215741.5254665133</v>
      </c>
      <c r="AE50" t="n">
        <v>295187.0729875145</v>
      </c>
      <c r="AF50" t="n">
        <v>5.490682099151309e-06</v>
      </c>
      <c r="AG50" t="n">
        <v>5.78125</v>
      </c>
      <c r="AH50" t="n">
        <v>267014.8330393322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5.0131</v>
      </c>
      <c r="E51" t="n">
        <v>19.95</v>
      </c>
      <c r="F51" t="n">
        <v>17.5</v>
      </c>
      <c r="G51" t="n">
        <v>104.97</v>
      </c>
      <c r="H51" t="n">
        <v>1.56</v>
      </c>
      <c r="I51" t="n">
        <v>10</v>
      </c>
      <c r="J51" t="n">
        <v>149.91</v>
      </c>
      <c r="K51" t="n">
        <v>46.47</v>
      </c>
      <c r="L51" t="n">
        <v>13.25</v>
      </c>
      <c r="M51" t="n">
        <v>8</v>
      </c>
      <c r="N51" t="n">
        <v>25.19</v>
      </c>
      <c r="O51" t="n">
        <v>18723.06</v>
      </c>
      <c r="P51" t="n">
        <v>159.13</v>
      </c>
      <c r="Q51" t="n">
        <v>444.55</v>
      </c>
      <c r="R51" t="n">
        <v>67.54000000000001</v>
      </c>
      <c r="S51" t="n">
        <v>48.21</v>
      </c>
      <c r="T51" t="n">
        <v>3727.42</v>
      </c>
      <c r="U51" t="n">
        <v>0.71</v>
      </c>
      <c r="V51" t="n">
        <v>0.78</v>
      </c>
      <c r="W51" t="n">
        <v>0.18</v>
      </c>
      <c r="X51" t="n">
        <v>0.22</v>
      </c>
      <c r="Y51" t="n">
        <v>1</v>
      </c>
      <c r="Z51" t="n">
        <v>10</v>
      </c>
      <c r="AA51" t="n">
        <v>214.9886299975682</v>
      </c>
      <c r="AB51" t="n">
        <v>294.1569281915004</v>
      </c>
      <c r="AC51" t="n">
        <v>266.0830038168321</v>
      </c>
      <c r="AD51" t="n">
        <v>214988.6299975682</v>
      </c>
      <c r="AE51" t="n">
        <v>294156.9281915004</v>
      </c>
      <c r="AF51" t="n">
        <v>5.500007679186234e-06</v>
      </c>
      <c r="AG51" t="n">
        <v>5.772569444444444</v>
      </c>
      <c r="AH51" t="n">
        <v>266083.0038168321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5.0134</v>
      </c>
      <c r="E52" t="n">
        <v>19.95</v>
      </c>
      <c r="F52" t="n">
        <v>17.49</v>
      </c>
      <c r="G52" t="n">
        <v>104.96</v>
      </c>
      <c r="H52" t="n">
        <v>1.59</v>
      </c>
      <c r="I52" t="n">
        <v>10</v>
      </c>
      <c r="J52" t="n">
        <v>150.26</v>
      </c>
      <c r="K52" t="n">
        <v>46.47</v>
      </c>
      <c r="L52" t="n">
        <v>13.5</v>
      </c>
      <c r="M52" t="n">
        <v>8</v>
      </c>
      <c r="N52" t="n">
        <v>25.29</v>
      </c>
      <c r="O52" t="n">
        <v>18765.9</v>
      </c>
      <c r="P52" t="n">
        <v>158.53</v>
      </c>
      <c r="Q52" t="n">
        <v>444.55</v>
      </c>
      <c r="R52" t="n">
        <v>67.78</v>
      </c>
      <c r="S52" t="n">
        <v>48.21</v>
      </c>
      <c r="T52" t="n">
        <v>3846.34</v>
      </c>
      <c r="U52" t="n">
        <v>0.71</v>
      </c>
      <c r="V52" t="n">
        <v>0.78</v>
      </c>
      <c r="W52" t="n">
        <v>0.17</v>
      </c>
      <c r="X52" t="n">
        <v>0.22</v>
      </c>
      <c r="Y52" t="n">
        <v>1</v>
      </c>
      <c r="Z52" t="n">
        <v>10</v>
      </c>
      <c r="AA52" t="n">
        <v>214.6733118907858</v>
      </c>
      <c r="AB52" t="n">
        <v>293.7254960469479</v>
      </c>
      <c r="AC52" t="n">
        <v>265.6927469506366</v>
      </c>
      <c r="AD52" t="n">
        <v>214673.3118907858</v>
      </c>
      <c r="AE52" t="n">
        <v>293725.4960469479</v>
      </c>
      <c r="AF52" t="n">
        <v>5.500336817305115e-06</v>
      </c>
      <c r="AG52" t="n">
        <v>5.772569444444444</v>
      </c>
      <c r="AH52" t="n">
        <v>265692.7469506366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5.0008</v>
      </c>
      <c r="E53" t="n">
        <v>20</v>
      </c>
      <c r="F53" t="n">
        <v>17.54</v>
      </c>
      <c r="G53" t="n">
        <v>105.27</v>
      </c>
      <c r="H53" t="n">
        <v>1.62</v>
      </c>
      <c r="I53" t="n">
        <v>10</v>
      </c>
      <c r="J53" t="n">
        <v>150.61</v>
      </c>
      <c r="K53" t="n">
        <v>46.47</v>
      </c>
      <c r="L53" t="n">
        <v>13.75</v>
      </c>
      <c r="M53" t="n">
        <v>8</v>
      </c>
      <c r="N53" t="n">
        <v>25.39</v>
      </c>
      <c r="O53" t="n">
        <v>18808.78</v>
      </c>
      <c r="P53" t="n">
        <v>157.5</v>
      </c>
      <c r="Q53" t="n">
        <v>444.57</v>
      </c>
      <c r="R53" t="n">
        <v>69.36</v>
      </c>
      <c r="S53" t="n">
        <v>48.21</v>
      </c>
      <c r="T53" t="n">
        <v>4634.29</v>
      </c>
      <c r="U53" t="n">
        <v>0.7</v>
      </c>
      <c r="V53" t="n">
        <v>0.78</v>
      </c>
      <c r="W53" t="n">
        <v>0.18</v>
      </c>
      <c r="X53" t="n">
        <v>0.27</v>
      </c>
      <c r="Y53" t="n">
        <v>1</v>
      </c>
      <c r="Z53" t="n">
        <v>10</v>
      </c>
      <c r="AA53" t="n">
        <v>214.5491388318174</v>
      </c>
      <c r="AB53" t="n">
        <v>293.5555969895386</v>
      </c>
      <c r="AC53" t="n">
        <v>265.5390628208116</v>
      </c>
      <c r="AD53" t="n">
        <v>214549.1388318174</v>
      </c>
      <c r="AE53" t="n">
        <v>293555.5969895386</v>
      </c>
      <c r="AF53" t="n">
        <v>5.486513016312166e-06</v>
      </c>
      <c r="AG53" t="n">
        <v>5.787037037037037</v>
      </c>
      <c r="AH53" t="n">
        <v>265539.0628208116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5.0185</v>
      </c>
      <c r="E54" t="n">
        <v>19.93</v>
      </c>
      <c r="F54" t="n">
        <v>17.5</v>
      </c>
      <c r="G54" t="n">
        <v>116.67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7</v>
      </c>
      <c r="N54" t="n">
        <v>25.49</v>
      </c>
      <c r="O54" t="n">
        <v>18851.69</v>
      </c>
      <c r="P54" t="n">
        <v>155.33</v>
      </c>
      <c r="Q54" t="n">
        <v>444.55</v>
      </c>
      <c r="R54" t="n">
        <v>67.91</v>
      </c>
      <c r="S54" t="n">
        <v>48.21</v>
      </c>
      <c r="T54" t="n">
        <v>3915.61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213.0383788054336</v>
      </c>
      <c r="AB54" t="n">
        <v>291.488508471413</v>
      </c>
      <c r="AC54" t="n">
        <v>263.6692543296783</v>
      </c>
      <c r="AD54" t="n">
        <v>213038.3788054336</v>
      </c>
      <c r="AE54" t="n">
        <v>291488.508471413</v>
      </c>
      <c r="AF54" t="n">
        <v>5.50593216532607e-06</v>
      </c>
      <c r="AG54" t="n">
        <v>5.766782407407407</v>
      </c>
      <c r="AH54" t="n">
        <v>263669.2543296783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5.0139</v>
      </c>
      <c r="E55" t="n">
        <v>19.94</v>
      </c>
      <c r="F55" t="n">
        <v>17.52</v>
      </c>
      <c r="G55" t="n">
        <v>116.8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7</v>
      </c>
      <c r="N55" t="n">
        <v>25.59</v>
      </c>
      <c r="O55" t="n">
        <v>18894.63</v>
      </c>
      <c r="P55" t="n">
        <v>155.47</v>
      </c>
      <c r="Q55" t="n">
        <v>444.55</v>
      </c>
      <c r="R55" t="n">
        <v>68.56999999999999</v>
      </c>
      <c r="S55" t="n">
        <v>48.21</v>
      </c>
      <c r="T55" t="n">
        <v>4242.78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213.2439522287057</v>
      </c>
      <c r="AB55" t="n">
        <v>291.7697830983931</v>
      </c>
      <c r="AC55" t="n">
        <v>263.9236845010309</v>
      </c>
      <c r="AD55" t="n">
        <v>213243.9522287057</v>
      </c>
      <c r="AE55" t="n">
        <v>291769.7830983931</v>
      </c>
      <c r="AF55" t="n">
        <v>5.50088538083658e-06</v>
      </c>
      <c r="AG55" t="n">
        <v>5.769675925925926</v>
      </c>
      <c r="AH55" t="n">
        <v>263923.6845010309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5.0176</v>
      </c>
      <c r="E56" t="n">
        <v>19.93</v>
      </c>
      <c r="F56" t="n">
        <v>17.5</v>
      </c>
      <c r="G56" t="n">
        <v>116.7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7</v>
      </c>
      <c r="N56" t="n">
        <v>25.68</v>
      </c>
      <c r="O56" t="n">
        <v>18937.61</v>
      </c>
      <c r="P56" t="n">
        <v>155.3</v>
      </c>
      <c r="Q56" t="n">
        <v>444.58</v>
      </c>
      <c r="R56" t="n">
        <v>68.11</v>
      </c>
      <c r="S56" t="n">
        <v>48.21</v>
      </c>
      <c r="T56" t="n">
        <v>4012.56</v>
      </c>
      <c r="U56" t="n">
        <v>0.71</v>
      </c>
      <c r="V56" t="n">
        <v>0.78</v>
      </c>
      <c r="W56" t="n">
        <v>0.18</v>
      </c>
      <c r="X56" t="n">
        <v>0.23</v>
      </c>
      <c r="Y56" t="n">
        <v>1</v>
      </c>
      <c r="Z56" t="n">
        <v>10</v>
      </c>
      <c r="AA56" t="n">
        <v>213.0433806724751</v>
      </c>
      <c r="AB56" t="n">
        <v>291.4953522465659</v>
      </c>
      <c r="AC56" t="n">
        <v>263.675444944536</v>
      </c>
      <c r="AD56" t="n">
        <v>213043.3806724751</v>
      </c>
      <c r="AE56" t="n">
        <v>291495.3522465659</v>
      </c>
      <c r="AF56" t="n">
        <v>5.50494475096943e-06</v>
      </c>
      <c r="AG56" t="n">
        <v>5.766782407407407</v>
      </c>
      <c r="AH56" t="n">
        <v>263675.444944536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5.022</v>
      </c>
      <c r="E57" t="n">
        <v>19.91</v>
      </c>
      <c r="F57" t="n">
        <v>17.49</v>
      </c>
      <c r="G57" t="n">
        <v>116.58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7</v>
      </c>
      <c r="N57" t="n">
        <v>25.78</v>
      </c>
      <c r="O57" t="n">
        <v>18980.62</v>
      </c>
      <c r="P57" t="n">
        <v>155.04</v>
      </c>
      <c r="Q57" t="n">
        <v>444.56</v>
      </c>
      <c r="R57" t="n">
        <v>67.39</v>
      </c>
      <c r="S57" t="n">
        <v>48.21</v>
      </c>
      <c r="T57" t="n">
        <v>3653.15</v>
      </c>
      <c r="U57" t="n">
        <v>0.72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212.8038758192907</v>
      </c>
      <c r="AB57" t="n">
        <v>291.1676511402307</v>
      </c>
      <c r="AC57" t="n">
        <v>263.3790191718579</v>
      </c>
      <c r="AD57" t="n">
        <v>212803.8758192906</v>
      </c>
      <c r="AE57" t="n">
        <v>291167.6511402307</v>
      </c>
      <c r="AF57" t="n">
        <v>5.509772110046333e-06</v>
      </c>
      <c r="AG57" t="n">
        <v>5.76099537037037</v>
      </c>
      <c r="AH57" t="n">
        <v>263379.0191718579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5.0236</v>
      </c>
      <c r="E58" t="n">
        <v>19.91</v>
      </c>
      <c r="F58" t="n">
        <v>17.48</v>
      </c>
      <c r="G58" t="n">
        <v>116.54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6</v>
      </c>
      <c r="N58" t="n">
        <v>25.88</v>
      </c>
      <c r="O58" t="n">
        <v>19023.66</v>
      </c>
      <c r="P58" t="n">
        <v>153.4</v>
      </c>
      <c r="Q58" t="n">
        <v>444.57</v>
      </c>
      <c r="R58" t="n">
        <v>67.19</v>
      </c>
      <c r="S58" t="n">
        <v>48.21</v>
      </c>
      <c r="T58" t="n">
        <v>3557.49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211.9605941998818</v>
      </c>
      <c r="AB58" t="n">
        <v>290.0138360255968</v>
      </c>
      <c r="AC58" t="n">
        <v>262.3353225523746</v>
      </c>
      <c r="AD58" t="n">
        <v>211960.5941998818</v>
      </c>
      <c r="AE58" t="n">
        <v>290013.8360255968</v>
      </c>
      <c r="AF58" t="n">
        <v>5.511527513347024e-06</v>
      </c>
      <c r="AG58" t="n">
        <v>5.76099537037037</v>
      </c>
      <c r="AH58" t="n">
        <v>262335.3225523746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5.028</v>
      </c>
      <c r="E59" t="n">
        <v>19.89</v>
      </c>
      <c r="F59" t="n">
        <v>17.46</v>
      </c>
      <c r="G59" t="n">
        <v>116.42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6</v>
      </c>
      <c r="N59" t="n">
        <v>25.98</v>
      </c>
      <c r="O59" t="n">
        <v>19066.74</v>
      </c>
      <c r="P59" t="n">
        <v>153.25</v>
      </c>
      <c r="Q59" t="n">
        <v>444.55</v>
      </c>
      <c r="R59" t="n">
        <v>66.53</v>
      </c>
      <c r="S59" t="n">
        <v>48.21</v>
      </c>
      <c r="T59" t="n">
        <v>3223.99</v>
      </c>
      <c r="U59" t="n">
        <v>0.72</v>
      </c>
      <c r="V59" t="n">
        <v>0.78</v>
      </c>
      <c r="W59" t="n">
        <v>0.18</v>
      </c>
      <c r="X59" t="n">
        <v>0.19</v>
      </c>
      <c r="Y59" t="n">
        <v>1</v>
      </c>
      <c r="Z59" t="n">
        <v>10</v>
      </c>
      <c r="AA59" t="n">
        <v>211.7560462081127</v>
      </c>
      <c r="AB59" t="n">
        <v>289.7339644392379</v>
      </c>
      <c r="AC59" t="n">
        <v>262.0821615174153</v>
      </c>
      <c r="AD59" t="n">
        <v>211756.0462081127</v>
      </c>
      <c r="AE59" t="n">
        <v>289733.9644392378</v>
      </c>
      <c r="AF59" t="n">
        <v>5.516354872423926e-06</v>
      </c>
      <c r="AG59" t="n">
        <v>5.755208333333333</v>
      </c>
      <c r="AH59" t="n">
        <v>262082.1615174153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5.006</v>
      </c>
      <c r="E60" t="n">
        <v>19.98</v>
      </c>
      <c r="F60" t="n">
        <v>17.55</v>
      </c>
      <c r="G60" t="n">
        <v>117.01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5</v>
      </c>
      <c r="N60" t="n">
        <v>26.08</v>
      </c>
      <c r="O60" t="n">
        <v>19109.85</v>
      </c>
      <c r="P60" t="n">
        <v>152.75</v>
      </c>
      <c r="Q60" t="n">
        <v>444.55</v>
      </c>
      <c r="R60" t="n">
        <v>69.65000000000001</v>
      </c>
      <c r="S60" t="n">
        <v>48.21</v>
      </c>
      <c r="T60" t="n">
        <v>4784.37</v>
      </c>
      <c r="U60" t="n">
        <v>0.6899999999999999</v>
      </c>
      <c r="V60" t="n">
        <v>0.78</v>
      </c>
      <c r="W60" t="n">
        <v>0.18</v>
      </c>
      <c r="X60" t="n">
        <v>0.27</v>
      </c>
      <c r="Y60" t="n">
        <v>1</v>
      </c>
      <c r="Z60" t="n">
        <v>10</v>
      </c>
      <c r="AA60" t="n">
        <v>212.1591697886481</v>
      </c>
      <c r="AB60" t="n">
        <v>290.2855359066834</v>
      </c>
      <c r="AC60" t="n">
        <v>262.5810917781436</v>
      </c>
      <c r="AD60" t="n">
        <v>212159.1697886481</v>
      </c>
      <c r="AE60" t="n">
        <v>290285.5359066834</v>
      </c>
      <c r="AF60" t="n">
        <v>5.492218077039415e-06</v>
      </c>
      <c r="AG60" t="n">
        <v>5.78125</v>
      </c>
      <c r="AH60" t="n">
        <v>262581.0917781435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5.0308</v>
      </c>
      <c r="E61" t="n">
        <v>19.88</v>
      </c>
      <c r="F61" t="n">
        <v>17.48</v>
      </c>
      <c r="G61" t="n">
        <v>131.1</v>
      </c>
      <c r="H61" t="n">
        <v>1.82</v>
      </c>
      <c r="I61" t="n">
        <v>8</v>
      </c>
      <c r="J61" t="n">
        <v>153.4</v>
      </c>
      <c r="K61" t="n">
        <v>46.47</v>
      </c>
      <c r="L61" t="n">
        <v>15.75</v>
      </c>
      <c r="M61" t="n">
        <v>2</v>
      </c>
      <c r="N61" t="n">
        <v>26.18</v>
      </c>
      <c r="O61" t="n">
        <v>19153</v>
      </c>
      <c r="P61" t="n">
        <v>151.83</v>
      </c>
      <c r="Q61" t="n">
        <v>444.55</v>
      </c>
      <c r="R61" t="n">
        <v>67</v>
      </c>
      <c r="S61" t="n">
        <v>48.21</v>
      </c>
      <c r="T61" t="n">
        <v>3466.77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211.05203646921</v>
      </c>
      <c r="AB61" t="n">
        <v>288.7707072557539</v>
      </c>
      <c r="AC61" t="n">
        <v>261.210836247583</v>
      </c>
      <c r="AD61" t="n">
        <v>211052.0364692099</v>
      </c>
      <c r="AE61" t="n">
        <v>288770.7072557539</v>
      </c>
      <c r="AF61" t="n">
        <v>5.519426828200137e-06</v>
      </c>
      <c r="AG61" t="n">
        <v>5.752314814814814</v>
      </c>
      <c r="AH61" t="n">
        <v>261210.8362475829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5.0328</v>
      </c>
      <c r="E62" t="n">
        <v>19.87</v>
      </c>
      <c r="F62" t="n">
        <v>17.47</v>
      </c>
      <c r="G62" t="n">
        <v>131.04</v>
      </c>
      <c r="H62" t="n">
        <v>1.84</v>
      </c>
      <c r="I62" t="n">
        <v>8</v>
      </c>
      <c r="J62" t="n">
        <v>153.75</v>
      </c>
      <c r="K62" t="n">
        <v>46.47</v>
      </c>
      <c r="L62" t="n">
        <v>16</v>
      </c>
      <c r="M62" t="n">
        <v>2</v>
      </c>
      <c r="N62" t="n">
        <v>26.28</v>
      </c>
      <c r="O62" t="n">
        <v>19196.18</v>
      </c>
      <c r="P62" t="n">
        <v>152.16</v>
      </c>
      <c r="Q62" t="n">
        <v>444.55</v>
      </c>
      <c r="R62" t="n">
        <v>66.81999999999999</v>
      </c>
      <c r="S62" t="n">
        <v>48.21</v>
      </c>
      <c r="T62" t="n">
        <v>3377.35</v>
      </c>
      <c r="U62" t="n">
        <v>0.72</v>
      </c>
      <c r="V62" t="n">
        <v>0.78</v>
      </c>
      <c r="W62" t="n">
        <v>0.18</v>
      </c>
      <c r="X62" t="n">
        <v>0.2</v>
      </c>
      <c r="Y62" t="n">
        <v>1</v>
      </c>
      <c r="Z62" t="n">
        <v>10</v>
      </c>
      <c r="AA62" t="n">
        <v>211.1491239679917</v>
      </c>
      <c r="AB62" t="n">
        <v>288.9035466547853</v>
      </c>
      <c r="AC62" t="n">
        <v>261.330997640812</v>
      </c>
      <c r="AD62" t="n">
        <v>211149.1239679917</v>
      </c>
      <c r="AE62" t="n">
        <v>288903.5466547853</v>
      </c>
      <c r="AF62" t="n">
        <v>5.521621082326002e-06</v>
      </c>
      <c r="AG62" t="n">
        <v>5.749421296296297</v>
      </c>
      <c r="AH62" t="n">
        <v>261330.997640812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5.0304</v>
      </c>
      <c r="E63" t="n">
        <v>19.88</v>
      </c>
      <c r="F63" t="n">
        <v>17.48</v>
      </c>
      <c r="G63" t="n">
        <v>131.11</v>
      </c>
      <c r="H63" t="n">
        <v>1.87</v>
      </c>
      <c r="I63" t="n">
        <v>8</v>
      </c>
      <c r="J63" t="n">
        <v>154.1</v>
      </c>
      <c r="K63" t="n">
        <v>46.47</v>
      </c>
      <c r="L63" t="n">
        <v>16.25</v>
      </c>
      <c r="M63" t="n">
        <v>2</v>
      </c>
      <c r="N63" t="n">
        <v>26.38</v>
      </c>
      <c r="O63" t="n">
        <v>19239.4</v>
      </c>
      <c r="P63" t="n">
        <v>152.57</v>
      </c>
      <c r="Q63" t="n">
        <v>444.55</v>
      </c>
      <c r="R63" t="n">
        <v>67.16</v>
      </c>
      <c r="S63" t="n">
        <v>48.21</v>
      </c>
      <c r="T63" t="n">
        <v>3542.73</v>
      </c>
      <c r="U63" t="n">
        <v>0.72</v>
      </c>
      <c r="V63" t="n">
        <v>0.78</v>
      </c>
      <c r="W63" t="n">
        <v>0.18</v>
      </c>
      <c r="X63" t="n">
        <v>0.2</v>
      </c>
      <c r="Y63" t="n">
        <v>1</v>
      </c>
      <c r="Z63" t="n">
        <v>10</v>
      </c>
      <c r="AA63" t="n">
        <v>211.416303366216</v>
      </c>
      <c r="AB63" t="n">
        <v>289.2691132945587</v>
      </c>
      <c r="AC63" t="n">
        <v>261.6616751135616</v>
      </c>
      <c r="AD63" t="n">
        <v>211416.303366216</v>
      </c>
      <c r="AE63" t="n">
        <v>289269.1132945587</v>
      </c>
      <c r="AF63" t="n">
        <v>5.518987977374965e-06</v>
      </c>
      <c r="AG63" t="n">
        <v>5.752314814814814</v>
      </c>
      <c r="AH63" t="n">
        <v>261661.6751135616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5.0293</v>
      </c>
      <c r="E64" t="n">
        <v>19.88</v>
      </c>
      <c r="F64" t="n">
        <v>17.49</v>
      </c>
      <c r="G64" t="n">
        <v>131.14</v>
      </c>
      <c r="H64" t="n">
        <v>1.89</v>
      </c>
      <c r="I64" t="n">
        <v>8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152.65</v>
      </c>
      <c r="Q64" t="n">
        <v>444.55</v>
      </c>
      <c r="R64" t="n">
        <v>67.23999999999999</v>
      </c>
      <c r="S64" t="n">
        <v>48.21</v>
      </c>
      <c r="T64" t="n">
        <v>3583.58</v>
      </c>
      <c r="U64" t="n">
        <v>0.72</v>
      </c>
      <c r="V64" t="n">
        <v>0.78</v>
      </c>
      <c r="W64" t="n">
        <v>0.18</v>
      </c>
      <c r="X64" t="n">
        <v>0.21</v>
      </c>
      <c r="Y64" t="n">
        <v>1</v>
      </c>
      <c r="Z64" t="n">
        <v>10</v>
      </c>
      <c r="AA64" t="n">
        <v>211.497339575133</v>
      </c>
      <c r="AB64" t="n">
        <v>289.3799906106642</v>
      </c>
      <c r="AC64" t="n">
        <v>261.7619704542352</v>
      </c>
      <c r="AD64" t="n">
        <v>211497.339575133</v>
      </c>
      <c r="AE64" t="n">
        <v>289379.9906106641</v>
      </c>
      <c r="AF64" t="n">
        <v>5.517781137605739e-06</v>
      </c>
      <c r="AG64" t="n">
        <v>5.752314814814814</v>
      </c>
      <c r="AH64" t="n">
        <v>261761.9704542352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5.0299</v>
      </c>
      <c r="E65" t="n">
        <v>19.88</v>
      </c>
      <c r="F65" t="n">
        <v>17.48</v>
      </c>
      <c r="G65" t="n">
        <v>131.12</v>
      </c>
      <c r="H65" t="n">
        <v>1.92</v>
      </c>
      <c r="I65" t="n">
        <v>8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153.05</v>
      </c>
      <c r="Q65" t="n">
        <v>444.55</v>
      </c>
      <c r="R65" t="n">
        <v>67.16</v>
      </c>
      <c r="S65" t="n">
        <v>48.21</v>
      </c>
      <c r="T65" t="n">
        <v>3546.44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211.6577383668504</v>
      </c>
      <c r="AB65" t="n">
        <v>289.599455313787</v>
      </c>
      <c r="AC65" t="n">
        <v>261.9604897541127</v>
      </c>
      <c r="AD65" t="n">
        <v>211657.7383668504</v>
      </c>
      <c r="AE65" t="n">
        <v>289599.455313787</v>
      </c>
      <c r="AF65" t="n">
        <v>5.518439413843498e-06</v>
      </c>
      <c r="AG65" t="n">
        <v>5.752314814814814</v>
      </c>
      <c r="AH65" t="n">
        <v>261960.4897541127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5.03</v>
      </c>
      <c r="E66" t="n">
        <v>19.88</v>
      </c>
      <c r="F66" t="n">
        <v>17.48</v>
      </c>
      <c r="G66" t="n">
        <v>131.12</v>
      </c>
      <c r="H66" t="n">
        <v>1.94</v>
      </c>
      <c r="I66" t="n">
        <v>8</v>
      </c>
      <c r="J66" t="n">
        <v>155.15</v>
      </c>
      <c r="K66" t="n">
        <v>46.47</v>
      </c>
      <c r="L66" t="n">
        <v>17</v>
      </c>
      <c r="M66" t="n">
        <v>0</v>
      </c>
      <c r="N66" t="n">
        <v>26.68</v>
      </c>
      <c r="O66" t="n">
        <v>19369.26</v>
      </c>
      <c r="P66" t="n">
        <v>153.24</v>
      </c>
      <c r="Q66" t="n">
        <v>444.55</v>
      </c>
      <c r="R66" t="n">
        <v>67.06</v>
      </c>
      <c r="S66" t="n">
        <v>48.21</v>
      </c>
      <c r="T66" t="n">
        <v>3496.3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211.7469690775121</v>
      </c>
      <c r="AB66" t="n">
        <v>289.7215447086954</v>
      </c>
      <c r="AC66" t="n">
        <v>262.0709271085247</v>
      </c>
      <c r="AD66" t="n">
        <v>211746.9690775121</v>
      </c>
      <c r="AE66" t="n">
        <v>289721.5447086954</v>
      </c>
      <c r="AF66" t="n">
        <v>5.518549126549792e-06</v>
      </c>
      <c r="AG66" t="n">
        <v>5.752314814814814</v>
      </c>
      <c r="AH66" t="n">
        <v>262070.9271085247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2.1918</v>
      </c>
      <c r="E2" t="n">
        <v>45.63</v>
      </c>
      <c r="F2" t="n">
        <v>27.03</v>
      </c>
      <c r="G2" t="n">
        <v>5.02</v>
      </c>
      <c r="H2" t="n">
        <v>0.07000000000000001</v>
      </c>
      <c r="I2" t="n">
        <v>323</v>
      </c>
      <c r="J2" t="n">
        <v>252.85</v>
      </c>
      <c r="K2" t="n">
        <v>59.19</v>
      </c>
      <c r="L2" t="n">
        <v>1</v>
      </c>
      <c r="M2" t="n">
        <v>321</v>
      </c>
      <c r="N2" t="n">
        <v>62.65</v>
      </c>
      <c r="O2" t="n">
        <v>31418.63</v>
      </c>
      <c r="P2" t="n">
        <v>443.77</v>
      </c>
      <c r="Q2" t="n">
        <v>444.97</v>
      </c>
      <c r="R2" t="n">
        <v>379.94</v>
      </c>
      <c r="S2" t="n">
        <v>48.21</v>
      </c>
      <c r="T2" t="n">
        <v>158360.02</v>
      </c>
      <c r="U2" t="n">
        <v>0.13</v>
      </c>
      <c r="V2" t="n">
        <v>0.51</v>
      </c>
      <c r="W2" t="n">
        <v>0.68</v>
      </c>
      <c r="X2" t="n">
        <v>9.74</v>
      </c>
      <c r="Y2" t="n">
        <v>1</v>
      </c>
      <c r="Z2" t="n">
        <v>10</v>
      </c>
      <c r="AA2" t="n">
        <v>917.4339487080596</v>
      </c>
      <c r="AB2" t="n">
        <v>1255.27360295165</v>
      </c>
      <c r="AC2" t="n">
        <v>1135.472052073511</v>
      </c>
      <c r="AD2" t="n">
        <v>917433.9487080596</v>
      </c>
      <c r="AE2" t="n">
        <v>1255273.60295165</v>
      </c>
      <c r="AF2" t="n">
        <v>1.972079782106541e-06</v>
      </c>
      <c r="AG2" t="n">
        <v>13.203125</v>
      </c>
      <c r="AH2" t="n">
        <v>1135472.052073511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2.6277</v>
      </c>
      <c r="E3" t="n">
        <v>38.06</v>
      </c>
      <c r="F3" t="n">
        <v>24.06</v>
      </c>
      <c r="G3" t="n">
        <v>6.3</v>
      </c>
      <c r="H3" t="n">
        <v>0.09</v>
      </c>
      <c r="I3" t="n">
        <v>229</v>
      </c>
      <c r="J3" t="n">
        <v>253.3</v>
      </c>
      <c r="K3" t="n">
        <v>59.19</v>
      </c>
      <c r="L3" t="n">
        <v>1.25</v>
      </c>
      <c r="M3" t="n">
        <v>227</v>
      </c>
      <c r="N3" t="n">
        <v>62.86</v>
      </c>
      <c r="O3" t="n">
        <v>31474.5</v>
      </c>
      <c r="P3" t="n">
        <v>394.46</v>
      </c>
      <c r="Q3" t="n">
        <v>444.7</v>
      </c>
      <c r="R3" t="n">
        <v>282</v>
      </c>
      <c r="S3" t="n">
        <v>48.21</v>
      </c>
      <c r="T3" t="n">
        <v>109858.1</v>
      </c>
      <c r="U3" t="n">
        <v>0.17</v>
      </c>
      <c r="V3" t="n">
        <v>0.57</v>
      </c>
      <c r="W3" t="n">
        <v>0.53</v>
      </c>
      <c r="X3" t="n">
        <v>6.77</v>
      </c>
      <c r="Y3" t="n">
        <v>1</v>
      </c>
      <c r="Z3" t="n">
        <v>10</v>
      </c>
      <c r="AA3" t="n">
        <v>699.2585179142477</v>
      </c>
      <c r="AB3" t="n">
        <v>956.7563533188639</v>
      </c>
      <c r="AC3" t="n">
        <v>865.4448697740864</v>
      </c>
      <c r="AD3" t="n">
        <v>699258.5179142477</v>
      </c>
      <c r="AE3" t="n">
        <v>956756.3533188639</v>
      </c>
      <c r="AF3" t="n">
        <v>2.364282344849601e-06</v>
      </c>
      <c r="AG3" t="n">
        <v>11.01273148148148</v>
      </c>
      <c r="AH3" t="n">
        <v>865444.8697740864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2.9348</v>
      </c>
      <c r="E4" t="n">
        <v>34.07</v>
      </c>
      <c r="F4" t="n">
        <v>22.52</v>
      </c>
      <c r="G4" t="n">
        <v>7.55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368.89</v>
      </c>
      <c r="Q4" t="n">
        <v>444.59</v>
      </c>
      <c r="R4" t="n">
        <v>231.86</v>
      </c>
      <c r="S4" t="n">
        <v>48.21</v>
      </c>
      <c r="T4" t="n">
        <v>85042.38</v>
      </c>
      <c r="U4" t="n">
        <v>0.21</v>
      </c>
      <c r="V4" t="n">
        <v>0.61</v>
      </c>
      <c r="W4" t="n">
        <v>0.45</v>
      </c>
      <c r="X4" t="n">
        <v>5.24</v>
      </c>
      <c r="Y4" t="n">
        <v>1</v>
      </c>
      <c r="Z4" t="n">
        <v>10</v>
      </c>
      <c r="AA4" t="n">
        <v>595.5872548992544</v>
      </c>
      <c r="AB4" t="n">
        <v>814.9087576084183</v>
      </c>
      <c r="AC4" t="n">
        <v>737.1350095138949</v>
      </c>
      <c r="AD4" t="n">
        <v>595587.2548992544</v>
      </c>
      <c r="AE4" t="n">
        <v>814908.7576084184</v>
      </c>
      <c r="AF4" t="n">
        <v>2.640596653219397e-06</v>
      </c>
      <c r="AG4" t="n">
        <v>9.858217592592593</v>
      </c>
      <c r="AH4" t="n">
        <v>737135.0095138949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21.5</v>
      </c>
      <c r="G5" t="n">
        <v>8.84</v>
      </c>
      <c r="H5" t="n">
        <v>0.12</v>
      </c>
      <c r="I5" t="n">
        <v>146</v>
      </c>
      <c r="J5" t="n">
        <v>254.21</v>
      </c>
      <c r="K5" t="n">
        <v>59.19</v>
      </c>
      <c r="L5" t="n">
        <v>1.75</v>
      </c>
      <c r="M5" t="n">
        <v>144</v>
      </c>
      <c r="N5" t="n">
        <v>63.26</v>
      </c>
      <c r="O5" t="n">
        <v>31586.46</v>
      </c>
      <c r="P5" t="n">
        <v>351.87</v>
      </c>
      <c r="Q5" t="n">
        <v>444.63</v>
      </c>
      <c r="R5" t="n">
        <v>198.27</v>
      </c>
      <c r="S5" t="n">
        <v>48.21</v>
      </c>
      <c r="T5" t="n">
        <v>68409.21000000001</v>
      </c>
      <c r="U5" t="n">
        <v>0.24</v>
      </c>
      <c r="V5" t="n">
        <v>0.63</v>
      </c>
      <c r="W5" t="n">
        <v>0.4</v>
      </c>
      <c r="X5" t="n">
        <v>4.22</v>
      </c>
      <c r="Y5" t="n">
        <v>1</v>
      </c>
      <c r="Z5" t="n">
        <v>10</v>
      </c>
      <c r="AA5" t="n">
        <v>534.7453719198983</v>
      </c>
      <c r="AB5" t="n">
        <v>731.6622091616243</v>
      </c>
      <c r="AC5" t="n">
        <v>661.8333948135983</v>
      </c>
      <c r="AD5" t="n">
        <v>534745.3719198983</v>
      </c>
      <c r="AE5" t="n">
        <v>731662.2091616243</v>
      </c>
      <c r="AF5" t="n">
        <v>2.861666094985789e-06</v>
      </c>
      <c r="AG5" t="n">
        <v>9.097222222222223</v>
      </c>
      <c r="AH5" t="n">
        <v>661833.3948135983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3.3654</v>
      </c>
      <c r="E6" t="n">
        <v>29.71</v>
      </c>
      <c r="F6" t="n">
        <v>20.85</v>
      </c>
      <c r="G6" t="n">
        <v>10.09</v>
      </c>
      <c r="H6" t="n">
        <v>0.14</v>
      </c>
      <c r="I6" t="n">
        <v>124</v>
      </c>
      <c r="J6" t="n">
        <v>254.66</v>
      </c>
      <c r="K6" t="n">
        <v>59.19</v>
      </c>
      <c r="L6" t="n">
        <v>2</v>
      </c>
      <c r="M6" t="n">
        <v>122</v>
      </c>
      <c r="N6" t="n">
        <v>63.47</v>
      </c>
      <c r="O6" t="n">
        <v>31642.55</v>
      </c>
      <c r="P6" t="n">
        <v>340.92</v>
      </c>
      <c r="Q6" t="n">
        <v>444.57</v>
      </c>
      <c r="R6" t="n">
        <v>177.04</v>
      </c>
      <c r="S6" t="n">
        <v>48.21</v>
      </c>
      <c r="T6" t="n">
        <v>57907.37</v>
      </c>
      <c r="U6" t="n">
        <v>0.27</v>
      </c>
      <c r="V6" t="n">
        <v>0.65</v>
      </c>
      <c r="W6" t="n">
        <v>0.36</v>
      </c>
      <c r="X6" t="n">
        <v>3.57</v>
      </c>
      <c r="Y6" t="n">
        <v>1</v>
      </c>
      <c r="Z6" t="n">
        <v>10</v>
      </c>
      <c r="AA6" t="n">
        <v>504.7993017106524</v>
      </c>
      <c r="AB6" t="n">
        <v>690.688674773957</v>
      </c>
      <c r="AC6" t="n">
        <v>624.7703170411731</v>
      </c>
      <c r="AD6" t="n">
        <v>504799.3017106524</v>
      </c>
      <c r="AE6" t="n">
        <v>690688.674773957</v>
      </c>
      <c r="AF6" t="n">
        <v>3.028030522265422e-06</v>
      </c>
      <c r="AG6" t="n">
        <v>8.596643518518519</v>
      </c>
      <c r="AH6" t="n">
        <v>624770.3170411731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3.5148</v>
      </c>
      <c r="E7" t="n">
        <v>28.45</v>
      </c>
      <c r="F7" t="n">
        <v>20.37</v>
      </c>
      <c r="G7" t="n">
        <v>11.31</v>
      </c>
      <c r="H7" t="n">
        <v>0.16</v>
      </c>
      <c r="I7" t="n">
        <v>108</v>
      </c>
      <c r="J7" t="n">
        <v>255.12</v>
      </c>
      <c r="K7" t="n">
        <v>59.19</v>
      </c>
      <c r="L7" t="n">
        <v>2.25</v>
      </c>
      <c r="M7" t="n">
        <v>106</v>
      </c>
      <c r="N7" t="n">
        <v>63.67</v>
      </c>
      <c r="O7" t="n">
        <v>31698.72</v>
      </c>
      <c r="P7" t="n">
        <v>332.79</v>
      </c>
      <c r="Q7" t="n">
        <v>444.59</v>
      </c>
      <c r="R7" t="n">
        <v>161.53</v>
      </c>
      <c r="S7" t="n">
        <v>48.21</v>
      </c>
      <c r="T7" t="n">
        <v>50231.58</v>
      </c>
      <c r="U7" t="n">
        <v>0.3</v>
      </c>
      <c r="V7" t="n">
        <v>0.67</v>
      </c>
      <c r="W7" t="n">
        <v>0.33</v>
      </c>
      <c r="X7" t="n">
        <v>3.09</v>
      </c>
      <c r="Y7" t="n">
        <v>1</v>
      </c>
      <c r="Z7" t="n">
        <v>10</v>
      </c>
      <c r="AA7" t="n">
        <v>470.9311998336445</v>
      </c>
      <c r="AB7" t="n">
        <v>644.3488436306322</v>
      </c>
      <c r="AC7" t="n">
        <v>582.8530943438058</v>
      </c>
      <c r="AD7" t="n">
        <v>470931.1998336446</v>
      </c>
      <c r="AE7" t="n">
        <v>644348.8436306323</v>
      </c>
      <c r="AF7" t="n">
        <v>3.162453699310188e-06</v>
      </c>
      <c r="AG7" t="n">
        <v>8.232060185185185</v>
      </c>
      <c r="AH7" t="n">
        <v>582853.0943438058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3.6412</v>
      </c>
      <c r="E8" t="n">
        <v>27.46</v>
      </c>
      <c r="F8" t="n">
        <v>20.01</v>
      </c>
      <c r="G8" t="n">
        <v>12.64</v>
      </c>
      <c r="H8" t="n">
        <v>0.17</v>
      </c>
      <c r="I8" t="n">
        <v>95</v>
      </c>
      <c r="J8" t="n">
        <v>255.57</v>
      </c>
      <c r="K8" t="n">
        <v>59.19</v>
      </c>
      <c r="L8" t="n">
        <v>2.5</v>
      </c>
      <c r="M8" t="n">
        <v>93</v>
      </c>
      <c r="N8" t="n">
        <v>63.88</v>
      </c>
      <c r="O8" t="n">
        <v>31754.97</v>
      </c>
      <c r="P8" t="n">
        <v>326.84</v>
      </c>
      <c r="Q8" t="n">
        <v>444.62</v>
      </c>
      <c r="R8" t="n">
        <v>149.7</v>
      </c>
      <c r="S8" t="n">
        <v>48.21</v>
      </c>
      <c r="T8" t="n">
        <v>44380.29</v>
      </c>
      <c r="U8" t="n">
        <v>0.32</v>
      </c>
      <c r="V8" t="n">
        <v>0.68</v>
      </c>
      <c r="W8" t="n">
        <v>0.32</v>
      </c>
      <c r="X8" t="n">
        <v>2.73</v>
      </c>
      <c r="Y8" t="n">
        <v>1</v>
      </c>
      <c r="Z8" t="n">
        <v>10</v>
      </c>
      <c r="AA8" t="n">
        <v>455.0296036515162</v>
      </c>
      <c r="AB8" t="n">
        <v>622.5915782053322</v>
      </c>
      <c r="AC8" t="n">
        <v>563.1723117941825</v>
      </c>
      <c r="AD8" t="n">
        <v>455029.6036515162</v>
      </c>
      <c r="AE8" t="n">
        <v>622591.5782053322</v>
      </c>
      <c r="AF8" t="n">
        <v>3.27618254521687e-06</v>
      </c>
      <c r="AG8" t="n">
        <v>7.945601851851852</v>
      </c>
      <c r="AH8" t="n">
        <v>563172.3117941825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3.7535</v>
      </c>
      <c r="E9" t="n">
        <v>26.64</v>
      </c>
      <c r="F9" t="n">
        <v>19.68</v>
      </c>
      <c r="G9" t="n">
        <v>13.89</v>
      </c>
      <c r="H9" t="n">
        <v>0.19</v>
      </c>
      <c r="I9" t="n">
        <v>85</v>
      </c>
      <c r="J9" t="n">
        <v>256.03</v>
      </c>
      <c r="K9" t="n">
        <v>59.19</v>
      </c>
      <c r="L9" t="n">
        <v>2.75</v>
      </c>
      <c r="M9" t="n">
        <v>83</v>
      </c>
      <c r="N9" t="n">
        <v>64.09</v>
      </c>
      <c r="O9" t="n">
        <v>31811.29</v>
      </c>
      <c r="P9" t="n">
        <v>321.19</v>
      </c>
      <c r="Q9" t="n">
        <v>444.6</v>
      </c>
      <c r="R9" t="n">
        <v>139</v>
      </c>
      <c r="S9" t="n">
        <v>48.21</v>
      </c>
      <c r="T9" t="n">
        <v>39077.68</v>
      </c>
      <c r="U9" t="n">
        <v>0.35</v>
      </c>
      <c r="V9" t="n">
        <v>0.6899999999999999</v>
      </c>
      <c r="W9" t="n">
        <v>0.3</v>
      </c>
      <c r="X9" t="n">
        <v>2.4</v>
      </c>
      <c r="Y9" t="n">
        <v>1</v>
      </c>
      <c r="Z9" t="n">
        <v>10</v>
      </c>
      <c r="AA9" t="n">
        <v>429.0882638000378</v>
      </c>
      <c r="AB9" t="n">
        <v>587.0974925693964</v>
      </c>
      <c r="AC9" t="n">
        <v>531.0657318750785</v>
      </c>
      <c r="AD9" t="n">
        <v>429088.2638000378</v>
      </c>
      <c r="AE9" t="n">
        <v>587097.4925693964</v>
      </c>
      <c r="AF9" t="n">
        <v>3.37722486638238e-06</v>
      </c>
      <c r="AG9" t="n">
        <v>7.708333333333333</v>
      </c>
      <c r="AH9" t="n">
        <v>531065.7318750785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3.8448</v>
      </c>
      <c r="E10" t="n">
        <v>26.01</v>
      </c>
      <c r="F10" t="n">
        <v>19.44</v>
      </c>
      <c r="G10" t="n">
        <v>15.15</v>
      </c>
      <c r="H10" t="n">
        <v>0.21</v>
      </c>
      <c r="I10" t="n">
        <v>77</v>
      </c>
      <c r="J10" t="n">
        <v>256.49</v>
      </c>
      <c r="K10" t="n">
        <v>59.19</v>
      </c>
      <c r="L10" t="n">
        <v>3</v>
      </c>
      <c r="M10" t="n">
        <v>75</v>
      </c>
      <c r="N10" t="n">
        <v>64.29000000000001</v>
      </c>
      <c r="O10" t="n">
        <v>31867.69</v>
      </c>
      <c r="P10" t="n">
        <v>317.02</v>
      </c>
      <c r="Q10" t="n">
        <v>444.58</v>
      </c>
      <c r="R10" t="n">
        <v>131.25</v>
      </c>
      <c r="S10" t="n">
        <v>48.21</v>
      </c>
      <c r="T10" t="n">
        <v>35245.67</v>
      </c>
      <c r="U10" t="n">
        <v>0.37</v>
      </c>
      <c r="V10" t="n">
        <v>0.7</v>
      </c>
      <c r="W10" t="n">
        <v>0.28</v>
      </c>
      <c r="X10" t="n">
        <v>2.16</v>
      </c>
      <c r="Y10" t="n">
        <v>1</v>
      </c>
      <c r="Z10" t="n">
        <v>10</v>
      </c>
      <c r="AA10" t="n">
        <v>419.1648734271238</v>
      </c>
      <c r="AB10" t="n">
        <v>573.5198720720899</v>
      </c>
      <c r="AC10" t="n">
        <v>518.7839404217248</v>
      </c>
      <c r="AD10" t="n">
        <v>419164.8734271238</v>
      </c>
      <c r="AE10" t="n">
        <v>573519.8720720899</v>
      </c>
      <c r="AF10" t="n">
        <v>3.459372363465292e-06</v>
      </c>
      <c r="AG10" t="n">
        <v>7.526041666666668</v>
      </c>
      <c r="AH10" t="n">
        <v>518783.9404217248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3.9151</v>
      </c>
      <c r="E11" t="n">
        <v>25.54</v>
      </c>
      <c r="F11" t="n">
        <v>19.27</v>
      </c>
      <c r="G11" t="n">
        <v>16.28</v>
      </c>
      <c r="H11" t="n">
        <v>0.23</v>
      </c>
      <c r="I11" t="n">
        <v>71</v>
      </c>
      <c r="J11" t="n">
        <v>256.95</v>
      </c>
      <c r="K11" t="n">
        <v>59.19</v>
      </c>
      <c r="L11" t="n">
        <v>3.25</v>
      </c>
      <c r="M11" t="n">
        <v>69</v>
      </c>
      <c r="N11" t="n">
        <v>64.5</v>
      </c>
      <c r="O11" t="n">
        <v>31924.29</v>
      </c>
      <c r="P11" t="n">
        <v>314.03</v>
      </c>
      <c r="Q11" t="n">
        <v>444.64</v>
      </c>
      <c r="R11" t="n">
        <v>125.42</v>
      </c>
      <c r="S11" t="n">
        <v>48.21</v>
      </c>
      <c r="T11" t="n">
        <v>32360.45</v>
      </c>
      <c r="U11" t="n">
        <v>0.38</v>
      </c>
      <c r="V11" t="n">
        <v>0.71</v>
      </c>
      <c r="W11" t="n">
        <v>0.28</v>
      </c>
      <c r="X11" t="n">
        <v>1.99</v>
      </c>
      <c r="Y11" t="n">
        <v>1</v>
      </c>
      <c r="Z11" t="n">
        <v>10</v>
      </c>
      <c r="AA11" t="n">
        <v>411.8534373493368</v>
      </c>
      <c r="AB11" t="n">
        <v>563.5160426726671</v>
      </c>
      <c r="AC11" t="n">
        <v>509.7348624597202</v>
      </c>
      <c r="AD11" t="n">
        <v>411853.4373493369</v>
      </c>
      <c r="AE11" t="n">
        <v>563516.0426726672</v>
      </c>
      <c r="AF11" t="n">
        <v>3.522625036465607e-06</v>
      </c>
      <c r="AG11" t="n">
        <v>7.390046296296297</v>
      </c>
      <c r="AH11" t="n">
        <v>509734.8624597202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3.9902</v>
      </c>
      <c r="E12" t="n">
        <v>25.06</v>
      </c>
      <c r="F12" t="n">
        <v>19.08</v>
      </c>
      <c r="G12" t="n">
        <v>17.61</v>
      </c>
      <c r="H12" t="n">
        <v>0.24</v>
      </c>
      <c r="I12" t="n">
        <v>65</v>
      </c>
      <c r="J12" t="n">
        <v>257.41</v>
      </c>
      <c r="K12" t="n">
        <v>59.19</v>
      </c>
      <c r="L12" t="n">
        <v>3.5</v>
      </c>
      <c r="M12" t="n">
        <v>63</v>
      </c>
      <c r="N12" t="n">
        <v>64.70999999999999</v>
      </c>
      <c r="O12" t="n">
        <v>31980.84</v>
      </c>
      <c r="P12" t="n">
        <v>310.75</v>
      </c>
      <c r="Q12" t="n">
        <v>444.61</v>
      </c>
      <c r="R12" t="n">
        <v>119.28</v>
      </c>
      <c r="S12" t="n">
        <v>48.21</v>
      </c>
      <c r="T12" t="n">
        <v>29321.43</v>
      </c>
      <c r="U12" t="n">
        <v>0.4</v>
      </c>
      <c r="V12" t="n">
        <v>0.72</v>
      </c>
      <c r="W12" t="n">
        <v>0.27</v>
      </c>
      <c r="X12" t="n">
        <v>1.8</v>
      </c>
      <c r="Y12" t="n">
        <v>1</v>
      </c>
      <c r="Z12" t="n">
        <v>10</v>
      </c>
      <c r="AA12" t="n">
        <v>391.8390924247336</v>
      </c>
      <c r="AB12" t="n">
        <v>536.1315329762438</v>
      </c>
      <c r="AC12" t="n">
        <v>484.9638919343228</v>
      </c>
      <c r="AD12" t="n">
        <v>391839.0924247336</v>
      </c>
      <c r="AE12" t="n">
        <v>536131.5329762438</v>
      </c>
      <c r="AF12" t="n">
        <v>3.590196526399087e-06</v>
      </c>
      <c r="AG12" t="n">
        <v>7.251157407407407</v>
      </c>
      <c r="AH12" t="n">
        <v>484963.8919343228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4.0556</v>
      </c>
      <c r="E13" t="n">
        <v>24.66</v>
      </c>
      <c r="F13" t="n">
        <v>18.92</v>
      </c>
      <c r="G13" t="n">
        <v>18.92</v>
      </c>
      <c r="H13" t="n">
        <v>0.26</v>
      </c>
      <c r="I13" t="n">
        <v>60</v>
      </c>
      <c r="J13" t="n">
        <v>257.86</v>
      </c>
      <c r="K13" t="n">
        <v>59.19</v>
      </c>
      <c r="L13" t="n">
        <v>3.75</v>
      </c>
      <c r="M13" t="n">
        <v>58</v>
      </c>
      <c r="N13" t="n">
        <v>64.92</v>
      </c>
      <c r="O13" t="n">
        <v>32037.48</v>
      </c>
      <c r="P13" t="n">
        <v>307.89</v>
      </c>
      <c r="Q13" t="n">
        <v>444.62</v>
      </c>
      <c r="R13" t="n">
        <v>113.84</v>
      </c>
      <c r="S13" t="n">
        <v>48.21</v>
      </c>
      <c r="T13" t="n">
        <v>26627.28</v>
      </c>
      <c r="U13" t="n">
        <v>0.42</v>
      </c>
      <c r="V13" t="n">
        <v>0.72</v>
      </c>
      <c r="W13" t="n">
        <v>0.26</v>
      </c>
      <c r="X13" t="n">
        <v>1.64</v>
      </c>
      <c r="Y13" t="n">
        <v>1</v>
      </c>
      <c r="Z13" t="n">
        <v>10</v>
      </c>
      <c r="AA13" t="n">
        <v>385.6084927371476</v>
      </c>
      <c r="AB13" t="n">
        <v>527.60655160903</v>
      </c>
      <c r="AC13" t="n">
        <v>477.2525228239094</v>
      </c>
      <c r="AD13" t="n">
        <v>385608.4927371475</v>
      </c>
      <c r="AE13" t="n">
        <v>527606.55160903</v>
      </c>
      <c r="AF13" t="n">
        <v>3.649040407113462e-06</v>
      </c>
      <c r="AG13" t="n">
        <v>7.135416666666667</v>
      </c>
      <c r="AH13" t="n">
        <v>477252.5228239094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4.1194</v>
      </c>
      <c r="E14" t="n">
        <v>24.28</v>
      </c>
      <c r="F14" t="n">
        <v>18.73</v>
      </c>
      <c r="G14" t="n">
        <v>20.07</v>
      </c>
      <c r="H14" t="n">
        <v>0.28</v>
      </c>
      <c r="I14" t="n">
        <v>56</v>
      </c>
      <c r="J14" t="n">
        <v>258.32</v>
      </c>
      <c r="K14" t="n">
        <v>59.19</v>
      </c>
      <c r="L14" t="n">
        <v>4</v>
      </c>
      <c r="M14" t="n">
        <v>54</v>
      </c>
      <c r="N14" t="n">
        <v>65.13</v>
      </c>
      <c r="O14" t="n">
        <v>32094.19</v>
      </c>
      <c r="P14" t="n">
        <v>304.64</v>
      </c>
      <c r="Q14" t="n">
        <v>444.63</v>
      </c>
      <c r="R14" t="n">
        <v>107.37</v>
      </c>
      <c r="S14" t="n">
        <v>48.21</v>
      </c>
      <c r="T14" t="n">
        <v>23408.99</v>
      </c>
      <c r="U14" t="n">
        <v>0.45</v>
      </c>
      <c r="V14" t="n">
        <v>0.73</v>
      </c>
      <c r="W14" t="n">
        <v>0.26</v>
      </c>
      <c r="X14" t="n">
        <v>1.45</v>
      </c>
      <c r="Y14" t="n">
        <v>1</v>
      </c>
      <c r="Z14" t="n">
        <v>10</v>
      </c>
      <c r="AA14" t="n">
        <v>379.3458289799423</v>
      </c>
      <c r="AB14" t="n">
        <v>519.0376987671963</v>
      </c>
      <c r="AC14" t="n">
        <v>469.5014692708398</v>
      </c>
      <c r="AD14" t="n">
        <v>379345.8289799422</v>
      </c>
      <c r="AE14" t="n">
        <v>519037.6987671963</v>
      </c>
      <c r="AF14" t="n">
        <v>3.706444682183449e-06</v>
      </c>
      <c r="AG14" t="n">
        <v>7.025462962962963</v>
      </c>
      <c r="AH14" t="n">
        <v>469501.4692708398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4.1862</v>
      </c>
      <c r="E15" t="n">
        <v>23.89</v>
      </c>
      <c r="F15" t="n">
        <v>18.54</v>
      </c>
      <c r="G15" t="n">
        <v>21.39</v>
      </c>
      <c r="H15" t="n">
        <v>0.29</v>
      </c>
      <c r="I15" t="n">
        <v>52</v>
      </c>
      <c r="J15" t="n">
        <v>258.78</v>
      </c>
      <c r="K15" t="n">
        <v>59.19</v>
      </c>
      <c r="L15" t="n">
        <v>4.25</v>
      </c>
      <c r="M15" t="n">
        <v>50</v>
      </c>
      <c r="N15" t="n">
        <v>65.34</v>
      </c>
      <c r="O15" t="n">
        <v>32150.98</v>
      </c>
      <c r="P15" t="n">
        <v>301.19</v>
      </c>
      <c r="Q15" t="n">
        <v>444.56</v>
      </c>
      <c r="R15" t="n">
        <v>101.74</v>
      </c>
      <c r="S15" t="n">
        <v>48.21</v>
      </c>
      <c r="T15" t="n">
        <v>20616.89</v>
      </c>
      <c r="U15" t="n">
        <v>0.47</v>
      </c>
      <c r="V15" t="n">
        <v>0.74</v>
      </c>
      <c r="W15" t="n">
        <v>0.23</v>
      </c>
      <c r="X15" t="n">
        <v>1.26</v>
      </c>
      <c r="Y15" t="n">
        <v>1</v>
      </c>
      <c r="Z15" t="n">
        <v>10</v>
      </c>
      <c r="AA15" t="n">
        <v>372.8226360930985</v>
      </c>
      <c r="AB15" t="n">
        <v>510.1123784764573</v>
      </c>
      <c r="AC15" t="n">
        <v>461.4279690218832</v>
      </c>
      <c r="AD15" t="n">
        <v>372822.6360930986</v>
      </c>
      <c r="AE15" t="n">
        <v>510112.3784764573</v>
      </c>
      <c r="AF15" t="n">
        <v>3.766548217836665e-06</v>
      </c>
      <c r="AG15" t="n">
        <v>6.912615740740741</v>
      </c>
      <c r="AH15" t="n">
        <v>461427.9690218832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4.1566</v>
      </c>
      <c r="E16" t="n">
        <v>24.06</v>
      </c>
      <c r="F16" t="n">
        <v>18.81</v>
      </c>
      <c r="G16" t="n">
        <v>22.57</v>
      </c>
      <c r="H16" t="n">
        <v>0.31</v>
      </c>
      <c r="I16" t="n">
        <v>50</v>
      </c>
      <c r="J16" t="n">
        <v>259.25</v>
      </c>
      <c r="K16" t="n">
        <v>59.19</v>
      </c>
      <c r="L16" t="n">
        <v>4.5</v>
      </c>
      <c r="M16" t="n">
        <v>48</v>
      </c>
      <c r="N16" t="n">
        <v>65.55</v>
      </c>
      <c r="O16" t="n">
        <v>32207.85</v>
      </c>
      <c r="P16" t="n">
        <v>305.61</v>
      </c>
      <c r="Q16" t="n">
        <v>444.58</v>
      </c>
      <c r="R16" t="n">
        <v>111.24</v>
      </c>
      <c r="S16" t="n">
        <v>48.21</v>
      </c>
      <c r="T16" t="n">
        <v>25376.23</v>
      </c>
      <c r="U16" t="n">
        <v>0.43</v>
      </c>
      <c r="V16" t="n">
        <v>0.73</v>
      </c>
      <c r="W16" t="n">
        <v>0.24</v>
      </c>
      <c r="X16" t="n">
        <v>1.53</v>
      </c>
      <c r="Y16" t="n">
        <v>1</v>
      </c>
      <c r="Z16" t="n">
        <v>10</v>
      </c>
      <c r="AA16" t="n">
        <v>377.8652076387012</v>
      </c>
      <c r="AB16" t="n">
        <v>517.0118473277067</v>
      </c>
      <c r="AC16" t="n">
        <v>467.6689622494348</v>
      </c>
      <c r="AD16" t="n">
        <v>377865.2076387012</v>
      </c>
      <c r="AE16" t="n">
        <v>517011.8473277068</v>
      </c>
      <c r="AF16" t="n">
        <v>3.739915513415479e-06</v>
      </c>
      <c r="AG16" t="n">
        <v>6.961805555555556</v>
      </c>
      <c r="AH16" t="n">
        <v>467668.9622494348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4.2098</v>
      </c>
      <c r="E17" t="n">
        <v>23.75</v>
      </c>
      <c r="F17" t="n">
        <v>18.65</v>
      </c>
      <c r="G17" t="n">
        <v>23.81</v>
      </c>
      <c r="H17" t="n">
        <v>0.33</v>
      </c>
      <c r="I17" t="n">
        <v>47</v>
      </c>
      <c r="J17" t="n">
        <v>259.71</v>
      </c>
      <c r="K17" t="n">
        <v>59.19</v>
      </c>
      <c r="L17" t="n">
        <v>4.75</v>
      </c>
      <c r="M17" t="n">
        <v>45</v>
      </c>
      <c r="N17" t="n">
        <v>65.76000000000001</v>
      </c>
      <c r="O17" t="n">
        <v>32264.79</v>
      </c>
      <c r="P17" t="n">
        <v>302.74</v>
      </c>
      <c r="Q17" t="n">
        <v>444.59</v>
      </c>
      <c r="R17" t="n">
        <v>105.61</v>
      </c>
      <c r="S17" t="n">
        <v>48.21</v>
      </c>
      <c r="T17" t="n">
        <v>22576.78</v>
      </c>
      <c r="U17" t="n">
        <v>0.46</v>
      </c>
      <c r="V17" t="n">
        <v>0.73</v>
      </c>
      <c r="W17" t="n">
        <v>0.24</v>
      </c>
      <c r="X17" t="n">
        <v>1.37</v>
      </c>
      <c r="Y17" t="n">
        <v>1</v>
      </c>
      <c r="Z17" t="n">
        <v>10</v>
      </c>
      <c r="AA17" t="n">
        <v>372.7542278105207</v>
      </c>
      <c r="AB17" t="n">
        <v>510.0187792462738</v>
      </c>
      <c r="AC17" t="n">
        <v>461.3433027708611</v>
      </c>
      <c r="AD17" t="n">
        <v>372754.2278105207</v>
      </c>
      <c r="AE17" t="n">
        <v>510018.7792462737</v>
      </c>
      <c r="AF17" t="n">
        <v>3.787782401091394e-06</v>
      </c>
      <c r="AG17" t="n">
        <v>6.872106481481482</v>
      </c>
      <c r="AH17" t="n">
        <v>461343.3027708611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4.2383</v>
      </c>
      <c r="E18" t="n">
        <v>23.59</v>
      </c>
      <c r="F18" t="n">
        <v>18.59</v>
      </c>
      <c r="G18" t="n">
        <v>24.79</v>
      </c>
      <c r="H18" t="n">
        <v>0.34</v>
      </c>
      <c r="I18" t="n">
        <v>45</v>
      </c>
      <c r="J18" t="n">
        <v>260.17</v>
      </c>
      <c r="K18" t="n">
        <v>59.19</v>
      </c>
      <c r="L18" t="n">
        <v>5</v>
      </c>
      <c r="M18" t="n">
        <v>43</v>
      </c>
      <c r="N18" t="n">
        <v>65.98</v>
      </c>
      <c r="O18" t="n">
        <v>32321.82</v>
      </c>
      <c r="P18" t="n">
        <v>301.66</v>
      </c>
      <c r="Q18" t="n">
        <v>444.6</v>
      </c>
      <c r="R18" t="n">
        <v>103.49</v>
      </c>
      <c r="S18" t="n">
        <v>48.21</v>
      </c>
      <c r="T18" t="n">
        <v>21526.21</v>
      </c>
      <c r="U18" t="n">
        <v>0.47</v>
      </c>
      <c r="V18" t="n">
        <v>0.73</v>
      </c>
      <c r="W18" t="n">
        <v>0.24</v>
      </c>
      <c r="X18" t="n">
        <v>1.31</v>
      </c>
      <c r="Y18" t="n">
        <v>1</v>
      </c>
      <c r="Z18" t="n">
        <v>10</v>
      </c>
      <c r="AA18" t="n">
        <v>370.4074881432853</v>
      </c>
      <c r="AB18" t="n">
        <v>506.8078665027149</v>
      </c>
      <c r="AC18" t="n">
        <v>458.4388350330031</v>
      </c>
      <c r="AD18" t="n">
        <v>370407.4881432853</v>
      </c>
      <c r="AE18" t="n">
        <v>506807.8665027149</v>
      </c>
      <c r="AF18" t="n">
        <v>3.813425376632061e-06</v>
      </c>
      <c r="AG18" t="n">
        <v>6.825810185185186</v>
      </c>
      <c r="AH18" t="n">
        <v>458438.8350330031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4.2865</v>
      </c>
      <c r="E19" t="n">
        <v>23.33</v>
      </c>
      <c r="F19" t="n">
        <v>18.47</v>
      </c>
      <c r="G19" t="n">
        <v>26.39</v>
      </c>
      <c r="H19" t="n">
        <v>0.36</v>
      </c>
      <c r="I19" t="n">
        <v>42</v>
      </c>
      <c r="J19" t="n">
        <v>260.63</v>
      </c>
      <c r="K19" t="n">
        <v>59.19</v>
      </c>
      <c r="L19" t="n">
        <v>5.25</v>
      </c>
      <c r="M19" t="n">
        <v>40</v>
      </c>
      <c r="N19" t="n">
        <v>66.19</v>
      </c>
      <c r="O19" t="n">
        <v>32378.93</v>
      </c>
      <c r="P19" t="n">
        <v>299.63</v>
      </c>
      <c r="Q19" t="n">
        <v>444.58</v>
      </c>
      <c r="R19" t="n">
        <v>99.56</v>
      </c>
      <c r="S19" t="n">
        <v>48.21</v>
      </c>
      <c r="T19" t="n">
        <v>19573.05</v>
      </c>
      <c r="U19" t="n">
        <v>0.48</v>
      </c>
      <c r="V19" t="n">
        <v>0.74</v>
      </c>
      <c r="W19" t="n">
        <v>0.23</v>
      </c>
      <c r="X19" t="n">
        <v>1.19</v>
      </c>
      <c r="Y19" t="n">
        <v>1</v>
      </c>
      <c r="Z19" t="n">
        <v>10</v>
      </c>
      <c r="AA19" t="n">
        <v>366.3396672003082</v>
      </c>
      <c r="AB19" t="n">
        <v>501.2420944289393</v>
      </c>
      <c r="AC19" t="n">
        <v>453.4042524343384</v>
      </c>
      <c r="AD19" t="n">
        <v>366339.6672003082</v>
      </c>
      <c r="AE19" t="n">
        <v>501242.0944289393</v>
      </c>
      <c r="AF19" t="n">
        <v>3.856793496669261e-06</v>
      </c>
      <c r="AG19" t="n">
        <v>6.750578703703703</v>
      </c>
      <c r="AH19" t="n">
        <v>453404.2524343384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4.317</v>
      </c>
      <c r="E20" t="n">
        <v>23.16</v>
      </c>
      <c r="F20" t="n">
        <v>18.4</v>
      </c>
      <c r="G20" t="n">
        <v>27.61</v>
      </c>
      <c r="H20" t="n">
        <v>0.37</v>
      </c>
      <c r="I20" t="n">
        <v>40</v>
      </c>
      <c r="J20" t="n">
        <v>261.1</v>
      </c>
      <c r="K20" t="n">
        <v>59.19</v>
      </c>
      <c r="L20" t="n">
        <v>5.5</v>
      </c>
      <c r="M20" t="n">
        <v>38</v>
      </c>
      <c r="N20" t="n">
        <v>66.40000000000001</v>
      </c>
      <c r="O20" t="n">
        <v>32436.11</v>
      </c>
      <c r="P20" t="n">
        <v>298.32</v>
      </c>
      <c r="Q20" t="n">
        <v>444.58</v>
      </c>
      <c r="R20" t="n">
        <v>97.28</v>
      </c>
      <c r="S20" t="n">
        <v>48.21</v>
      </c>
      <c r="T20" t="n">
        <v>18443.19</v>
      </c>
      <c r="U20" t="n">
        <v>0.5</v>
      </c>
      <c r="V20" t="n">
        <v>0.74</v>
      </c>
      <c r="W20" t="n">
        <v>0.23</v>
      </c>
      <c r="X20" t="n">
        <v>1.13</v>
      </c>
      <c r="Y20" t="n">
        <v>1</v>
      </c>
      <c r="Z20" t="n">
        <v>10</v>
      </c>
      <c r="AA20" t="n">
        <v>363.8158347354116</v>
      </c>
      <c r="AB20" t="n">
        <v>497.7888755068377</v>
      </c>
      <c r="AC20" t="n">
        <v>450.2806038795391</v>
      </c>
      <c r="AD20" t="n">
        <v>363815.8347354116</v>
      </c>
      <c r="AE20" t="n">
        <v>497788.8755068377</v>
      </c>
      <c r="AF20" t="n">
        <v>3.884235979265415e-06</v>
      </c>
      <c r="AG20" t="n">
        <v>6.701388888888889</v>
      </c>
      <c r="AH20" t="n">
        <v>450280.6038795391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4.3318</v>
      </c>
      <c r="E21" t="n">
        <v>23.08</v>
      </c>
      <c r="F21" t="n">
        <v>18.37</v>
      </c>
      <c r="G21" t="n">
        <v>28.27</v>
      </c>
      <c r="H21" t="n">
        <v>0.39</v>
      </c>
      <c r="I21" t="n">
        <v>39</v>
      </c>
      <c r="J21" t="n">
        <v>261.56</v>
      </c>
      <c r="K21" t="n">
        <v>59.19</v>
      </c>
      <c r="L21" t="n">
        <v>5.75</v>
      </c>
      <c r="M21" t="n">
        <v>37</v>
      </c>
      <c r="N21" t="n">
        <v>66.62</v>
      </c>
      <c r="O21" t="n">
        <v>32493.38</v>
      </c>
      <c r="P21" t="n">
        <v>297.7</v>
      </c>
      <c r="Q21" t="n">
        <v>444.57</v>
      </c>
      <c r="R21" t="n">
        <v>96.42</v>
      </c>
      <c r="S21" t="n">
        <v>48.21</v>
      </c>
      <c r="T21" t="n">
        <v>18021.61</v>
      </c>
      <c r="U21" t="n">
        <v>0.5</v>
      </c>
      <c r="V21" t="n">
        <v>0.74</v>
      </c>
      <c r="W21" t="n">
        <v>0.23</v>
      </c>
      <c r="X21" t="n">
        <v>1.09</v>
      </c>
      <c r="Y21" t="n">
        <v>1</v>
      </c>
      <c r="Z21" t="n">
        <v>10</v>
      </c>
      <c r="AA21" t="n">
        <v>362.6244005452077</v>
      </c>
      <c r="AB21" t="n">
        <v>496.1587026854339</v>
      </c>
      <c r="AC21" t="n">
        <v>448.8060124642481</v>
      </c>
      <c r="AD21" t="n">
        <v>362624.4005452077</v>
      </c>
      <c r="AE21" t="n">
        <v>496158.7026854338</v>
      </c>
      <c r="AF21" t="n">
        <v>3.897552331476008e-06</v>
      </c>
      <c r="AG21" t="n">
        <v>6.67824074074074</v>
      </c>
      <c r="AH21" t="n">
        <v>448806.0124642481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4.3607</v>
      </c>
      <c r="E22" t="n">
        <v>22.93</v>
      </c>
      <c r="F22" t="n">
        <v>18.32</v>
      </c>
      <c r="G22" t="n">
        <v>29.71</v>
      </c>
      <c r="H22" t="n">
        <v>0.41</v>
      </c>
      <c r="I22" t="n">
        <v>37</v>
      </c>
      <c r="J22" t="n">
        <v>262.03</v>
      </c>
      <c r="K22" t="n">
        <v>59.19</v>
      </c>
      <c r="L22" t="n">
        <v>6</v>
      </c>
      <c r="M22" t="n">
        <v>35</v>
      </c>
      <c r="N22" t="n">
        <v>66.83</v>
      </c>
      <c r="O22" t="n">
        <v>32550.72</v>
      </c>
      <c r="P22" t="n">
        <v>296.41</v>
      </c>
      <c r="Q22" t="n">
        <v>444.56</v>
      </c>
      <c r="R22" t="n">
        <v>94.52</v>
      </c>
      <c r="S22" t="n">
        <v>48.21</v>
      </c>
      <c r="T22" t="n">
        <v>17078.12</v>
      </c>
      <c r="U22" t="n">
        <v>0.51</v>
      </c>
      <c r="V22" t="n">
        <v>0.74</v>
      </c>
      <c r="W22" t="n">
        <v>0.22</v>
      </c>
      <c r="X22" t="n">
        <v>1.04</v>
      </c>
      <c r="Y22" t="n">
        <v>1</v>
      </c>
      <c r="Z22" t="n">
        <v>10</v>
      </c>
      <c r="AA22" t="n">
        <v>360.3023141870469</v>
      </c>
      <c r="AB22" t="n">
        <v>492.9815216869784</v>
      </c>
      <c r="AC22" t="n">
        <v>445.9320571610837</v>
      </c>
      <c r="AD22" t="n">
        <v>360302.314187047</v>
      </c>
      <c r="AE22" t="n">
        <v>492981.5216869784</v>
      </c>
      <c r="AF22" t="n">
        <v>3.923555208427772e-06</v>
      </c>
      <c r="AG22" t="n">
        <v>6.634837962962963</v>
      </c>
      <c r="AH22" t="n">
        <v>445932.0571610837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4.3902</v>
      </c>
      <c r="E23" t="n">
        <v>22.78</v>
      </c>
      <c r="F23" t="n">
        <v>18.26</v>
      </c>
      <c r="G23" t="n">
        <v>31.31</v>
      </c>
      <c r="H23" t="n">
        <v>0.42</v>
      </c>
      <c r="I23" t="n">
        <v>35</v>
      </c>
      <c r="J23" t="n">
        <v>262.49</v>
      </c>
      <c r="K23" t="n">
        <v>59.19</v>
      </c>
      <c r="L23" t="n">
        <v>6.25</v>
      </c>
      <c r="M23" t="n">
        <v>33</v>
      </c>
      <c r="N23" t="n">
        <v>67.05</v>
      </c>
      <c r="O23" t="n">
        <v>32608.15</v>
      </c>
      <c r="P23" t="n">
        <v>295.41</v>
      </c>
      <c r="Q23" t="n">
        <v>444.56</v>
      </c>
      <c r="R23" t="n">
        <v>92.70999999999999</v>
      </c>
      <c r="S23" t="n">
        <v>48.21</v>
      </c>
      <c r="T23" t="n">
        <v>16186.73</v>
      </c>
      <c r="U23" t="n">
        <v>0.52</v>
      </c>
      <c r="V23" t="n">
        <v>0.75</v>
      </c>
      <c r="W23" t="n">
        <v>0.22</v>
      </c>
      <c r="X23" t="n">
        <v>0.98</v>
      </c>
      <c r="Y23" t="n">
        <v>1</v>
      </c>
      <c r="Z23" t="n">
        <v>10</v>
      </c>
      <c r="AA23" t="n">
        <v>345.5269900076159</v>
      </c>
      <c r="AB23" t="n">
        <v>472.7652713033826</v>
      </c>
      <c r="AC23" t="n">
        <v>427.6452173404127</v>
      </c>
      <c r="AD23" t="n">
        <v>345526.9900076159</v>
      </c>
      <c r="AE23" t="n">
        <v>472765.2713033826</v>
      </c>
      <c r="AF23" t="n">
        <v>3.950097937496184e-06</v>
      </c>
      <c r="AG23" t="n">
        <v>6.591435185185186</v>
      </c>
      <c r="AH23" t="n">
        <v>427645.2173404127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4.4086</v>
      </c>
      <c r="E24" t="n">
        <v>22.68</v>
      </c>
      <c r="F24" t="n">
        <v>18.22</v>
      </c>
      <c r="G24" t="n">
        <v>32.15</v>
      </c>
      <c r="H24" t="n">
        <v>0.44</v>
      </c>
      <c r="I24" t="n">
        <v>34</v>
      </c>
      <c r="J24" t="n">
        <v>262.96</v>
      </c>
      <c r="K24" t="n">
        <v>59.19</v>
      </c>
      <c r="L24" t="n">
        <v>6.5</v>
      </c>
      <c r="M24" t="n">
        <v>32</v>
      </c>
      <c r="N24" t="n">
        <v>67.26000000000001</v>
      </c>
      <c r="O24" t="n">
        <v>32665.66</v>
      </c>
      <c r="P24" t="n">
        <v>294.62</v>
      </c>
      <c r="Q24" t="n">
        <v>444.57</v>
      </c>
      <c r="R24" t="n">
        <v>91.25</v>
      </c>
      <c r="S24" t="n">
        <v>48.21</v>
      </c>
      <c r="T24" t="n">
        <v>15460.18</v>
      </c>
      <c r="U24" t="n">
        <v>0.53</v>
      </c>
      <c r="V24" t="n">
        <v>0.75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344.0770061436968</v>
      </c>
      <c r="AB24" t="n">
        <v>470.7813394119951</v>
      </c>
      <c r="AC24" t="n">
        <v>425.8506291242733</v>
      </c>
      <c r="AD24" t="n">
        <v>344077.0061436968</v>
      </c>
      <c r="AE24" t="n">
        <v>470781.3394119951</v>
      </c>
      <c r="AF24" t="n">
        <v>3.966653402406649e-06</v>
      </c>
      <c r="AG24" t="n">
        <v>6.5625</v>
      </c>
      <c r="AH24" t="n">
        <v>425850.6291242733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4.423</v>
      </c>
      <c r="E25" t="n">
        <v>22.61</v>
      </c>
      <c r="F25" t="n">
        <v>18.19</v>
      </c>
      <c r="G25" t="n">
        <v>33.07</v>
      </c>
      <c r="H25" t="n">
        <v>0.46</v>
      </c>
      <c r="I25" t="n">
        <v>33</v>
      </c>
      <c r="J25" t="n">
        <v>263.42</v>
      </c>
      <c r="K25" t="n">
        <v>59.19</v>
      </c>
      <c r="L25" t="n">
        <v>6.75</v>
      </c>
      <c r="M25" t="n">
        <v>31</v>
      </c>
      <c r="N25" t="n">
        <v>67.48</v>
      </c>
      <c r="O25" t="n">
        <v>32723.25</v>
      </c>
      <c r="P25" t="n">
        <v>294.07</v>
      </c>
      <c r="Q25" t="n">
        <v>444.62</v>
      </c>
      <c r="R25" t="n">
        <v>90.37</v>
      </c>
      <c r="S25" t="n">
        <v>48.21</v>
      </c>
      <c r="T25" t="n">
        <v>15025.4</v>
      </c>
      <c r="U25" t="n">
        <v>0.53</v>
      </c>
      <c r="V25" t="n">
        <v>0.75</v>
      </c>
      <c r="W25" t="n">
        <v>0.22</v>
      </c>
      <c r="X25" t="n">
        <v>0.91</v>
      </c>
      <c r="Y25" t="n">
        <v>1</v>
      </c>
      <c r="Z25" t="n">
        <v>10</v>
      </c>
      <c r="AA25" t="n">
        <v>342.9917421735722</v>
      </c>
      <c r="AB25" t="n">
        <v>469.2964333696034</v>
      </c>
      <c r="AC25" t="n">
        <v>424.5074404304888</v>
      </c>
      <c r="AD25" t="n">
        <v>342991.7421735722</v>
      </c>
      <c r="AE25" t="n">
        <v>469296.4333696035</v>
      </c>
      <c r="AF25" t="n">
        <v>3.979609853206145e-06</v>
      </c>
      <c r="AG25" t="n">
        <v>6.54224537037037</v>
      </c>
      <c r="AH25" t="n">
        <v>424507.4404304888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4.4559</v>
      </c>
      <c r="E26" t="n">
        <v>22.44</v>
      </c>
      <c r="F26" t="n">
        <v>18.12</v>
      </c>
      <c r="G26" t="n">
        <v>35.07</v>
      </c>
      <c r="H26" t="n">
        <v>0.47</v>
      </c>
      <c r="I26" t="n">
        <v>31</v>
      </c>
      <c r="J26" t="n">
        <v>263.89</v>
      </c>
      <c r="K26" t="n">
        <v>59.19</v>
      </c>
      <c r="L26" t="n">
        <v>7</v>
      </c>
      <c r="M26" t="n">
        <v>29</v>
      </c>
      <c r="N26" t="n">
        <v>67.7</v>
      </c>
      <c r="O26" t="n">
        <v>32780.92</v>
      </c>
      <c r="P26" t="n">
        <v>292.66</v>
      </c>
      <c r="Q26" t="n">
        <v>444.55</v>
      </c>
      <c r="R26" t="n">
        <v>88.09999999999999</v>
      </c>
      <c r="S26" t="n">
        <v>48.21</v>
      </c>
      <c r="T26" t="n">
        <v>13900.15</v>
      </c>
      <c r="U26" t="n">
        <v>0.55</v>
      </c>
      <c r="V26" t="n">
        <v>0.75</v>
      </c>
      <c r="W26" t="n">
        <v>0.21</v>
      </c>
      <c r="X26" t="n">
        <v>0.84</v>
      </c>
      <c r="Y26" t="n">
        <v>1</v>
      </c>
      <c r="Z26" t="n">
        <v>10</v>
      </c>
      <c r="AA26" t="n">
        <v>340.280500606425</v>
      </c>
      <c r="AB26" t="n">
        <v>465.5867930458965</v>
      </c>
      <c r="AC26" t="n">
        <v>421.1518429727635</v>
      </c>
      <c r="AD26" t="n">
        <v>340280.500606425</v>
      </c>
      <c r="AE26" t="n">
        <v>465586.7930458965</v>
      </c>
      <c r="AF26" t="n">
        <v>4.009211744268881e-06</v>
      </c>
      <c r="AG26" t="n">
        <v>6.493055555555556</v>
      </c>
      <c r="AH26" t="n">
        <v>421151.8429727635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18.1</v>
      </c>
      <c r="G27" t="n">
        <v>36.19</v>
      </c>
      <c r="H27" t="n">
        <v>0.49</v>
      </c>
      <c r="I27" t="n">
        <v>30</v>
      </c>
      <c r="J27" t="n">
        <v>264.36</v>
      </c>
      <c r="K27" t="n">
        <v>59.19</v>
      </c>
      <c r="L27" t="n">
        <v>7.25</v>
      </c>
      <c r="M27" t="n">
        <v>28</v>
      </c>
      <c r="N27" t="n">
        <v>67.92</v>
      </c>
      <c r="O27" t="n">
        <v>32838.68</v>
      </c>
      <c r="P27" t="n">
        <v>292.15</v>
      </c>
      <c r="Q27" t="n">
        <v>444.57</v>
      </c>
      <c r="R27" t="n">
        <v>87.2</v>
      </c>
      <c r="S27" t="n">
        <v>48.21</v>
      </c>
      <c r="T27" t="n">
        <v>13455.99</v>
      </c>
      <c r="U27" t="n">
        <v>0.55</v>
      </c>
      <c r="V27" t="n">
        <v>0.75</v>
      </c>
      <c r="W27" t="n">
        <v>0.21</v>
      </c>
      <c r="X27" t="n">
        <v>0.82</v>
      </c>
      <c r="Y27" t="n">
        <v>1</v>
      </c>
      <c r="Z27" t="n">
        <v>10</v>
      </c>
      <c r="AA27" t="n">
        <v>339.2404421397541</v>
      </c>
      <c r="AB27" t="n">
        <v>464.163739167656</v>
      </c>
      <c r="AC27" t="n">
        <v>419.8646033593937</v>
      </c>
      <c r="AD27" t="n">
        <v>339240.4421397541</v>
      </c>
      <c r="AE27" t="n">
        <v>464163.7391676561</v>
      </c>
      <c r="AF27" t="n">
        <v>4.022708047185023e-06</v>
      </c>
      <c r="AG27" t="n">
        <v>6.472800925925926</v>
      </c>
      <c r="AH27" t="n">
        <v>419864.6033593937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4.4879</v>
      </c>
      <c r="E28" t="n">
        <v>22.28</v>
      </c>
      <c r="F28" t="n">
        <v>18.06</v>
      </c>
      <c r="G28" t="n">
        <v>37.36</v>
      </c>
      <c r="H28" t="n">
        <v>0.5</v>
      </c>
      <c r="I28" t="n">
        <v>29</v>
      </c>
      <c r="J28" t="n">
        <v>264.83</v>
      </c>
      <c r="K28" t="n">
        <v>59.19</v>
      </c>
      <c r="L28" t="n">
        <v>7.5</v>
      </c>
      <c r="M28" t="n">
        <v>27</v>
      </c>
      <c r="N28" t="n">
        <v>68.14</v>
      </c>
      <c r="O28" t="n">
        <v>32896.51</v>
      </c>
      <c r="P28" t="n">
        <v>291.36</v>
      </c>
      <c r="Q28" t="n">
        <v>444.57</v>
      </c>
      <c r="R28" t="n">
        <v>86</v>
      </c>
      <c r="S28" t="n">
        <v>48.21</v>
      </c>
      <c r="T28" t="n">
        <v>12858.18</v>
      </c>
      <c r="U28" t="n">
        <v>0.5600000000000001</v>
      </c>
      <c r="V28" t="n">
        <v>0.76</v>
      </c>
      <c r="W28" t="n">
        <v>0.21</v>
      </c>
      <c r="X28" t="n">
        <v>0.78</v>
      </c>
      <c r="Y28" t="n">
        <v>1</v>
      </c>
      <c r="Z28" t="n">
        <v>10</v>
      </c>
      <c r="AA28" t="n">
        <v>337.9065730793246</v>
      </c>
      <c r="AB28" t="n">
        <v>462.3386806730266</v>
      </c>
      <c r="AC28" t="n">
        <v>418.213725886006</v>
      </c>
      <c r="AD28" t="n">
        <v>337906.5730793246</v>
      </c>
      <c r="AE28" t="n">
        <v>462338.6806730266</v>
      </c>
      <c r="AF28" t="n">
        <v>4.038003857156649e-06</v>
      </c>
      <c r="AG28" t="n">
        <v>6.44675925925926</v>
      </c>
      <c r="AH28" t="n">
        <v>418213.725886006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4.5064</v>
      </c>
      <c r="E29" t="n">
        <v>22.19</v>
      </c>
      <c r="F29" t="n">
        <v>18.02</v>
      </c>
      <c r="G29" t="n">
        <v>38.61</v>
      </c>
      <c r="H29" t="n">
        <v>0.52</v>
      </c>
      <c r="I29" t="n">
        <v>28</v>
      </c>
      <c r="J29" t="n">
        <v>265.3</v>
      </c>
      <c r="K29" t="n">
        <v>59.19</v>
      </c>
      <c r="L29" t="n">
        <v>7.75</v>
      </c>
      <c r="M29" t="n">
        <v>26</v>
      </c>
      <c r="N29" t="n">
        <v>68.36</v>
      </c>
      <c r="O29" t="n">
        <v>32954.43</v>
      </c>
      <c r="P29" t="n">
        <v>290.32</v>
      </c>
      <c r="Q29" t="n">
        <v>444.59</v>
      </c>
      <c r="R29" t="n">
        <v>84.55</v>
      </c>
      <c r="S29" t="n">
        <v>48.21</v>
      </c>
      <c r="T29" t="n">
        <v>12141.59</v>
      </c>
      <c r="U29" t="n">
        <v>0.57</v>
      </c>
      <c r="V29" t="n">
        <v>0.76</v>
      </c>
      <c r="W29" t="n">
        <v>0.21</v>
      </c>
      <c r="X29" t="n">
        <v>0.74</v>
      </c>
      <c r="Y29" t="n">
        <v>1</v>
      </c>
      <c r="Z29" t="n">
        <v>10</v>
      </c>
      <c r="AA29" t="n">
        <v>336.379673162192</v>
      </c>
      <c r="AB29" t="n">
        <v>460.2495088443358</v>
      </c>
      <c r="AC29" t="n">
        <v>416.3239416844743</v>
      </c>
      <c r="AD29" t="n">
        <v>336379.673162192</v>
      </c>
      <c r="AE29" t="n">
        <v>460249.5088443358</v>
      </c>
      <c r="AF29" t="n">
        <v>4.05464929741989e-06</v>
      </c>
      <c r="AG29" t="n">
        <v>6.420717592592593</v>
      </c>
      <c r="AH29" t="n">
        <v>416323.9416844744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4.5409</v>
      </c>
      <c r="E30" t="n">
        <v>22.02</v>
      </c>
      <c r="F30" t="n">
        <v>17.9</v>
      </c>
      <c r="G30" t="n">
        <v>39.77</v>
      </c>
      <c r="H30" t="n">
        <v>0.54</v>
      </c>
      <c r="I30" t="n">
        <v>27</v>
      </c>
      <c r="J30" t="n">
        <v>265.77</v>
      </c>
      <c r="K30" t="n">
        <v>59.19</v>
      </c>
      <c r="L30" t="n">
        <v>8</v>
      </c>
      <c r="M30" t="n">
        <v>25</v>
      </c>
      <c r="N30" t="n">
        <v>68.58</v>
      </c>
      <c r="O30" t="n">
        <v>33012.44</v>
      </c>
      <c r="P30" t="n">
        <v>288.17</v>
      </c>
      <c r="Q30" t="n">
        <v>444.56</v>
      </c>
      <c r="R30" t="n">
        <v>80.38</v>
      </c>
      <c r="S30" t="n">
        <v>48.21</v>
      </c>
      <c r="T30" t="n">
        <v>10061.01</v>
      </c>
      <c r="U30" t="n">
        <v>0.6</v>
      </c>
      <c r="V30" t="n">
        <v>0.76</v>
      </c>
      <c r="W30" t="n">
        <v>0.21</v>
      </c>
      <c r="X30" t="n">
        <v>0.62</v>
      </c>
      <c r="Y30" t="n">
        <v>1</v>
      </c>
      <c r="Z30" t="n">
        <v>10</v>
      </c>
      <c r="AA30" t="n">
        <v>333.3256981946779</v>
      </c>
      <c r="AB30" t="n">
        <v>456.0709255619162</v>
      </c>
      <c r="AC30" t="n">
        <v>412.5441565258503</v>
      </c>
      <c r="AD30" t="n">
        <v>333325.6981946779</v>
      </c>
      <c r="AE30" t="n">
        <v>456070.9255619162</v>
      </c>
      <c r="AF30" t="n">
        <v>4.085690794127014e-06</v>
      </c>
      <c r="AG30" t="n">
        <v>6.371527777777778</v>
      </c>
      <c r="AH30" t="n">
        <v>412544.1565258504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4.5518</v>
      </c>
      <c r="E31" t="n">
        <v>21.97</v>
      </c>
      <c r="F31" t="n">
        <v>17.89</v>
      </c>
      <c r="G31" t="n">
        <v>41.29</v>
      </c>
      <c r="H31" t="n">
        <v>0.55</v>
      </c>
      <c r="I31" t="n">
        <v>26</v>
      </c>
      <c r="J31" t="n">
        <v>266.24</v>
      </c>
      <c r="K31" t="n">
        <v>59.19</v>
      </c>
      <c r="L31" t="n">
        <v>8.25</v>
      </c>
      <c r="M31" t="n">
        <v>24</v>
      </c>
      <c r="N31" t="n">
        <v>68.8</v>
      </c>
      <c r="O31" t="n">
        <v>33070.52</v>
      </c>
      <c r="P31" t="n">
        <v>288</v>
      </c>
      <c r="Q31" t="n">
        <v>444.56</v>
      </c>
      <c r="R31" t="n">
        <v>80.93000000000001</v>
      </c>
      <c r="S31" t="n">
        <v>48.21</v>
      </c>
      <c r="T31" t="n">
        <v>10342.07</v>
      </c>
      <c r="U31" t="n">
        <v>0.6</v>
      </c>
      <c r="V31" t="n">
        <v>0.76</v>
      </c>
      <c r="W31" t="n">
        <v>0.19</v>
      </c>
      <c r="X31" t="n">
        <v>0.62</v>
      </c>
      <c r="Y31" t="n">
        <v>1</v>
      </c>
      <c r="Z31" t="n">
        <v>10</v>
      </c>
      <c r="AA31" t="n">
        <v>332.7193101213566</v>
      </c>
      <c r="AB31" t="n">
        <v>455.2412386480444</v>
      </c>
      <c r="AC31" t="n">
        <v>411.7936537665656</v>
      </c>
      <c r="AD31" t="n">
        <v>332719.3101213566</v>
      </c>
      <c r="AE31" t="n">
        <v>455241.2386480444</v>
      </c>
      <c r="AF31" t="n">
        <v>4.09549810757941e-06</v>
      </c>
      <c r="AG31" t="n">
        <v>6.357060185185184</v>
      </c>
      <c r="AH31" t="n">
        <v>411793.6537665656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4.5251</v>
      </c>
      <c r="E32" t="n">
        <v>22.1</v>
      </c>
      <c r="F32" t="n">
        <v>18.02</v>
      </c>
      <c r="G32" t="n">
        <v>41.59</v>
      </c>
      <c r="H32" t="n">
        <v>0.57</v>
      </c>
      <c r="I32" t="n">
        <v>26</v>
      </c>
      <c r="J32" t="n">
        <v>266.71</v>
      </c>
      <c r="K32" t="n">
        <v>59.19</v>
      </c>
      <c r="L32" t="n">
        <v>8.5</v>
      </c>
      <c r="M32" t="n">
        <v>24</v>
      </c>
      <c r="N32" t="n">
        <v>69.02</v>
      </c>
      <c r="O32" t="n">
        <v>33128.7</v>
      </c>
      <c r="P32" t="n">
        <v>290.05</v>
      </c>
      <c r="Q32" t="n">
        <v>444.57</v>
      </c>
      <c r="R32" t="n">
        <v>85.15000000000001</v>
      </c>
      <c r="S32" t="n">
        <v>48.21</v>
      </c>
      <c r="T32" t="n">
        <v>12452</v>
      </c>
      <c r="U32" t="n">
        <v>0.57</v>
      </c>
      <c r="V32" t="n">
        <v>0.76</v>
      </c>
      <c r="W32" t="n">
        <v>0.2</v>
      </c>
      <c r="X32" t="n">
        <v>0.75</v>
      </c>
      <c r="Y32" t="n">
        <v>1</v>
      </c>
      <c r="Z32" t="n">
        <v>10</v>
      </c>
      <c r="AA32" t="n">
        <v>335.3805527123134</v>
      </c>
      <c r="AB32" t="n">
        <v>458.8824681667285</v>
      </c>
      <c r="AC32" t="n">
        <v>415.0873694504842</v>
      </c>
      <c r="AD32" t="n">
        <v>335380.5527123134</v>
      </c>
      <c r="AE32" t="n">
        <v>458882.4681667285</v>
      </c>
      <c r="AF32" t="n">
        <v>4.071474688388679e-06</v>
      </c>
      <c r="AG32" t="n">
        <v>6.394675925925926</v>
      </c>
      <c r="AH32" t="n">
        <v>415087.3694504842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4.5383</v>
      </c>
      <c r="E33" t="n">
        <v>22.03</v>
      </c>
      <c r="F33" t="n">
        <v>18.01</v>
      </c>
      <c r="G33" t="n">
        <v>43.22</v>
      </c>
      <c r="H33" t="n">
        <v>0.58</v>
      </c>
      <c r="I33" t="n">
        <v>25</v>
      </c>
      <c r="J33" t="n">
        <v>267.18</v>
      </c>
      <c r="K33" t="n">
        <v>59.19</v>
      </c>
      <c r="L33" t="n">
        <v>8.75</v>
      </c>
      <c r="M33" t="n">
        <v>23</v>
      </c>
      <c r="N33" t="n">
        <v>69.23999999999999</v>
      </c>
      <c r="O33" t="n">
        <v>33186.95</v>
      </c>
      <c r="P33" t="n">
        <v>289.84</v>
      </c>
      <c r="Q33" t="n">
        <v>444.56</v>
      </c>
      <c r="R33" t="n">
        <v>84.59</v>
      </c>
      <c r="S33" t="n">
        <v>48.21</v>
      </c>
      <c r="T33" t="n">
        <v>12176.84</v>
      </c>
      <c r="U33" t="n">
        <v>0.57</v>
      </c>
      <c r="V33" t="n">
        <v>0.76</v>
      </c>
      <c r="W33" t="n">
        <v>0.2</v>
      </c>
      <c r="X33" t="n">
        <v>0.73</v>
      </c>
      <c r="Y33" t="n">
        <v>1</v>
      </c>
      <c r="Z33" t="n">
        <v>10</v>
      </c>
      <c r="AA33" t="n">
        <v>334.6417833802709</v>
      </c>
      <c r="AB33" t="n">
        <v>457.8716513744253</v>
      </c>
      <c r="AC33" t="n">
        <v>414.1730235941481</v>
      </c>
      <c r="AD33" t="n">
        <v>334641.7833802709</v>
      </c>
      <c r="AE33" t="n">
        <v>457871.6513744253</v>
      </c>
      <c r="AF33" t="n">
        <v>4.083351434954883e-06</v>
      </c>
      <c r="AG33" t="n">
        <v>6.374421296296297</v>
      </c>
      <c r="AH33" t="n">
        <v>414173.0235941481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4.5623</v>
      </c>
      <c r="E34" t="n">
        <v>21.92</v>
      </c>
      <c r="F34" t="n">
        <v>17.94</v>
      </c>
      <c r="G34" t="n">
        <v>44.85</v>
      </c>
      <c r="H34" t="n">
        <v>0.6</v>
      </c>
      <c r="I34" t="n">
        <v>24</v>
      </c>
      <c r="J34" t="n">
        <v>267.66</v>
      </c>
      <c r="K34" t="n">
        <v>59.19</v>
      </c>
      <c r="L34" t="n">
        <v>9</v>
      </c>
      <c r="M34" t="n">
        <v>22</v>
      </c>
      <c r="N34" t="n">
        <v>69.45999999999999</v>
      </c>
      <c r="O34" t="n">
        <v>33245.29</v>
      </c>
      <c r="P34" t="n">
        <v>288.34</v>
      </c>
      <c r="Q34" t="n">
        <v>444.56</v>
      </c>
      <c r="R34" t="n">
        <v>82.26000000000001</v>
      </c>
      <c r="S34" t="n">
        <v>48.21</v>
      </c>
      <c r="T34" t="n">
        <v>11013.41</v>
      </c>
      <c r="U34" t="n">
        <v>0.59</v>
      </c>
      <c r="V34" t="n">
        <v>0.76</v>
      </c>
      <c r="W34" t="n">
        <v>0.2</v>
      </c>
      <c r="X34" t="n">
        <v>0.66</v>
      </c>
      <c r="Y34" t="n">
        <v>1</v>
      </c>
      <c r="Z34" t="n">
        <v>10</v>
      </c>
      <c r="AA34" t="n">
        <v>332.571782786088</v>
      </c>
      <c r="AB34" t="n">
        <v>455.0393852394831</v>
      </c>
      <c r="AC34" t="n">
        <v>411.6110649640144</v>
      </c>
      <c r="AD34" t="n">
        <v>332571.782786088</v>
      </c>
      <c r="AE34" t="n">
        <v>455039.3852394831</v>
      </c>
      <c r="AF34" t="n">
        <v>4.104945519620709e-06</v>
      </c>
      <c r="AG34" t="n">
        <v>6.342592592592593</v>
      </c>
      <c r="AH34" t="n">
        <v>411611.0649640143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4.5616</v>
      </c>
      <c r="E35" t="n">
        <v>21.92</v>
      </c>
      <c r="F35" t="n">
        <v>17.94</v>
      </c>
      <c r="G35" t="n">
        <v>44.86</v>
      </c>
      <c r="H35" t="n">
        <v>0.61</v>
      </c>
      <c r="I35" t="n">
        <v>24</v>
      </c>
      <c r="J35" t="n">
        <v>268.13</v>
      </c>
      <c r="K35" t="n">
        <v>59.19</v>
      </c>
      <c r="L35" t="n">
        <v>9.25</v>
      </c>
      <c r="M35" t="n">
        <v>22</v>
      </c>
      <c r="N35" t="n">
        <v>69.69</v>
      </c>
      <c r="O35" t="n">
        <v>33303.72</v>
      </c>
      <c r="P35" t="n">
        <v>288.57</v>
      </c>
      <c r="Q35" t="n">
        <v>444.58</v>
      </c>
      <c r="R35" t="n">
        <v>82.42</v>
      </c>
      <c r="S35" t="n">
        <v>48.21</v>
      </c>
      <c r="T35" t="n">
        <v>11093.19</v>
      </c>
      <c r="U35" t="n">
        <v>0.58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332.7248909493104</v>
      </c>
      <c r="AB35" t="n">
        <v>455.2488745830594</v>
      </c>
      <c r="AC35" t="n">
        <v>411.8005609386599</v>
      </c>
      <c r="AD35" t="n">
        <v>332724.8909493104</v>
      </c>
      <c r="AE35" t="n">
        <v>455248.8745830595</v>
      </c>
      <c r="AF35" t="n">
        <v>4.10431569215129e-06</v>
      </c>
      <c r="AG35" t="n">
        <v>6.342592592592593</v>
      </c>
      <c r="AH35" t="n">
        <v>411800.5609386599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4.5793</v>
      </c>
      <c r="E36" t="n">
        <v>21.84</v>
      </c>
      <c r="F36" t="n">
        <v>17.91</v>
      </c>
      <c r="G36" t="n">
        <v>46.72</v>
      </c>
      <c r="H36" t="n">
        <v>0.63</v>
      </c>
      <c r="I36" t="n">
        <v>23</v>
      </c>
      <c r="J36" t="n">
        <v>268.61</v>
      </c>
      <c r="K36" t="n">
        <v>59.19</v>
      </c>
      <c r="L36" t="n">
        <v>9.5</v>
      </c>
      <c r="M36" t="n">
        <v>21</v>
      </c>
      <c r="N36" t="n">
        <v>69.91</v>
      </c>
      <c r="O36" t="n">
        <v>33362.23</v>
      </c>
      <c r="P36" t="n">
        <v>287.47</v>
      </c>
      <c r="Q36" t="n">
        <v>444.57</v>
      </c>
      <c r="R36" t="n">
        <v>81.20999999999999</v>
      </c>
      <c r="S36" t="n">
        <v>48.21</v>
      </c>
      <c r="T36" t="n">
        <v>10493.39</v>
      </c>
      <c r="U36" t="n">
        <v>0.59</v>
      </c>
      <c r="V36" t="n">
        <v>0.76</v>
      </c>
      <c r="W36" t="n">
        <v>0.2</v>
      </c>
      <c r="X36" t="n">
        <v>0.63</v>
      </c>
      <c r="Y36" t="n">
        <v>1</v>
      </c>
      <c r="Z36" t="n">
        <v>10</v>
      </c>
      <c r="AA36" t="n">
        <v>331.2749078542603</v>
      </c>
      <c r="AB36" t="n">
        <v>453.2649437436725</v>
      </c>
      <c r="AC36" t="n">
        <v>410.0059736741196</v>
      </c>
      <c r="AD36" t="n">
        <v>331274.9078542603</v>
      </c>
      <c r="AE36" t="n">
        <v>453264.9437436725</v>
      </c>
      <c r="AF36" t="n">
        <v>4.120241329592335e-06</v>
      </c>
      <c r="AG36" t="n">
        <v>6.319444444444444</v>
      </c>
      <c r="AH36" t="n">
        <v>410005.9736741196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4.5776</v>
      </c>
      <c r="E37" t="n">
        <v>21.85</v>
      </c>
      <c r="F37" t="n">
        <v>17.92</v>
      </c>
      <c r="G37" t="n">
        <v>46.74</v>
      </c>
      <c r="H37" t="n">
        <v>0.64</v>
      </c>
      <c r="I37" t="n">
        <v>23</v>
      </c>
      <c r="J37" t="n">
        <v>269.08</v>
      </c>
      <c r="K37" t="n">
        <v>59.19</v>
      </c>
      <c r="L37" t="n">
        <v>9.75</v>
      </c>
      <c r="M37" t="n">
        <v>21</v>
      </c>
      <c r="N37" t="n">
        <v>70.14</v>
      </c>
      <c r="O37" t="n">
        <v>33420.83</v>
      </c>
      <c r="P37" t="n">
        <v>287.5</v>
      </c>
      <c r="Q37" t="n">
        <v>444.55</v>
      </c>
      <c r="R37" t="n">
        <v>81.53</v>
      </c>
      <c r="S37" t="n">
        <v>48.21</v>
      </c>
      <c r="T37" t="n">
        <v>10656.19</v>
      </c>
      <c r="U37" t="n">
        <v>0.59</v>
      </c>
      <c r="V37" t="n">
        <v>0.76</v>
      </c>
      <c r="W37" t="n">
        <v>0.2</v>
      </c>
      <c r="X37" t="n">
        <v>0.64</v>
      </c>
      <c r="Y37" t="n">
        <v>1</v>
      </c>
      <c r="Z37" t="n">
        <v>10</v>
      </c>
      <c r="AA37" t="n">
        <v>331.3935599126042</v>
      </c>
      <c r="AB37" t="n">
        <v>453.427288724458</v>
      </c>
      <c r="AC37" t="n">
        <v>410.1528246777916</v>
      </c>
      <c r="AD37" t="n">
        <v>331393.5599126042</v>
      </c>
      <c r="AE37" t="n">
        <v>453427.288724458</v>
      </c>
      <c r="AF37" t="n">
        <v>4.118711748595174e-06</v>
      </c>
      <c r="AG37" t="n">
        <v>6.322337962962963</v>
      </c>
      <c r="AH37" t="n">
        <v>410152.8246777916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4.5954</v>
      </c>
      <c r="E38" t="n">
        <v>21.76</v>
      </c>
      <c r="F38" t="n">
        <v>17.88</v>
      </c>
      <c r="G38" t="n">
        <v>48.77</v>
      </c>
      <c r="H38" t="n">
        <v>0.66</v>
      </c>
      <c r="I38" t="n">
        <v>22</v>
      </c>
      <c r="J38" t="n">
        <v>269.56</v>
      </c>
      <c r="K38" t="n">
        <v>59.19</v>
      </c>
      <c r="L38" t="n">
        <v>10</v>
      </c>
      <c r="M38" t="n">
        <v>20</v>
      </c>
      <c r="N38" t="n">
        <v>70.36</v>
      </c>
      <c r="O38" t="n">
        <v>33479.51</v>
      </c>
      <c r="P38" t="n">
        <v>286.84</v>
      </c>
      <c r="Q38" t="n">
        <v>444.57</v>
      </c>
      <c r="R38" t="n">
        <v>80.28</v>
      </c>
      <c r="S38" t="n">
        <v>48.21</v>
      </c>
      <c r="T38" t="n">
        <v>10032.69</v>
      </c>
      <c r="U38" t="n">
        <v>0.6</v>
      </c>
      <c r="V38" t="n">
        <v>0.76</v>
      </c>
      <c r="W38" t="n">
        <v>0.2</v>
      </c>
      <c r="X38" t="n">
        <v>0.6</v>
      </c>
      <c r="Y38" t="n">
        <v>1</v>
      </c>
      <c r="Z38" t="n">
        <v>10</v>
      </c>
      <c r="AA38" t="n">
        <v>330.1532020843759</v>
      </c>
      <c r="AB38" t="n">
        <v>451.7301764231507</v>
      </c>
      <c r="AC38" t="n">
        <v>408.617682392609</v>
      </c>
      <c r="AD38" t="n">
        <v>330153.202084376</v>
      </c>
      <c r="AE38" t="n">
        <v>451730.1764231507</v>
      </c>
      <c r="AF38" t="n">
        <v>4.134727361388994e-06</v>
      </c>
      <c r="AG38" t="n">
        <v>6.296296296296297</v>
      </c>
      <c r="AH38" t="n">
        <v>408617.682392609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4.6157</v>
      </c>
      <c r="E39" t="n">
        <v>21.67</v>
      </c>
      <c r="F39" t="n">
        <v>17.83</v>
      </c>
      <c r="G39" t="n">
        <v>50.95</v>
      </c>
      <c r="H39" t="n">
        <v>0.68</v>
      </c>
      <c r="I39" t="n">
        <v>21</v>
      </c>
      <c r="J39" t="n">
        <v>270.03</v>
      </c>
      <c r="K39" t="n">
        <v>59.19</v>
      </c>
      <c r="L39" t="n">
        <v>10.25</v>
      </c>
      <c r="M39" t="n">
        <v>19</v>
      </c>
      <c r="N39" t="n">
        <v>70.59</v>
      </c>
      <c r="O39" t="n">
        <v>33538.28</v>
      </c>
      <c r="P39" t="n">
        <v>285.58</v>
      </c>
      <c r="Q39" t="n">
        <v>444.55</v>
      </c>
      <c r="R39" t="n">
        <v>78.66</v>
      </c>
      <c r="S39" t="n">
        <v>48.21</v>
      </c>
      <c r="T39" t="n">
        <v>9229.190000000001</v>
      </c>
      <c r="U39" t="n">
        <v>0.61</v>
      </c>
      <c r="V39" t="n">
        <v>0.77</v>
      </c>
      <c r="W39" t="n">
        <v>0.2</v>
      </c>
      <c r="X39" t="n">
        <v>0.5600000000000001</v>
      </c>
      <c r="Y39" t="n">
        <v>1</v>
      </c>
      <c r="Z39" t="n">
        <v>10</v>
      </c>
      <c r="AA39" t="n">
        <v>328.4723682666475</v>
      </c>
      <c r="AB39" t="n">
        <v>449.4303854405801</v>
      </c>
      <c r="AC39" t="n">
        <v>406.537380233638</v>
      </c>
      <c r="AD39" t="n">
        <v>328472.3682666475</v>
      </c>
      <c r="AE39" t="n">
        <v>449430.3854405801</v>
      </c>
      <c r="AF39" t="n">
        <v>4.152992358002172e-06</v>
      </c>
      <c r="AG39" t="n">
        <v>6.27025462962963</v>
      </c>
      <c r="AH39" t="n">
        <v>406537.380233638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4.6139</v>
      </c>
      <c r="E40" t="n">
        <v>21.67</v>
      </c>
      <c r="F40" t="n">
        <v>17.84</v>
      </c>
      <c r="G40" t="n">
        <v>50.98</v>
      </c>
      <c r="H40" t="n">
        <v>0.6899999999999999</v>
      </c>
      <c r="I40" t="n">
        <v>21</v>
      </c>
      <c r="J40" t="n">
        <v>270.51</v>
      </c>
      <c r="K40" t="n">
        <v>59.19</v>
      </c>
      <c r="L40" t="n">
        <v>10.5</v>
      </c>
      <c r="M40" t="n">
        <v>19</v>
      </c>
      <c r="N40" t="n">
        <v>70.81999999999999</v>
      </c>
      <c r="O40" t="n">
        <v>33597.14</v>
      </c>
      <c r="P40" t="n">
        <v>285.8</v>
      </c>
      <c r="Q40" t="n">
        <v>444.58</v>
      </c>
      <c r="R40" t="n">
        <v>79.06</v>
      </c>
      <c r="S40" t="n">
        <v>48.21</v>
      </c>
      <c r="T40" t="n">
        <v>9431.280000000001</v>
      </c>
      <c r="U40" t="n">
        <v>0.61</v>
      </c>
      <c r="V40" t="n">
        <v>0.76</v>
      </c>
      <c r="W40" t="n">
        <v>0.2</v>
      </c>
      <c r="X40" t="n">
        <v>0.5600000000000001</v>
      </c>
      <c r="Y40" t="n">
        <v>1</v>
      </c>
      <c r="Z40" t="n">
        <v>10</v>
      </c>
      <c r="AA40" t="n">
        <v>328.6929657500039</v>
      </c>
      <c r="AB40" t="n">
        <v>449.7322166493824</v>
      </c>
      <c r="AC40" t="n">
        <v>406.810405095495</v>
      </c>
      <c r="AD40" t="n">
        <v>328692.9657500039</v>
      </c>
      <c r="AE40" t="n">
        <v>449732.2166493824</v>
      </c>
      <c r="AF40" t="n">
        <v>4.151372801652235e-06</v>
      </c>
      <c r="AG40" t="n">
        <v>6.27025462962963</v>
      </c>
      <c r="AH40" t="n">
        <v>406810.4050954949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4.6309</v>
      </c>
      <c r="E41" t="n">
        <v>21.59</v>
      </c>
      <c r="F41" t="n">
        <v>17.81</v>
      </c>
      <c r="G41" t="n">
        <v>53.43</v>
      </c>
      <c r="H41" t="n">
        <v>0.71</v>
      </c>
      <c r="I41" t="n">
        <v>20</v>
      </c>
      <c r="J41" t="n">
        <v>270.99</v>
      </c>
      <c r="K41" t="n">
        <v>59.19</v>
      </c>
      <c r="L41" t="n">
        <v>10.75</v>
      </c>
      <c r="M41" t="n">
        <v>18</v>
      </c>
      <c r="N41" t="n">
        <v>71.04000000000001</v>
      </c>
      <c r="O41" t="n">
        <v>33656.08</v>
      </c>
      <c r="P41" t="n">
        <v>285.29</v>
      </c>
      <c r="Q41" t="n">
        <v>444.55</v>
      </c>
      <c r="R41" t="n">
        <v>77.93000000000001</v>
      </c>
      <c r="S41" t="n">
        <v>48.21</v>
      </c>
      <c r="T41" t="n">
        <v>8872.34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327.6128029058501</v>
      </c>
      <c r="AB41" t="n">
        <v>448.2542901925896</v>
      </c>
      <c r="AC41" t="n">
        <v>405.4735298654558</v>
      </c>
      <c r="AD41" t="n">
        <v>327612.8029058501</v>
      </c>
      <c r="AE41" t="n">
        <v>448254.2901925896</v>
      </c>
      <c r="AF41" t="n">
        <v>4.166668611623861e-06</v>
      </c>
      <c r="AG41" t="n">
        <v>6.247106481481482</v>
      </c>
      <c r="AH41" t="n">
        <v>405473.5298654558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4.629</v>
      </c>
      <c r="E42" t="n">
        <v>21.6</v>
      </c>
      <c r="F42" t="n">
        <v>17.82</v>
      </c>
      <c r="G42" t="n">
        <v>53.46</v>
      </c>
      <c r="H42" t="n">
        <v>0.72</v>
      </c>
      <c r="I42" t="n">
        <v>20</v>
      </c>
      <c r="J42" t="n">
        <v>271.47</v>
      </c>
      <c r="K42" t="n">
        <v>59.19</v>
      </c>
      <c r="L42" t="n">
        <v>11</v>
      </c>
      <c r="M42" t="n">
        <v>18</v>
      </c>
      <c r="N42" t="n">
        <v>71.27</v>
      </c>
      <c r="O42" t="n">
        <v>33715.11</v>
      </c>
      <c r="P42" t="n">
        <v>285.47</v>
      </c>
      <c r="Q42" t="n">
        <v>444.56</v>
      </c>
      <c r="R42" t="n">
        <v>78.20999999999999</v>
      </c>
      <c r="S42" t="n">
        <v>48.21</v>
      </c>
      <c r="T42" t="n">
        <v>9008.02</v>
      </c>
      <c r="U42" t="n">
        <v>0.62</v>
      </c>
      <c r="V42" t="n">
        <v>0.77</v>
      </c>
      <c r="W42" t="n">
        <v>0.2</v>
      </c>
      <c r="X42" t="n">
        <v>0.54</v>
      </c>
      <c r="Y42" t="n">
        <v>1</v>
      </c>
      <c r="Z42" t="n">
        <v>10</v>
      </c>
      <c r="AA42" t="n">
        <v>327.8157257487532</v>
      </c>
      <c r="AB42" t="n">
        <v>448.5319381785737</v>
      </c>
      <c r="AC42" t="n">
        <v>405.7246795173389</v>
      </c>
      <c r="AD42" t="n">
        <v>327815.7257487532</v>
      </c>
      <c r="AE42" t="n">
        <v>448531.9381785737</v>
      </c>
      <c r="AF42" t="n">
        <v>4.164959079921149e-06</v>
      </c>
      <c r="AG42" t="n">
        <v>6.25</v>
      </c>
      <c r="AH42" t="n">
        <v>405724.6795173389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4.6296</v>
      </c>
      <c r="E43" t="n">
        <v>21.6</v>
      </c>
      <c r="F43" t="n">
        <v>17.82</v>
      </c>
      <c r="G43" t="n">
        <v>53.45</v>
      </c>
      <c r="H43" t="n">
        <v>0.74</v>
      </c>
      <c r="I43" t="n">
        <v>20</v>
      </c>
      <c r="J43" t="n">
        <v>271.95</v>
      </c>
      <c r="K43" t="n">
        <v>59.19</v>
      </c>
      <c r="L43" t="n">
        <v>11.25</v>
      </c>
      <c r="M43" t="n">
        <v>18</v>
      </c>
      <c r="N43" t="n">
        <v>71.5</v>
      </c>
      <c r="O43" t="n">
        <v>33774.23</v>
      </c>
      <c r="P43" t="n">
        <v>285.12</v>
      </c>
      <c r="Q43" t="n">
        <v>444.55</v>
      </c>
      <c r="R43" t="n">
        <v>78.19</v>
      </c>
      <c r="S43" t="n">
        <v>48.21</v>
      </c>
      <c r="T43" t="n">
        <v>9002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327.6071768036362</v>
      </c>
      <c r="AB43" t="n">
        <v>448.2465923113343</v>
      </c>
      <c r="AC43" t="n">
        <v>405.4665666591835</v>
      </c>
      <c r="AD43" t="n">
        <v>327607.1768036361</v>
      </c>
      <c r="AE43" t="n">
        <v>448246.5923113343</v>
      </c>
      <c r="AF43" t="n">
        <v>4.165498932037796e-06</v>
      </c>
      <c r="AG43" t="n">
        <v>6.25</v>
      </c>
      <c r="AH43" t="n">
        <v>405466.5666591835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4.6491</v>
      </c>
      <c r="E44" t="n">
        <v>21.51</v>
      </c>
      <c r="F44" t="n">
        <v>17.78</v>
      </c>
      <c r="G44" t="n">
        <v>56.13</v>
      </c>
      <c r="H44" t="n">
        <v>0.75</v>
      </c>
      <c r="I44" t="n">
        <v>19</v>
      </c>
      <c r="J44" t="n">
        <v>272.43</v>
      </c>
      <c r="K44" t="n">
        <v>59.19</v>
      </c>
      <c r="L44" t="n">
        <v>11.5</v>
      </c>
      <c r="M44" t="n">
        <v>17</v>
      </c>
      <c r="N44" t="n">
        <v>71.73</v>
      </c>
      <c r="O44" t="n">
        <v>33833.57</v>
      </c>
      <c r="P44" t="n">
        <v>284.34</v>
      </c>
      <c r="Q44" t="n">
        <v>444.55</v>
      </c>
      <c r="R44" t="n">
        <v>76.84</v>
      </c>
      <c r="S44" t="n">
        <v>48.21</v>
      </c>
      <c r="T44" t="n">
        <v>8329.43</v>
      </c>
      <c r="U44" t="n">
        <v>0.63</v>
      </c>
      <c r="V44" t="n">
        <v>0.77</v>
      </c>
      <c r="W44" t="n">
        <v>0.19</v>
      </c>
      <c r="X44" t="n">
        <v>0.5</v>
      </c>
      <c r="Y44" t="n">
        <v>1</v>
      </c>
      <c r="Z44" t="n">
        <v>10</v>
      </c>
      <c r="AA44" t="n">
        <v>326.2607847332271</v>
      </c>
      <c r="AB44" t="n">
        <v>446.4043992819746</v>
      </c>
      <c r="AC44" t="n">
        <v>403.8001899470116</v>
      </c>
      <c r="AD44" t="n">
        <v>326260.784733227</v>
      </c>
      <c r="AE44" t="n">
        <v>446404.3992819746</v>
      </c>
      <c r="AF44" t="n">
        <v>4.183044125828779e-06</v>
      </c>
      <c r="AG44" t="n">
        <v>6.223958333333335</v>
      </c>
      <c r="AH44" t="n">
        <v>403800.1899470116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4.6528</v>
      </c>
      <c r="E45" t="n">
        <v>21.49</v>
      </c>
      <c r="F45" t="n">
        <v>17.76</v>
      </c>
      <c r="G45" t="n">
        <v>56.08</v>
      </c>
      <c r="H45" t="n">
        <v>0.77</v>
      </c>
      <c r="I45" t="n">
        <v>19</v>
      </c>
      <c r="J45" t="n">
        <v>272.91</v>
      </c>
      <c r="K45" t="n">
        <v>59.19</v>
      </c>
      <c r="L45" t="n">
        <v>11.75</v>
      </c>
      <c r="M45" t="n">
        <v>17</v>
      </c>
      <c r="N45" t="n">
        <v>71.95999999999999</v>
      </c>
      <c r="O45" t="n">
        <v>33892.87</v>
      </c>
      <c r="P45" t="n">
        <v>283.8</v>
      </c>
      <c r="Q45" t="n">
        <v>444.55</v>
      </c>
      <c r="R45" t="n">
        <v>76.14</v>
      </c>
      <c r="S45" t="n">
        <v>48.21</v>
      </c>
      <c r="T45" t="n">
        <v>7981.28</v>
      </c>
      <c r="U45" t="n">
        <v>0.63</v>
      </c>
      <c r="V45" t="n">
        <v>0.77</v>
      </c>
      <c r="W45" t="n">
        <v>0.2</v>
      </c>
      <c r="X45" t="n">
        <v>0.48</v>
      </c>
      <c r="Y45" t="n">
        <v>1</v>
      </c>
      <c r="Z45" t="n">
        <v>10</v>
      </c>
      <c r="AA45" t="n">
        <v>325.7687787070395</v>
      </c>
      <c r="AB45" t="n">
        <v>445.7312149311709</v>
      </c>
      <c r="AC45" t="n">
        <v>403.1912533658284</v>
      </c>
      <c r="AD45" t="n">
        <v>325768.7787070395</v>
      </c>
      <c r="AE45" t="n">
        <v>445731.2149311709</v>
      </c>
      <c r="AF45" t="n">
        <v>4.186373213881428e-06</v>
      </c>
      <c r="AG45" t="n">
        <v>6.218171296296297</v>
      </c>
      <c r="AH45" t="n">
        <v>403191.2533658284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4.6898</v>
      </c>
      <c r="E46" t="n">
        <v>21.32</v>
      </c>
      <c r="F46" t="n">
        <v>17.64</v>
      </c>
      <c r="G46" t="n">
        <v>58.79</v>
      </c>
      <c r="H46" t="n">
        <v>0.78</v>
      </c>
      <c r="I46" t="n">
        <v>18</v>
      </c>
      <c r="J46" t="n">
        <v>273.39</v>
      </c>
      <c r="K46" t="n">
        <v>59.19</v>
      </c>
      <c r="L46" t="n">
        <v>12</v>
      </c>
      <c r="M46" t="n">
        <v>16</v>
      </c>
      <c r="N46" t="n">
        <v>72.2</v>
      </c>
      <c r="O46" t="n">
        <v>33952.26</v>
      </c>
      <c r="P46" t="n">
        <v>281.51</v>
      </c>
      <c r="Q46" t="n">
        <v>444.56</v>
      </c>
      <c r="R46" t="n">
        <v>72.08</v>
      </c>
      <c r="S46" t="n">
        <v>48.21</v>
      </c>
      <c r="T46" t="n">
        <v>5955.14</v>
      </c>
      <c r="U46" t="n">
        <v>0.67</v>
      </c>
      <c r="V46" t="n">
        <v>0.77</v>
      </c>
      <c r="W46" t="n">
        <v>0.19</v>
      </c>
      <c r="X46" t="n">
        <v>0.36</v>
      </c>
      <c r="Y46" t="n">
        <v>1</v>
      </c>
      <c r="Z46" t="n">
        <v>10</v>
      </c>
      <c r="AA46" t="n">
        <v>322.7130138038902</v>
      </c>
      <c r="AB46" t="n">
        <v>441.550182579849</v>
      </c>
      <c r="AC46" t="n">
        <v>399.4092528740009</v>
      </c>
      <c r="AD46" t="n">
        <v>322713.0138038902</v>
      </c>
      <c r="AE46" t="n">
        <v>441550.182579849</v>
      </c>
      <c r="AF46" t="n">
        <v>4.219664094407908e-06</v>
      </c>
      <c r="AG46" t="n">
        <v>6.168981481481482</v>
      </c>
      <c r="AH46" t="n">
        <v>399409.2528740009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4.6568</v>
      </c>
      <c r="E47" t="n">
        <v>21.47</v>
      </c>
      <c r="F47" t="n">
        <v>17.79</v>
      </c>
      <c r="G47" t="n">
        <v>59.3</v>
      </c>
      <c r="H47" t="n">
        <v>0.8</v>
      </c>
      <c r="I47" t="n">
        <v>18</v>
      </c>
      <c r="J47" t="n">
        <v>273.87</v>
      </c>
      <c r="K47" t="n">
        <v>59.19</v>
      </c>
      <c r="L47" t="n">
        <v>12.25</v>
      </c>
      <c r="M47" t="n">
        <v>16</v>
      </c>
      <c r="N47" t="n">
        <v>72.43000000000001</v>
      </c>
      <c r="O47" t="n">
        <v>34011.74</v>
      </c>
      <c r="P47" t="n">
        <v>283.92</v>
      </c>
      <c r="Q47" t="n">
        <v>444.56</v>
      </c>
      <c r="R47" t="n">
        <v>77.78</v>
      </c>
      <c r="S47" t="n">
        <v>48.21</v>
      </c>
      <c r="T47" t="n">
        <v>8805.6</v>
      </c>
      <c r="U47" t="n">
        <v>0.62</v>
      </c>
      <c r="V47" t="n">
        <v>0.77</v>
      </c>
      <c r="W47" t="n">
        <v>0.18</v>
      </c>
      <c r="X47" t="n">
        <v>0.51</v>
      </c>
      <c r="Y47" t="n">
        <v>1</v>
      </c>
      <c r="Z47" t="n">
        <v>10</v>
      </c>
      <c r="AA47" t="n">
        <v>325.7447562496992</v>
      </c>
      <c r="AB47" t="n">
        <v>445.6983463452419</v>
      </c>
      <c r="AC47" t="n">
        <v>403.1615217116092</v>
      </c>
      <c r="AD47" t="n">
        <v>325744.7562496992</v>
      </c>
      <c r="AE47" t="n">
        <v>445698.3463452419</v>
      </c>
      <c r="AF47" t="n">
        <v>4.189972227992398e-06</v>
      </c>
      <c r="AG47" t="n">
        <v>6.21238425925926</v>
      </c>
      <c r="AH47" t="n">
        <v>403161.5217116092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4.6595</v>
      </c>
      <c r="E48" t="n">
        <v>21.46</v>
      </c>
      <c r="F48" t="n">
        <v>17.78</v>
      </c>
      <c r="G48" t="n">
        <v>59.25</v>
      </c>
      <c r="H48" t="n">
        <v>0.8100000000000001</v>
      </c>
      <c r="I48" t="n">
        <v>18</v>
      </c>
      <c r="J48" t="n">
        <v>274.35</v>
      </c>
      <c r="K48" t="n">
        <v>59.19</v>
      </c>
      <c r="L48" t="n">
        <v>12.5</v>
      </c>
      <c r="M48" t="n">
        <v>16</v>
      </c>
      <c r="N48" t="n">
        <v>72.66</v>
      </c>
      <c r="O48" t="n">
        <v>34071.31</v>
      </c>
      <c r="P48" t="n">
        <v>283.56</v>
      </c>
      <c r="Q48" t="n">
        <v>444.55</v>
      </c>
      <c r="R48" t="n">
        <v>77.09999999999999</v>
      </c>
      <c r="S48" t="n">
        <v>48.21</v>
      </c>
      <c r="T48" t="n">
        <v>8463.02</v>
      </c>
      <c r="U48" t="n">
        <v>0.63</v>
      </c>
      <c r="V48" t="n">
        <v>0.77</v>
      </c>
      <c r="W48" t="n">
        <v>0.19</v>
      </c>
      <c r="X48" t="n">
        <v>0.5</v>
      </c>
      <c r="Y48" t="n">
        <v>1</v>
      </c>
      <c r="Z48" t="n">
        <v>10</v>
      </c>
      <c r="AA48" t="n">
        <v>325.4168007025941</v>
      </c>
      <c r="AB48" t="n">
        <v>445.2496230973151</v>
      </c>
      <c r="AC48" t="n">
        <v>402.7556239806774</v>
      </c>
      <c r="AD48" t="n">
        <v>325416.800702594</v>
      </c>
      <c r="AE48" t="n">
        <v>445249.6230973151</v>
      </c>
      <c r="AF48" t="n">
        <v>4.192401562517304e-06</v>
      </c>
      <c r="AG48" t="n">
        <v>6.209490740740741</v>
      </c>
      <c r="AH48" t="n">
        <v>402755.6239806774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4.679</v>
      </c>
      <c r="E49" t="n">
        <v>21.37</v>
      </c>
      <c r="F49" t="n">
        <v>17.74</v>
      </c>
      <c r="G49" t="n">
        <v>62.6</v>
      </c>
      <c r="H49" t="n">
        <v>0.83</v>
      </c>
      <c r="I49" t="n">
        <v>17</v>
      </c>
      <c r="J49" t="n">
        <v>274.84</v>
      </c>
      <c r="K49" t="n">
        <v>59.19</v>
      </c>
      <c r="L49" t="n">
        <v>12.75</v>
      </c>
      <c r="M49" t="n">
        <v>15</v>
      </c>
      <c r="N49" t="n">
        <v>72.89</v>
      </c>
      <c r="O49" t="n">
        <v>34130.98</v>
      </c>
      <c r="P49" t="n">
        <v>282.62</v>
      </c>
      <c r="Q49" t="n">
        <v>444.55</v>
      </c>
      <c r="R49" t="n">
        <v>75.68000000000001</v>
      </c>
      <c r="S49" t="n">
        <v>48.21</v>
      </c>
      <c r="T49" t="n">
        <v>7762.01</v>
      </c>
      <c r="U49" t="n">
        <v>0.64</v>
      </c>
      <c r="V49" t="n">
        <v>0.77</v>
      </c>
      <c r="W49" t="n">
        <v>0.19</v>
      </c>
      <c r="X49" t="n">
        <v>0.46</v>
      </c>
      <c r="Y49" t="n">
        <v>1</v>
      </c>
      <c r="Z49" t="n">
        <v>10</v>
      </c>
      <c r="AA49" t="n">
        <v>324.0054344361086</v>
      </c>
      <c r="AB49" t="n">
        <v>443.3185295064245</v>
      </c>
      <c r="AC49" t="n">
        <v>401.0088312517944</v>
      </c>
      <c r="AD49" t="n">
        <v>324005.4344361086</v>
      </c>
      <c r="AE49" t="n">
        <v>443318.5295064244</v>
      </c>
      <c r="AF49" t="n">
        <v>4.209946756308287e-06</v>
      </c>
      <c r="AG49" t="n">
        <v>6.183449074074075</v>
      </c>
      <c r="AH49" t="n">
        <v>401008.8312517945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4.6771</v>
      </c>
      <c r="E50" t="n">
        <v>21.38</v>
      </c>
      <c r="F50" t="n">
        <v>17.74</v>
      </c>
      <c r="G50" t="n">
        <v>62.63</v>
      </c>
      <c r="H50" t="n">
        <v>0.84</v>
      </c>
      <c r="I50" t="n">
        <v>17</v>
      </c>
      <c r="J50" t="n">
        <v>275.32</v>
      </c>
      <c r="K50" t="n">
        <v>59.19</v>
      </c>
      <c r="L50" t="n">
        <v>13</v>
      </c>
      <c r="M50" t="n">
        <v>15</v>
      </c>
      <c r="N50" t="n">
        <v>73.13</v>
      </c>
      <c r="O50" t="n">
        <v>34190.73</v>
      </c>
      <c r="P50" t="n">
        <v>283.04</v>
      </c>
      <c r="Q50" t="n">
        <v>444.56</v>
      </c>
      <c r="R50" t="n">
        <v>75.95</v>
      </c>
      <c r="S50" t="n">
        <v>48.21</v>
      </c>
      <c r="T50" t="n">
        <v>7896.81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324.30162976827</v>
      </c>
      <c r="AB50" t="n">
        <v>443.7237970271035</v>
      </c>
      <c r="AC50" t="n">
        <v>401.3754206090965</v>
      </c>
      <c r="AD50" t="n">
        <v>324301.62976827</v>
      </c>
      <c r="AE50" t="n">
        <v>443723.7970271035</v>
      </c>
      <c r="AF50" t="n">
        <v>4.208237224605576e-06</v>
      </c>
      <c r="AG50" t="n">
        <v>6.186342592592593</v>
      </c>
      <c r="AH50" t="n">
        <v>401375.4206090965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4.6779</v>
      </c>
      <c r="E51" t="n">
        <v>21.38</v>
      </c>
      <c r="F51" t="n">
        <v>17.74</v>
      </c>
      <c r="G51" t="n">
        <v>62.62</v>
      </c>
      <c r="H51" t="n">
        <v>0.86</v>
      </c>
      <c r="I51" t="n">
        <v>17</v>
      </c>
      <c r="J51" t="n">
        <v>275.81</v>
      </c>
      <c r="K51" t="n">
        <v>59.19</v>
      </c>
      <c r="L51" t="n">
        <v>13.25</v>
      </c>
      <c r="M51" t="n">
        <v>15</v>
      </c>
      <c r="N51" t="n">
        <v>73.36</v>
      </c>
      <c r="O51" t="n">
        <v>34250.57</v>
      </c>
      <c r="P51" t="n">
        <v>282.51</v>
      </c>
      <c r="Q51" t="n">
        <v>444.55</v>
      </c>
      <c r="R51" t="n">
        <v>75.75</v>
      </c>
      <c r="S51" t="n">
        <v>48.21</v>
      </c>
      <c r="T51" t="n">
        <v>7796.65</v>
      </c>
      <c r="U51" t="n">
        <v>0.64</v>
      </c>
      <c r="V51" t="n">
        <v>0.77</v>
      </c>
      <c r="W51" t="n">
        <v>0.19</v>
      </c>
      <c r="X51" t="n">
        <v>0.46</v>
      </c>
      <c r="Y51" t="n">
        <v>1</v>
      </c>
      <c r="Z51" t="n">
        <v>10</v>
      </c>
      <c r="AA51" t="n">
        <v>323.9942908538869</v>
      </c>
      <c r="AB51" t="n">
        <v>443.3032823656085</v>
      </c>
      <c r="AC51" t="n">
        <v>400.9950392766985</v>
      </c>
      <c r="AD51" t="n">
        <v>323994.2908538869</v>
      </c>
      <c r="AE51" t="n">
        <v>443303.2823656085</v>
      </c>
      <c r="AF51" t="n">
        <v>4.20895702742777e-06</v>
      </c>
      <c r="AG51" t="n">
        <v>6.186342592592593</v>
      </c>
      <c r="AH51" t="n">
        <v>400995.0392766985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4.6975</v>
      </c>
      <c r="E52" t="n">
        <v>21.29</v>
      </c>
      <c r="F52" t="n">
        <v>17.7</v>
      </c>
      <c r="G52" t="n">
        <v>66.38</v>
      </c>
      <c r="H52" t="n">
        <v>0.87</v>
      </c>
      <c r="I52" t="n">
        <v>16</v>
      </c>
      <c r="J52" t="n">
        <v>276.29</v>
      </c>
      <c r="K52" t="n">
        <v>59.19</v>
      </c>
      <c r="L52" t="n">
        <v>13.5</v>
      </c>
      <c r="M52" t="n">
        <v>14</v>
      </c>
      <c r="N52" t="n">
        <v>73.59999999999999</v>
      </c>
      <c r="O52" t="n">
        <v>34310.51</v>
      </c>
      <c r="P52" t="n">
        <v>281.63</v>
      </c>
      <c r="Q52" t="n">
        <v>444.55</v>
      </c>
      <c r="R52" t="n">
        <v>74.34</v>
      </c>
      <c r="S52" t="n">
        <v>48.21</v>
      </c>
      <c r="T52" t="n">
        <v>7095</v>
      </c>
      <c r="U52" t="n">
        <v>0.65</v>
      </c>
      <c r="V52" t="n">
        <v>0.77</v>
      </c>
      <c r="W52" t="n">
        <v>0.19</v>
      </c>
      <c r="X52" t="n">
        <v>0.42</v>
      </c>
      <c r="Y52" t="n">
        <v>1</v>
      </c>
      <c r="Z52" t="n">
        <v>10</v>
      </c>
      <c r="AA52" t="n">
        <v>322.6211410227893</v>
      </c>
      <c r="AB52" t="n">
        <v>441.4244781876058</v>
      </c>
      <c r="AC52" t="n">
        <v>399.2955455325261</v>
      </c>
      <c r="AD52" t="n">
        <v>322621.1410227893</v>
      </c>
      <c r="AE52" t="n">
        <v>441424.4781876057</v>
      </c>
      <c r="AF52" t="n">
        <v>4.226592196571527e-06</v>
      </c>
      <c r="AG52" t="n">
        <v>6.160300925925926</v>
      </c>
      <c r="AH52" t="n">
        <v>399295.5455325261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4.6959</v>
      </c>
      <c r="E53" t="n">
        <v>21.3</v>
      </c>
      <c r="F53" t="n">
        <v>17.71</v>
      </c>
      <c r="G53" t="n">
        <v>66.40000000000001</v>
      </c>
      <c r="H53" t="n">
        <v>0.88</v>
      </c>
      <c r="I53" t="n">
        <v>16</v>
      </c>
      <c r="J53" t="n">
        <v>276.78</v>
      </c>
      <c r="K53" t="n">
        <v>59.19</v>
      </c>
      <c r="L53" t="n">
        <v>13.75</v>
      </c>
      <c r="M53" t="n">
        <v>14</v>
      </c>
      <c r="N53" t="n">
        <v>73.84</v>
      </c>
      <c r="O53" t="n">
        <v>34370.54</v>
      </c>
      <c r="P53" t="n">
        <v>281.75</v>
      </c>
      <c r="Q53" t="n">
        <v>444.56</v>
      </c>
      <c r="R53" t="n">
        <v>74.62</v>
      </c>
      <c r="S53" t="n">
        <v>48.21</v>
      </c>
      <c r="T53" t="n">
        <v>7235.9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322.7759142310049</v>
      </c>
      <c r="AB53" t="n">
        <v>441.6362457191983</v>
      </c>
      <c r="AC53" t="n">
        <v>399.4871022681211</v>
      </c>
      <c r="AD53" t="n">
        <v>322775.9142310049</v>
      </c>
      <c r="AE53" t="n">
        <v>441636.2457191983</v>
      </c>
      <c r="AF53" t="n">
        <v>4.225152590927139e-06</v>
      </c>
      <c r="AG53" t="n">
        <v>6.163194444444446</v>
      </c>
      <c r="AH53" t="n">
        <v>399487.1022681211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4.6936</v>
      </c>
      <c r="E54" t="n">
        <v>21.31</v>
      </c>
      <c r="F54" t="n">
        <v>17.72</v>
      </c>
      <c r="G54" t="n">
        <v>66.44</v>
      </c>
      <c r="H54" t="n">
        <v>0.9</v>
      </c>
      <c r="I54" t="n">
        <v>16</v>
      </c>
      <c r="J54" t="n">
        <v>277.27</v>
      </c>
      <c r="K54" t="n">
        <v>59.19</v>
      </c>
      <c r="L54" t="n">
        <v>14</v>
      </c>
      <c r="M54" t="n">
        <v>14</v>
      </c>
      <c r="N54" t="n">
        <v>74.06999999999999</v>
      </c>
      <c r="O54" t="n">
        <v>34430.66</v>
      </c>
      <c r="P54" t="n">
        <v>282.05</v>
      </c>
      <c r="Q54" t="n">
        <v>444.56</v>
      </c>
      <c r="R54" t="n">
        <v>75.06</v>
      </c>
      <c r="S54" t="n">
        <v>48.21</v>
      </c>
      <c r="T54" t="n">
        <v>7457.16</v>
      </c>
      <c r="U54" t="n">
        <v>0.64</v>
      </c>
      <c r="V54" t="n">
        <v>0.77</v>
      </c>
      <c r="W54" t="n">
        <v>0.19</v>
      </c>
      <c r="X54" t="n">
        <v>0.44</v>
      </c>
      <c r="Y54" t="n">
        <v>1</v>
      </c>
      <c r="Z54" t="n">
        <v>10</v>
      </c>
      <c r="AA54" t="n">
        <v>323.0523919501032</v>
      </c>
      <c r="AB54" t="n">
        <v>442.0145347318049</v>
      </c>
      <c r="AC54" t="n">
        <v>399.8292879082964</v>
      </c>
      <c r="AD54" t="n">
        <v>323052.3919501032</v>
      </c>
      <c r="AE54" t="n">
        <v>442014.5347318049</v>
      </c>
      <c r="AF54" t="n">
        <v>4.223083157813331e-06</v>
      </c>
      <c r="AG54" t="n">
        <v>6.166087962962963</v>
      </c>
      <c r="AH54" t="n">
        <v>399829.2879082964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4.6943</v>
      </c>
      <c r="E55" t="n">
        <v>21.3</v>
      </c>
      <c r="F55" t="n">
        <v>17.71</v>
      </c>
      <c r="G55" t="n">
        <v>66.43000000000001</v>
      </c>
      <c r="H55" t="n">
        <v>0.91</v>
      </c>
      <c r="I55" t="n">
        <v>16</v>
      </c>
      <c r="J55" t="n">
        <v>277.76</v>
      </c>
      <c r="K55" t="n">
        <v>59.19</v>
      </c>
      <c r="L55" t="n">
        <v>14.25</v>
      </c>
      <c r="M55" t="n">
        <v>14</v>
      </c>
      <c r="N55" t="n">
        <v>74.31</v>
      </c>
      <c r="O55" t="n">
        <v>34490.87</v>
      </c>
      <c r="P55" t="n">
        <v>281.42</v>
      </c>
      <c r="Q55" t="n">
        <v>444.56</v>
      </c>
      <c r="R55" t="n">
        <v>74.91</v>
      </c>
      <c r="S55" t="n">
        <v>48.21</v>
      </c>
      <c r="T55" t="n">
        <v>7377.95</v>
      </c>
      <c r="U55" t="n">
        <v>0.64</v>
      </c>
      <c r="V55" t="n">
        <v>0.77</v>
      </c>
      <c r="W55" t="n">
        <v>0.19</v>
      </c>
      <c r="X55" t="n">
        <v>0.44</v>
      </c>
      <c r="Y55" t="n">
        <v>1</v>
      </c>
      <c r="Z55" t="n">
        <v>10</v>
      </c>
      <c r="AA55" t="n">
        <v>322.6717536959031</v>
      </c>
      <c r="AB55" t="n">
        <v>441.4937286798335</v>
      </c>
      <c r="AC55" t="n">
        <v>399.3581868549693</v>
      </c>
      <c r="AD55" t="n">
        <v>322671.7536959031</v>
      </c>
      <c r="AE55" t="n">
        <v>441493.7286798335</v>
      </c>
      <c r="AF55" t="n">
        <v>4.223712985282751e-06</v>
      </c>
      <c r="AG55" t="n">
        <v>6.163194444444446</v>
      </c>
      <c r="AH55" t="n">
        <v>399358.1868549694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4.7162</v>
      </c>
      <c r="E56" t="n">
        <v>21.2</v>
      </c>
      <c r="F56" t="n">
        <v>17.66</v>
      </c>
      <c r="G56" t="n">
        <v>70.66</v>
      </c>
      <c r="H56" t="n">
        <v>0.93</v>
      </c>
      <c r="I56" t="n">
        <v>15</v>
      </c>
      <c r="J56" t="n">
        <v>278.25</v>
      </c>
      <c r="K56" t="n">
        <v>59.19</v>
      </c>
      <c r="L56" t="n">
        <v>14.5</v>
      </c>
      <c r="M56" t="n">
        <v>13</v>
      </c>
      <c r="N56" t="n">
        <v>74.55</v>
      </c>
      <c r="O56" t="n">
        <v>34551.18</v>
      </c>
      <c r="P56" t="n">
        <v>280.67</v>
      </c>
      <c r="Q56" t="n">
        <v>444.55</v>
      </c>
      <c r="R56" t="n">
        <v>73.29000000000001</v>
      </c>
      <c r="S56" t="n">
        <v>48.21</v>
      </c>
      <c r="T56" t="n">
        <v>6574.06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321.2549632484959</v>
      </c>
      <c r="AB56" t="n">
        <v>439.5552134853078</v>
      </c>
      <c r="AC56" t="n">
        <v>397.604680829886</v>
      </c>
      <c r="AD56" t="n">
        <v>321254.9632484959</v>
      </c>
      <c r="AE56" t="n">
        <v>439555.2134853078</v>
      </c>
      <c r="AF56" t="n">
        <v>4.243417587540317e-06</v>
      </c>
      <c r="AG56" t="n">
        <v>6.13425925925926</v>
      </c>
      <c r="AH56" t="n">
        <v>397604.680829886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4.7142</v>
      </c>
      <c r="E57" t="n">
        <v>21.21</v>
      </c>
      <c r="F57" t="n">
        <v>17.67</v>
      </c>
      <c r="G57" t="n">
        <v>70.7</v>
      </c>
      <c r="H57" t="n">
        <v>0.9399999999999999</v>
      </c>
      <c r="I57" t="n">
        <v>15</v>
      </c>
      <c r="J57" t="n">
        <v>278.74</v>
      </c>
      <c r="K57" t="n">
        <v>59.19</v>
      </c>
      <c r="L57" t="n">
        <v>14.75</v>
      </c>
      <c r="M57" t="n">
        <v>13</v>
      </c>
      <c r="N57" t="n">
        <v>74.79000000000001</v>
      </c>
      <c r="O57" t="n">
        <v>34611.59</v>
      </c>
      <c r="P57" t="n">
        <v>280.73</v>
      </c>
      <c r="Q57" t="n">
        <v>444.55</v>
      </c>
      <c r="R57" t="n">
        <v>73.47</v>
      </c>
      <c r="S57" t="n">
        <v>48.21</v>
      </c>
      <c r="T57" t="n">
        <v>6665.24</v>
      </c>
      <c r="U57" t="n">
        <v>0.66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321.3941564582271</v>
      </c>
      <c r="AB57" t="n">
        <v>439.745663775633</v>
      </c>
      <c r="AC57" t="n">
        <v>397.7769548118013</v>
      </c>
      <c r="AD57" t="n">
        <v>321394.1564582271</v>
      </c>
      <c r="AE57" t="n">
        <v>439745.663775633</v>
      </c>
      <c r="AF57" t="n">
        <v>4.241618080484832e-06</v>
      </c>
      <c r="AG57" t="n">
        <v>6.137152777777779</v>
      </c>
      <c r="AH57" t="n">
        <v>397776.9548118013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4.7151</v>
      </c>
      <c r="E58" t="n">
        <v>21.21</v>
      </c>
      <c r="F58" t="n">
        <v>17.67</v>
      </c>
      <c r="G58" t="n">
        <v>70.68000000000001</v>
      </c>
      <c r="H58" t="n">
        <v>0.96</v>
      </c>
      <c r="I58" t="n">
        <v>15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280.6</v>
      </c>
      <c r="Q58" t="n">
        <v>444.55</v>
      </c>
      <c r="R58" t="n">
        <v>73.40000000000001</v>
      </c>
      <c r="S58" t="n">
        <v>48.21</v>
      </c>
      <c r="T58" t="n">
        <v>6630.27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321.290849673095</v>
      </c>
      <c r="AB58" t="n">
        <v>439.6043148746416</v>
      </c>
      <c r="AC58" t="n">
        <v>397.649096051536</v>
      </c>
      <c r="AD58" t="n">
        <v>321290.849673095</v>
      </c>
      <c r="AE58" t="n">
        <v>439604.3148746416</v>
      </c>
      <c r="AF58" t="n">
        <v>4.242427858659799e-06</v>
      </c>
      <c r="AG58" t="n">
        <v>6.137152777777779</v>
      </c>
      <c r="AH58" t="n">
        <v>397649.096051536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4.7133</v>
      </c>
      <c r="E59" t="n">
        <v>21.22</v>
      </c>
      <c r="F59" t="n">
        <v>17.68</v>
      </c>
      <c r="G59" t="n">
        <v>70.70999999999999</v>
      </c>
      <c r="H59" t="n">
        <v>0.97</v>
      </c>
      <c r="I59" t="n">
        <v>15</v>
      </c>
      <c r="J59" t="n">
        <v>279.72</v>
      </c>
      <c r="K59" t="n">
        <v>59.19</v>
      </c>
      <c r="L59" t="n">
        <v>15.25</v>
      </c>
      <c r="M59" t="n">
        <v>13</v>
      </c>
      <c r="N59" t="n">
        <v>75.27</v>
      </c>
      <c r="O59" t="n">
        <v>34732.68</v>
      </c>
      <c r="P59" t="n">
        <v>280.54</v>
      </c>
      <c r="Q59" t="n">
        <v>444.57</v>
      </c>
      <c r="R59" t="n">
        <v>73.59999999999999</v>
      </c>
      <c r="S59" t="n">
        <v>48.21</v>
      </c>
      <c r="T59" t="n">
        <v>6732.3</v>
      </c>
      <c r="U59" t="n">
        <v>0.65</v>
      </c>
      <c r="V59" t="n">
        <v>0.77</v>
      </c>
      <c r="W59" t="n">
        <v>0.19</v>
      </c>
      <c r="X59" t="n">
        <v>0.4</v>
      </c>
      <c r="Y59" t="n">
        <v>1</v>
      </c>
      <c r="Z59" t="n">
        <v>10</v>
      </c>
      <c r="AA59" t="n">
        <v>321.3603692208501</v>
      </c>
      <c r="AB59" t="n">
        <v>439.6994345868662</v>
      </c>
      <c r="AC59" t="n">
        <v>397.7351376719273</v>
      </c>
      <c r="AD59" t="n">
        <v>321360.3692208501</v>
      </c>
      <c r="AE59" t="n">
        <v>439699.4345868662</v>
      </c>
      <c r="AF59" t="n">
        <v>4.240808302309863e-06</v>
      </c>
      <c r="AG59" t="n">
        <v>6.140046296296297</v>
      </c>
      <c r="AH59" t="n">
        <v>397735.1376719273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4.7387</v>
      </c>
      <c r="E60" t="n">
        <v>21.1</v>
      </c>
      <c r="F60" t="n">
        <v>17.61</v>
      </c>
      <c r="G60" t="n">
        <v>75.48999999999999</v>
      </c>
      <c r="H60" t="n">
        <v>0.98</v>
      </c>
      <c r="I60" t="n">
        <v>14</v>
      </c>
      <c r="J60" t="n">
        <v>280.21</v>
      </c>
      <c r="K60" t="n">
        <v>59.19</v>
      </c>
      <c r="L60" t="n">
        <v>15.5</v>
      </c>
      <c r="M60" t="n">
        <v>12</v>
      </c>
      <c r="N60" t="n">
        <v>75.52</v>
      </c>
      <c r="O60" t="n">
        <v>34793.36</v>
      </c>
      <c r="P60" t="n">
        <v>279.21</v>
      </c>
      <c r="Q60" t="n">
        <v>444.56</v>
      </c>
      <c r="R60" t="n">
        <v>71.37</v>
      </c>
      <c r="S60" t="n">
        <v>48.21</v>
      </c>
      <c r="T60" t="n">
        <v>5620.44</v>
      </c>
      <c r="U60" t="n">
        <v>0.68</v>
      </c>
      <c r="V60" t="n">
        <v>0.77</v>
      </c>
      <c r="W60" t="n">
        <v>0.19</v>
      </c>
      <c r="X60" t="n">
        <v>0.34</v>
      </c>
      <c r="Y60" t="n">
        <v>1</v>
      </c>
      <c r="Z60" t="n">
        <v>10</v>
      </c>
      <c r="AA60" t="n">
        <v>319.4647856667138</v>
      </c>
      <c r="AB60" t="n">
        <v>437.1058135408526</v>
      </c>
      <c r="AC60" t="n">
        <v>395.3890481783752</v>
      </c>
      <c r="AD60" t="n">
        <v>319464.7856667138</v>
      </c>
      <c r="AE60" t="n">
        <v>437105.8135408526</v>
      </c>
      <c r="AF60" t="n">
        <v>4.263662041914528e-06</v>
      </c>
      <c r="AG60" t="n">
        <v>6.105324074074075</v>
      </c>
      <c r="AH60" t="n">
        <v>395389.0481783752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4.7488</v>
      </c>
      <c r="E61" t="n">
        <v>21.06</v>
      </c>
      <c r="F61" t="n">
        <v>17.57</v>
      </c>
      <c r="G61" t="n">
        <v>75.29000000000001</v>
      </c>
      <c r="H61" t="n">
        <v>1</v>
      </c>
      <c r="I61" t="n">
        <v>14</v>
      </c>
      <c r="J61" t="n">
        <v>280.7</v>
      </c>
      <c r="K61" t="n">
        <v>59.19</v>
      </c>
      <c r="L61" t="n">
        <v>15.75</v>
      </c>
      <c r="M61" t="n">
        <v>12</v>
      </c>
      <c r="N61" t="n">
        <v>75.76000000000001</v>
      </c>
      <c r="O61" t="n">
        <v>34854.15</v>
      </c>
      <c r="P61" t="n">
        <v>278.78</v>
      </c>
      <c r="Q61" t="n">
        <v>444.55</v>
      </c>
      <c r="R61" t="n">
        <v>69.84</v>
      </c>
      <c r="S61" t="n">
        <v>48.21</v>
      </c>
      <c r="T61" t="n">
        <v>4856.65</v>
      </c>
      <c r="U61" t="n">
        <v>0.6899999999999999</v>
      </c>
      <c r="V61" t="n">
        <v>0.78</v>
      </c>
      <c r="W61" t="n">
        <v>0.19</v>
      </c>
      <c r="X61" t="n">
        <v>0.29</v>
      </c>
      <c r="Y61" t="n">
        <v>1</v>
      </c>
      <c r="Z61" t="n">
        <v>10</v>
      </c>
      <c r="AA61" t="n">
        <v>318.7343226300035</v>
      </c>
      <c r="AB61" t="n">
        <v>436.1063617882706</v>
      </c>
      <c r="AC61" t="n">
        <v>394.4849826983204</v>
      </c>
      <c r="AD61" t="n">
        <v>318734.3226300035</v>
      </c>
      <c r="AE61" t="n">
        <v>436106.3617882706</v>
      </c>
      <c r="AF61" t="n">
        <v>4.27274955254473e-06</v>
      </c>
      <c r="AG61" t="n">
        <v>6.09375</v>
      </c>
      <c r="AH61" t="n">
        <v>394484.9826983204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4.74</v>
      </c>
      <c r="E62" t="n">
        <v>21.1</v>
      </c>
      <c r="F62" t="n">
        <v>17.61</v>
      </c>
      <c r="G62" t="n">
        <v>75.45999999999999</v>
      </c>
      <c r="H62" t="n">
        <v>1.01</v>
      </c>
      <c r="I62" t="n">
        <v>14</v>
      </c>
      <c r="J62" t="n">
        <v>281.2</v>
      </c>
      <c r="K62" t="n">
        <v>59.19</v>
      </c>
      <c r="L62" t="n">
        <v>16</v>
      </c>
      <c r="M62" t="n">
        <v>12</v>
      </c>
      <c r="N62" t="n">
        <v>76</v>
      </c>
      <c r="O62" t="n">
        <v>34915.03</v>
      </c>
      <c r="P62" t="n">
        <v>279.34</v>
      </c>
      <c r="Q62" t="n">
        <v>444.56</v>
      </c>
      <c r="R62" t="n">
        <v>71.55</v>
      </c>
      <c r="S62" t="n">
        <v>48.21</v>
      </c>
      <c r="T62" t="n">
        <v>5709.47</v>
      </c>
      <c r="U62" t="n">
        <v>0.67</v>
      </c>
      <c r="V62" t="n">
        <v>0.77</v>
      </c>
      <c r="W62" t="n">
        <v>0.18</v>
      </c>
      <c r="X62" t="n">
        <v>0.33</v>
      </c>
      <c r="Y62" t="n">
        <v>1</v>
      </c>
      <c r="Z62" t="n">
        <v>10</v>
      </c>
      <c r="AA62" t="n">
        <v>319.4790281408215</v>
      </c>
      <c r="AB62" t="n">
        <v>437.1253007222602</v>
      </c>
      <c r="AC62" t="n">
        <v>395.4066755305398</v>
      </c>
      <c r="AD62" t="n">
        <v>319479.0281408215</v>
      </c>
      <c r="AE62" t="n">
        <v>437125.3007222603</v>
      </c>
      <c r="AF62" t="n">
        <v>4.264831721500594e-06</v>
      </c>
      <c r="AG62" t="n">
        <v>6.105324074074075</v>
      </c>
      <c r="AH62" t="n">
        <v>395406.6755305398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4.7163</v>
      </c>
      <c r="E63" t="n">
        <v>21.2</v>
      </c>
      <c r="F63" t="n">
        <v>17.71</v>
      </c>
      <c r="G63" t="n">
        <v>75.92</v>
      </c>
      <c r="H63" t="n">
        <v>1.03</v>
      </c>
      <c r="I63" t="n">
        <v>14</v>
      </c>
      <c r="J63" t="n">
        <v>281.69</v>
      </c>
      <c r="K63" t="n">
        <v>59.19</v>
      </c>
      <c r="L63" t="n">
        <v>16.25</v>
      </c>
      <c r="M63" t="n">
        <v>12</v>
      </c>
      <c r="N63" t="n">
        <v>76.25</v>
      </c>
      <c r="O63" t="n">
        <v>34976</v>
      </c>
      <c r="P63" t="n">
        <v>280.83</v>
      </c>
      <c r="Q63" t="n">
        <v>444.56</v>
      </c>
      <c r="R63" t="n">
        <v>75.06</v>
      </c>
      <c r="S63" t="n">
        <v>48.21</v>
      </c>
      <c r="T63" t="n">
        <v>7463.7</v>
      </c>
      <c r="U63" t="n">
        <v>0.64</v>
      </c>
      <c r="V63" t="n">
        <v>0.77</v>
      </c>
      <c r="W63" t="n">
        <v>0.19</v>
      </c>
      <c r="X63" t="n">
        <v>0.44</v>
      </c>
      <c r="Y63" t="n">
        <v>1</v>
      </c>
      <c r="Z63" t="n">
        <v>10</v>
      </c>
      <c r="AA63" t="n">
        <v>321.4682432361682</v>
      </c>
      <c r="AB63" t="n">
        <v>439.8470325736901</v>
      </c>
      <c r="AC63" t="n">
        <v>397.8686491140438</v>
      </c>
      <c r="AD63" t="n">
        <v>321468.2432361682</v>
      </c>
      <c r="AE63" t="n">
        <v>439847.0325736901</v>
      </c>
      <c r="AF63" t="n">
        <v>4.243507562893092e-06</v>
      </c>
      <c r="AG63" t="n">
        <v>6.13425925925926</v>
      </c>
      <c r="AH63" t="n">
        <v>397868.6491140438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4.7258</v>
      </c>
      <c r="E64" t="n">
        <v>21.16</v>
      </c>
      <c r="F64" t="n">
        <v>17.67</v>
      </c>
      <c r="G64" t="n">
        <v>75.73</v>
      </c>
      <c r="H64" t="n">
        <v>1.04</v>
      </c>
      <c r="I64" t="n">
        <v>14</v>
      </c>
      <c r="J64" t="n">
        <v>282.19</v>
      </c>
      <c r="K64" t="n">
        <v>59.19</v>
      </c>
      <c r="L64" t="n">
        <v>16.5</v>
      </c>
      <c r="M64" t="n">
        <v>12</v>
      </c>
      <c r="N64" t="n">
        <v>76.48999999999999</v>
      </c>
      <c r="O64" t="n">
        <v>35037.08</v>
      </c>
      <c r="P64" t="n">
        <v>279.13</v>
      </c>
      <c r="Q64" t="n">
        <v>444.57</v>
      </c>
      <c r="R64" t="n">
        <v>73.54000000000001</v>
      </c>
      <c r="S64" t="n">
        <v>48.21</v>
      </c>
      <c r="T64" t="n">
        <v>6705.81</v>
      </c>
      <c r="U64" t="n">
        <v>0.66</v>
      </c>
      <c r="V64" t="n">
        <v>0.77</v>
      </c>
      <c r="W64" t="n">
        <v>0.19</v>
      </c>
      <c r="X64" t="n">
        <v>0.39</v>
      </c>
      <c r="Y64" t="n">
        <v>1</v>
      </c>
      <c r="Z64" t="n">
        <v>10</v>
      </c>
      <c r="AA64" t="n">
        <v>320.1043306178634</v>
      </c>
      <c r="AB64" t="n">
        <v>437.9808671577474</v>
      </c>
      <c r="AC64" t="n">
        <v>396.1805879062189</v>
      </c>
      <c r="AD64" t="n">
        <v>320104.3306178633</v>
      </c>
      <c r="AE64" t="n">
        <v>437980.8671577474</v>
      </c>
      <c r="AF64" t="n">
        <v>4.252055221406647e-06</v>
      </c>
      <c r="AG64" t="n">
        <v>6.122685185185186</v>
      </c>
      <c r="AH64" t="n">
        <v>396180.5879062189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4.7483</v>
      </c>
      <c r="E65" t="n">
        <v>21.06</v>
      </c>
      <c r="F65" t="n">
        <v>17.62</v>
      </c>
      <c r="G65" t="n">
        <v>81.31999999999999</v>
      </c>
      <c r="H65" t="n">
        <v>1.06</v>
      </c>
      <c r="I65" t="n">
        <v>13</v>
      </c>
      <c r="J65" t="n">
        <v>282.68</v>
      </c>
      <c r="K65" t="n">
        <v>59.19</v>
      </c>
      <c r="L65" t="n">
        <v>16.75</v>
      </c>
      <c r="M65" t="n">
        <v>11</v>
      </c>
      <c r="N65" t="n">
        <v>76.73999999999999</v>
      </c>
      <c r="O65" t="n">
        <v>35098.25</v>
      </c>
      <c r="P65" t="n">
        <v>278.46</v>
      </c>
      <c r="Q65" t="n">
        <v>444.55</v>
      </c>
      <c r="R65" t="n">
        <v>71.79000000000001</v>
      </c>
      <c r="S65" t="n">
        <v>48.21</v>
      </c>
      <c r="T65" t="n">
        <v>5836.08</v>
      </c>
      <c r="U65" t="n">
        <v>0.67</v>
      </c>
      <c r="V65" t="n">
        <v>0.77</v>
      </c>
      <c r="W65" t="n">
        <v>0.18</v>
      </c>
      <c r="X65" t="n">
        <v>0.34</v>
      </c>
      <c r="Y65" t="n">
        <v>1</v>
      </c>
      <c r="Z65" t="n">
        <v>10</v>
      </c>
      <c r="AA65" t="n">
        <v>318.7256281025345</v>
      </c>
      <c r="AB65" t="n">
        <v>436.0944655522121</v>
      </c>
      <c r="AC65" t="n">
        <v>394.4742218223348</v>
      </c>
      <c r="AD65" t="n">
        <v>318725.6281025345</v>
      </c>
      <c r="AE65" t="n">
        <v>436094.4655522121</v>
      </c>
      <c r="AF65" t="n">
        <v>4.27229967578086e-06</v>
      </c>
      <c r="AG65" t="n">
        <v>6.09375</v>
      </c>
      <c r="AH65" t="n">
        <v>394474.2218223348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4.7476</v>
      </c>
      <c r="E66" t="n">
        <v>21.06</v>
      </c>
      <c r="F66" t="n">
        <v>17.62</v>
      </c>
      <c r="G66" t="n">
        <v>81.34</v>
      </c>
      <c r="H66" t="n">
        <v>1.07</v>
      </c>
      <c r="I66" t="n">
        <v>13</v>
      </c>
      <c r="J66" t="n">
        <v>283.18</v>
      </c>
      <c r="K66" t="n">
        <v>59.19</v>
      </c>
      <c r="L66" t="n">
        <v>17</v>
      </c>
      <c r="M66" t="n">
        <v>11</v>
      </c>
      <c r="N66" t="n">
        <v>76.98</v>
      </c>
      <c r="O66" t="n">
        <v>35159.52</v>
      </c>
      <c r="P66" t="n">
        <v>278.52</v>
      </c>
      <c r="Q66" t="n">
        <v>444.56</v>
      </c>
      <c r="R66" t="n">
        <v>71.88</v>
      </c>
      <c r="S66" t="n">
        <v>48.21</v>
      </c>
      <c r="T66" t="n">
        <v>5878.47</v>
      </c>
      <c r="U66" t="n">
        <v>0.67</v>
      </c>
      <c r="V66" t="n">
        <v>0.77</v>
      </c>
      <c r="W66" t="n">
        <v>0.19</v>
      </c>
      <c r="X66" t="n">
        <v>0.35</v>
      </c>
      <c r="Y66" t="n">
        <v>1</v>
      </c>
      <c r="Z66" t="n">
        <v>10</v>
      </c>
      <c r="AA66" t="n">
        <v>318.7840904174388</v>
      </c>
      <c r="AB66" t="n">
        <v>436.1744562706396</v>
      </c>
      <c r="AC66" t="n">
        <v>394.5465783388632</v>
      </c>
      <c r="AD66" t="n">
        <v>318784.0904174388</v>
      </c>
      <c r="AE66" t="n">
        <v>436174.4562706396</v>
      </c>
      <c r="AF66" t="n">
        <v>4.27166984831144e-06</v>
      </c>
      <c r="AG66" t="n">
        <v>6.09375</v>
      </c>
      <c r="AH66" t="n">
        <v>394546.5783388632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4.7464</v>
      </c>
      <c r="E67" t="n">
        <v>21.07</v>
      </c>
      <c r="F67" t="n">
        <v>17.63</v>
      </c>
      <c r="G67" t="n">
        <v>81.36</v>
      </c>
      <c r="H67" t="n">
        <v>1.08</v>
      </c>
      <c r="I67" t="n">
        <v>13</v>
      </c>
      <c r="J67" t="n">
        <v>283.68</v>
      </c>
      <c r="K67" t="n">
        <v>59.19</v>
      </c>
      <c r="L67" t="n">
        <v>17.25</v>
      </c>
      <c r="M67" t="n">
        <v>11</v>
      </c>
      <c r="N67" t="n">
        <v>77.23</v>
      </c>
      <c r="O67" t="n">
        <v>35220.89</v>
      </c>
      <c r="P67" t="n">
        <v>278.66</v>
      </c>
      <c r="Q67" t="n">
        <v>444.55</v>
      </c>
      <c r="R67" t="n">
        <v>72.05</v>
      </c>
      <c r="S67" t="n">
        <v>48.21</v>
      </c>
      <c r="T67" t="n">
        <v>5964.8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318.9301656831665</v>
      </c>
      <c r="AB67" t="n">
        <v>436.3743228935941</v>
      </c>
      <c r="AC67" t="n">
        <v>394.7273699718374</v>
      </c>
      <c r="AD67" t="n">
        <v>318930.1656831665</v>
      </c>
      <c r="AE67" t="n">
        <v>436374.322893594</v>
      </c>
      <c r="AF67" t="n">
        <v>4.270590144078148e-06</v>
      </c>
      <c r="AG67" t="n">
        <v>6.096643518518519</v>
      </c>
      <c r="AH67" t="n">
        <v>394727.3699718374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4.7452</v>
      </c>
      <c r="E68" t="n">
        <v>21.07</v>
      </c>
      <c r="F68" t="n">
        <v>17.63</v>
      </c>
      <c r="G68" t="n">
        <v>81.38</v>
      </c>
      <c r="H68" t="n">
        <v>1.1</v>
      </c>
      <c r="I68" t="n">
        <v>13</v>
      </c>
      <c r="J68" t="n">
        <v>284.17</v>
      </c>
      <c r="K68" t="n">
        <v>59.19</v>
      </c>
      <c r="L68" t="n">
        <v>17.5</v>
      </c>
      <c r="M68" t="n">
        <v>11</v>
      </c>
      <c r="N68" t="n">
        <v>77.48</v>
      </c>
      <c r="O68" t="n">
        <v>35282.36</v>
      </c>
      <c r="P68" t="n">
        <v>278.76</v>
      </c>
      <c r="Q68" t="n">
        <v>444.58</v>
      </c>
      <c r="R68" t="n">
        <v>72.26000000000001</v>
      </c>
      <c r="S68" t="n">
        <v>48.21</v>
      </c>
      <c r="T68" t="n">
        <v>6072.47</v>
      </c>
      <c r="U68" t="n">
        <v>0.67</v>
      </c>
      <c r="V68" t="n">
        <v>0.77</v>
      </c>
      <c r="W68" t="n">
        <v>0.19</v>
      </c>
      <c r="X68" t="n">
        <v>0.36</v>
      </c>
      <c r="Y68" t="n">
        <v>1</v>
      </c>
      <c r="Z68" t="n">
        <v>10</v>
      </c>
      <c r="AA68" t="n">
        <v>319.0290329109672</v>
      </c>
      <c r="AB68" t="n">
        <v>436.5095973963853</v>
      </c>
      <c r="AC68" t="n">
        <v>394.8497340659412</v>
      </c>
      <c r="AD68" t="n">
        <v>319029.0329109672</v>
      </c>
      <c r="AE68" t="n">
        <v>436509.5973963853</v>
      </c>
      <c r="AF68" t="n">
        <v>4.269510439844856e-06</v>
      </c>
      <c r="AG68" t="n">
        <v>6.096643518518519</v>
      </c>
      <c r="AH68" t="n">
        <v>394849.7340659412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4.7458</v>
      </c>
      <c r="E69" t="n">
        <v>21.07</v>
      </c>
      <c r="F69" t="n">
        <v>17.63</v>
      </c>
      <c r="G69" t="n">
        <v>81.37</v>
      </c>
      <c r="H69" t="n">
        <v>1.11</v>
      </c>
      <c r="I69" t="n">
        <v>13</v>
      </c>
      <c r="J69" t="n">
        <v>284.67</v>
      </c>
      <c r="K69" t="n">
        <v>59.19</v>
      </c>
      <c r="L69" t="n">
        <v>17.75</v>
      </c>
      <c r="M69" t="n">
        <v>11</v>
      </c>
      <c r="N69" t="n">
        <v>77.73</v>
      </c>
      <c r="O69" t="n">
        <v>35343.92</v>
      </c>
      <c r="P69" t="n">
        <v>278.59</v>
      </c>
      <c r="Q69" t="n">
        <v>444.56</v>
      </c>
      <c r="R69" t="n">
        <v>72.12</v>
      </c>
      <c r="S69" t="n">
        <v>48.21</v>
      </c>
      <c r="T69" t="n">
        <v>5998.05</v>
      </c>
      <c r="U69" t="n">
        <v>0.67</v>
      </c>
      <c r="V69" t="n">
        <v>0.77</v>
      </c>
      <c r="W69" t="n">
        <v>0.19</v>
      </c>
      <c r="X69" t="n">
        <v>0.35</v>
      </c>
      <c r="Y69" t="n">
        <v>1</v>
      </c>
      <c r="Z69" t="n">
        <v>10</v>
      </c>
      <c r="AA69" t="n">
        <v>318.9184362791549</v>
      </c>
      <c r="AB69" t="n">
        <v>436.3582742055607</v>
      </c>
      <c r="AC69" t="n">
        <v>394.7128529480655</v>
      </c>
      <c r="AD69" t="n">
        <v>318918.4362791549</v>
      </c>
      <c r="AE69" t="n">
        <v>436358.2742055607</v>
      </c>
      <c r="AF69" t="n">
        <v>4.270050291961502e-06</v>
      </c>
      <c r="AG69" t="n">
        <v>6.096643518518519</v>
      </c>
      <c r="AH69" t="n">
        <v>394712.8529480655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4.767</v>
      </c>
      <c r="E70" t="n">
        <v>20.98</v>
      </c>
      <c r="F70" t="n">
        <v>17.59</v>
      </c>
      <c r="G70" t="n">
        <v>87.93000000000001</v>
      </c>
      <c r="H70" t="n">
        <v>1.12</v>
      </c>
      <c r="I70" t="n">
        <v>12</v>
      </c>
      <c r="J70" t="n">
        <v>285.17</v>
      </c>
      <c r="K70" t="n">
        <v>59.19</v>
      </c>
      <c r="L70" t="n">
        <v>18</v>
      </c>
      <c r="M70" t="n">
        <v>10</v>
      </c>
      <c r="N70" t="n">
        <v>77.98</v>
      </c>
      <c r="O70" t="n">
        <v>35405.59</v>
      </c>
      <c r="P70" t="n">
        <v>276.63</v>
      </c>
      <c r="Q70" t="n">
        <v>444.55</v>
      </c>
      <c r="R70" t="n">
        <v>70.64</v>
      </c>
      <c r="S70" t="n">
        <v>48.21</v>
      </c>
      <c r="T70" t="n">
        <v>5267.25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316.9746465051757</v>
      </c>
      <c r="AB70" t="n">
        <v>433.6986952828497</v>
      </c>
      <c r="AC70" t="n">
        <v>392.3071005049956</v>
      </c>
      <c r="AD70" t="n">
        <v>316974.6465051757</v>
      </c>
      <c r="AE70" t="n">
        <v>433698.6952828497</v>
      </c>
      <c r="AF70" t="n">
        <v>4.289125066749649e-06</v>
      </c>
      <c r="AG70" t="n">
        <v>6.070601851851852</v>
      </c>
      <c r="AH70" t="n">
        <v>392307.1005049956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4.767</v>
      </c>
      <c r="E71" t="n">
        <v>20.98</v>
      </c>
      <c r="F71" t="n">
        <v>17.59</v>
      </c>
      <c r="G71" t="n">
        <v>87.93000000000001</v>
      </c>
      <c r="H71" t="n">
        <v>1.14</v>
      </c>
      <c r="I71" t="n">
        <v>12</v>
      </c>
      <c r="J71" t="n">
        <v>285.67</v>
      </c>
      <c r="K71" t="n">
        <v>59.19</v>
      </c>
      <c r="L71" t="n">
        <v>18.25</v>
      </c>
      <c r="M71" t="n">
        <v>10</v>
      </c>
      <c r="N71" t="n">
        <v>78.23</v>
      </c>
      <c r="O71" t="n">
        <v>35467.36</v>
      </c>
      <c r="P71" t="n">
        <v>276.95</v>
      </c>
      <c r="Q71" t="n">
        <v>444.56</v>
      </c>
      <c r="R71" t="n">
        <v>70.62</v>
      </c>
      <c r="S71" t="n">
        <v>48.21</v>
      </c>
      <c r="T71" t="n">
        <v>5254.94</v>
      </c>
      <c r="U71" t="n">
        <v>0.68</v>
      </c>
      <c r="V71" t="n">
        <v>0.78</v>
      </c>
      <c r="W71" t="n">
        <v>0.19</v>
      </c>
      <c r="X71" t="n">
        <v>0.31</v>
      </c>
      <c r="Y71" t="n">
        <v>1</v>
      </c>
      <c r="Z71" t="n">
        <v>10</v>
      </c>
      <c r="AA71" t="n">
        <v>317.1370059431103</v>
      </c>
      <c r="AB71" t="n">
        <v>433.9208426286247</v>
      </c>
      <c r="AC71" t="n">
        <v>392.5080464198755</v>
      </c>
      <c r="AD71" t="n">
        <v>317137.0059431103</v>
      </c>
      <c r="AE71" t="n">
        <v>433920.8426286246</v>
      </c>
      <c r="AF71" t="n">
        <v>4.289125066749649e-06</v>
      </c>
      <c r="AG71" t="n">
        <v>6.070601851851852</v>
      </c>
      <c r="AH71" t="n">
        <v>392508.0464198755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4.7671</v>
      </c>
      <c r="E72" t="n">
        <v>20.98</v>
      </c>
      <c r="F72" t="n">
        <v>17.59</v>
      </c>
      <c r="G72" t="n">
        <v>87.93000000000001</v>
      </c>
      <c r="H72" t="n">
        <v>1.15</v>
      </c>
      <c r="I72" t="n">
        <v>12</v>
      </c>
      <c r="J72" t="n">
        <v>286.18</v>
      </c>
      <c r="K72" t="n">
        <v>59.19</v>
      </c>
      <c r="L72" t="n">
        <v>18.5</v>
      </c>
      <c r="M72" t="n">
        <v>10</v>
      </c>
      <c r="N72" t="n">
        <v>78.48</v>
      </c>
      <c r="O72" t="n">
        <v>35529.23</v>
      </c>
      <c r="P72" t="n">
        <v>277.33</v>
      </c>
      <c r="Q72" t="n">
        <v>444.55</v>
      </c>
      <c r="R72" t="n">
        <v>70.7</v>
      </c>
      <c r="S72" t="n">
        <v>48.21</v>
      </c>
      <c r="T72" t="n">
        <v>5296.05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317.3258682821383</v>
      </c>
      <c r="AB72" t="n">
        <v>434.1792524129011</v>
      </c>
      <c r="AC72" t="n">
        <v>392.741793937021</v>
      </c>
      <c r="AD72" t="n">
        <v>317325.8682821383</v>
      </c>
      <c r="AE72" t="n">
        <v>434179.2524129011</v>
      </c>
      <c r="AF72" t="n">
        <v>4.289215042102423e-06</v>
      </c>
      <c r="AG72" t="n">
        <v>6.070601851851852</v>
      </c>
      <c r="AH72" t="n">
        <v>392741.7939370211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4.7659</v>
      </c>
      <c r="E73" t="n">
        <v>20.98</v>
      </c>
      <c r="F73" t="n">
        <v>17.59</v>
      </c>
      <c r="G73" t="n">
        <v>87.95</v>
      </c>
      <c r="H73" t="n">
        <v>1.16</v>
      </c>
      <c r="I73" t="n">
        <v>12</v>
      </c>
      <c r="J73" t="n">
        <v>286.68</v>
      </c>
      <c r="K73" t="n">
        <v>59.19</v>
      </c>
      <c r="L73" t="n">
        <v>18.75</v>
      </c>
      <c r="M73" t="n">
        <v>10</v>
      </c>
      <c r="N73" t="n">
        <v>78.73999999999999</v>
      </c>
      <c r="O73" t="n">
        <v>35591.33</v>
      </c>
      <c r="P73" t="n">
        <v>277.41</v>
      </c>
      <c r="Q73" t="n">
        <v>444.55</v>
      </c>
      <c r="R73" t="n">
        <v>70.83</v>
      </c>
      <c r="S73" t="n">
        <v>48.21</v>
      </c>
      <c r="T73" t="n">
        <v>5358.51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317.4137523433731</v>
      </c>
      <c r="AB73" t="n">
        <v>434.2994992626536</v>
      </c>
      <c r="AC73" t="n">
        <v>392.8505645962009</v>
      </c>
      <c r="AD73" t="n">
        <v>317413.7523433731</v>
      </c>
      <c r="AE73" t="n">
        <v>434299.4992626536</v>
      </c>
      <c r="AF73" t="n">
        <v>4.288135337869131e-06</v>
      </c>
      <c r="AG73" t="n">
        <v>6.070601851851852</v>
      </c>
      <c r="AH73" t="n">
        <v>392850.5645962008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4.7675</v>
      </c>
      <c r="E74" t="n">
        <v>20.98</v>
      </c>
      <c r="F74" t="n">
        <v>17.58</v>
      </c>
      <c r="G74" t="n">
        <v>87.92</v>
      </c>
      <c r="H74" t="n">
        <v>1.18</v>
      </c>
      <c r="I74" t="n">
        <v>12</v>
      </c>
      <c r="J74" t="n">
        <v>287.18</v>
      </c>
      <c r="K74" t="n">
        <v>59.19</v>
      </c>
      <c r="L74" t="n">
        <v>19</v>
      </c>
      <c r="M74" t="n">
        <v>10</v>
      </c>
      <c r="N74" t="n">
        <v>78.98999999999999</v>
      </c>
      <c r="O74" t="n">
        <v>35653.4</v>
      </c>
      <c r="P74" t="n">
        <v>277.56</v>
      </c>
      <c r="Q74" t="n">
        <v>444.55</v>
      </c>
      <c r="R74" t="n">
        <v>70.66</v>
      </c>
      <c r="S74" t="n">
        <v>48.21</v>
      </c>
      <c r="T74" t="n">
        <v>5275.14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317.40002761164</v>
      </c>
      <c r="AB74" t="n">
        <v>434.2807204792042</v>
      </c>
      <c r="AC74" t="n">
        <v>392.8335780334875</v>
      </c>
      <c r="AD74" t="n">
        <v>317400.02761164</v>
      </c>
      <c r="AE74" t="n">
        <v>434280.7204792042</v>
      </c>
      <c r="AF74" t="n">
        <v>4.289574943513519e-06</v>
      </c>
      <c r="AG74" t="n">
        <v>6.070601851851852</v>
      </c>
      <c r="AH74" t="n">
        <v>392833.5780334875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4.773</v>
      </c>
      <c r="E75" t="n">
        <v>20.95</v>
      </c>
      <c r="F75" t="n">
        <v>17.56</v>
      </c>
      <c r="G75" t="n">
        <v>87.8</v>
      </c>
      <c r="H75" t="n">
        <v>1.19</v>
      </c>
      <c r="I75" t="n">
        <v>12</v>
      </c>
      <c r="J75" t="n">
        <v>287.69</v>
      </c>
      <c r="K75" t="n">
        <v>59.19</v>
      </c>
      <c r="L75" t="n">
        <v>19.25</v>
      </c>
      <c r="M75" t="n">
        <v>10</v>
      </c>
      <c r="N75" t="n">
        <v>79.23999999999999</v>
      </c>
      <c r="O75" t="n">
        <v>35715.58</v>
      </c>
      <c r="P75" t="n">
        <v>276.85</v>
      </c>
      <c r="Q75" t="n">
        <v>444.55</v>
      </c>
      <c r="R75" t="n">
        <v>69.59999999999999</v>
      </c>
      <c r="S75" t="n">
        <v>48.21</v>
      </c>
      <c r="T75" t="n">
        <v>4745.99</v>
      </c>
      <c r="U75" t="n">
        <v>0.6899999999999999</v>
      </c>
      <c r="V75" t="n">
        <v>0.78</v>
      </c>
      <c r="W75" t="n">
        <v>0.19</v>
      </c>
      <c r="X75" t="n">
        <v>0.28</v>
      </c>
      <c r="Y75" t="n">
        <v>1</v>
      </c>
      <c r="Z75" t="n">
        <v>10</v>
      </c>
      <c r="AA75" t="n">
        <v>316.7702860009453</v>
      </c>
      <c r="AB75" t="n">
        <v>433.4190802252125</v>
      </c>
      <c r="AC75" t="n">
        <v>392.0541715160172</v>
      </c>
      <c r="AD75" t="n">
        <v>316770.2860009453</v>
      </c>
      <c r="AE75" t="n">
        <v>433419.0802252125</v>
      </c>
      <c r="AF75" t="n">
        <v>4.294523587916104e-06</v>
      </c>
      <c r="AG75" t="n">
        <v>6.061921296296297</v>
      </c>
      <c r="AH75" t="n">
        <v>392054.1715160172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4.7811</v>
      </c>
      <c r="E76" t="n">
        <v>20.92</v>
      </c>
      <c r="F76" t="n">
        <v>17.52</v>
      </c>
      <c r="G76" t="n">
        <v>87.62</v>
      </c>
      <c r="H76" t="n">
        <v>1.2</v>
      </c>
      <c r="I76" t="n">
        <v>12</v>
      </c>
      <c r="J76" t="n">
        <v>288.19</v>
      </c>
      <c r="K76" t="n">
        <v>59.19</v>
      </c>
      <c r="L76" t="n">
        <v>19.5</v>
      </c>
      <c r="M76" t="n">
        <v>10</v>
      </c>
      <c r="N76" t="n">
        <v>79.5</v>
      </c>
      <c r="O76" t="n">
        <v>35777.86</v>
      </c>
      <c r="P76" t="n">
        <v>275.46</v>
      </c>
      <c r="Q76" t="n">
        <v>444.55</v>
      </c>
      <c r="R76" t="n">
        <v>68.5</v>
      </c>
      <c r="S76" t="n">
        <v>48.21</v>
      </c>
      <c r="T76" t="n">
        <v>4195.84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315.6431331289207</v>
      </c>
      <c r="AB76" t="n">
        <v>431.8768599392333</v>
      </c>
      <c r="AC76" t="n">
        <v>390.659138569612</v>
      </c>
      <c r="AD76" t="n">
        <v>315643.1331289207</v>
      </c>
      <c r="AE76" t="n">
        <v>431876.8599392333</v>
      </c>
      <c r="AF76" t="n">
        <v>4.301811591490822e-06</v>
      </c>
      <c r="AG76" t="n">
        <v>6.053240740740741</v>
      </c>
      <c r="AH76" t="n">
        <v>390659.138569612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4.7918</v>
      </c>
      <c r="E77" t="n">
        <v>20.87</v>
      </c>
      <c r="F77" t="n">
        <v>17.53</v>
      </c>
      <c r="G77" t="n">
        <v>95.59999999999999</v>
      </c>
      <c r="H77" t="n">
        <v>1.22</v>
      </c>
      <c r="I77" t="n">
        <v>11</v>
      </c>
      <c r="J77" t="n">
        <v>288.7</v>
      </c>
      <c r="K77" t="n">
        <v>59.19</v>
      </c>
      <c r="L77" t="n">
        <v>19.75</v>
      </c>
      <c r="M77" t="n">
        <v>9</v>
      </c>
      <c r="N77" t="n">
        <v>79.75</v>
      </c>
      <c r="O77" t="n">
        <v>35840.25</v>
      </c>
      <c r="P77" t="n">
        <v>275.06</v>
      </c>
      <c r="Q77" t="n">
        <v>444.55</v>
      </c>
      <c r="R77" t="n">
        <v>68.81999999999999</v>
      </c>
      <c r="S77" t="n">
        <v>48.21</v>
      </c>
      <c r="T77" t="n">
        <v>4359.39</v>
      </c>
      <c r="U77" t="n">
        <v>0.7</v>
      </c>
      <c r="V77" t="n">
        <v>0.78</v>
      </c>
      <c r="W77" t="n">
        <v>0.18</v>
      </c>
      <c r="X77" t="n">
        <v>0.25</v>
      </c>
      <c r="Y77" t="n">
        <v>1</v>
      </c>
      <c r="Z77" t="n">
        <v>10</v>
      </c>
      <c r="AA77" t="n">
        <v>315.0522797288536</v>
      </c>
      <c r="AB77" t="n">
        <v>431.0684282506491</v>
      </c>
      <c r="AC77" t="n">
        <v>389.9278624667453</v>
      </c>
      <c r="AD77" t="n">
        <v>315052.2797288537</v>
      </c>
      <c r="AE77" t="n">
        <v>431068.4282506491</v>
      </c>
      <c r="AF77" t="n">
        <v>4.311438954237669e-06</v>
      </c>
      <c r="AG77" t="n">
        <v>6.038773148148149</v>
      </c>
      <c r="AH77" t="n">
        <v>389927.8624667453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4.7743</v>
      </c>
      <c r="E78" t="n">
        <v>20.95</v>
      </c>
      <c r="F78" t="n">
        <v>17.6</v>
      </c>
      <c r="G78" t="n">
        <v>96.02</v>
      </c>
      <c r="H78" t="n">
        <v>1.23</v>
      </c>
      <c r="I78" t="n">
        <v>11</v>
      </c>
      <c r="J78" t="n">
        <v>289.2</v>
      </c>
      <c r="K78" t="n">
        <v>59.19</v>
      </c>
      <c r="L78" t="n">
        <v>20</v>
      </c>
      <c r="M78" t="n">
        <v>9</v>
      </c>
      <c r="N78" t="n">
        <v>80.01000000000001</v>
      </c>
      <c r="O78" t="n">
        <v>35902.74</v>
      </c>
      <c r="P78" t="n">
        <v>276.37</v>
      </c>
      <c r="Q78" t="n">
        <v>444.55</v>
      </c>
      <c r="R78" t="n">
        <v>71.45</v>
      </c>
      <c r="S78" t="n">
        <v>48.21</v>
      </c>
      <c r="T78" t="n">
        <v>5673.5</v>
      </c>
      <c r="U78" t="n">
        <v>0.67</v>
      </c>
      <c r="V78" t="n">
        <v>0.78</v>
      </c>
      <c r="W78" t="n">
        <v>0.18</v>
      </c>
      <c r="X78" t="n">
        <v>0.33</v>
      </c>
      <c r="Y78" t="n">
        <v>1</v>
      </c>
      <c r="Z78" t="n">
        <v>10</v>
      </c>
      <c r="AA78" t="n">
        <v>316.5830547150277</v>
      </c>
      <c r="AB78" t="n">
        <v>433.1629021197587</v>
      </c>
      <c r="AC78" t="n">
        <v>391.8224426893996</v>
      </c>
      <c r="AD78" t="n">
        <v>316583.0547150277</v>
      </c>
      <c r="AE78" t="n">
        <v>433162.9021197587</v>
      </c>
      <c r="AF78" t="n">
        <v>4.295693267502171e-06</v>
      </c>
      <c r="AG78" t="n">
        <v>6.061921296296297</v>
      </c>
      <c r="AH78" t="n">
        <v>391822.4426893996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4.7838</v>
      </c>
      <c r="E79" t="n">
        <v>20.9</v>
      </c>
      <c r="F79" t="n">
        <v>17.56</v>
      </c>
      <c r="G79" t="n">
        <v>95.79000000000001</v>
      </c>
      <c r="H79" t="n">
        <v>1.24</v>
      </c>
      <c r="I79" t="n">
        <v>11</v>
      </c>
      <c r="J79" t="n">
        <v>289.71</v>
      </c>
      <c r="K79" t="n">
        <v>59.19</v>
      </c>
      <c r="L79" t="n">
        <v>20.25</v>
      </c>
      <c r="M79" t="n">
        <v>9</v>
      </c>
      <c r="N79" t="n">
        <v>80.27</v>
      </c>
      <c r="O79" t="n">
        <v>35965.33</v>
      </c>
      <c r="P79" t="n">
        <v>275.67</v>
      </c>
      <c r="Q79" t="n">
        <v>444.55</v>
      </c>
      <c r="R79" t="n">
        <v>69.91</v>
      </c>
      <c r="S79" t="n">
        <v>48.21</v>
      </c>
      <c r="T79" t="n">
        <v>4907.39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315.750971285818</v>
      </c>
      <c r="AB79" t="n">
        <v>432.0244088629839</v>
      </c>
      <c r="AC79" t="n">
        <v>390.792605631166</v>
      </c>
      <c r="AD79" t="n">
        <v>315750.971285818</v>
      </c>
      <c r="AE79" t="n">
        <v>432024.4088629839</v>
      </c>
      <c r="AF79" t="n">
        <v>4.304240926015727e-06</v>
      </c>
      <c r="AG79" t="n">
        <v>6.047453703703703</v>
      </c>
      <c r="AH79" t="n">
        <v>390792.605631166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4.782</v>
      </c>
      <c r="E80" t="n">
        <v>20.91</v>
      </c>
      <c r="F80" t="n">
        <v>17.57</v>
      </c>
      <c r="G80" t="n">
        <v>95.83</v>
      </c>
      <c r="H80" t="n">
        <v>1.26</v>
      </c>
      <c r="I80" t="n">
        <v>11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276.03</v>
      </c>
      <c r="Q80" t="n">
        <v>444.56</v>
      </c>
      <c r="R80" t="n">
        <v>70.19</v>
      </c>
      <c r="S80" t="n">
        <v>48.21</v>
      </c>
      <c r="T80" t="n">
        <v>5046.86</v>
      </c>
      <c r="U80" t="n">
        <v>0.6899999999999999</v>
      </c>
      <c r="V80" t="n">
        <v>0.78</v>
      </c>
      <c r="W80" t="n">
        <v>0.18</v>
      </c>
      <c r="X80" t="n">
        <v>0.29</v>
      </c>
      <c r="Y80" t="n">
        <v>1</v>
      </c>
      <c r="Z80" t="n">
        <v>10</v>
      </c>
      <c r="AA80" t="n">
        <v>316.0298351438628</v>
      </c>
      <c r="AB80" t="n">
        <v>432.4059626961658</v>
      </c>
      <c r="AC80" t="n">
        <v>391.1377445020232</v>
      </c>
      <c r="AD80" t="n">
        <v>316029.8351438628</v>
      </c>
      <c r="AE80" t="n">
        <v>432405.9626961658</v>
      </c>
      <c r="AF80" t="n">
        <v>4.302621369665789e-06</v>
      </c>
      <c r="AG80" t="n">
        <v>6.050347222222222</v>
      </c>
      <c r="AH80" t="n">
        <v>391137.7445020232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4.7814</v>
      </c>
      <c r="E81" t="n">
        <v>20.91</v>
      </c>
      <c r="F81" t="n">
        <v>17.57</v>
      </c>
      <c r="G81" t="n">
        <v>95.84</v>
      </c>
      <c r="H81" t="n">
        <v>1.27</v>
      </c>
      <c r="I81" t="n">
        <v>11</v>
      </c>
      <c r="J81" t="n">
        <v>290.73</v>
      </c>
      <c r="K81" t="n">
        <v>59.19</v>
      </c>
      <c r="L81" t="n">
        <v>20.75</v>
      </c>
      <c r="M81" t="n">
        <v>9</v>
      </c>
      <c r="N81" t="n">
        <v>80.79000000000001</v>
      </c>
      <c r="O81" t="n">
        <v>36090.84</v>
      </c>
      <c r="P81" t="n">
        <v>276.18</v>
      </c>
      <c r="Q81" t="n">
        <v>444.56</v>
      </c>
      <c r="R81" t="n">
        <v>70.2</v>
      </c>
      <c r="S81" t="n">
        <v>48.21</v>
      </c>
      <c r="T81" t="n">
        <v>5049.79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316.129115064295</v>
      </c>
      <c r="AB81" t="n">
        <v>432.5418018632222</v>
      </c>
      <c r="AC81" t="n">
        <v>391.2606193696272</v>
      </c>
      <c r="AD81" t="n">
        <v>316129.115064295</v>
      </c>
      <c r="AE81" t="n">
        <v>432541.8018632223</v>
      </c>
      <c r="AF81" t="n">
        <v>4.302081517549143e-06</v>
      </c>
      <c r="AG81" t="n">
        <v>6.050347222222222</v>
      </c>
      <c r="AH81" t="n">
        <v>391260.6193696273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4.7833</v>
      </c>
      <c r="E82" t="n">
        <v>20.91</v>
      </c>
      <c r="F82" t="n">
        <v>17.56</v>
      </c>
      <c r="G82" t="n">
        <v>95.8</v>
      </c>
      <c r="H82" t="n">
        <v>1.28</v>
      </c>
      <c r="I82" t="n">
        <v>11</v>
      </c>
      <c r="J82" t="n">
        <v>291.24</v>
      </c>
      <c r="K82" t="n">
        <v>59.19</v>
      </c>
      <c r="L82" t="n">
        <v>21</v>
      </c>
      <c r="M82" t="n">
        <v>9</v>
      </c>
      <c r="N82" t="n">
        <v>81.05</v>
      </c>
      <c r="O82" t="n">
        <v>36153.75</v>
      </c>
      <c r="P82" t="n">
        <v>275.84</v>
      </c>
      <c r="Q82" t="n">
        <v>444.55</v>
      </c>
      <c r="R82" t="n">
        <v>70.06999999999999</v>
      </c>
      <c r="S82" t="n">
        <v>48.21</v>
      </c>
      <c r="T82" t="n">
        <v>4985.95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315.856396532483</v>
      </c>
      <c r="AB82" t="n">
        <v>432.1686563365045</v>
      </c>
      <c r="AC82" t="n">
        <v>390.9230863282664</v>
      </c>
      <c r="AD82" t="n">
        <v>315856.396532483</v>
      </c>
      <c r="AE82" t="n">
        <v>432168.6563365045</v>
      </c>
      <c r="AF82" t="n">
        <v>4.303791049251854e-06</v>
      </c>
      <c r="AG82" t="n">
        <v>6.050347222222222</v>
      </c>
      <c r="AH82" t="n">
        <v>390923.0863282664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4.7818</v>
      </c>
      <c r="E83" t="n">
        <v>20.91</v>
      </c>
      <c r="F83" t="n">
        <v>17.57</v>
      </c>
      <c r="G83" t="n">
        <v>95.83</v>
      </c>
      <c r="H83" t="n">
        <v>1.3</v>
      </c>
      <c r="I83" t="n">
        <v>11</v>
      </c>
      <c r="J83" t="n">
        <v>291.75</v>
      </c>
      <c r="K83" t="n">
        <v>59.19</v>
      </c>
      <c r="L83" t="n">
        <v>21.25</v>
      </c>
      <c r="M83" t="n">
        <v>9</v>
      </c>
      <c r="N83" t="n">
        <v>81.31</v>
      </c>
      <c r="O83" t="n">
        <v>36216.77</v>
      </c>
      <c r="P83" t="n">
        <v>275.86</v>
      </c>
      <c r="Q83" t="n">
        <v>444.56</v>
      </c>
      <c r="R83" t="n">
        <v>70.18000000000001</v>
      </c>
      <c r="S83" t="n">
        <v>48.21</v>
      </c>
      <c r="T83" t="n">
        <v>5041.39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315.951649046943</v>
      </c>
      <c r="AB83" t="n">
        <v>432.298985029033</v>
      </c>
      <c r="AC83" t="n">
        <v>391.0409766332975</v>
      </c>
      <c r="AD83" t="n">
        <v>315951.649046943</v>
      </c>
      <c r="AE83" t="n">
        <v>432298.985029033</v>
      </c>
      <c r="AF83" t="n">
        <v>4.30244141896024e-06</v>
      </c>
      <c r="AG83" t="n">
        <v>6.050347222222222</v>
      </c>
      <c r="AH83" t="n">
        <v>391040.9766332975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4.7823</v>
      </c>
      <c r="E84" t="n">
        <v>20.91</v>
      </c>
      <c r="F84" t="n">
        <v>17.57</v>
      </c>
      <c r="G84" t="n">
        <v>95.81999999999999</v>
      </c>
      <c r="H84" t="n">
        <v>1.31</v>
      </c>
      <c r="I84" t="n">
        <v>11</v>
      </c>
      <c r="J84" t="n">
        <v>292.26</v>
      </c>
      <c r="K84" t="n">
        <v>59.19</v>
      </c>
      <c r="L84" t="n">
        <v>21.5</v>
      </c>
      <c r="M84" t="n">
        <v>9</v>
      </c>
      <c r="N84" t="n">
        <v>81.56999999999999</v>
      </c>
      <c r="O84" t="n">
        <v>36279.9</v>
      </c>
      <c r="P84" t="n">
        <v>275.49</v>
      </c>
      <c r="Q84" t="n">
        <v>444.55</v>
      </c>
      <c r="R84" t="n">
        <v>70.2</v>
      </c>
      <c r="S84" t="n">
        <v>48.21</v>
      </c>
      <c r="T84" t="n">
        <v>5050.68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315.7450307729642</v>
      </c>
      <c r="AB84" t="n">
        <v>432.0162807912203</v>
      </c>
      <c r="AC84" t="n">
        <v>390.7852532911637</v>
      </c>
      <c r="AD84" t="n">
        <v>315745.0307729642</v>
      </c>
      <c r="AE84" t="n">
        <v>432016.2807912203</v>
      </c>
      <c r="AF84" t="n">
        <v>4.302891295724113e-06</v>
      </c>
      <c r="AG84" t="n">
        <v>6.050347222222222</v>
      </c>
      <c r="AH84" t="n">
        <v>390785.2532911637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4.7824</v>
      </c>
      <c r="E85" t="n">
        <v>20.91</v>
      </c>
      <c r="F85" t="n">
        <v>17.57</v>
      </c>
      <c r="G85" t="n">
        <v>95.81999999999999</v>
      </c>
      <c r="H85" t="n">
        <v>1.32</v>
      </c>
      <c r="I85" t="n">
        <v>11</v>
      </c>
      <c r="J85" t="n">
        <v>292.77</v>
      </c>
      <c r="K85" t="n">
        <v>59.19</v>
      </c>
      <c r="L85" t="n">
        <v>21.75</v>
      </c>
      <c r="M85" t="n">
        <v>9</v>
      </c>
      <c r="N85" t="n">
        <v>81.83</v>
      </c>
      <c r="O85" t="n">
        <v>36343.13</v>
      </c>
      <c r="P85" t="n">
        <v>275.17</v>
      </c>
      <c r="Q85" t="n">
        <v>444.55</v>
      </c>
      <c r="R85" t="n">
        <v>70.09</v>
      </c>
      <c r="S85" t="n">
        <v>48.21</v>
      </c>
      <c r="T85" t="n">
        <v>4994.03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315.5793004027547</v>
      </c>
      <c r="AB85" t="n">
        <v>431.7895211871917</v>
      </c>
      <c r="AC85" t="n">
        <v>390.5801353054845</v>
      </c>
      <c r="AD85" t="n">
        <v>315579.3004027546</v>
      </c>
      <c r="AE85" t="n">
        <v>431789.5211871917</v>
      </c>
      <c r="AF85" t="n">
        <v>4.302981271076887e-06</v>
      </c>
      <c r="AG85" t="n">
        <v>6.050347222222222</v>
      </c>
      <c r="AH85" t="n">
        <v>390580.1353054845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4.8054</v>
      </c>
      <c r="E86" t="n">
        <v>20.81</v>
      </c>
      <c r="F86" t="n">
        <v>17.52</v>
      </c>
      <c r="G86" t="n">
        <v>105.09</v>
      </c>
      <c r="H86" t="n">
        <v>1.34</v>
      </c>
      <c r="I86" t="n">
        <v>10</v>
      </c>
      <c r="J86" t="n">
        <v>293.29</v>
      </c>
      <c r="K86" t="n">
        <v>59.19</v>
      </c>
      <c r="L86" t="n">
        <v>22</v>
      </c>
      <c r="M86" t="n">
        <v>8</v>
      </c>
      <c r="N86" t="n">
        <v>82.09</v>
      </c>
      <c r="O86" t="n">
        <v>36406.47</v>
      </c>
      <c r="P86" t="n">
        <v>274.45</v>
      </c>
      <c r="Q86" t="n">
        <v>444.55</v>
      </c>
      <c r="R86" t="n">
        <v>68.34</v>
      </c>
      <c r="S86" t="n">
        <v>48.21</v>
      </c>
      <c r="T86" t="n">
        <v>4123.88</v>
      </c>
      <c r="U86" t="n">
        <v>0.71</v>
      </c>
      <c r="V86" t="n">
        <v>0.78</v>
      </c>
      <c r="W86" t="n">
        <v>0.18</v>
      </c>
      <c r="X86" t="n">
        <v>0.24</v>
      </c>
      <c r="Y86" t="n">
        <v>1</v>
      </c>
      <c r="Z86" t="n">
        <v>10</v>
      </c>
      <c r="AA86" t="n">
        <v>314.1936432398985</v>
      </c>
      <c r="AB86" t="n">
        <v>429.8936039260923</v>
      </c>
      <c r="AC86" t="n">
        <v>388.8651617268479</v>
      </c>
      <c r="AD86" t="n">
        <v>314193.6432398985</v>
      </c>
      <c r="AE86" t="n">
        <v>429893.6039260923</v>
      </c>
      <c r="AF86" t="n">
        <v>4.323675602214969e-06</v>
      </c>
      <c r="AG86" t="n">
        <v>6.021412037037037</v>
      </c>
      <c r="AH86" t="n">
        <v>388865.1617268479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4.8013</v>
      </c>
      <c r="E87" t="n">
        <v>20.83</v>
      </c>
      <c r="F87" t="n">
        <v>17.53</v>
      </c>
      <c r="G87" t="n">
        <v>105.2</v>
      </c>
      <c r="H87" t="n">
        <v>1.35</v>
      </c>
      <c r="I87" t="n">
        <v>10</v>
      </c>
      <c r="J87" t="n">
        <v>293.8</v>
      </c>
      <c r="K87" t="n">
        <v>59.19</v>
      </c>
      <c r="L87" t="n">
        <v>22.25</v>
      </c>
      <c r="M87" t="n">
        <v>8</v>
      </c>
      <c r="N87" t="n">
        <v>82.36</v>
      </c>
      <c r="O87" t="n">
        <v>36469.92</v>
      </c>
      <c r="P87" t="n">
        <v>274.82</v>
      </c>
      <c r="Q87" t="n">
        <v>444.55</v>
      </c>
      <c r="R87" t="n">
        <v>69.02</v>
      </c>
      <c r="S87" t="n">
        <v>48.21</v>
      </c>
      <c r="T87" t="n">
        <v>4465.28</v>
      </c>
      <c r="U87" t="n">
        <v>0.7</v>
      </c>
      <c r="V87" t="n">
        <v>0.78</v>
      </c>
      <c r="W87" t="n">
        <v>0.18</v>
      </c>
      <c r="X87" t="n">
        <v>0.26</v>
      </c>
      <c r="Y87" t="n">
        <v>1</v>
      </c>
      <c r="Z87" t="n">
        <v>10</v>
      </c>
      <c r="AA87" t="n">
        <v>314.5643003853724</v>
      </c>
      <c r="AB87" t="n">
        <v>430.4007533847688</v>
      </c>
      <c r="AC87" t="n">
        <v>389.3239095529771</v>
      </c>
      <c r="AD87" t="n">
        <v>314564.3003853724</v>
      </c>
      <c r="AE87" t="n">
        <v>430400.7533847688</v>
      </c>
      <c r="AF87" t="n">
        <v>4.319986612751224e-06</v>
      </c>
      <c r="AG87" t="n">
        <v>6.027199074074074</v>
      </c>
      <c r="AH87" t="n">
        <v>389323.9095529771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4.8032</v>
      </c>
      <c r="E88" t="n">
        <v>20.82</v>
      </c>
      <c r="F88" t="n">
        <v>17.53</v>
      </c>
      <c r="G88" t="n">
        <v>105.15</v>
      </c>
      <c r="H88" t="n">
        <v>1.36</v>
      </c>
      <c r="I88" t="n">
        <v>10</v>
      </c>
      <c r="J88" t="n">
        <v>294.32</v>
      </c>
      <c r="K88" t="n">
        <v>59.19</v>
      </c>
      <c r="L88" t="n">
        <v>22.5</v>
      </c>
      <c r="M88" t="n">
        <v>8</v>
      </c>
      <c r="N88" t="n">
        <v>82.62</v>
      </c>
      <c r="O88" t="n">
        <v>36533.49</v>
      </c>
      <c r="P88" t="n">
        <v>275.23</v>
      </c>
      <c r="Q88" t="n">
        <v>444.55</v>
      </c>
      <c r="R88" t="n">
        <v>68.66</v>
      </c>
      <c r="S88" t="n">
        <v>48.21</v>
      </c>
      <c r="T88" t="n">
        <v>4283.5</v>
      </c>
      <c r="U88" t="n">
        <v>0.7</v>
      </c>
      <c r="V88" t="n">
        <v>0.78</v>
      </c>
      <c r="W88" t="n">
        <v>0.18</v>
      </c>
      <c r="X88" t="n">
        <v>0.25</v>
      </c>
      <c r="Y88" t="n">
        <v>1</v>
      </c>
      <c r="Z88" t="n">
        <v>10</v>
      </c>
      <c r="AA88" t="n">
        <v>314.6975617560814</v>
      </c>
      <c r="AB88" t="n">
        <v>430.5830874712497</v>
      </c>
      <c r="AC88" t="n">
        <v>389.4888419301516</v>
      </c>
      <c r="AD88" t="n">
        <v>314697.5617560814</v>
      </c>
      <c r="AE88" t="n">
        <v>430583.0874712496</v>
      </c>
      <c r="AF88" t="n">
        <v>4.321696144453936e-06</v>
      </c>
      <c r="AG88" t="n">
        <v>6.024305555555556</v>
      </c>
      <c r="AH88" t="n">
        <v>389488.8419301516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4.8015</v>
      </c>
      <c r="E89" t="n">
        <v>20.83</v>
      </c>
      <c r="F89" t="n">
        <v>17.53</v>
      </c>
      <c r="G89" t="n">
        <v>105.2</v>
      </c>
      <c r="H89" t="n">
        <v>1.37</v>
      </c>
      <c r="I89" t="n">
        <v>10</v>
      </c>
      <c r="J89" t="n">
        <v>294.83</v>
      </c>
      <c r="K89" t="n">
        <v>59.19</v>
      </c>
      <c r="L89" t="n">
        <v>22.75</v>
      </c>
      <c r="M89" t="n">
        <v>8</v>
      </c>
      <c r="N89" t="n">
        <v>82.89</v>
      </c>
      <c r="O89" t="n">
        <v>36597.16</v>
      </c>
      <c r="P89" t="n">
        <v>275.21</v>
      </c>
      <c r="Q89" t="n">
        <v>444.55</v>
      </c>
      <c r="R89" t="n">
        <v>68.91</v>
      </c>
      <c r="S89" t="n">
        <v>48.21</v>
      </c>
      <c r="T89" t="n">
        <v>4409.47</v>
      </c>
      <c r="U89" t="n">
        <v>0.7</v>
      </c>
      <c r="V89" t="n">
        <v>0.78</v>
      </c>
      <c r="W89" t="n">
        <v>0.18</v>
      </c>
      <c r="X89" t="n">
        <v>0.26</v>
      </c>
      <c r="Y89" t="n">
        <v>1</v>
      </c>
      <c r="Z89" t="n">
        <v>10</v>
      </c>
      <c r="AA89" t="n">
        <v>314.7530468189117</v>
      </c>
      <c r="AB89" t="n">
        <v>430.6590045820423</v>
      </c>
      <c r="AC89" t="n">
        <v>389.5575136184406</v>
      </c>
      <c r="AD89" t="n">
        <v>314753.0468189117</v>
      </c>
      <c r="AE89" t="n">
        <v>430659.0045820423</v>
      </c>
      <c r="AF89" t="n">
        <v>4.320166563456773e-06</v>
      </c>
      <c r="AG89" t="n">
        <v>6.027199074074074</v>
      </c>
      <c r="AH89" t="n">
        <v>389557.5136184406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4.8076</v>
      </c>
      <c r="E90" t="n">
        <v>20.8</v>
      </c>
      <c r="F90" t="n">
        <v>17.51</v>
      </c>
      <c r="G90" t="n">
        <v>105.04</v>
      </c>
      <c r="H90" t="n">
        <v>1.39</v>
      </c>
      <c r="I90" t="n">
        <v>10</v>
      </c>
      <c r="J90" t="n">
        <v>295.35</v>
      </c>
      <c r="K90" t="n">
        <v>59.19</v>
      </c>
      <c r="L90" t="n">
        <v>23</v>
      </c>
      <c r="M90" t="n">
        <v>8</v>
      </c>
      <c r="N90" t="n">
        <v>83.16</v>
      </c>
      <c r="O90" t="n">
        <v>36660.94</v>
      </c>
      <c r="P90" t="n">
        <v>274.23</v>
      </c>
      <c r="Q90" t="n">
        <v>444.6</v>
      </c>
      <c r="R90" t="n">
        <v>67.92</v>
      </c>
      <c r="S90" t="n">
        <v>48.21</v>
      </c>
      <c r="T90" t="n">
        <v>3914.94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313.971915476395</v>
      </c>
      <c r="AB90" t="n">
        <v>429.5902262181282</v>
      </c>
      <c r="AC90" t="n">
        <v>388.5907379615387</v>
      </c>
      <c r="AD90" t="n">
        <v>313971.915476395</v>
      </c>
      <c r="AE90" t="n">
        <v>429590.2262181282</v>
      </c>
      <c r="AF90" t="n">
        <v>4.325655059976004e-06</v>
      </c>
      <c r="AG90" t="n">
        <v>6.018518518518519</v>
      </c>
      <c r="AH90" t="n">
        <v>388590.7379615387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4.8159</v>
      </c>
      <c r="E91" t="n">
        <v>20.76</v>
      </c>
      <c r="F91" t="n">
        <v>17.47</v>
      </c>
      <c r="G91" t="n">
        <v>104.82</v>
      </c>
      <c r="H91" t="n">
        <v>1.4</v>
      </c>
      <c r="I91" t="n">
        <v>10</v>
      </c>
      <c r="J91" t="n">
        <v>295.87</v>
      </c>
      <c r="K91" t="n">
        <v>59.19</v>
      </c>
      <c r="L91" t="n">
        <v>23.25</v>
      </c>
      <c r="M91" t="n">
        <v>8</v>
      </c>
      <c r="N91" t="n">
        <v>83.43000000000001</v>
      </c>
      <c r="O91" t="n">
        <v>36724.83</v>
      </c>
      <c r="P91" t="n">
        <v>273.55</v>
      </c>
      <c r="Q91" t="n">
        <v>444.56</v>
      </c>
      <c r="R91" t="n">
        <v>66.75</v>
      </c>
      <c r="S91" t="n">
        <v>48.21</v>
      </c>
      <c r="T91" t="n">
        <v>3331.27</v>
      </c>
      <c r="U91" t="n">
        <v>0.72</v>
      </c>
      <c r="V91" t="n">
        <v>0.78</v>
      </c>
      <c r="W91" t="n">
        <v>0.18</v>
      </c>
      <c r="X91" t="n">
        <v>0.19</v>
      </c>
      <c r="Y91" t="n">
        <v>1</v>
      </c>
      <c r="Z91" t="n">
        <v>10</v>
      </c>
      <c r="AA91" t="n">
        <v>313.2065316692285</v>
      </c>
      <c r="AB91" t="n">
        <v>428.5429943268126</v>
      </c>
      <c r="AC91" t="n">
        <v>387.643452412131</v>
      </c>
      <c r="AD91" t="n">
        <v>313206.5316692285</v>
      </c>
      <c r="AE91" t="n">
        <v>428542.9943268126</v>
      </c>
      <c r="AF91" t="n">
        <v>4.333123014256269e-06</v>
      </c>
      <c r="AG91" t="n">
        <v>6.006944444444446</v>
      </c>
      <c r="AH91" t="n">
        <v>387643.452412131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4.8069</v>
      </c>
      <c r="E92" t="n">
        <v>20.8</v>
      </c>
      <c r="F92" t="n">
        <v>17.51</v>
      </c>
      <c r="G92" t="n">
        <v>105.06</v>
      </c>
      <c r="H92" t="n">
        <v>1.41</v>
      </c>
      <c r="I92" t="n">
        <v>10</v>
      </c>
      <c r="J92" t="n">
        <v>296.39</v>
      </c>
      <c r="K92" t="n">
        <v>59.19</v>
      </c>
      <c r="L92" t="n">
        <v>23.5</v>
      </c>
      <c r="M92" t="n">
        <v>8</v>
      </c>
      <c r="N92" t="n">
        <v>83.69</v>
      </c>
      <c r="O92" t="n">
        <v>36788.84</v>
      </c>
      <c r="P92" t="n">
        <v>273.88</v>
      </c>
      <c r="Q92" t="n">
        <v>444.57</v>
      </c>
      <c r="R92" t="n">
        <v>68.33</v>
      </c>
      <c r="S92" t="n">
        <v>48.21</v>
      </c>
      <c r="T92" t="n">
        <v>4120.84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313.8226679996613</v>
      </c>
      <c r="AB92" t="n">
        <v>429.3860192361273</v>
      </c>
      <c r="AC92" t="n">
        <v>388.4060202072936</v>
      </c>
      <c r="AD92" t="n">
        <v>313822.6679996614</v>
      </c>
      <c r="AE92" t="n">
        <v>429386.0192361273</v>
      </c>
      <c r="AF92" t="n">
        <v>4.325025232506583e-06</v>
      </c>
      <c r="AG92" t="n">
        <v>6.018518518518519</v>
      </c>
      <c r="AH92" t="n">
        <v>388406.0202072936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4.7916</v>
      </c>
      <c r="E93" t="n">
        <v>20.87</v>
      </c>
      <c r="F93" t="n">
        <v>17.58</v>
      </c>
      <c r="G93" t="n">
        <v>105.45</v>
      </c>
      <c r="H93" t="n">
        <v>1.42</v>
      </c>
      <c r="I93" t="n">
        <v>10</v>
      </c>
      <c r="J93" t="n">
        <v>296.91</v>
      </c>
      <c r="K93" t="n">
        <v>59.19</v>
      </c>
      <c r="L93" t="n">
        <v>23.75</v>
      </c>
      <c r="M93" t="n">
        <v>8</v>
      </c>
      <c r="N93" t="n">
        <v>83.95999999999999</v>
      </c>
      <c r="O93" t="n">
        <v>36852.96</v>
      </c>
      <c r="P93" t="n">
        <v>274.41</v>
      </c>
      <c r="Q93" t="n">
        <v>444.55</v>
      </c>
      <c r="R93" t="n">
        <v>70.55</v>
      </c>
      <c r="S93" t="n">
        <v>48.21</v>
      </c>
      <c r="T93" t="n">
        <v>5231.82</v>
      </c>
      <c r="U93" t="n">
        <v>0.68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314.8650905249053</v>
      </c>
      <c r="AB93" t="n">
        <v>430.812307723602</v>
      </c>
      <c r="AC93" t="n">
        <v>389.6961857233322</v>
      </c>
      <c r="AD93" t="n">
        <v>314865.0905249052</v>
      </c>
      <c r="AE93" t="n">
        <v>430812.307723602</v>
      </c>
      <c r="AF93" t="n">
        <v>4.31125900353212e-06</v>
      </c>
      <c r="AG93" t="n">
        <v>6.038773148148149</v>
      </c>
      <c r="AH93" t="n">
        <v>389696.1857233322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4.7998</v>
      </c>
      <c r="E94" t="n">
        <v>20.83</v>
      </c>
      <c r="F94" t="n">
        <v>17.54</v>
      </c>
      <c r="G94" t="n">
        <v>105.24</v>
      </c>
      <c r="H94" t="n">
        <v>1.44</v>
      </c>
      <c r="I94" t="n">
        <v>10</v>
      </c>
      <c r="J94" t="n">
        <v>297.43</v>
      </c>
      <c r="K94" t="n">
        <v>59.19</v>
      </c>
      <c r="L94" t="n">
        <v>24</v>
      </c>
      <c r="M94" t="n">
        <v>8</v>
      </c>
      <c r="N94" t="n">
        <v>84.23999999999999</v>
      </c>
      <c r="O94" t="n">
        <v>36917.19</v>
      </c>
      <c r="P94" t="n">
        <v>273.36</v>
      </c>
      <c r="Q94" t="n">
        <v>444.55</v>
      </c>
      <c r="R94" t="n">
        <v>69.3</v>
      </c>
      <c r="S94" t="n">
        <v>48.21</v>
      </c>
      <c r="T94" t="n">
        <v>4607.45</v>
      </c>
      <c r="U94" t="n">
        <v>0.7</v>
      </c>
      <c r="V94" t="n">
        <v>0.78</v>
      </c>
      <c r="W94" t="n">
        <v>0.18</v>
      </c>
      <c r="X94" t="n">
        <v>0.26</v>
      </c>
      <c r="Y94" t="n">
        <v>1</v>
      </c>
      <c r="Z94" t="n">
        <v>10</v>
      </c>
      <c r="AA94" t="n">
        <v>313.9130109392479</v>
      </c>
      <c r="AB94" t="n">
        <v>429.5096304317189</v>
      </c>
      <c r="AC94" t="n">
        <v>388.5178341238672</v>
      </c>
      <c r="AD94" t="n">
        <v>313913.0109392479</v>
      </c>
      <c r="AE94" t="n">
        <v>429509.6304317189</v>
      </c>
      <c r="AF94" t="n">
        <v>4.31863698245961e-06</v>
      </c>
      <c r="AG94" t="n">
        <v>6.027199074074074</v>
      </c>
      <c r="AH94" t="n">
        <v>388517.8341238672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4.7991</v>
      </c>
      <c r="E95" t="n">
        <v>20.84</v>
      </c>
      <c r="F95" t="n">
        <v>17.54</v>
      </c>
      <c r="G95" t="n">
        <v>105.26</v>
      </c>
      <c r="H95" t="n">
        <v>1.45</v>
      </c>
      <c r="I95" t="n">
        <v>10</v>
      </c>
      <c r="J95" t="n">
        <v>297.95</v>
      </c>
      <c r="K95" t="n">
        <v>59.19</v>
      </c>
      <c r="L95" t="n">
        <v>24.25</v>
      </c>
      <c r="M95" t="n">
        <v>8</v>
      </c>
      <c r="N95" t="n">
        <v>84.51000000000001</v>
      </c>
      <c r="O95" t="n">
        <v>36981.53</v>
      </c>
      <c r="P95" t="n">
        <v>272.83</v>
      </c>
      <c r="Q95" t="n">
        <v>444.57</v>
      </c>
      <c r="R95" t="n">
        <v>69.34999999999999</v>
      </c>
      <c r="S95" t="n">
        <v>48.21</v>
      </c>
      <c r="T95" t="n">
        <v>4627.82</v>
      </c>
      <c r="U95" t="n">
        <v>0.7</v>
      </c>
      <c r="V95" t="n">
        <v>0.78</v>
      </c>
      <c r="W95" t="n">
        <v>0.18</v>
      </c>
      <c r="X95" t="n">
        <v>0.27</v>
      </c>
      <c r="Y95" t="n">
        <v>1</v>
      </c>
      <c r="Z95" t="n">
        <v>10</v>
      </c>
      <c r="AA95" t="n">
        <v>313.6727959792673</v>
      </c>
      <c r="AB95" t="n">
        <v>429.1809577259372</v>
      </c>
      <c r="AC95" t="n">
        <v>388.2205294798303</v>
      </c>
      <c r="AD95" t="n">
        <v>313672.7959792673</v>
      </c>
      <c r="AE95" t="n">
        <v>429180.9577259372</v>
      </c>
      <c r="AF95" t="n">
        <v>4.31800715499019e-06</v>
      </c>
      <c r="AG95" t="n">
        <v>6.030092592592593</v>
      </c>
      <c r="AH95" t="n">
        <v>388220.5294798303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4.8213</v>
      </c>
      <c r="E96" t="n">
        <v>20.74</v>
      </c>
      <c r="F96" t="n">
        <v>17.5</v>
      </c>
      <c r="G96" t="n">
        <v>116.64</v>
      </c>
      <c r="H96" t="n">
        <v>1.46</v>
      </c>
      <c r="I96" t="n">
        <v>9</v>
      </c>
      <c r="J96" t="n">
        <v>298.47</v>
      </c>
      <c r="K96" t="n">
        <v>59.19</v>
      </c>
      <c r="L96" t="n">
        <v>24.5</v>
      </c>
      <c r="M96" t="n">
        <v>7</v>
      </c>
      <c r="N96" t="n">
        <v>84.78</v>
      </c>
      <c r="O96" t="n">
        <v>37045.99</v>
      </c>
      <c r="P96" t="n">
        <v>272.02</v>
      </c>
      <c r="Q96" t="n">
        <v>444.55</v>
      </c>
      <c r="R96" t="n">
        <v>67.75</v>
      </c>
      <c r="S96" t="n">
        <v>48.21</v>
      </c>
      <c r="T96" t="n">
        <v>3834.6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312.3126782989349</v>
      </c>
      <c r="AB96" t="n">
        <v>427.3199847115492</v>
      </c>
      <c r="AC96" t="n">
        <v>386.5371651180436</v>
      </c>
      <c r="AD96" t="n">
        <v>312312.6782989349</v>
      </c>
      <c r="AE96" t="n">
        <v>427319.9847115492</v>
      </c>
      <c r="AF96" t="n">
        <v>4.337981683306079e-06</v>
      </c>
      <c r="AG96" t="n">
        <v>6.001157407407407</v>
      </c>
      <c r="AH96" t="n">
        <v>386537.1651180435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4.8199</v>
      </c>
      <c r="E97" t="n">
        <v>20.75</v>
      </c>
      <c r="F97" t="n">
        <v>17.5</v>
      </c>
      <c r="G97" t="n">
        <v>116.68</v>
      </c>
      <c r="H97" t="n">
        <v>1.47</v>
      </c>
      <c r="I97" t="n">
        <v>9</v>
      </c>
      <c r="J97" t="n">
        <v>299</v>
      </c>
      <c r="K97" t="n">
        <v>59.19</v>
      </c>
      <c r="L97" t="n">
        <v>24.75</v>
      </c>
      <c r="M97" t="n">
        <v>7</v>
      </c>
      <c r="N97" t="n">
        <v>85.05</v>
      </c>
      <c r="O97" t="n">
        <v>37110.57</v>
      </c>
      <c r="P97" t="n">
        <v>272.33</v>
      </c>
      <c r="Q97" t="n">
        <v>444.55</v>
      </c>
      <c r="R97" t="n">
        <v>67.95999999999999</v>
      </c>
      <c r="S97" t="n">
        <v>48.21</v>
      </c>
      <c r="T97" t="n">
        <v>3940.18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312.5213291860138</v>
      </c>
      <c r="AB97" t="n">
        <v>427.6054700602781</v>
      </c>
      <c r="AC97" t="n">
        <v>386.7954041457709</v>
      </c>
      <c r="AD97" t="n">
        <v>312521.3291860138</v>
      </c>
      <c r="AE97" t="n">
        <v>427605.4700602781</v>
      </c>
      <c r="AF97" t="n">
        <v>4.336722028367239e-06</v>
      </c>
      <c r="AG97" t="n">
        <v>6.004050925925926</v>
      </c>
      <c r="AH97" t="n">
        <v>386795.4041457709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4.8195</v>
      </c>
      <c r="E98" t="n">
        <v>20.75</v>
      </c>
      <c r="F98" t="n">
        <v>17.5</v>
      </c>
      <c r="G98" t="n">
        <v>116.69</v>
      </c>
      <c r="H98" t="n">
        <v>1.49</v>
      </c>
      <c r="I98" t="n">
        <v>9</v>
      </c>
      <c r="J98" t="n">
        <v>299.52</v>
      </c>
      <c r="K98" t="n">
        <v>59.19</v>
      </c>
      <c r="L98" t="n">
        <v>25</v>
      </c>
      <c r="M98" t="n">
        <v>7</v>
      </c>
      <c r="N98" t="n">
        <v>85.33</v>
      </c>
      <c r="O98" t="n">
        <v>37175.38</v>
      </c>
      <c r="P98" t="n">
        <v>272.33</v>
      </c>
      <c r="Q98" t="n">
        <v>444.55</v>
      </c>
      <c r="R98" t="n">
        <v>68.06</v>
      </c>
      <c r="S98" t="n">
        <v>48.21</v>
      </c>
      <c r="T98" t="n">
        <v>3990.73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312.5365167462977</v>
      </c>
      <c r="AB98" t="n">
        <v>427.6262503502865</v>
      </c>
      <c r="AC98" t="n">
        <v>386.8142011940662</v>
      </c>
      <c r="AD98" t="n">
        <v>312536.5167462977</v>
      </c>
      <c r="AE98" t="n">
        <v>427626.2503502865</v>
      </c>
      <c r="AF98" t="n">
        <v>4.336362126956142e-06</v>
      </c>
      <c r="AG98" t="n">
        <v>6.004050925925926</v>
      </c>
      <c r="AH98" t="n">
        <v>386814.2011940662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4.8185</v>
      </c>
      <c r="E99" t="n">
        <v>20.75</v>
      </c>
      <c r="F99" t="n">
        <v>17.51</v>
      </c>
      <c r="G99" t="n">
        <v>116.72</v>
      </c>
      <c r="H99" t="n">
        <v>1.5</v>
      </c>
      <c r="I99" t="n">
        <v>9</v>
      </c>
      <c r="J99" t="n">
        <v>300.05</v>
      </c>
      <c r="K99" t="n">
        <v>59.19</v>
      </c>
      <c r="L99" t="n">
        <v>25.25</v>
      </c>
      <c r="M99" t="n">
        <v>7</v>
      </c>
      <c r="N99" t="n">
        <v>85.59999999999999</v>
      </c>
      <c r="O99" t="n">
        <v>37240.19</v>
      </c>
      <c r="P99" t="n">
        <v>272.77</v>
      </c>
      <c r="Q99" t="n">
        <v>444.55</v>
      </c>
      <c r="R99" t="n">
        <v>68.18000000000001</v>
      </c>
      <c r="S99" t="n">
        <v>48.21</v>
      </c>
      <c r="T99" t="n">
        <v>4048.11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312.8218395163573</v>
      </c>
      <c r="AB99" t="n">
        <v>428.0166415518342</v>
      </c>
      <c r="AC99" t="n">
        <v>387.1673340072558</v>
      </c>
      <c r="AD99" t="n">
        <v>312821.8395163573</v>
      </c>
      <c r="AE99" t="n">
        <v>428016.6415518342</v>
      </c>
      <c r="AF99" t="n">
        <v>4.3354623734284e-06</v>
      </c>
      <c r="AG99" t="n">
        <v>6.004050925925926</v>
      </c>
      <c r="AH99" t="n">
        <v>387167.3340072557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4.8211</v>
      </c>
      <c r="E100" t="n">
        <v>20.74</v>
      </c>
      <c r="F100" t="n">
        <v>17.5</v>
      </c>
      <c r="G100" t="n">
        <v>116.65</v>
      </c>
      <c r="H100" t="n">
        <v>1.51</v>
      </c>
      <c r="I100" t="n">
        <v>9</v>
      </c>
      <c r="J100" t="n">
        <v>300.57</v>
      </c>
      <c r="K100" t="n">
        <v>59.19</v>
      </c>
      <c r="L100" t="n">
        <v>25.5</v>
      </c>
      <c r="M100" t="n">
        <v>7</v>
      </c>
      <c r="N100" t="n">
        <v>85.88</v>
      </c>
      <c r="O100" t="n">
        <v>37305.12</v>
      </c>
      <c r="P100" t="n">
        <v>272.74</v>
      </c>
      <c r="Q100" t="n">
        <v>444.55</v>
      </c>
      <c r="R100" t="n">
        <v>67.79000000000001</v>
      </c>
      <c r="S100" t="n">
        <v>48.21</v>
      </c>
      <c r="T100" t="n">
        <v>3855.26</v>
      </c>
      <c r="U100" t="n">
        <v>0.71</v>
      </c>
      <c r="V100" t="n">
        <v>0.78</v>
      </c>
      <c r="W100" t="n">
        <v>0.18</v>
      </c>
      <c r="X100" t="n">
        <v>0.22</v>
      </c>
      <c r="Y100" t="n">
        <v>1</v>
      </c>
      <c r="Z100" t="n">
        <v>10</v>
      </c>
      <c r="AA100" t="n">
        <v>312.6814703245396</v>
      </c>
      <c r="AB100" t="n">
        <v>427.8245822309377</v>
      </c>
      <c r="AC100" t="n">
        <v>386.9936045583886</v>
      </c>
      <c r="AD100" t="n">
        <v>312681.4703245396</v>
      </c>
      <c r="AE100" t="n">
        <v>427824.5822309377</v>
      </c>
      <c r="AF100" t="n">
        <v>4.337801732600531e-06</v>
      </c>
      <c r="AG100" t="n">
        <v>6.001157407407407</v>
      </c>
      <c r="AH100" t="n">
        <v>386993.6045583886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4.8173</v>
      </c>
      <c r="E101" t="n">
        <v>20.76</v>
      </c>
      <c r="F101" t="n">
        <v>17.51</v>
      </c>
      <c r="G101" t="n">
        <v>116.76</v>
      </c>
      <c r="H101" t="n">
        <v>1.52</v>
      </c>
      <c r="I101" t="n">
        <v>9</v>
      </c>
      <c r="J101" t="n">
        <v>301.1</v>
      </c>
      <c r="K101" t="n">
        <v>59.19</v>
      </c>
      <c r="L101" t="n">
        <v>25.75</v>
      </c>
      <c r="M101" t="n">
        <v>7</v>
      </c>
      <c r="N101" t="n">
        <v>86.16</v>
      </c>
      <c r="O101" t="n">
        <v>37370.16</v>
      </c>
      <c r="P101" t="n">
        <v>273.02</v>
      </c>
      <c r="Q101" t="n">
        <v>444.55</v>
      </c>
      <c r="R101" t="n">
        <v>68.34999999999999</v>
      </c>
      <c r="S101" t="n">
        <v>48.21</v>
      </c>
      <c r="T101" t="n">
        <v>4136.19</v>
      </c>
      <c r="U101" t="n">
        <v>0.71</v>
      </c>
      <c r="V101" t="n">
        <v>0.78</v>
      </c>
      <c r="W101" t="n">
        <v>0.18</v>
      </c>
      <c r="X101" t="n">
        <v>0.24</v>
      </c>
      <c r="Y101" t="n">
        <v>1</v>
      </c>
      <c r="Z101" t="n">
        <v>10</v>
      </c>
      <c r="AA101" t="n">
        <v>312.9930167350809</v>
      </c>
      <c r="AB101" t="n">
        <v>428.2508537742976</v>
      </c>
      <c r="AC101" t="n">
        <v>387.3791933439262</v>
      </c>
      <c r="AD101" t="n">
        <v>312993.0167350809</v>
      </c>
      <c r="AE101" t="n">
        <v>428250.8537742976</v>
      </c>
      <c r="AF101" t="n">
        <v>4.334382669195109e-06</v>
      </c>
      <c r="AG101" t="n">
        <v>6.006944444444446</v>
      </c>
      <c r="AH101" t="n">
        <v>387379.1933439262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4.8188</v>
      </c>
      <c r="E102" t="n">
        <v>20.75</v>
      </c>
      <c r="F102" t="n">
        <v>17.51</v>
      </c>
      <c r="G102" t="n">
        <v>116.71</v>
      </c>
      <c r="H102" t="n">
        <v>1.54</v>
      </c>
      <c r="I102" t="n">
        <v>9</v>
      </c>
      <c r="J102" t="n">
        <v>301.63</v>
      </c>
      <c r="K102" t="n">
        <v>59.19</v>
      </c>
      <c r="L102" t="n">
        <v>26</v>
      </c>
      <c r="M102" t="n">
        <v>7</v>
      </c>
      <c r="N102" t="n">
        <v>86.44</v>
      </c>
      <c r="O102" t="n">
        <v>37435.32</v>
      </c>
      <c r="P102" t="n">
        <v>273.42</v>
      </c>
      <c r="Q102" t="n">
        <v>444.55</v>
      </c>
      <c r="R102" t="n">
        <v>68.05</v>
      </c>
      <c r="S102" t="n">
        <v>48.21</v>
      </c>
      <c r="T102" t="n">
        <v>3987.02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313.1366759643522</v>
      </c>
      <c r="AB102" t="n">
        <v>428.4474146695846</v>
      </c>
      <c r="AC102" t="n">
        <v>387.5569947432419</v>
      </c>
      <c r="AD102" t="n">
        <v>313136.6759643522</v>
      </c>
      <c r="AE102" t="n">
        <v>428447.4146695846</v>
      </c>
      <c r="AF102" t="n">
        <v>4.335732299486723e-06</v>
      </c>
      <c r="AG102" t="n">
        <v>6.004050925925926</v>
      </c>
      <c r="AH102" t="n">
        <v>387556.9947432419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4.8198</v>
      </c>
      <c r="E103" t="n">
        <v>20.75</v>
      </c>
      <c r="F103" t="n">
        <v>17.5</v>
      </c>
      <c r="G103" t="n">
        <v>116.69</v>
      </c>
      <c r="H103" t="n">
        <v>1.55</v>
      </c>
      <c r="I103" t="n">
        <v>9</v>
      </c>
      <c r="J103" t="n">
        <v>302.16</v>
      </c>
      <c r="K103" t="n">
        <v>59.19</v>
      </c>
      <c r="L103" t="n">
        <v>26.25</v>
      </c>
      <c r="M103" t="n">
        <v>7</v>
      </c>
      <c r="N103" t="n">
        <v>86.72</v>
      </c>
      <c r="O103" t="n">
        <v>37500.6</v>
      </c>
      <c r="P103" t="n">
        <v>273.01</v>
      </c>
      <c r="Q103" t="n">
        <v>444.56</v>
      </c>
      <c r="R103" t="n">
        <v>67.98999999999999</v>
      </c>
      <c r="S103" t="n">
        <v>48.21</v>
      </c>
      <c r="T103" t="n">
        <v>3954.74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312.8663600841931</v>
      </c>
      <c r="AB103" t="n">
        <v>428.0775565568561</v>
      </c>
      <c r="AC103" t="n">
        <v>387.222435369693</v>
      </c>
      <c r="AD103" t="n">
        <v>312866.3600841931</v>
      </c>
      <c r="AE103" t="n">
        <v>428077.556556856</v>
      </c>
      <c r="AF103" t="n">
        <v>4.336632053014465e-06</v>
      </c>
      <c r="AG103" t="n">
        <v>6.004050925925926</v>
      </c>
      <c r="AH103" t="n">
        <v>387222.435369693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4.8233</v>
      </c>
      <c r="E104" t="n">
        <v>20.73</v>
      </c>
      <c r="F104" t="n">
        <v>17.49</v>
      </c>
      <c r="G104" t="n">
        <v>116.58</v>
      </c>
      <c r="H104" t="n">
        <v>1.56</v>
      </c>
      <c r="I104" t="n">
        <v>9</v>
      </c>
      <c r="J104" t="n">
        <v>302.69</v>
      </c>
      <c r="K104" t="n">
        <v>59.19</v>
      </c>
      <c r="L104" t="n">
        <v>26.5</v>
      </c>
      <c r="M104" t="n">
        <v>7</v>
      </c>
      <c r="N104" t="n">
        <v>87</v>
      </c>
      <c r="O104" t="n">
        <v>37566</v>
      </c>
      <c r="P104" t="n">
        <v>272.31</v>
      </c>
      <c r="Q104" t="n">
        <v>444.55</v>
      </c>
      <c r="R104" t="n">
        <v>67.34999999999999</v>
      </c>
      <c r="S104" t="n">
        <v>48.21</v>
      </c>
      <c r="T104" t="n">
        <v>3636.78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312.1852571282968</v>
      </c>
      <c r="AB104" t="n">
        <v>427.145641444457</v>
      </c>
      <c r="AC104" t="n">
        <v>386.3794609276703</v>
      </c>
      <c r="AD104" t="n">
        <v>312185.2571282968</v>
      </c>
      <c r="AE104" t="n">
        <v>427145.641444457</v>
      </c>
      <c r="AF104" t="n">
        <v>4.339781190361565e-06</v>
      </c>
      <c r="AG104" t="n">
        <v>5.998263888888889</v>
      </c>
      <c r="AH104" t="n">
        <v>386379.4609276702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4.825</v>
      </c>
      <c r="E105" t="n">
        <v>20.73</v>
      </c>
      <c r="F105" t="n">
        <v>17.48</v>
      </c>
      <c r="G105" t="n">
        <v>116.54</v>
      </c>
      <c r="H105" t="n">
        <v>1.57</v>
      </c>
      <c r="I105" t="n">
        <v>9</v>
      </c>
      <c r="J105" t="n">
        <v>303.22</v>
      </c>
      <c r="K105" t="n">
        <v>59.19</v>
      </c>
      <c r="L105" t="n">
        <v>26.75</v>
      </c>
      <c r="M105" t="n">
        <v>7</v>
      </c>
      <c r="N105" t="n">
        <v>87.28</v>
      </c>
      <c r="O105" t="n">
        <v>37631.52</v>
      </c>
      <c r="P105" t="n">
        <v>272.02</v>
      </c>
      <c r="Q105" t="n">
        <v>444.55</v>
      </c>
      <c r="R105" t="n">
        <v>67.14</v>
      </c>
      <c r="S105" t="n">
        <v>48.21</v>
      </c>
      <c r="T105" t="n">
        <v>3530.67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311.9490233856444</v>
      </c>
      <c r="AB105" t="n">
        <v>426.8224160158628</v>
      </c>
      <c r="AC105" t="n">
        <v>386.0870836803314</v>
      </c>
      <c r="AD105" t="n">
        <v>311949.0233856444</v>
      </c>
      <c r="AE105" t="n">
        <v>426822.4160158628</v>
      </c>
      <c r="AF105" t="n">
        <v>4.341310771358727e-06</v>
      </c>
      <c r="AG105" t="n">
        <v>5.998263888888889</v>
      </c>
      <c r="AH105" t="n">
        <v>386087.0836803314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4.8307</v>
      </c>
      <c r="E106" t="n">
        <v>20.7</v>
      </c>
      <c r="F106" t="n">
        <v>17.46</v>
      </c>
      <c r="G106" t="n">
        <v>116.37</v>
      </c>
      <c r="H106" t="n">
        <v>1.58</v>
      </c>
      <c r="I106" t="n">
        <v>9</v>
      </c>
      <c r="J106" t="n">
        <v>303.75</v>
      </c>
      <c r="K106" t="n">
        <v>59.19</v>
      </c>
      <c r="L106" t="n">
        <v>27</v>
      </c>
      <c r="M106" t="n">
        <v>7</v>
      </c>
      <c r="N106" t="n">
        <v>87.56</v>
      </c>
      <c r="O106" t="n">
        <v>37697.16</v>
      </c>
      <c r="P106" t="n">
        <v>271.53</v>
      </c>
      <c r="Q106" t="n">
        <v>444.55</v>
      </c>
      <c r="R106" t="n">
        <v>66.36</v>
      </c>
      <c r="S106" t="n">
        <v>48.21</v>
      </c>
      <c r="T106" t="n">
        <v>3138.52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311.4354063721796</v>
      </c>
      <c r="AB106" t="n">
        <v>426.1196625588568</v>
      </c>
      <c r="AC106" t="n">
        <v>385.4514000269413</v>
      </c>
      <c r="AD106" t="n">
        <v>311435.4063721796</v>
      </c>
      <c r="AE106" t="n">
        <v>426119.6625588568</v>
      </c>
      <c r="AF106" t="n">
        <v>4.346439366466861e-06</v>
      </c>
      <c r="AG106" t="n">
        <v>5.989583333333333</v>
      </c>
      <c r="AH106" t="n">
        <v>385451.4000269413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4.8215</v>
      </c>
      <c r="E107" t="n">
        <v>20.74</v>
      </c>
      <c r="F107" t="n">
        <v>17.5</v>
      </c>
      <c r="G107" t="n">
        <v>116.64</v>
      </c>
      <c r="H107" t="n">
        <v>1.6</v>
      </c>
      <c r="I107" t="n">
        <v>9</v>
      </c>
      <c r="J107" t="n">
        <v>304.29</v>
      </c>
      <c r="K107" t="n">
        <v>59.19</v>
      </c>
      <c r="L107" t="n">
        <v>27.25</v>
      </c>
      <c r="M107" t="n">
        <v>7</v>
      </c>
      <c r="N107" t="n">
        <v>87.84</v>
      </c>
      <c r="O107" t="n">
        <v>37762.92</v>
      </c>
      <c r="P107" t="n">
        <v>271.78</v>
      </c>
      <c r="Q107" t="n">
        <v>444.55</v>
      </c>
      <c r="R107" t="n">
        <v>67.90000000000001</v>
      </c>
      <c r="S107" t="n">
        <v>48.21</v>
      </c>
      <c r="T107" t="n">
        <v>3909.26</v>
      </c>
      <c r="U107" t="n">
        <v>0.71</v>
      </c>
      <c r="V107" t="n">
        <v>0.78</v>
      </c>
      <c r="W107" t="n">
        <v>0.17</v>
      </c>
      <c r="X107" t="n">
        <v>0.22</v>
      </c>
      <c r="Y107" t="n">
        <v>1</v>
      </c>
      <c r="Z107" t="n">
        <v>10</v>
      </c>
      <c r="AA107" t="n">
        <v>312.1847031721709</v>
      </c>
      <c r="AB107" t="n">
        <v>427.1448834972467</v>
      </c>
      <c r="AC107" t="n">
        <v>386.3787753178779</v>
      </c>
      <c r="AD107" t="n">
        <v>312184.7031721709</v>
      </c>
      <c r="AE107" t="n">
        <v>427144.8834972467</v>
      </c>
      <c r="AF107" t="n">
        <v>4.338161634011628e-06</v>
      </c>
      <c r="AG107" t="n">
        <v>6.001157407407407</v>
      </c>
      <c r="AH107" t="n">
        <v>386378.7753178779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4.8076</v>
      </c>
      <c r="E108" t="n">
        <v>20.8</v>
      </c>
      <c r="F108" t="n">
        <v>17.56</v>
      </c>
      <c r="G108" t="n">
        <v>117.04</v>
      </c>
      <c r="H108" t="n">
        <v>1.61</v>
      </c>
      <c r="I108" t="n">
        <v>9</v>
      </c>
      <c r="J108" t="n">
        <v>304.82</v>
      </c>
      <c r="K108" t="n">
        <v>59.19</v>
      </c>
      <c r="L108" t="n">
        <v>27.5</v>
      </c>
      <c r="M108" t="n">
        <v>7</v>
      </c>
      <c r="N108" t="n">
        <v>88.13</v>
      </c>
      <c r="O108" t="n">
        <v>37828.81</v>
      </c>
      <c r="P108" t="n">
        <v>272.55</v>
      </c>
      <c r="Q108" t="n">
        <v>444.57</v>
      </c>
      <c r="R108" t="n">
        <v>69.93000000000001</v>
      </c>
      <c r="S108" t="n">
        <v>48.21</v>
      </c>
      <c r="T108" t="n">
        <v>4922.58</v>
      </c>
      <c r="U108" t="n">
        <v>0.6899999999999999</v>
      </c>
      <c r="V108" t="n">
        <v>0.78</v>
      </c>
      <c r="W108" t="n">
        <v>0.18</v>
      </c>
      <c r="X108" t="n">
        <v>0.28</v>
      </c>
      <c r="Y108" t="n">
        <v>1</v>
      </c>
      <c r="Z108" t="n">
        <v>10</v>
      </c>
      <c r="AA108" t="n">
        <v>313.2594502333042</v>
      </c>
      <c r="AB108" t="n">
        <v>428.6153998407832</v>
      </c>
      <c r="AC108" t="n">
        <v>387.7089476454701</v>
      </c>
      <c r="AD108" t="n">
        <v>313259.4502333042</v>
      </c>
      <c r="AE108" t="n">
        <v>428615.3998407832</v>
      </c>
      <c r="AF108" t="n">
        <v>4.325655059976004e-06</v>
      </c>
      <c r="AG108" t="n">
        <v>6.018518518518519</v>
      </c>
      <c r="AH108" t="n">
        <v>387708.94764547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4.8376</v>
      </c>
      <c r="E109" t="n">
        <v>20.67</v>
      </c>
      <c r="F109" t="n">
        <v>17.48</v>
      </c>
      <c r="G109" t="n">
        <v>131.06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271.07</v>
      </c>
      <c r="Q109" t="n">
        <v>444.56</v>
      </c>
      <c r="R109" t="n">
        <v>67.06</v>
      </c>
      <c r="S109" t="n">
        <v>48.21</v>
      </c>
      <c r="T109" t="n">
        <v>3496.97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310.9984813148121</v>
      </c>
      <c r="AB109" t="n">
        <v>425.5218424195934</v>
      </c>
      <c r="AC109" t="n">
        <v>384.9106350027234</v>
      </c>
      <c r="AD109" t="n">
        <v>310998.4813148121</v>
      </c>
      <c r="AE109" t="n">
        <v>425521.8424195934</v>
      </c>
      <c r="AF109" t="n">
        <v>4.352647665808286e-06</v>
      </c>
      <c r="AG109" t="n">
        <v>5.980902777777779</v>
      </c>
      <c r="AH109" t="n">
        <v>384910.6350027234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4.8389</v>
      </c>
      <c r="E110" t="n">
        <v>20.67</v>
      </c>
      <c r="F110" t="n">
        <v>17.47</v>
      </c>
      <c r="G110" t="n">
        <v>131.02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271.2</v>
      </c>
      <c r="Q110" t="n">
        <v>444.55</v>
      </c>
      <c r="R110" t="n">
        <v>66.95999999999999</v>
      </c>
      <c r="S110" t="n">
        <v>48.21</v>
      </c>
      <c r="T110" t="n">
        <v>3446.64</v>
      </c>
      <c r="U110" t="n">
        <v>0.72</v>
      </c>
      <c r="V110" t="n">
        <v>0.78</v>
      </c>
      <c r="W110" t="n">
        <v>0.17</v>
      </c>
      <c r="X110" t="n">
        <v>0.19</v>
      </c>
      <c r="Y110" t="n">
        <v>1</v>
      </c>
      <c r="Z110" t="n">
        <v>10</v>
      </c>
      <c r="AA110" t="n">
        <v>310.9882884033938</v>
      </c>
      <c r="AB110" t="n">
        <v>425.5078960285114</v>
      </c>
      <c r="AC110" t="n">
        <v>384.8980196356324</v>
      </c>
      <c r="AD110" t="n">
        <v>310988.2884033938</v>
      </c>
      <c r="AE110" t="n">
        <v>425507.8960285113</v>
      </c>
      <c r="AF110" t="n">
        <v>4.353817345394352e-06</v>
      </c>
      <c r="AG110" t="n">
        <v>5.980902777777779</v>
      </c>
      <c r="AH110" t="n">
        <v>384898.0196356323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4.8383</v>
      </c>
      <c r="E111" t="n">
        <v>20.67</v>
      </c>
      <c r="F111" t="n">
        <v>17.47</v>
      </c>
      <c r="G111" t="n">
        <v>131.04</v>
      </c>
      <c r="H111" t="n">
        <v>1.64</v>
      </c>
      <c r="I111" t="n">
        <v>8</v>
      </c>
      <c r="J111" t="n">
        <v>306.43</v>
      </c>
      <c r="K111" t="n">
        <v>59.19</v>
      </c>
      <c r="L111" t="n">
        <v>28.25</v>
      </c>
      <c r="M111" t="n">
        <v>6</v>
      </c>
      <c r="N111" t="n">
        <v>88.98999999999999</v>
      </c>
      <c r="O111" t="n">
        <v>38027.2</v>
      </c>
      <c r="P111" t="n">
        <v>271.14</v>
      </c>
      <c r="Q111" t="n">
        <v>444.57</v>
      </c>
      <c r="R111" t="n">
        <v>67</v>
      </c>
      <c r="S111" t="n">
        <v>48.21</v>
      </c>
      <c r="T111" t="n">
        <v>3464.69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310.9808184874965</v>
      </c>
      <c r="AB111" t="n">
        <v>425.4976753600313</v>
      </c>
      <c r="AC111" t="n">
        <v>384.8887744134073</v>
      </c>
      <c r="AD111" t="n">
        <v>310980.8184874965</v>
      </c>
      <c r="AE111" t="n">
        <v>425497.6753600313</v>
      </c>
      <c r="AF111" t="n">
        <v>4.353277493277706e-06</v>
      </c>
      <c r="AG111" t="n">
        <v>5.980902777777779</v>
      </c>
      <c r="AH111" t="n">
        <v>384888.7744134073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4.837</v>
      </c>
      <c r="E112" t="n">
        <v>20.67</v>
      </c>
      <c r="F112" t="n">
        <v>17.48</v>
      </c>
      <c r="G112" t="n">
        <v>131.08</v>
      </c>
      <c r="H112" t="n">
        <v>1.65</v>
      </c>
      <c r="I112" t="n">
        <v>8</v>
      </c>
      <c r="J112" t="n">
        <v>306.97</v>
      </c>
      <c r="K112" t="n">
        <v>59.19</v>
      </c>
      <c r="L112" t="n">
        <v>28.5</v>
      </c>
      <c r="M112" t="n">
        <v>6</v>
      </c>
      <c r="N112" t="n">
        <v>89.27</v>
      </c>
      <c r="O112" t="n">
        <v>38093.58</v>
      </c>
      <c r="P112" t="n">
        <v>271.44</v>
      </c>
      <c r="Q112" t="n">
        <v>444.55</v>
      </c>
      <c r="R112" t="n">
        <v>67.2</v>
      </c>
      <c r="S112" t="n">
        <v>48.21</v>
      </c>
      <c r="T112" t="n">
        <v>3562.71</v>
      </c>
      <c r="U112" t="n">
        <v>0.72</v>
      </c>
      <c r="V112" t="n">
        <v>0.78</v>
      </c>
      <c r="W112" t="n">
        <v>0.18</v>
      </c>
      <c r="X112" t="n">
        <v>0.2</v>
      </c>
      <c r="Y112" t="n">
        <v>1</v>
      </c>
      <c r="Z112" t="n">
        <v>10</v>
      </c>
      <c r="AA112" t="n">
        <v>311.206023834972</v>
      </c>
      <c r="AB112" t="n">
        <v>425.805811251806</v>
      </c>
      <c r="AC112" t="n">
        <v>385.1675022481424</v>
      </c>
      <c r="AD112" t="n">
        <v>311206.023834972</v>
      </c>
      <c r="AE112" t="n">
        <v>425805.811251806</v>
      </c>
      <c r="AF112" t="n">
        <v>4.35210781369164e-06</v>
      </c>
      <c r="AG112" t="n">
        <v>5.980902777777779</v>
      </c>
      <c r="AH112" t="n">
        <v>385167.5022481424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4.8369</v>
      </c>
      <c r="E113" t="n">
        <v>20.67</v>
      </c>
      <c r="F113" t="n">
        <v>17.48</v>
      </c>
      <c r="G113" t="n">
        <v>131.09</v>
      </c>
      <c r="H113" t="n">
        <v>1.67</v>
      </c>
      <c r="I113" t="n">
        <v>8</v>
      </c>
      <c r="J113" t="n">
        <v>307.51</v>
      </c>
      <c r="K113" t="n">
        <v>59.19</v>
      </c>
      <c r="L113" t="n">
        <v>28.75</v>
      </c>
      <c r="M113" t="n">
        <v>6</v>
      </c>
      <c r="N113" t="n">
        <v>89.56</v>
      </c>
      <c r="O113" t="n">
        <v>38160.09</v>
      </c>
      <c r="P113" t="n">
        <v>271.24</v>
      </c>
      <c r="Q113" t="n">
        <v>444.55</v>
      </c>
      <c r="R113" t="n">
        <v>67.20999999999999</v>
      </c>
      <c r="S113" t="n">
        <v>48.21</v>
      </c>
      <c r="T113" t="n">
        <v>3570.24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311.1097752025805</v>
      </c>
      <c r="AB113" t="n">
        <v>425.6741196267781</v>
      </c>
      <c r="AC113" t="n">
        <v>385.0483790869768</v>
      </c>
      <c r="AD113" t="n">
        <v>311109.7752025805</v>
      </c>
      <c r="AE113" t="n">
        <v>425674.1196267781</v>
      </c>
      <c r="AF113" t="n">
        <v>4.352017838338865e-06</v>
      </c>
      <c r="AG113" t="n">
        <v>5.980902777777779</v>
      </c>
      <c r="AH113" t="n">
        <v>385048.3790869768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4.8381</v>
      </c>
      <c r="E114" t="n">
        <v>20.67</v>
      </c>
      <c r="F114" t="n">
        <v>17.47</v>
      </c>
      <c r="G114" t="n">
        <v>131.05</v>
      </c>
      <c r="H114" t="n">
        <v>1.68</v>
      </c>
      <c r="I114" t="n">
        <v>8</v>
      </c>
      <c r="J114" t="n">
        <v>308.05</v>
      </c>
      <c r="K114" t="n">
        <v>59.19</v>
      </c>
      <c r="L114" t="n">
        <v>29</v>
      </c>
      <c r="M114" t="n">
        <v>6</v>
      </c>
      <c r="N114" t="n">
        <v>89.84999999999999</v>
      </c>
      <c r="O114" t="n">
        <v>38226.72</v>
      </c>
      <c r="P114" t="n">
        <v>271.05</v>
      </c>
      <c r="Q114" t="n">
        <v>444.55</v>
      </c>
      <c r="R114" t="n">
        <v>67.03</v>
      </c>
      <c r="S114" t="n">
        <v>48.21</v>
      </c>
      <c r="T114" t="n">
        <v>3477.64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310.9433339164906</v>
      </c>
      <c r="AB114" t="n">
        <v>425.4463873162785</v>
      </c>
      <c r="AC114" t="n">
        <v>384.8423812285671</v>
      </c>
      <c r="AD114" t="n">
        <v>310943.3339164907</v>
      </c>
      <c r="AE114" t="n">
        <v>425446.3873162785</v>
      </c>
      <c r="AF114" t="n">
        <v>4.353097542572157e-06</v>
      </c>
      <c r="AG114" t="n">
        <v>5.980902777777779</v>
      </c>
      <c r="AH114" t="n">
        <v>384842.3812285671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4.8378</v>
      </c>
      <c r="E115" t="n">
        <v>20.67</v>
      </c>
      <c r="F115" t="n">
        <v>17.47</v>
      </c>
      <c r="G115" t="n">
        <v>131.06</v>
      </c>
      <c r="H115" t="n">
        <v>1.69</v>
      </c>
      <c r="I115" t="n">
        <v>8</v>
      </c>
      <c r="J115" t="n">
        <v>308.59</v>
      </c>
      <c r="K115" t="n">
        <v>59.19</v>
      </c>
      <c r="L115" t="n">
        <v>29.25</v>
      </c>
      <c r="M115" t="n">
        <v>6</v>
      </c>
      <c r="N115" t="n">
        <v>90.14</v>
      </c>
      <c r="O115" t="n">
        <v>38293.47</v>
      </c>
      <c r="P115" t="n">
        <v>270.8</v>
      </c>
      <c r="Q115" t="n">
        <v>444.55</v>
      </c>
      <c r="R115" t="n">
        <v>67.08</v>
      </c>
      <c r="S115" t="n">
        <v>48.21</v>
      </c>
      <c r="T115" t="n">
        <v>3506.06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310.829607233117</v>
      </c>
      <c r="AB115" t="n">
        <v>425.2907814508197</v>
      </c>
      <c r="AC115" t="n">
        <v>384.7016261685133</v>
      </c>
      <c r="AD115" t="n">
        <v>310829.607233117</v>
      </c>
      <c r="AE115" t="n">
        <v>425290.7814508197</v>
      </c>
      <c r="AF115" t="n">
        <v>4.352827616513834e-06</v>
      </c>
      <c r="AG115" t="n">
        <v>5.980902777777779</v>
      </c>
      <c r="AH115" t="n">
        <v>384701.6261685133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4.8375</v>
      </c>
      <c r="E116" t="n">
        <v>20.67</v>
      </c>
      <c r="F116" t="n">
        <v>17.48</v>
      </c>
      <c r="G116" t="n">
        <v>131.07</v>
      </c>
      <c r="H116" t="n">
        <v>1.7</v>
      </c>
      <c r="I116" t="n">
        <v>8</v>
      </c>
      <c r="J116" t="n">
        <v>309.13</v>
      </c>
      <c r="K116" t="n">
        <v>59.19</v>
      </c>
      <c r="L116" t="n">
        <v>29.5</v>
      </c>
      <c r="M116" t="n">
        <v>6</v>
      </c>
      <c r="N116" t="n">
        <v>90.44</v>
      </c>
      <c r="O116" t="n">
        <v>38360.36</v>
      </c>
      <c r="P116" t="n">
        <v>270.98</v>
      </c>
      <c r="Q116" t="n">
        <v>444.55</v>
      </c>
      <c r="R116" t="n">
        <v>67.15000000000001</v>
      </c>
      <c r="S116" t="n">
        <v>48.21</v>
      </c>
      <c r="T116" t="n">
        <v>3542.48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310.9572380163008</v>
      </c>
      <c r="AB116" t="n">
        <v>425.4654115190444</v>
      </c>
      <c r="AC116" t="n">
        <v>384.8595897881215</v>
      </c>
      <c r="AD116" t="n">
        <v>310957.2380163008</v>
      </c>
      <c r="AE116" t="n">
        <v>425465.4115190444</v>
      </c>
      <c r="AF116" t="n">
        <v>4.352557690455512e-06</v>
      </c>
      <c r="AG116" t="n">
        <v>5.980902777777779</v>
      </c>
      <c r="AH116" t="n">
        <v>384859.5897881215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4.836</v>
      </c>
      <c r="E117" t="n">
        <v>20.68</v>
      </c>
      <c r="F117" t="n">
        <v>17.48</v>
      </c>
      <c r="G117" t="n">
        <v>131.11</v>
      </c>
      <c r="H117" t="n">
        <v>1.71</v>
      </c>
      <c r="I117" t="n">
        <v>8</v>
      </c>
      <c r="J117" t="n">
        <v>309.67</v>
      </c>
      <c r="K117" t="n">
        <v>59.19</v>
      </c>
      <c r="L117" t="n">
        <v>29.75</v>
      </c>
      <c r="M117" t="n">
        <v>6</v>
      </c>
      <c r="N117" t="n">
        <v>90.73</v>
      </c>
      <c r="O117" t="n">
        <v>38427.37</v>
      </c>
      <c r="P117" t="n">
        <v>270.86</v>
      </c>
      <c r="Q117" t="n">
        <v>444.55</v>
      </c>
      <c r="R117" t="n">
        <v>67.29000000000001</v>
      </c>
      <c r="S117" t="n">
        <v>48.21</v>
      </c>
      <c r="T117" t="n">
        <v>3610.44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310.9535487352348</v>
      </c>
      <c r="AB117" t="n">
        <v>425.4603636819303</v>
      </c>
      <c r="AC117" t="n">
        <v>384.8550237094969</v>
      </c>
      <c r="AD117" t="n">
        <v>310953.5487352348</v>
      </c>
      <c r="AE117" t="n">
        <v>425460.3636819304</v>
      </c>
      <c r="AF117" t="n">
        <v>4.351208060163897e-06</v>
      </c>
      <c r="AG117" t="n">
        <v>5.983796296296297</v>
      </c>
      <c r="AH117" t="n">
        <v>384855.0237094969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4.8423</v>
      </c>
      <c r="E118" t="n">
        <v>20.65</v>
      </c>
      <c r="F118" t="n">
        <v>17.46</v>
      </c>
      <c r="G118" t="n">
        <v>130.91</v>
      </c>
      <c r="H118" t="n">
        <v>1.72</v>
      </c>
      <c r="I118" t="n">
        <v>8</v>
      </c>
      <c r="J118" t="n">
        <v>310.22</v>
      </c>
      <c r="K118" t="n">
        <v>59.19</v>
      </c>
      <c r="L118" t="n">
        <v>30</v>
      </c>
      <c r="M118" t="n">
        <v>6</v>
      </c>
      <c r="N118" t="n">
        <v>91.02</v>
      </c>
      <c r="O118" t="n">
        <v>38494.52</v>
      </c>
      <c r="P118" t="n">
        <v>270.31</v>
      </c>
      <c r="Q118" t="n">
        <v>444.55</v>
      </c>
      <c r="R118" t="n">
        <v>66.39</v>
      </c>
      <c r="S118" t="n">
        <v>48.21</v>
      </c>
      <c r="T118" t="n">
        <v>3158.19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310.3898639668833</v>
      </c>
      <c r="AB118" t="n">
        <v>424.6891053138549</v>
      </c>
      <c r="AC118" t="n">
        <v>384.1573731576028</v>
      </c>
      <c r="AD118" t="n">
        <v>310389.8639668833</v>
      </c>
      <c r="AE118" t="n">
        <v>424689.1053138549</v>
      </c>
      <c r="AF118" t="n">
        <v>4.356876507388676e-06</v>
      </c>
      <c r="AG118" t="n">
        <v>5.97511574074074</v>
      </c>
      <c r="AH118" t="n">
        <v>384157.3731576027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4.8416</v>
      </c>
      <c r="E119" t="n">
        <v>20.65</v>
      </c>
      <c r="F119" t="n">
        <v>17.46</v>
      </c>
      <c r="G119" t="n">
        <v>130.94</v>
      </c>
      <c r="H119" t="n">
        <v>1.73</v>
      </c>
      <c r="I119" t="n">
        <v>8</v>
      </c>
      <c r="J119" t="n">
        <v>310.76</v>
      </c>
      <c r="K119" t="n">
        <v>59.19</v>
      </c>
      <c r="L119" t="n">
        <v>30.25</v>
      </c>
      <c r="M119" t="n">
        <v>6</v>
      </c>
      <c r="N119" t="n">
        <v>91.31999999999999</v>
      </c>
      <c r="O119" t="n">
        <v>38561.79</v>
      </c>
      <c r="P119" t="n">
        <v>270.47</v>
      </c>
      <c r="Q119" t="n">
        <v>444.57</v>
      </c>
      <c r="R119" t="n">
        <v>66.40000000000001</v>
      </c>
      <c r="S119" t="n">
        <v>48.21</v>
      </c>
      <c r="T119" t="n">
        <v>3167.34</v>
      </c>
      <c r="U119" t="n">
        <v>0.73</v>
      </c>
      <c r="V119" t="n">
        <v>0.78</v>
      </c>
      <c r="W119" t="n">
        <v>0.18</v>
      </c>
      <c r="X119" t="n">
        <v>0.18</v>
      </c>
      <c r="Y119" t="n">
        <v>1</v>
      </c>
      <c r="Z119" t="n">
        <v>10</v>
      </c>
      <c r="AA119" t="n">
        <v>310.4959662659339</v>
      </c>
      <c r="AB119" t="n">
        <v>424.834279160319</v>
      </c>
      <c r="AC119" t="n">
        <v>384.2886918159131</v>
      </c>
      <c r="AD119" t="n">
        <v>310495.9662659339</v>
      </c>
      <c r="AE119" t="n">
        <v>424834.279160319</v>
      </c>
      <c r="AF119" t="n">
        <v>4.356246679919256e-06</v>
      </c>
      <c r="AG119" t="n">
        <v>5.97511574074074</v>
      </c>
      <c r="AH119" t="n">
        <v>384288.6918159131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4.8489</v>
      </c>
      <c r="E120" t="n">
        <v>20.62</v>
      </c>
      <c r="F120" t="n">
        <v>17.43</v>
      </c>
      <c r="G120" t="n">
        <v>130.7</v>
      </c>
      <c r="H120" t="n">
        <v>1.75</v>
      </c>
      <c r="I120" t="n">
        <v>8</v>
      </c>
      <c r="J120" t="n">
        <v>311.31</v>
      </c>
      <c r="K120" t="n">
        <v>59.19</v>
      </c>
      <c r="L120" t="n">
        <v>30.5</v>
      </c>
      <c r="M120" t="n">
        <v>6</v>
      </c>
      <c r="N120" t="n">
        <v>91.62</v>
      </c>
      <c r="O120" t="n">
        <v>38629.19</v>
      </c>
      <c r="P120" t="n">
        <v>269.15</v>
      </c>
      <c r="Q120" t="n">
        <v>444.55</v>
      </c>
      <c r="R120" t="n">
        <v>65.41</v>
      </c>
      <c r="S120" t="n">
        <v>48.21</v>
      </c>
      <c r="T120" t="n">
        <v>2671.28</v>
      </c>
      <c r="U120" t="n">
        <v>0.74</v>
      </c>
      <c r="V120" t="n">
        <v>0.78</v>
      </c>
      <c r="W120" t="n">
        <v>0.18</v>
      </c>
      <c r="X120" t="n">
        <v>0.15</v>
      </c>
      <c r="Y120" t="n">
        <v>1</v>
      </c>
      <c r="Z120" t="n">
        <v>10</v>
      </c>
      <c r="AA120" t="n">
        <v>309.4858898121735</v>
      </c>
      <c r="AB120" t="n">
        <v>423.4522479948557</v>
      </c>
      <c r="AC120" t="n">
        <v>383.0385597651888</v>
      </c>
      <c r="AD120" t="n">
        <v>309485.8898121735</v>
      </c>
      <c r="AE120" t="n">
        <v>423452.2479948557</v>
      </c>
      <c r="AF120" t="n">
        <v>4.362814880671779e-06</v>
      </c>
      <c r="AG120" t="n">
        <v>5.966435185185186</v>
      </c>
      <c r="AH120" t="n">
        <v>383038.5597651888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4.8442</v>
      </c>
      <c r="E121" t="n">
        <v>20.64</v>
      </c>
      <c r="F121" t="n">
        <v>17.45</v>
      </c>
      <c r="G121" t="n">
        <v>130.85</v>
      </c>
      <c r="H121" t="n">
        <v>1.76</v>
      </c>
      <c r="I121" t="n">
        <v>8</v>
      </c>
      <c r="J121" t="n">
        <v>311.86</v>
      </c>
      <c r="K121" t="n">
        <v>59.19</v>
      </c>
      <c r="L121" t="n">
        <v>30.75</v>
      </c>
      <c r="M121" t="n">
        <v>6</v>
      </c>
      <c r="N121" t="n">
        <v>91.91</v>
      </c>
      <c r="O121" t="n">
        <v>38696.85</v>
      </c>
      <c r="P121" t="n">
        <v>269.7</v>
      </c>
      <c r="Q121" t="n">
        <v>444.55</v>
      </c>
      <c r="R121" t="n">
        <v>66.20999999999999</v>
      </c>
      <c r="S121" t="n">
        <v>48.21</v>
      </c>
      <c r="T121" t="n">
        <v>3067.96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309.9879505179449</v>
      </c>
      <c r="AB121" t="n">
        <v>424.1391896018472</v>
      </c>
      <c r="AC121" t="n">
        <v>383.6599406293375</v>
      </c>
      <c r="AD121" t="n">
        <v>309987.9505179449</v>
      </c>
      <c r="AE121" t="n">
        <v>424139.1896018472</v>
      </c>
      <c r="AF121" t="n">
        <v>4.358586039091388e-06</v>
      </c>
      <c r="AG121" t="n">
        <v>5.972222222222222</v>
      </c>
      <c r="AH121" t="n">
        <v>383659.9406293376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4.8341</v>
      </c>
      <c r="E122" t="n">
        <v>20.69</v>
      </c>
      <c r="F122" t="n">
        <v>17.49</v>
      </c>
      <c r="G122" t="n">
        <v>131.18</v>
      </c>
      <c r="H122" t="n">
        <v>1.77</v>
      </c>
      <c r="I122" t="n">
        <v>8</v>
      </c>
      <c r="J122" t="n">
        <v>312.41</v>
      </c>
      <c r="K122" t="n">
        <v>59.19</v>
      </c>
      <c r="L122" t="n">
        <v>31</v>
      </c>
      <c r="M122" t="n">
        <v>6</v>
      </c>
      <c r="N122" t="n">
        <v>92.20999999999999</v>
      </c>
      <c r="O122" t="n">
        <v>38764.53</v>
      </c>
      <c r="P122" t="n">
        <v>270.34</v>
      </c>
      <c r="Q122" t="n">
        <v>444.55</v>
      </c>
      <c r="R122" t="n">
        <v>67.77</v>
      </c>
      <c r="S122" t="n">
        <v>48.21</v>
      </c>
      <c r="T122" t="n">
        <v>3850.72</v>
      </c>
      <c r="U122" t="n">
        <v>0.71</v>
      </c>
      <c r="V122" t="n">
        <v>0.78</v>
      </c>
      <c r="W122" t="n">
        <v>0.17</v>
      </c>
      <c r="X122" t="n">
        <v>0.21</v>
      </c>
      <c r="Y122" t="n">
        <v>1</v>
      </c>
      <c r="Z122" t="n">
        <v>10</v>
      </c>
      <c r="AA122" t="n">
        <v>310.791149861746</v>
      </c>
      <c r="AB122" t="n">
        <v>425.2381623786903</v>
      </c>
      <c r="AC122" t="n">
        <v>384.6540289867767</v>
      </c>
      <c r="AD122" t="n">
        <v>310791.149861746</v>
      </c>
      <c r="AE122" t="n">
        <v>425238.1623786903</v>
      </c>
      <c r="AF122" t="n">
        <v>4.349498528461186e-06</v>
      </c>
      <c r="AG122" t="n">
        <v>5.986689814814816</v>
      </c>
      <c r="AH122" t="n">
        <v>384654.0289867767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4.8341</v>
      </c>
      <c r="E123" t="n">
        <v>20.69</v>
      </c>
      <c r="F123" t="n">
        <v>17.49</v>
      </c>
      <c r="G123" t="n">
        <v>131.18</v>
      </c>
      <c r="H123" t="n">
        <v>1.78</v>
      </c>
      <c r="I123" t="n">
        <v>8</v>
      </c>
      <c r="J123" t="n">
        <v>312.96</v>
      </c>
      <c r="K123" t="n">
        <v>59.19</v>
      </c>
      <c r="L123" t="n">
        <v>31.25</v>
      </c>
      <c r="M123" t="n">
        <v>6</v>
      </c>
      <c r="N123" t="n">
        <v>92.51000000000001</v>
      </c>
      <c r="O123" t="n">
        <v>38832.33</v>
      </c>
      <c r="P123" t="n">
        <v>269.58</v>
      </c>
      <c r="Q123" t="n">
        <v>444.55</v>
      </c>
      <c r="R123" t="n">
        <v>67.59999999999999</v>
      </c>
      <c r="S123" t="n">
        <v>48.21</v>
      </c>
      <c r="T123" t="n">
        <v>3763.78</v>
      </c>
      <c r="U123" t="n">
        <v>0.71</v>
      </c>
      <c r="V123" t="n">
        <v>0.78</v>
      </c>
      <c r="W123" t="n">
        <v>0.18</v>
      </c>
      <c r="X123" t="n">
        <v>0.21</v>
      </c>
      <c r="Y123" t="n">
        <v>1</v>
      </c>
      <c r="Z123" t="n">
        <v>10</v>
      </c>
      <c r="AA123" t="n">
        <v>310.4108985902569</v>
      </c>
      <c r="AB123" t="n">
        <v>424.7178858135367</v>
      </c>
      <c r="AC123" t="n">
        <v>384.1834068867885</v>
      </c>
      <c r="AD123" t="n">
        <v>310410.8985902569</v>
      </c>
      <c r="AE123" t="n">
        <v>424717.8858135367</v>
      </c>
      <c r="AF123" t="n">
        <v>4.349498528461186e-06</v>
      </c>
      <c r="AG123" t="n">
        <v>5.986689814814816</v>
      </c>
      <c r="AH123" t="n">
        <v>384183.4068867886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4.835</v>
      </c>
      <c r="E124" t="n">
        <v>20.68</v>
      </c>
      <c r="F124" t="n">
        <v>17.49</v>
      </c>
      <c r="G124" t="n">
        <v>131.15</v>
      </c>
      <c r="H124" t="n">
        <v>1.79</v>
      </c>
      <c r="I124" t="n">
        <v>8</v>
      </c>
      <c r="J124" t="n">
        <v>313.51</v>
      </c>
      <c r="K124" t="n">
        <v>59.19</v>
      </c>
      <c r="L124" t="n">
        <v>31.5</v>
      </c>
      <c r="M124" t="n">
        <v>6</v>
      </c>
      <c r="N124" t="n">
        <v>92.81</v>
      </c>
      <c r="O124" t="n">
        <v>38900.27</v>
      </c>
      <c r="P124" t="n">
        <v>268.62</v>
      </c>
      <c r="Q124" t="n">
        <v>444.55</v>
      </c>
      <c r="R124" t="n">
        <v>67.45</v>
      </c>
      <c r="S124" t="n">
        <v>48.21</v>
      </c>
      <c r="T124" t="n">
        <v>3690.47</v>
      </c>
      <c r="U124" t="n">
        <v>0.71</v>
      </c>
      <c r="V124" t="n">
        <v>0.78</v>
      </c>
      <c r="W124" t="n">
        <v>0.18</v>
      </c>
      <c r="X124" t="n">
        <v>0.21</v>
      </c>
      <c r="Y124" t="n">
        <v>1</v>
      </c>
      <c r="Z124" t="n">
        <v>10</v>
      </c>
      <c r="AA124" t="n">
        <v>309.8969692267366</v>
      </c>
      <c r="AB124" t="n">
        <v>424.014704985405</v>
      </c>
      <c r="AC124" t="n">
        <v>383.5473366499733</v>
      </c>
      <c r="AD124" t="n">
        <v>309896.9692267366</v>
      </c>
      <c r="AE124" t="n">
        <v>424014.704985405</v>
      </c>
      <c r="AF124" t="n">
        <v>4.350308306636155e-06</v>
      </c>
      <c r="AG124" t="n">
        <v>5.983796296296297</v>
      </c>
      <c r="AH124" t="n">
        <v>383547.3366499732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4.8346</v>
      </c>
      <c r="E125" t="n">
        <v>20.68</v>
      </c>
      <c r="F125" t="n">
        <v>17.49</v>
      </c>
      <c r="G125" t="n">
        <v>131.16</v>
      </c>
      <c r="H125" t="n">
        <v>1.8</v>
      </c>
      <c r="I125" t="n">
        <v>8</v>
      </c>
      <c r="J125" t="n">
        <v>314.06</v>
      </c>
      <c r="K125" t="n">
        <v>59.19</v>
      </c>
      <c r="L125" t="n">
        <v>31.75</v>
      </c>
      <c r="M125" t="n">
        <v>6</v>
      </c>
      <c r="N125" t="n">
        <v>93.12</v>
      </c>
      <c r="O125" t="n">
        <v>38968.34</v>
      </c>
      <c r="P125" t="n">
        <v>268.22</v>
      </c>
      <c r="Q125" t="n">
        <v>444.55</v>
      </c>
      <c r="R125" t="n">
        <v>67.58</v>
      </c>
      <c r="S125" t="n">
        <v>48.21</v>
      </c>
      <c r="T125" t="n">
        <v>3754.31</v>
      </c>
      <c r="U125" t="n">
        <v>0.71</v>
      </c>
      <c r="V125" t="n">
        <v>0.78</v>
      </c>
      <c r="W125" t="n">
        <v>0.18</v>
      </c>
      <c r="X125" t="n">
        <v>0.21</v>
      </c>
      <c r="Y125" t="n">
        <v>1</v>
      </c>
      <c r="Z125" t="n">
        <v>10</v>
      </c>
      <c r="AA125" t="n">
        <v>309.7117947839476</v>
      </c>
      <c r="AB125" t="n">
        <v>423.7613411434612</v>
      </c>
      <c r="AC125" t="n">
        <v>383.3181534975062</v>
      </c>
      <c r="AD125" t="n">
        <v>309711.7947839476</v>
      </c>
      <c r="AE125" t="n">
        <v>423761.3411434612</v>
      </c>
      <c r="AF125" t="n">
        <v>4.349948405225058e-06</v>
      </c>
      <c r="AG125" t="n">
        <v>5.983796296296297</v>
      </c>
      <c r="AH125" t="n">
        <v>383318.1534975062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4.8567</v>
      </c>
      <c r="E126" t="n">
        <v>20.59</v>
      </c>
      <c r="F126" t="n">
        <v>17.44</v>
      </c>
      <c r="G126" t="n">
        <v>149.51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267.7</v>
      </c>
      <c r="Q126" t="n">
        <v>444.56</v>
      </c>
      <c r="R126" t="n">
        <v>66</v>
      </c>
      <c r="S126" t="n">
        <v>48.21</v>
      </c>
      <c r="T126" t="n">
        <v>2968.12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308.5007746850984</v>
      </c>
      <c r="AB126" t="n">
        <v>422.1043700177795</v>
      </c>
      <c r="AC126" t="n">
        <v>381.8193213704861</v>
      </c>
      <c r="AD126" t="n">
        <v>308500.7746850984</v>
      </c>
      <c r="AE126" t="n">
        <v>422104.3700177795</v>
      </c>
      <c r="AF126" t="n">
        <v>4.369832958188172e-06</v>
      </c>
      <c r="AG126" t="n">
        <v>5.95775462962963</v>
      </c>
      <c r="AH126" t="n">
        <v>381819.3213704861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4.8572</v>
      </c>
      <c r="E127" t="n">
        <v>20.59</v>
      </c>
      <c r="F127" t="n">
        <v>17.44</v>
      </c>
      <c r="G127" t="n">
        <v>149.49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268.11</v>
      </c>
      <c r="Q127" t="n">
        <v>444.55</v>
      </c>
      <c r="R127" t="n">
        <v>65.98</v>
      </c>
      <c r="S127" t="n">
        <v>48.21</v>
      </c>
      <c r="T127" t="n">
        <v>2961.66</v>
      </c>
      <c r="U127" t="n">
        <v>0.73</v>
      </c>
      <c r="V127" t="n">
        <v>0.78</v>
      </c>
      <c r="W127" t="n">
        <v>0.17</v>
      </c>
      <c r="X127" t="n">
        <v>0.16</v>
      </c>
      <c r="Y127" t="n">
        <v>1</v>
      </c>
      <c r="Z127" t="n">
        <v>10</v>
      </c>
      <c r="AA127" t="n">
        <v>308.6864938661034</v>
      </c>
      <c r="AB127" t="n">
        <v>422.3584791945826</v>
      </c>
      <c r="AC127" t="n">
        <v>382.0491787240994</v>
      </c>
      <c r="AD127" t="n">
        <v>308686.4938661034</v>
      </c>
      <c r="AE127" t="n">
        <v>422358.4791945826</v>
      </c>
      <c r="AF127" t="n">
        <v>4.370282834952044e-06</v>
      </c>
      <c r="AG127" t="n">
        <v>5.95775462962963</v>
      </c>
      <c r="AH127" t="n">
        <v>382049.1787240994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4.8545</v>
      </c>
      <c r="E128" t="n">
        <v>20.6</v>
      </c>
      <c r="F128" t="n">
        <v>17.45</v>
      </c>
      <c r="G128" t="n">
        <v>149.59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268.45</v>
      </c>
      <c r="Q128" t="n">
        <v>444.55</v>
      </c>
      <c r="R128" t="n">
        <v>66.34999999999999</v>
      </c>
      <c r="S128" t="n">
        <v>48.21</v>
      </c>
      <c r="T128" t="n">
        <v>3143.62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308.9819185642601</v>
      </c>
      <c r="AB128" t="n">
        <v>422.7626922998184</v>
      </c>
      <c r="AC128" t="n">
        <v>382.4148142978882</v>
      </c>
      <c r="AD128" t="n">
        <v>308981.9185642601</v>
      </c>
      <c r="AE128" t="n">
        <v>422762.6922998184</v>
      </c>
      <c r="AF128" t="n">
        <v>4.367853500427138e-06</v>
      </c>
      <c r="AG128" t="n">
        <v>5.960648148148149</v>
      </c>
      <c r="AH128" t="n">
        <v>382414.8142978882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4.8564</v>
      </c>
      <c r="E129" t="n">
        <v>20.59</v>
      </c>
      <c r="F129" t="n">
        <v>17.44</v>
      </c>
      <c r="G129" t="n">
        <v>149.52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268.74</v>
      </c>
      <c r="Q129" t="n">
        <v>444.55</v>
      </c>
      <c r="R129" t="n">
        <v>66.02</v>
      </c>
      <c r="S129" t="n">
        <v>48.21</v>
      </c>
      <c r="T129" t="n">
        <v>2979.32</v>
      </c>
      <c r="U129" t="n">
        <v>0.73</v>
      </c>
      <c r="V129" t="n">
        <v>0.78</v>
      </c>
      <c r="W129" t="n">
        <v>0.18</v>
      </c>
      <c r="X129" t="n">
        <v>0.17</v>
      </c>
      <c r="Y129" t="n">
        <v>1</v>
      </c>
      <c r="Z129" t="n">
        <v>10</v>
      </c>
      <c r="AA129" t="n">
        <v>309.0297954676661</v>
      </c>
      <c r="AB129" t="n">
        <v>422.8281995912384</v>
      </c>
      <c r="AC129" t="n">
        <v>382.4740696653553</v>
      </c>
      <c r="AD129" t="n">
        <v>309029.7954676661</v>
      </c>
      <c r="AE129" t="n">
        <v>422828.1995912384</v>
      </c>
      <c r="AF129" t="n">
        <v>4.36956303212985e-06</v>
      </c>
      <c r="AG129" t="n">
        <v>5.95775462962963</v>
      </c>
      <c r="AH129" t="n">
        <v>382474.0696653553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4.8581</v>
      </c>
      <c r="E130" t="n">
        <v>20.58</v>
      </c>
      <c r="F130" t="n">
        <v>17.44</v>
      </c>
      <c r="G130" t="n">
        <v>149.46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268.98</v>
      </c>
      <c r="Q130" t="n">
        <v>444.55</v>
      </c>
      <c r="R130" t="n">
        <v>65.83</v>
      </c>
      <c r="S130" t="n">
        <v>48.21</v>
      </c>
      <c r="T130" t="n">
        <v>2885.5</v>
      </c>
      <c r="U130" t="n">
        <v>0.73</v>
      </c>
      <c r="V130" t="n">
        <v>0.78</v>
      </c>
      <c r="W130" t="n">
        <v>0.17</v>
      </c>
      <c r="X130" t="n">
        <v>0.16</v>
      </c>
      <c r="Y130" t="n">
        <v>1</v>
      </c>
      <c r="Z130" t="n">
        <v>10</v>
      </c>
      <c r="AA130" t="n">
        <v>309.0864094283102</v>
      </c>
      <c r="AB130" t="n">
        <v>422.9056613098234</v>
      </c>
      <c r="AC130" t="n">
        <v>382.5441385462367</v>
      </c>
      <c r="AD130" t="n">
        <v>309086.4094283102</v>
      </c>
      <c r="AE130" t="n">
        <v>422905.6613098234</v>
      </c>
      <c r="AF130" t="n">
        <v>4.371092613127012e-06</v>
      </c>
      <c r="AG130" t="n">
        <v>5.954861111111111</v>
      </c>
      <c r="AH130" t="n">
        <v>382544.1385462367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4.8567</v>
      </c>
      <c r="E131" t="n">
        <v>20.59</v>
      </c>
      <c r="F131" t="n">
        <v>17.44</v>
      </c>
      <c r="G131" t="n">
        <v>149.51</v>
      </c>
      <c r="H131" t="n">
        <v>1.87</v>
      </c>
      <c r="I131" t="n">
        <v>7</v>
      </c>
      <c r="J131" t="n">
        <v>317.39</v>
      </c>
      <c r="K131" t="n">
        <v>59.19</v>
      </c>
      <c r="L131" t="n">
        <v>33.25</v>
      </c>
      <c r="M131" t="n">
        <v>5</v>
      </c>
      <c r="N131" t="n">
        <v>94.95</v>
      </c>
      <c r="O131" t="n">
        <v>39379.65</v>
      </c>
      <c r="P131" t="n">
        <v>269.12</v>
      </c>
      <c r="Q131" t="n">
        <v>444.55</v>
      </c>
      <c r="R131" t="n">
        <v>66.11</v>
      </c>
      <c r="S131" t="n">
        <v>48.21</v>
      </c>
      <c r="T131" t="n">
        <v>3024.88</v>
      </c>
      <c r="U131" t="n">
        <v>0.73</v>
      </c>
      <c r="V131" t="n">
        <v>0.78</v>
      </c>
      <c r="W131" t="n">
        <v>0.17</v>
      </c>
      <c r="X131" t="n">
        <v>0.17</v>
      </c>
      <c r="Y131" t="n">
        <v>1</v>
      </c>
      <c r="Z131" t="n">
        <v>10</v>
      </c>
      <c r="AA131" t="n">
        <v>309.2079380919001</v>
      </c>
      <c r="AB131" t="n">
        <v>423.0719421888134</v>
      </c>
      <c r="AC131" t="n">
        <v>382.6945498115124</v>
      </c>
      <c r="AD131" t="n">
        <v>309207.9380919001</v>
      </c>
      <c r="AE131" t="n">
        <v>423071.9421888134</v>
      </c>
      <c r="AF131" t="n">
        <v>4.369832958188172e-06</v>
      </c>
      <c r="AG131" t="n">
        <v>5.95775462962963</v>
      </c>
      <c r="AH131" t="n">
        <v>382694.5498115124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4.8571</v>
      </c>
      <c r="E132" t="n">
        <v>20.59</v>
      </c>
      <c r="F132" t="n">
        <v>17.44</v>
      </c>
      <c r="G132" t="n">
        <v>149.5</v>
      </c>
      <c r="H132" t="n">
        <v>1.88</v>
      </c>
      <c r="I132" t="n">
        <v>7</v>
      </c>
      <c r="J132" t="n">
        <v>317.95</v>
      </c>
      <c r="K132" t="n">
        <v>59.19</v>
      </c>
      <c r="L132" t="n">
        <v>33.5</v>
      </c>
      <c r="M132" t="n">
        <v>5</v>
      </c>
      <c r="N132" t="n">
        <v>95.26000000000001</v>
      </c>
      <c r="O132" t="n">
        <v>39448.69</v>
      </c>
      <c r="P132" t="n">
        <v>268.99</v>
      </c>
      <c r="Q132" t="n">
        <v>444.55</v>
      </c>
      <c r="R132" t="n">
        <v>65.95999999999999</v>
      </c>
      <c r="S132" t="n">
        <v>48.21</v>
      </c>
      <c r="T132" t="n">
        <v>2947.54</v>
      </c>
      <c r="U132" t="n">
        <v>0.73</v>
      </c>
      <c r="V132" t="n">
        <v>0.78</v>
      </c>
      <c r="W132" t="n">
        <v>0.18</v>
      </c>
      <c r="X132" t="n">
        <v>0.16</v>
      </c>
      <c r="Y132" t="n">
        <v>1</v>
      </c>
      <c r="Z132" t="n">
        <v>10</v>
      </c>
      <c r="AA132" t="n">
        <v>309.1283919429658</v>
      </c>
      <c r="AB132" t="n">
        <v>422.963103638513</v>
      </c>
      <c r="AC132" t="n">
        <v>382.5960986596969</v>
      </c>
      <c r="AD132" t="n">
        <v>309128.3919429658</v>
      </c>
      <c r="AE132" t="n">
        <v>422963.103638513</v>
      </c>
      <c r="AF132" t="n">
        <v>4.37019285959927e-06</v>
      </c>
      <c r="AG132" t="n">
        <v>5.95775462962963</v>
      </c>
      <c r="AH132" t="n">
        <v>382596.0986596969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4.8593</v>
      </c>
      <c r="E133" t="n">
        <v>20.58</v>
      </c>
      <c r="F133" t="n">
        <v>17.43</v>
      </c>
      <c r="G133" t="n">
        <v>149.42</v>
      </c>
      <c r="H133" t="n">
        <v>1.89</v>
      </c>
      <c r="I133" t="n">
        <v>7</v>
      </c>
      <c r="J133" t="n">
        <v>318.52</v>
      </c>
      <c r="K133" t="n">
        <v>59.19</v>
      </c>
      <c r="L133" t="n">
        <v>33.75</v>
      </c>
      <c r="M133" t="n">
        <v>5</v>
      </c>
      <c r="N133" t="n">
        <v>95.56999999999999</v>
      </c>
      <c r="O133" t="n">
        <v>39517.87</v>
      </c>
      <c r="P133" t="n">
        <v>269.2</v>
      </c>
      <c r="Q133" t="n">
        <v>444.55</v>
      </c>
      <c r="R133" t="n">
        <v>65.55</v>
      </c>
      <c r="S133" t="n">
        <v>48.21</v>
      </c>
      <c r="T133" t="n">
        <v>2745.26</v>
      </c>
      <c r="U133" t="n">
        <v>0.74</v>
      </c>
      <c r="V133" t="n">
        <v>0.78</v>
      </c>
      <c r="W133" t="n">
        <v>0.18</v>
      </c>
      <c r="X133" t="n">
        <v>0.15</v>
      </c>
      <c r="Y133" t="n">
        <v>1</v>
      </c>
      <c r="Z133" t="n">
        <v>10</v>
      </c>
      <c r="AA133" t="n">
        <v>309.1252656907369</v>
      </c>
      <c r="AB133" t="n">
        <v>422.958826162293</v>
      </c>
      <c r="AC133" t="n">
        <v>382.5922294198039</v>
      </c>
      <c r="AD133" t="n">
        <v>309125.2656907369</v>
      </c>
      <c r="AE133" t="n">
        <v>422958.826162293</v>
      </c>
      <c r="AF133" t="n">
        <v>4.372172317360303e-06</v>
      </c>
      <c r="AG133" t="n">
        <v>5.954861111111111</v>
      </c>
      <c r="AH133" t="n">
        <v>382592.2294198038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4.866</v>
      </c>
      <c r="E134" t="n">
        <v>20.55</v>
      </c>
      <c r="F134" t="n">
        <v>17.4</v>
      </c>
      <c r="G134" t="n">
        <v>149.17</v>
      </c>
      <c r="H134" t="n">
        <v>1.9</v>
      </c>
      <c r="I134" t="n">
        <v>7</v>
      </c>
      <c r="J134" t="n">
        <v>319.08</v>
      </c>
      <c r="K134" t="n">
        <v>59.19</v>
      </c>
      <c r="L134" t="n">
        <v>34</v>
      </c>
      <c r="M134" t="n">
        <v>5</v>
      </c>
      <c r="N134" t="n">
        <v>95.88</v>
      </c>
      <c r="O134" t="n">
        <v>39587.19</v>
      </c>
      <c r="P134" t="n">
        <v>268.34</v>
      </c>
      <c r="Q134" t="n">
        <v>444.55</v>
      </c>
      <c r="R134" t="n">
        <v>64.53</v>
      </c>
      <c r="S134" t="n">
        <v>48.21</v>
      </c>
      <c r="T134" t="n">
        <v>2237.32</v>
      </c>
      <c r="U134" t="n">
        <v>0.75</v>
      </c>
      <c r="V134" t="n">
        <v>0.78</v>
      </c>
      <c r="W134" t="n">
        <v>0.18</v>
      </c>
      <c r="X134" t="n">
        <v>0.13</v>
      </c>
      <c r="Y134" t="n">
        <v>1</v>
      </c>
      <c r="Z134" t="n">
        <v>10</v>
      </c>
      <c r="AA134" t="n">
        <v>308.3716043633382</v>
      </c>
      <c r="AB134" t="n">
        <v>421.9276334849548</v>
      </c>
      <c r="AC134" t="n">
        <v>381.6594523243029</v>
      </c>
      <c r="AD134" t="n">
        <v>308371.6043633382</v>
      </c>
      <c r="AE134" t="n">
        <v>421927.6334849548</v>
      </c>
      <c r="AF134" t="n">
        <v>4.378200665996179e-06</v>
      </c>
      <c r="AG134" t="n">
        <v>5.946180555555556</v>
      </c>
      <c r="AH134" t="n">
        <v>381659.4523243029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4.864</v>
      </c>
      <c r="E135" t="n">
        <v>20.56</v>
      </c>
      <c r="F135" t="n">
        <v>17.41</v>
      </c>
      <c r="G135" t="n">
        <v>149.25</v>
      </c>
      <c r="H135" t="n">
        <v>1.91</v>
      </c>
      <c r="I135" t="n">
        <v>7</v>
      </c>
      <c r="J135" t="n">
        <v>319.64</v>
      </c>
      <c r="K135" t="n">
        <v>59.19</v>
      </c>
      <c r="L135" t="n">
        <v>34.25</v>
      </c>
      <c r="M135" t="n">
        <v>5</v>
      </c>
      <c r="N135" t="n">
        <v>96.2</v>
      </c>
      <c r="O135" t="n">
        <v>39656.65</v>
      </c>
      <c r="P135" t="n">
        <v>268.38</v>
      </c>
      <c r="Q135" t="n">
        <v>444.55</v>
      </c>
      <c r="R135" t="n">
        <v>64.98999999999999</v>
      </c>
      <c r="S135" t="n">
        <v>48.21</v>
      </c>
      <c r="T135" t="n">
        <v>2466.33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308.4913383540672</v>
      </c>
      <c r="AB135" t="n">
        <v>422.0914588133611</v>
      </c>
      <c r="AC135" t="n">
        <v>381.8076423932964</v>
      </c>
      <c r="AD135" t="n">
        <v>308491.3383540672</v>
      </c>
      <c r="AE135" t="n">
        <v>422091.4588133611</v>
      </c>
      <c r="AF135" t="n">
        <v>4.376401158940694e-06</v>
      </c>
      <c r="AG135" t="n">
        <v>5.949074074074074</v>
      </c>
      <c r="AH135" t="n">
        <v>381807.6423932964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4.8549</v>
      </c>
      <c r="E136" t="n">
        <v>20.6</v>
      </c>
      <c r="F136" t="n">
        <v>17.45</v>
      </c>
      <c r="G136" t="n">
        <v>149.58</v>
      </c>
      <c r="H136" t="n">
        <v>1.92</v>
      </c>
      <c r="I136" t="n">
        <v>7</v>
      </c>
      <c r="J136" t="n">
        <v>320.21</v>
      </c>
      <c r="K136" t="n">
        <v>59.19</v>
      </c>
      <c r="L136" t="n">
        <v>34.5</v>
      </c>
      <c r="M136" t="n">
        <v>5</v>
      </c>
      <c r="N136" t="n">
        <v>96.51000000000001</v>
      </c>
      <c r="O136" t="n">
        <v>39726.26</v>
      </c>
      <c r="P136" t="n">
        <v>268.7</v>
      </c>
      <c r="Q136" t="n">
        <v>444.56</v>
      </c>
      <c r="R136" t="n">
        <v>66.39</v>
      </c>
      <c r="S136" t="n">
        <v>48.21</v>
      </c>
      <c r="T136" t="n">
        <v>3167.29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309.0916660654601</v>
      </c>
      <c r="AB136" t="n">
        <v>422.9128536726782</v>
      </c>
      <c r="AC136" t="n">
        <v>382.5506444800751</v>
      </c>
      <c r="AD136" t="n">
        <v>309091.6660654601</v>
      </c>
      <c r="AE136" t="n">
        <v>422912.8536726782</v>
      </c>
      <c r="AF136" t="n">
        <v>4.368213401838235e-06</v>
      </c>
      <c r="AG136" t="n">
        <v>5.960648148148149</v>
      </c>
      <c r="AH136" t="n">
        <v>382550.6444800751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4.8527</v>
      </c>
      <c r="E137" t="n">
        <v>20.61</v>
      </c>
      <c r="F137" t="n">
        <v>17.46</v>
      </c>
      <c r="G137" t="n">
        <v>149.65</v>
      </c>
      <c r="H137" t="n">
        <v>1.93</v>
      </c>
      <c r="I137" t="n">
        <v>7</v>
      </c>
      <c r="J137" t="n">
        <v>320.77</v>
      </c>
      <c r="K137" t="n">
        <v>59.19</v>
      </c>
      <c r="L137" t="n">
        <v>34.75</v>
      </c>
      <c r="M137" t="n">
        <v>5</v>
      </c>
      <c r="N137" t="n">
        <v>96.83</v>
      </c>
      <c r="O137" t="n">
        <v>39796.01</v>
      </c>
      <c r="P137" t="n">
        <v>268.52</v>
      </c>
      <c r="Q137" t="n">
        <v>444.55</v>
      </c>
      <c r="R137" t="n">
        <v>66.66</v>
      </c>
      <c r="S137" t="n">
        <v>48.21</v>
      </c>
      <c r="T137" t="n">
        <v>3298.74</v>
      </c>
      <c r="U137" t="n">
        <v>0.72</v>
      </c>
      <c r="V137" t="n">
        <v>0.78</v>
      </c>
      <c r="W137" t="n">
        <v>0.17</v>
      </c>
      <c r="X137" t="n">
        <v>0.18</v>
      </c>
      <c r="Y137" t="n">
        <v>1</v>
      </c>
      <c r="Z137" t="n">
        <v>10</v>
      </c>
      <c r="AA137" t="n">
        <v>309.1097323065391</v>
      </c>
      <c r="AB137" t="n">
        <v>422.9375727007489</v>
      </c>
      <c r="AC137" t="n">
        <v>382.5730043588001</v>
      </c>
      <c r="AD137" t="n">
        <v>309109.7323065391</v>
      </c>
      <c r="AE137" t="n">
        <v>422937.5727007489</v>
      </c>
      <c r="AF137" t="n">
        <v>4.366233944077201e-06</v>
      </c>
      <c r="AG137" t="n">
        <v>5.963541666666667</v>
      </c>
      <c r="AH137" t="n">
        <v>382573.0043588001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4.8548</v>
      </c>
      <c r="E138" t="n">
        <v>20.6</v>
      </c>
      <c r="F138" t="n">
        <v>17.45</v>
      </c>
      <c r="G138" t="n">
        <v>149.58</v>
      </c>
      <c r="H138" t="n">
        <v>1.94</v>
      </c>
      <c r="I138" t="n">
        <v>7</v>
      </c>
      <c r="J138" t="n">
        <v>321.34</v>
      </c>
      <c r="K138" t="n">
        <v>59.19</v>
      </c>
      <c r="L138" t="n">
        <v>35</v>
      </c>
      <c r="M138" t="n">
        <v>5</v>
      </c>
      <c r="N138" t="n">
        <v>97.14</v>
      </c>
      <c r="O138" t="n">
        <v>39865.91</v>
      </c>
      <c r="P138" t="n">
        <v>268.53</v>
      </c>
      <c r="Q138" t="n">
        <v>444.55</v>
      </c>
      <c r="R138" t="n">
        <v>66.3</v>
      </c>
      <c r="S138" t="n">
        <v>48.21</v>
      </c>
      <c r="T138" t="n">
        <v>3121.27</v>
      </c>
      <c r="U138" t="n">
        <v>0.73</v>
      </c>
      <c r="V138" t="n">
        <v>0.78</v>
      </c>
      <c r="W138" t="n">
        <v>0.18</v>
      </c>
      <c r="X138" t="n">
        <v>0.17</v>
      </c>
      <c r="Y138" t="n">
        <v>1</v>
      </c>
      <c r="Z138" t="n">
        <v>10</v>
      </c>
      <c r="AA138" t="n">
        <v>309.0106746758597</v>
      </c>
      <c r="AB138" t="n">
        <v>422.8020376803391</v>
      </c>
      <c r="AC138" t="n">
        <v>382.4504046105136</v>
      </c>
      <c r="AD138" t="n">
        <v>309010.6746758597</v>
      </c>
      <c r="AE138" t="n">
        <v>422802.0376803391</v>
      </c>
      <c r="AF138" t="n">
        <v>4.368123426485461e-06</v>
      </c>
      <c r="AG138" t="n">
        <v>5.960648148148149</v>
      </c>
      <c r="AH138" t="n">
        <v>382450.4046105136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4.8557</v>
      </c>
      <c r="E139" t="n">
        <v>20.59</v>
      </c>
      <c r="F139" t="n">
        <v>17.45</v>
      </c>
      <c r="G139" t="n">
        <v>149.55</v>
      </c>
      <c r="H139" t="n">
        <v>1.95</v>
      </c>
      <c r="I139" t="n">
        <v>7</v>
      </c>
      <c r="J139" t="n">
        <v>321.91</v>
      </c>
      <c r="K139" t="n">
        <v>59.19</v>
      </c>
      <c r="L139" t="n">
        <v>35.25</v>
      </c>
      <c r="M139" t="n">
        <v>5</v>
      </c>
      <c r="N139" t="n">
        <v>97.45999999999999</v>
      </c>
      <c r="O139" t="n">
        <v>39935.96</v>
      </c>
      <c r="P139" t="n">
        <v>268.06</v>
      </c>
      <c r="Q139" t="n">
        <v>444.55</v>
      </c>
      <c r="R139" t="n">
        <v>66.15000000000001</v>
      </c>
      <c r="S139" t="n">
        <v>48.21</v>
      </c>
      <c r="T139" t="n">
        <v>3046.36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308.7432671697068</v>
      </c>
      <c r="AB139" t="n">
        <v>422.4361589332342</v>
      </c>
      <c r="AC139" t="n">
        <v>382.1194448175183</v>
      </c>
      <c r="AD139" t="n">
        <v>308743.2671697068</v>
      </c>
      <c r="AE139" t="n">
        <v>422436.1589332342</v>
      </c>
      <c r="AF139" t="n">
        <v>4.368933204660429e-06</v>
      </c>
      <c r="AG139" t="n">
        <v>5.95775462962963</v>
      </c>
      <c r="AH139" t="n">
        <v>382119.4448175183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4.856</v>
      </c>
      <c r="E140" t="n">
        <v>20.59</v>
      </c>
      <c r="F140" t="n">
        <v>17.45</v>
      </c>
      <c r="G140" t="n">
        <v>149.54</v>
      </c>
      <c r="H140" t="n">
        <v>1.96</v>
      </c>
      <c r="I140" t="n">
        <v>7</v>
      </c>
      <c r="J140" t="n">
        <v>322.47</v>
      </c>
      <c r="K140" t="n">
        <v>59.19</v>
      </c>
      <c r="L140" t="n">
        <v>35.5</v>
      </c>
      <c r="M140" t="n">
        <v>5</v>
      </c>
      <c r="N140" t="n">
        <v>97.78</v>
      </c>
      <c r="O140" t="n">
        <v>40006.15</v>
      </c>
      <c r="P140" t="n">
        <v>267.94</v>
      </c>
      <c r="Q140" t="n">
        <v>444.55</v>
      </c>
      <c r="R140" t="n">
        <v>66.14</v>
      </c>
      <c r="S140" t="n">
        <v>48.21</v>
      </c>
      <c r="T140" t="n">
        <v>3038.38</v>
      </c>
      <c r="U140" t="n">
        <v>0.73</v>
      </c>
      <c r="V140" t="n">
        <v>0.78</v>
      </c>
      <c r="W140" t="n">
        <v>0.17</v>
      </c>
      <c r="X140" t="n">
        <v>0.17</v>
      </c>
      <c r="Y140" t="n">
        <v>1</v>
      </c>
      <c r="Z140" t="n">
        <v>10</v>
      </c>
      <c r="AA140" t="n">
        <v>308.6724160814893</v>
      </c>
      <c r="AB140" t="n">
        <v>422.3392173486055</v>
      </c>
      <c r="AC140" t="n">
        <v>382.0317552016683</v>
      </c>
      <c r="AD140" t="n">
        <v>308672.4160814893</v>
      </c>
      <c r="AE140" t="n">
        <v>422339.2173486055</v>
      </c>
      <c r="AF140" t="n">
        <v>4.369203130718752e-06</v>
      </c>
      <c r="AG140" t="n">
        <v>5.95775462962963</v>
      </c>
      <c r="AH140" t="n">
        <v>382031.7552016682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4.855</v>
      </c>
      <c r="E141" t="n">
        <v>20.6</v>
      </c>
      <c r="F141" t="n">
        <v>17.45</v>
      </c>
      <c r="G141" t="n">
        <v>149.57</v>
      </c>
      <c r="H141" t="n">
        <v>1.97</v>
      </c>
      <c r="I141" t="n">
        <v>7</v>
      </c>
      <c r="J141" t="n">
        <v>323.04</v>
      </c>
      <c r="K141" t="n">
        <v>59.19</v>
      </c>
      <c r="L141" t="n">
        <v>35.75</v>
      </c>
      <c r="M141" t="n">
        <v>5</v>
      </c>
      <c r="N141" t="n">
        <v>98.09999999999999</v>
      </c>
      <c r="O141" t="n">
        <v>40076.49</v>
      </c>
      <c r="P141" t="n">
        <v>267.68</v>
      </c>
      <c r="Q141" t="n">
        <v>444.56</v>
      </c>
      <c r="R141" t="n">
        <v>66.29000000000001</v>
      </c>
      <c r="S141" t="n">
        <v>48.21</v>
      </c>
      <c r="T141" t="n">
        <v>3114.63</v>
      </c>
      <c r="U141" t="n">
        <v>0.73</v>
      </c>
      <c r="V141" t="n">
        <v>0.78</v>
      </c>
      <c r="W141" t="n">
        <v>0.18</v>
      </c>
      <c r="X141" t="n">
        <v>0.17</v>
      </c>
      <c r="Y141" t="n">
        <v>1</v>
      </c>
      <c r="Z141" t="n">
        <v>10</v>
      </c>
      <c r="AA141" t="n">
        <v>308.5798237541055</v>
      </c>
      <c r="AB141" t="n">
        <v>422.2125284413938</v>
      </c>
      <c r="AC141" t="n">
        <v>381.9171573059518</v>
      </c>
      <c r="AD141" t="n">
        <v>308579.8237541055</v>
      </c>
      <c r="AE141" t="n">
        <v>422212.5284413937</v>
      </c>
      <c r="AF141" t="n">
        <v>4.36830337719101e-06</v>
      </c>
      <c r="AG141" t="n">
        <v>5.960648148148149</v>
      </c>
      <c r="AH141" t="n">
        <v>381917.1573059518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4.8516</v>
      </c>
      <c r="E142" t="n">
        <v>20.61</v>
      </c>
      <c r="F142" t="n">
        <v>17.46</v>
      </c>
      <c r="G142" t="n">
        <v>149.7</v>
      </c>
      <c r="H142" t="n">
        <v>1.98</v>
      </c>
      <c r="I142" t="n">
        <v>7</v>
      </c>
      <c r="J142" t="n">
        <v>323.62</v>
      </c>
      <c r="K142" t="n">
        <v>59.19</v>
      </c>
      <c r="L142" t="n">
        <v>36</v>
      </c>
      <c r="M142" t="n">
        <v>5</v>
      </c>
      <c r="N142" t="n">
        <v>98.42</v>
      </c>
      <c r="O142" t="n">
        <v>40147.11</v>
      </c>
      <c r="P142" t="n">
        <v>268.2</v>
      </c>
      <c r="Q142" t="n">
        <v>444.55</v>
      </c>
      <c r="R142" t="n">
        <v>66.83</v>
      </c>
      <c r="S142" t="n">
        <v>48.21</v>
      </c>
      <c r="T142" t="n">
        <v>3384.31</v>
      </c>
      <c r="U142" t="n">
        <v>0.72</v>
      </c>
      <c r="V142" t="n">
        <v>0.78</v>
      </c>
      <c r="W142" t="n">
        <v>0.17</v>
      </c>
      <c r="X142" t="n">
        <v>0.19</v>
      </c>
      <c r="Y142" t="n">
        <v>1</v>
      </c>
      <c r="Z142" t="n">
        <v>10</v>
      </c>
      <c r="AA142" t="n">
        <v>308.9909586407149</v>
      </c>
      <c r="AB142" t="n">
        <v>422.7750613312438</v>
      </c>
      <c r="AC142" t="n">
        <v>382.4260028463145</v>
      </c>
      <c r="AD142" t="n">
        <v>308990.9586407149</v>
      </c>
      <c r="AE142" t="n">
        <v>422775.0613312438</v>
      </c>
      <c r="AF142" t="n">
        <v>4.365244215196685e-06</v>
      </c>
      <c r="AG142" t="n">
        <v>5.963541666666667</v>
      </c>
      <c r="AH142" t="n">
        <v>382426.0028463145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4.8552</v>
      </c>
      <c r="E143" t="n">
        <v>20.6</v>
      </c>
      <c r="F143" t="n">
        <v>17.45</v>
      </c>
      <c r="G143" t="n">
        <v>149.57</v>
      </c>
      <c r="H143" t="n">
        <v>1.99</v>
      </c>
      <c r="I143" t="n">
        <v>7</v>
      </c>
      <c r="J143" t="n">
        <v>324.19</v>
      </c>
      <c r="K143" t="n">
        <v>59.19</v>
      </c>
      <c r="L143" t="n">
        <v>36.25</v>
      </c>
      <c r="M143" t="n">
        <v>5</v>
      </c>
      <c r="N143" t="n">
        <v>98.75</v>
      </c>
      <c r="O143" t="n">
        <v>40217.75</v>
      </c>
      <c r="P143" t="n">
        <v>268.18</v>
      </c>
      <c r="Q143" t="n">
        <v>444.55</v>
      </c>
      <c r="R143" t="n">
        <v>66.23</v>
      </c>
      <c r="S143" t="n">
        <v>48.21</v>
      </c>
      <c r="T143" t="n">
        <v>3084.62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308.8215192733926</v>
      </c>
      <c r="AB143" t="n">
        <v>422.5432269137362</v>
      </c>
      <c r="AC143" t="n">
        <v>382.2162943802321</v>
      </c>
      <c r="AD143" t="n">
        <v>308821.5192733926</v>
      </c>
      <c r="AE143" t="n">
        <v>422543.2269137362</v>
      </c>
      <c r="AF143" t="n">
        <v>4.368483327896558e-06</v>
      </c>
      <c r="AG143" t="n">
        <v>5.960648148148149</v>
      </c>
      <c r="AH143" t="n">
        <v>382216.2943802321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4.8555</v>
      </c>
      <c r="E144" t="n">
        <v>20.6</v>
      </c>
      <c r="F144" t="n">
        <v>17.45</v>
      </c>
      <c r="G144" t="n">
        <v>149.55</v>
      </c>
      <c r="H144" t="n">
        <v>2</v>
      </c>
      <c r="I144" t="n">
        <v>7</v>
      </c>
      <c r="J144" t="n">
        <v>324.76</v>
      </c>
      <c r="K144" t="n">
        <v>59.19</v>
      </c>
      <c r="L144" t="n">
        <v>36.5</v>
      </c>
      <c r="M144" t="n">
        <v>5</v>
      </c>
      <c r="N144" t="n">
        <v>99.06999999999999</v>
      </c>
      <c r="O144" t="n">
        <v>40288.55</v>
      </c>
      <c r="P144" t="n">
        <v>268.23</v>
      </c>
      <c r="Q144" t="n">
        <v>444.55</v>
      </c>
      <c r="R144" t="n">
        <v>66.20999999999999</v>
      </c>
      <c r="S144" t="n">
        <v>48.21</v>
      </c>
      <c r="T144" t="n">
        <v>3074.11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308.8353373853937</v>
      </c>
      <c r="AB144" t="n">
        <v>422.5621334641882</v>
      </c>
      <c r="AC144" t="n">
        <v>382.2333965160445</v>
      </c>
      <c r="AD144" t="n">
        <v>308835.3373853937</v>
      </c>
      <c r="AE144" t="n">
        <v>422562.1334641882</v>
      </c>
      <c r="AF144" t="n">
        <v>4.368753253954882e-06</v>
      </c>
      <c r="AG144" t="n">
        <v>5.960648148148149</v>
      </c>
      <c r="AH144" t="n">
        <v>382233.3965160445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4.8525</v>
      </c>
      <c r="E145" t="n">
        <v>20.61</v>
      </c>
      <c r="F145" t="n">
        <v>17.46</v>
      </c>
      <c r="G145" t="n">
        <v>149.66</v>
      </c>
      <c r="H145" t="n">
        <v>2.01</v>
      </c>
      <c r="I145" t="n">
        <v>7</v>
      </c>
      <c r="J145" t="n">
        <v>325.34</v>
      </c>
      <c r="K145" t="n">
        <v>59.19</v>
      </c>
      <c r="L145" t="n">
        <v>36.75</v>
      </c>
      <c r="M145" t="n">
        <v>5</v>
      </c>
      <c r="N145" t="n">
        <v>99.40000000000001</v>
      </c>
      <c r="O145" t="n">
        <v>40359.5</v>
      </c>
      <c r="P145" t="n">
        <v>268.08</v>
      </c>
      <c r="Q145" t="n">
        <v>444.55</v>
      </c>
      <c r="R145" t="n">
        <v>66.65000000000001</v>
      </c>
      <c r="S145" t="n">
        <v>48.21</v>
      </c>
      <c r="T145" t="n">
        <v>3295.94</v>
      </c>
      <c r="U145" t="n">
        <v>0.72</v>
      </c>
      <c r="V145" t="n">
        <v>0.78</v>
      </c>
      <c r="W145" t="n">
        <v>0.17</v>
      </c>
      <c r="X145" t="n">
        <v>0.18</v>
      </c>
      <c r="Y145" t="n">
        <v>1</v>
      </c>
      <c r="Z145" t="n">
        <v>10</v>
      </c>
      <c r="AA145" t="n">
        <v>308.8978301512762</v>
      </c>
      <c r="AB145" t="n">
        <v>422.6476388234548</v>
      </c>
      <c r="AC145" t="n">
        <v>382.3107413638303</v>
      </c>
      <c r="AD145" t="n">
        <v>308897.8301512762</v>
      </c>
      <c r="AE145" t="n">
        <v>422647.6388234549</v>
      </c>
      <c r="AF145" t="n">
        <v>4.366053993371653e-06</v>
      </c>
      <c r="AG145" t="n">
        <v>5.963541666666667</v>
      </c>
      <c r="AH145" t="n">
        <v>382310.7413638303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4.8576</v>
      </c>
      <c r="E146" t="n">
        <v>20.59</v>
      </c>
      <c r="F146" t="n">
        <v>17.44</v>
      </c>
      <c r="G146" t="n">
        <v>149.48</v>
      </c>
      <c r="H146" t="n">
        <v>2.02</v>
      </c>
      <c r="I146" t="n">
        <v>7</v>
      </c>
      <c r="J146" t="n">
        <v>325.92</v>
      </c>
      <c r="K146" t="n">
        <v>59.19</v>
      </c>
      <c r="L146" t="n">
        <v>37</v>
      </c>
      <c r="M146" t="n">
        <v>5</v>
      </c>
      <c r="N146" t="n">
        <v>99.72</v>
      </c>
      <c r="O146" t="n">
        <v>40430.6</v>
      </c>
      <c r="P146" t="n">
        <v>267.45</v>
      </c>
      <c r="Q146" t="n">
        <v>444.55</v>
      </c>
      <c r="R146" t="n">
        <v>65.81999999999999</v>
      </c>
      <c r="S146" t="n">
        <v>48.21</v>
      </c>
      <c r="T146" t="n">
        <v>2877.9</v>
      </c>
      <c r="U146" t="n">
        <v>0.73</v>
      </c>
      <c r="V146" t="n">
        <v>0.78</v>
      </c>
      <c r="W146" t="n">
        <v>0.18</v>
      </c>
      <c r="X146" t="n">
        <v>0.16</v>
      </c>
      <c r="Y146" t="n">
        <v>1</v>
      </c>
      <c r="Z146" t="n">
        <v>10</v>
      </c>
      <c r="AA146" t="n">
        <v>308.3431064740067</v>
      </c>
      <c r="AB146" t="n">
        <v>421.8886414155332</v>
      </c>
      <c r="AC146" t="n">
        <v>381.6241816032612</v>
      </c>
      <c r="AD146" t="n">
        <v>308343.1064740067</v>
      </c>
      <c r="AE146" t="n">
        <v>421888.6414155333</v>
      </c>
      <c r="AF146" t="n">
        <v>4.37064273636314e-06</v>
      </c>
      <c r="AG146" t="n">
        <v>5.95775462962963</v>
      </c>
      <c r="AH146" t="n">
        <v>381624.1816032612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4.8585</v>
      </c>
      <c r="E147" t="n">
        <v>20.58</v>
      </c>
      <c r="F147" t="n">
        <v>17.44</v>
      </c>
      <c r="G147" t="n">
        <v>149.45</v>
      </c>
      <c r="H147" t="n">
        <v>2.03</v>
      </c>
      <c r="I147" t="n">
        <v>7</v>
      </c>
      <c r="J147" t="n">
        <v>326.49</v>
      </c>
      <c r="K147" t="n">
        <v>59.19</v>
      </c>
      <c r="L147" t="n">
        <v>37.25</v>
      </c>
      <c r="M147" t="n">
        <v>5</v>
      </c>
      <c r="N147" t="n">
        <v>100.05</v>
      </c>
      <c r="O147" t="n">
        <v>40501.85</v>
      </c>
      <c r="P147" t="n">
        <v>266.89</v>
      </c>
      <c r="Q147" t="n">
        <v>444.55</v>
      </c>
      <c r="R147" t="n">
        <v>65.73999999999999</v>
      </c>
      <c r="S147" t="n">
        <v>48.21</v>
      </c>
      <c r="T147" t="n">
        <v>2841.36</v>
      </c>
      <c r="U147" t="n">
        <v>0.73</v>
      </c>
      <c r="V147" t="n">
        <v>0.78</v>
      </c>
      <c r="W147" t="n">
        <v>0.18</v>
      </c>
      <c r="X147" t="n">
        <v>0.16</v>
      </c>
      <c r="Y147" t="n">
        <v>1</v>
      </c>
      <c r="Z147" t="n">
        <v>10</v>
      </c>
      <c r="AA147" t="n">
        <v>308.0311731285455</v>
      </c>
      <c r="AB147" t="n">
        <v>421.4618404507453</v>
      </c>
      <c r="AC147" t="n">
        <v>381.2381139235337</v>
      </c>
      <c r="AD147" t="n">
        <v>308031.1731285455</v>
      </c>
      <c r="AE147" t="n">
        <v>421461.8404507453</v>
      </c>
      <c r="AF147" t="n">
        <v>4.37145251453811e-06</v>
      </c>
      <c r="AG147" t="n">
        <v>5.954861111111111</v>
      </c>
      <c r="AH147" t="n">
        <v>381238.1139235336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4.8563</v>
      </c>
      <c r="E148" t="n">
        <v>20.59</v>
      </c>
      <c r="F148" t="n">
        <v>17.44</v>
      </c>
      <c r="G148" t="n">
        <v>149.53</v>
      </c>
      <c r="H148" t="n">
        <v>2.04</v>
      </c>
      <c r="I148" t="n">
        <v>7</v>
      </c>
      <c r="J148" t="n">
        <v>327.07</v>
      </c>
      <c r="K148" t="n">
        <v>59.19</v>
      </c>
      <c r="L148" t="n">
        <v>37.5</v>
      </c>
      <c r="M148" t="n">
        <v>5</v>
      </c>
      <c r="N148" t="n">
        <v>100.38</v>
      </c>
      <c r="O148" t="n">
        <v>40573.27</v>
      </c>
      <c r="P148" t="n">
        <v>266.29</v>
      </c>
      <c r="Q148" t="n">
        <v>444.55</v>
      </c>
      <c r="R148" t="n">
        <v>66.05</v>
      </c>
      <c r="S148" t="n">
        <v>48.21</v>
      </c>
      <c r="T148" t="n">
        <v>2996.01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307.813288826847</v>
      </c>
      <c r="AB148" t="n">
        <v>421.1637215367845</v>
      </c>
      <c r="AC148" t="n">
        <v>380.9684470603088</v>
      </c>
      <c r="AD148" t="n">
        <v>307813.288826847</v>
      </c>
      <c r="AE148" t="n">
        <v>421163.7215367845</v>
      </c>
      <c r="AF148" t="n">
        <v>4.369473056777076e-06</v>
      </c>
      <c r="AG148" t="n">
        <v>5.95775462962963</v>
      </c>
      <c r="AH148" t="n">
        <v>380968.4470603088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4.8627</v>
      </c>
      <c r="E149" t="n">
        <v>20.56</v>
      </c>
      <c r="F149" t="n">
        <v>17.42</v>
      </c>
      <c r="G149" t="n">
        <v>149.29</v>
      </c>
      <c r="H149" t="n">
        <v>2.05</v>
      </c>
      <c r="I149" t="n">
        <v>7</v>
      </c>
      <c r="J149" t="n">
        <v>327.65</v>
      </c>
      <c r="K149" t="n">
        <v>59.19</v>
      </c>
      <c r="L149" t="n">
        <v>37.75</v>
      </c>
      <c r="M149" t="n">
        <v>5</v>
      </c>
      <c r="N149" t="n">
        <v>100.71</v>
      </c>
      <c r="O149" t="n">
        <v>40644.83</v>
      </c>
      <c r="P149" t="n">
        <v>265.05</v>
      </c>
      <c r="Q149" t="n">
        <v>444.55</v>
      </c>
      <c r="R149" t="n">
        <v>65.06999999999999</v>
      </c>
      <c r="S149" t="n">
        <v>48.21</v>
      </c>
      <c r="T149" t="n">
        <v>2503</v>
      </c>
      <c r="U149" t="n">
        <v>0.74</v>
      </c>
      <c r="V149" t="n">
        <v>0.78</v>
      </c>
      <c r="W149" t="n">
        <v>0.18</v>
      </c>
      <c r="X149" t="n">
        <v>0.14</v>
      </c>
      <c r="Y149" t="n">
        <v>1</v>
      </c>
      <c r="Z149" t="n">
        <v>10</v>
      </c>
      <c r="AA149" t="n">
        <v>306.9091697619007</v>
      </c>
      <c r="AB149" t="n">
        <v>419.9266659452069</v>
      </c>
      <c r="AC149" t="n">
        <v>379.8494543181728</v>
      </c>
      <c r="AD149" t="n">
        <v>306909.1697619007</v>
      </c>
      <c r="AE149" t="n">
        <v>419926.6659452069</v>
      </c>
      <c r="AF149" t="n">
        <v>4.375231479354629e-06</v>
      </c>
      <c r="AG149" t="n">
        <v>5.949074074074074</v>
      </c>
      <c r="AH149" t="n">
        <v>379849.4543181728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4.8814</v>
      </c>
      <c r="E150" t="n">
        <v>20.49</v>
      </c>
      <c r="F150" t="n">
        <v>17.39</v>
      </c>
      <c r="G150" t="n">
        <v>173.88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264.94</v>
      </c>
      <c r="Q150" t="n">
        <v>444.55</v>
      </c>
      <c r="R150" t="n">
        <v>64.23999999999999</v>
      </c>
      <c r="S150" t="n">
        <v>48.21</v>
      </c>
      <c r="T150" t="n">
        <v>2093.44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293.5110381887271</v>
      </c>
      <c r="AB150" t="n">
        <v>401.5947512429425</v>
      </c>
      <c r="AC150" t="n">
        <v>363.2671118260886</v>
      </c>
      <c r="AD150" t="n">
        <v>293511.0381887271</v>
      </c>
      <c r="AE150" t="n">
        <v>401594.7512429425</v>
      </c>
      <c r="AF150" t="n">
        <v>4.392056870323418e-06</v>
      </c>
      <c r="AG150" t="n">
        <v>5.928819444444444</v>
      </c>
      <c r="AH150" t="n">
        <v>363267.1118260886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4.876</v>
      </c>
      <c r="E151" t="n">
        <v>20.51</v>
      </c>
      <c r="F151" t="n">
        <v>17.41</v>
      </c>
      <c r="G151" t="n">
        <v>174.1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265.59</v>
      </c>
      <c r="Q151" t="n">
        <v>444.55</v>
      </c>
      <c r="R151" t="n">
        <v>65.06999999999999</v>
      </c>
      <c r="S151" t="n">
        <v>48.21</v>
      </c>
      <c r="T151" t="n">
        <v>2510.4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294.0815325786676</v>
      </c>
      <c r="AB151" t="n">
        <v>402.3753268356952</v>
      </c>
      <c r="AC151" t="n">
        <v>363.9731903798137</v>
      </c>
      <c r="AD151" t="n">
        <v>294081.5325786676</v>
      </c>
      <c r="AE151" t="n">
        <v>402375.3268356952</v>
      </c>
      <c r="AF151" t="n">
        <v>4.387198201273608e-06</v>
      </c>
      <c r="AG151" t="n">
        <v>5.934606481481482</v>
      </c>
      <c r="AH151" t="n">
        <v>363973.1903798137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4.8697</v>
      </c>
      <c r="E152" t="n">
        <v>20.54</v>
      </c>
      <c r="F152" t="n">
        <v>17.44</v>
      </c>
      <c r="G152" t="n">
        <v>174.37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266.32</v>
      </c>
      <c r="Q152" t="n">
        <v>444.57</v>
      </c>
      <c r="R152" t="n">
        <v>65.95</v>
      </c>
      <c r="S152" t="n">
        <v>48.21</v>
      </c>
      <c r="T152" t="n">
        <v>2948.96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307.3371363504058</v>
      </c>
      <c r="AB152" t="n">
        <v>420.5122287121529</v>
      </c>
      <c r="AC152" t="n">
        <v>380.379131796484</v>
      </c>
      <c r="AD152" t="n">
        <v>307337.1363504058</v>
      </c>
      <c r="AE152" t="n">
        <v>420512.2287121529</v>
      </c>
      <c r="AF152" t="n">
        <v>4.381529754048828e-06</v>
      </c>
      <c r="AG152" t="n">
        <v>5.943287037037037</v>
      </c>
      <c r="AH152" t="n">
        <v>380379.1317964841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4.8741</v>
      </c>
      <c r="E153" t="n">
        <v>20.52</v>
      </c>
      <c r="F153" t="n">
        <v>17.42</v>
      </c>
      <c r="G153" t="n">
        <v>174.18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266.3</v>
      </c>
      <c r="Q153" t="n">
        <v>444.55</v>
      </c>
      <c r="R153" t="n">
        <v>65.2</v>
      </c>
      <c r="S153" t="n">
        <v>48.21</v>
      </c>
      <c r="T153" t="n">
        <v>2576.66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294.5291515608201</v>
      </c>
      <c r="AB153" t="n">
        <v>402.9877788746321</v>
      </c>
      <c r="AC153" t="n">
        <v>364.5271908557363</v>
      </c>
      <c r="AD153" t="n">
        <v>294529.1515608201</v>
      </c>
      <c r="AE153" t="n">
        <v>402987.778874632</v>
      </c>
      <c r="AF153" t="n">
        <v>4.385488669570896e-06</v>
      </c>
      <c r="AG153" t="n">
        <v>5.9375</v>
      </c>
      <c r="AH153" t="n">
        <v>364527.1908557363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4.8773</v>
      </c>
      <c r="E154" t="n">
        <v>20.5</v>
      </c>
      <c r="F154" t="n">
        <v>17.4</v>
      </c>
      <c r="G154" t="n">
        <v>174.05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266.37</v>
      </c>
      <c r="Q154" t="n">
        <v>444.55</v>
      </c>
      <c r="R154" t="n">
        <v>64.77</v>
      </c>
      <c r="S154" t="n">
        <v>48.21</v>
      </c>
      <c r="T154" t="n">
        <v>2358.09</v>
      </c>
      <c r="U154" t="n">
        <v>0.74</v>
      </c>
      <c r="V154" t="n">
        <v>0.78</v>
      </c>
      <c r="W154" t="n">
        <v>0.17</v>
      </c>
      <c r="X154" t="n">
        <v>0.13</v>
      </c>
      <c r="Y154" t="n">
        <v>1</v>
      </c>
      <c r="Z154" t="n">
        <v>10</v>
      </c>
      <c r="AA154" t="n">
        <v>294.3949089097865</v>
      </c>
      <c r="AB154" t="n">
        <v>402.80410215712</v>
      </c>
      <c r="AC154" t="n">
        <v>364.3610439863518</v>
      </c>
      <c r="AD154" t="n">
        <v>294394.9089097865</v>
      </c>
      <c r="AE154" t="n">
        <v>402804.10215712</v>
      </c>
      <c r="AF154" t="n">
        <v>4.388367880859673e-06</v>
      </c>
      <c r="AG154" t="n">
        <v>5.931712962962963</v>
      </c>
      <c r="AH154" t="n">
        <v>364361.0439863518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4.8749</v>
      </c>
      <c r="E155" t="n">
        <v>20.51</v>
      </c>
      <c r="F155" t="n">
        <v>17.41</v>
      </c>
      <c r="G155" t="n">
        <v>174.15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267.04</v>
      </c>
      <c r="Q155" t="n">
        <v>444.55</v>
      </c>
      <c r="R155" t="n">
        <v>65.12</v>
      </c>
      <c r="S155" t="n">
        <v>48.21</v>
      </c>
      <c r="T155" t="n">
        <v>2534.91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294.8409486900988</v>
      </c>
      <c r="AB155" t="n">
        <v>403.4143934624297</v>
      </c>
      <c r="AC155" t="n">
        <v>364.9130899460318</v>
      </c>
      <c r="AD155" t="n">
        <v>294840.9486900988</v>
      </c>
      <c r="AE155" t="n">
        <v>403414.3934624297</v>
      </c>
      <c r="AF155" t="n">
        <v>4.38620847239309e-06</v>
      </c>
      <c r="AG155" t="n">
        <v>5.934606481481482</v>
      </c>
      <c r="AH155" t="n">
        <v>364913.0899460319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4.873</v>
      </c>
      <c r="E156" t="n">
        <v>20.52</v>
      </c>
      <c r="F156" t="n">
        <v>17.42</v>
      </c>
      <c r="G156" t="n">
        <v>174.23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267.77</v>
      </c>
      <c r="Q156" t="n">
        <v>444.57</v>
      </c>
      <c r="R156" t="n">
        <v>65.39</v>
      </c>
      <c r="S156" t="n">
        <v>48.21</v>
      </c>
      <c r="T156" t="n">
        <v>2668.52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295.2988915459495</v>
      </c>
      <c r="AB156" t="n">
        <v>404.0409710808177</v>
      </c>
      <c r="AC156" t="n">
        <v>365.4798678759281</v>
      </c>
      <c r="AD156" t="n">
        <v>295298.8915459495</v>
      </c>
      <c r="AE156" t="n">
        <v>404040.9710808176</v>
      </c>
      <c r="AF156" t="n">
        <v>4.384498940690379e-06</v>
      </c>
      <c r="AG156" t="n">
        <v>5.9375</v>
      </c>
      <c r="AH156" t="n">
        <v>365479.8678759281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4.8745</v>
      </c>
      <c r="E157" t="n">
        <v>20.51</v>
      </c>
      <c r="F157" t="n">
        <v>17.42</v>
      </c>
      <c r="G157" t="n">
        <v>174.16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268.54</v>
      </c>
      <c r="Q157" t="n">
        <v>444.55</v>
      </c>
      <c r="R157" t="n">
        <v>65.18000000000001</v>
      </c>
      <c r="S157" t="n">
        <v>48.21</v>
      </c>
      <c r="T157" t="n">
        <v>2566.31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295.6260169336852</v>
      </c>
      <c r="AB157" t="n">
        <v>404.488558468071</v>
      </c>
      <c r="AC157" t="n">
        <v>365.8847381511349</v>
      </c>
      <c r="AD157" t="n">
        <v>295626.0169336852</v>
      </c>
      <c r="AE157" t="n">
        <v>404488.558468071</v>
      </c>
      <c r="AF157" t="n">
        <v>4.385848570981993e-06</v>
      </c>
      <c r="AG157" t="n">
        <v>5.934606481481482</v>
      </c>
      <c r="AH157" t="n">
        <v>365884.7381511349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4.8754</v>
      </c>
      <c r="E158" t="n">
        <v>20.51</v>
      </c>
      <c r="F158" t="n">
        <v>17.41</v>
      </c>
      <c r="G158" t="n">
        <v>174.13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268.66</v>
      </c>
      <c r="Q158" t="n">
        <v>444.55</v>
      </c>
      <c r="R158" t="n">
        <v>65.04000000000001</v>
      </c>
      <c r="S158" t="n">
        <v>48.21</v>
      </c>
      <c r="T158" t="n">
        <v>2495.08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295.6263564492847</v>
      </c>
      <c r="AB158" t="n">
        <v>404.4890230082927</v>
      </c>
      <c r="AC158" t="n">
        <v>365.8851583562898</v>
      </c>
      <c r="AD158" t="n">
        <v>295626.3564492847</v>
      </c>
      <c r="AE158" t="n">
        <v>404489.0230082927</v>
      </c>
      <c r="AF158" t="n">
        <v>4.386658349156961e-06</v>
      </c>
      <c r="AG158" t="n">
        <v>5.934606481481482</v>
      </c>
      <c r="AH158" t="n">
        <v>365885.1583562898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3.1887</v>
      </c>
      <c r="E2" t="n">
        <v>31.36</v>
      </c>
      <c r="F2" t="n">
        <v>23.07</v>
      </c>
      <c r="G2" t="n">
        <v>7.02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270.74</v>
      </c>
      <c r="Q2" t="n">
        <v>444.68</v>
      </c>
      <c r="R2" t="n">
        <v>249.85</v>
      </c>
      <c r="S2" t="n">
        <v>48.21</v>
      </c>
      <c r="T2" t="n">
        <v>93942.89</v>
      </c>
      <c r="U2" t="n">
        <v>0.19</v>
      </c>
      <c r="V2" t="n">
        <v>0.59</v>
      </c>
      <c r="W2" t="n">
        <v>0.47</v>
      </c>
      <c r="X2" t="n">
        <v>5.78</v>
      </c>
      <c r="Y2" t="n">
        <v>1</v>
      </c>
      <c r="Z2" t="n">
        <v>10</v>
      </c>
      <c r="AA2" t="n">
        <v>444.6716774344947</v>
      </c>
      <c r="AB2" t="n">
        <v>608.4194065957494</v>
      </c>
      <c r="AC2" t="n">
        <v>550.3527123522506</v>
      </c>
      <c r="AD2" t="n">
        <v>444671.6774344947</v>
      </c>
      <c r="AE2" t="n">
        <v>608419.4065957493</v>
      </c>
      <c r="AF2" t="n">
        <v>3.362540931592166e-06</v>
      </c>
      <c r="AG2" t="n">
        <v>9.074074074074074</v>
      </c>
      <c r="AH2" t="n">
        <v>550352.7123522506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3.5412</v>
      </c>
      <c r="E3" t="n">
        <v>28.24</v>
      </c>
      <c r="F3" t="n">
        <v>21.5</v>
      </c>
      <c r="G3" t="n">
        <v>8.84</v>
      </c>
      <c r="H3" t="n">
        <v>0.15</v>
      </c>
      <c r="I3" t="n">
        <v>146</v>
      </c>
      <c r="J3" t="n">
        <v>150.78</v>
      </c>
      <c r="K3" t="n">
        <v>49.1</v>
      </c>
      <c r="L3" t="n">
        <v>1.25</v>
      </c>
      <c r="M3" t="n">
        <v>144</v>
      </c>
      <c r="N3" t="n">
        <v>25.44</v>
      </c>
      <c r="O3" t="n">
        <v>18830.65</v>
      </c>
      <c r="P3" t="n">
        <v>251.67</v>
      </c>
      <c r="Q3" t="n">
        <v>444.59</v>
      </c>
      <c r="R3" t="n">
        <v>198.25</v>
      </c>
      <c r="S3" t="n">
        <v>48.21</v>
      </c>
      <c r="T3" t="n">
        <v>68402.23</v>
      </c>
      <c r="U3" t="n">
        <v>0.24</v>
      </c>
      <c r="V3" t="n">
        <v>0.63</v>
      </c>
      <c r="W3" t="n">
        <v>0.4</v>
      </c>
      <c r="X3" t="n">
        <v>4.22</v>
      </c>
      <c r="Y3" t="n">
        <v>1</v>
      </c>
      <c r="Z3" t="n">
        <v>10</v>
      </c>
      <c r="AA3" t="n">
        <v>387.4945913941604</v>
      </c>
      <c r="AB3" t="n">
        <v>530.1871950003551</v>
      </c>
      <c r="AC3" t="n">
        <v>479.5868732319221</v>
      </c>
      <c r="AD3" t="n">
        <v>387494.5913941604</v>
      </c>
      <c r="AE3" t="n">
        <v>530187.1950003551</v>
      </c>
      <c r="AF3" t="n">
        <v>3.73425845860513e-06</v>
      </c>
      <c r="AG3" t="n">
        <v>8.171296296296296</v>
      </c>
      <c r="AH3" t="n">
        <v>479586.8732319222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3.7752</v>
      </c>
      <c r="E4" t="n">
        <v>26.49</v>
      </c>
      <c r="F4" t="n">
        <v>20.64</v>
      </c>
      <c r="G4" t="n">
        <v>10.58</v>
      </c>
      <c r="H4" t="n">
        <v>0.18</v>
      </c>
      <c r="I4" t="n">
        <v>117</v>
      </c>
      <c r="J4" t="n">
        <v>151.13</v>
      </c>
      <c r="K4" t="n">
        <v>49.1</v>
      </c>
      <c r="L4" t="n">
        <v>1.5</v>
      </c>
      <c r="M4" t="n">
        <v>115</v>
      </c>
      <c r="N4" t="n">
        <v>25.54</v>
      </c>
      <c r="O4" t="n">
        <v>18873.58</v>
      </c>
      <c r="P4" t="n">
        <v>240.95</v>
      </c>
      <c r="Q4" t="n">
        <v>444.61</v>
      </c>
      <c r="R4" t="n">
        <v>170.17</v>
      </c>
      <c r="S4" t="n">
        <v>48.21</v>
      </c>
      <c r="T4" t="n">
        <v>54506.41</v>
      </c>
      <c r="U4" t="n">
        <v>0.28</v>
      </c>
      <c r="V4" t="n">
        <v>0.66</v>
      </c>
      <c r="W4" t="n">
        <v>0.35</v>
      </c>
      <c r="X4" t="n">
        <v>3.36</v>
      </c>
      <c r="Y4" t="n">
        <v>1</v>
      </c>
      <c r="Z4" t="n">
        <v>10</v>
      </c>
      <c r="AA4" t="n">
        <v>352.1508539107198</v>
      </c>
      <c r="AB4" t="n">
        <v>481.8283341198607</v>
      </c>
      <c r="AC4" t="n">
        <v>435.8433141617747</v>
      </c>
      <c r="AD4" t="n">
        <v>352150.8539107199</v>
      </c>
      <c r="AE4" t="n">
        <v>481828.3341198607</v>
      </c>
      <c r="AF4" t="n">
        <v>3.98101562547331e-06</v>
      </c>
      <c r="AG4" t="n">
        <v>7.664930555555554</v>
      </c>
      <c r="AH4" t="n">
        <v>435843.3141617747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3.961</v>
      </c>
      <c r="E5" t="n">
        <v>25.25</v>
      </c>
      <c r="F5" t="n">
        <v>20.01</v>
      </c>
      <c r="G5" t="n">
        <v>12.37</v>
      </c>
      <c r="H5" t="n">
        <v>0.2</v>
      </c>
      <c r="I5" t="n">
        <v>97</v>
      </c>
      <c r="J5" t="n">
        <v>151.48</v>
      </c>
      <c r="K5" t="n">
        <v>49.1</v>
      </c>
      <c r="L5" t="n">
        <v>1.75</v>
      </c>
      <c r="M5" t="n">
        <v>95</v>
      </c>
      <c r="N5" t="n">
        <v>25.64</v>
      </c>
      <c r="O5" t="n">
        <v>18916.54</v>
      </c>
      <c r="P5" t="n">
        <v>233.03</v>
      </c>
      <c r="Q5" t="n">
        <v>444.6</v>
      </c>
      <c r="R5" t="n">
        <v>149.6</v>
      </c>
      <c r="S5" t="n">
        <v>48.21</v>
      </c>
      <c r="T5" t="n">
        <v>44318.84</v>
      </c>
      <c r="U5" t="n">
        <v>0.32</v>
      </c>
      <c r="V5" t="n">
        <v>0.68</v>
      </c>
      <c r="W5" t="n">
        <v>0.32</v>
      </c>
      <c r="X5" t="n">
        <v>2.73</v>
      </c>
      <c r="Y5" t="n">
        <v>1</v>
      </c>
      <c r="Z5" t="n">
        <v>10</v>
      </c>
      <c r="AA5" t="n">
        <v>335.6557331575173</v>
      </c>
      <c r="AB5" t="n">
        <v>459.2589821919609</v>
      </c>
      <c r="AC5" t="n">
        <v>415.4279495055892</v>
      </c>
      <c r="AD5" t="n">
        <v>335655.7331575173</v>
      </c>
      <c r="AE5" t="n">
        <v>459258.9821919609</v>
      </c>
      <c r="AF5" t="n">
        <v>4.176945034037874e-06</v>
      </c>
      <c r="AG5" t="n">
        <v>7.30613425925926</v>
      </c>
      <c r="AH5" t="n">
        <v>415427.9495055892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4.0918</v>
      </c>
      <c r="E6" t="n">
        <v>24.44</v>
      </c>
      <c r="F6" t="n">
        <v>19.63</v>
      </c>
      <c r="G6" t="n">
        <v>14.19</v>
      </c>
      <c r="H6" t="n">
        <v>0.23</v>
      </c>
      <c r="I6" t="n">
        <v>83</v>
      </c>
      <c r="J6" t="n">
        <v>151.83</v>
      </c>
      <c r="K6" t="n">
        <v>49.1</v>
      </c>
      <c r="L6" t="n">
        <v>2</v>
      </c>
      <c r="M6" t="n">
        <v>81</v>
      </c>
      <c r="N6" t="n">
        <v>25.73</v>
      </c>
      <c r="O6" t="n">
        <v>18959.54</v>
      </c>
      <c r="P6" t="n">
        <v>227.95</v>
      </c>
      <c r="Q6" t="n">
        <v>444.58</v>
      </c>
      <c r="R6" t="n">
        <v>137.08</v>
      </c>
      <c r="S6" t="n">
        <v>48.21</v>
      </c>
      <c r="T6" t="n">
        <v>38129.49</v>
      </c>
      <c r="U6" t="n">
        <v>0.35</v>
      </c>
      <c r="V6" t="n">
        <v>0.7</v>
      </c>
      <c r="W6" t="n">
        <v>0.3</v>
      </c>
      <c r="X6" t="n">
        <v>2.35</v>
      </c>
      <c r="Y6" t="n">
        <v>1</v>
      </c>
      <c r="Z6" t="n">
        <v>10</v>
      </c>
      <c r="AA6" t="n">
        <v>314.0291252452848</v>
      </c>
      <c r="AB6" t="n">
        <v>429.6685031478402</v>
      </c>
      <c r="AC6" t="n">
        <v>388.6615442509412</v>
      </c>
      <c r="AD6" t="n">
        <v>314029.1252452848</v>
      </c>
      <c r="AE6" t="n">
        <v>429668.5031478402</v>
      </c>
      <c r="AF6" t="n">
        <v>4.314875963210344e-06</v>
      </c>
      <c r="AG6" t="n">
        <v>7.07175925925926</v>
      </c>
      <c r="AH6" t="n">
        <v>388661.5442509413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4.197</v>
      </c>
      <c r="E7" t="n">
        <v>23.83</v>
      </c>
      <c r="F7" t="n">
        <v>19.32</v>
      </c>
      <c r="G7" t="n">
        <v>15.88</v>
      </c>
      <c r="H7" t="n">
        <v>0.26</v>
      </c>
      <c r="I7" t="n">
        <v>73</v>
      </c>
      <c r="J7" t="n">
        <v>152.18</v>
      </c>
      <c r="K7" t="n">
        <v>49.1</v>
      </c>
      <c r="L7" t="n">
        <v>2.25</v>
      </c>
      <c r="M7" t="n">
        <v>71</v>
      </c>
      <c r="N7" t="n">
        <v>25.83</v>
      </c>
      <c r="O7" t="n">
        <v>19002.56</v>
      </c>
      <c r="P7" t="n">
        <v>223.92</v>
      </c>
      <c r="Q7" t="n">
        <v>444.63</v>
      </c>
      <c r="R7" t="n">
        <v>127.23</v>
      </c>
      <c r="S7" t="n">
        <v>48.21</v>
      </c>
      <c r="T7" t="n">
        <v>33256.24</v>
      </c>
      <c r="U7" t="n">
        <v>0.38</v>
      </c>
      <c r="V7" t="n">
        <v>0.71</v>
      </c>
      <c r="W7" t="n">
        <v>0.28</v>
      </c>
      <c r="X7" t="n">
        <v>2.04</v>
      </c>
      <c r="Y7" t="n">
        <v>1</v>
      </c>
      <c r="Z7" t="n">
        <v>10</v>
      </c>
      <c r="AA7" t="n">
        <v>306.1745176751796</v>
      </c>
      <c r="AB7" t="n">
        <v>418.9214825495924</v>
      </c>
      <c r="AC7" t="n">
        <v>378.9402042150521</v>
      </c>
      <c r="AD7" t="n">
        <v>306174.5176751796</v>
      </c>
      <c r="AE7" t="n">
        <v>418921.4825495924</v>
      </c>
      <c r="AF7" t="n">
        <v>4.425811236520313e-06</v>
      </c>
      <c r="AG7" t="n">
        <v>6.89525462962963</v>
      </c>
      <c r="AH7" t="n">
        <v>378940.2042150521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4.2839</v>
      </c>
      <c r="E8" t="n">
        <v>23.34</v>
      </c>
      <c r="F8" t="n">
        <v>19.08</v>
      </c>
      <c r="G8" t="n">
        <v>17.61</v>
      </c>
      <c r="H8" t="n">
        <v>0.29</v>
      </c>
      <c r="I8" t="n">
        <v>65</v>
      </c>
      <c r="J8" t="n">
        <v>152.53</v>
      </c>
      <c r="K8" t="n">
        <v>49.1</v>
      </c>
      <c r="L8" t="n">
        <v>2.5</v>
      </c>
      <c r="M8" t="n">
        <v>63</v>
      </c>
      <c r="N8" t="n">
        <v>25.93</v>
      </c>
      <c r="O8" t="n">
        <v>19045.63</v>
      </c>
      <c r="P8" t="n">
        <v>220.67</v>
      </c>
      <c r="Q8" t="n">
        <v>444.63</v>
      </c>
      <c r="R8" t="n">
        <v>119.03</v>
      </c>
      <c r="S8" t="n">
        <v>48.21</v>
      </c>
      <c r="T8" t="n">
        <v>29194.38</v>
      </c>
      <c r="U8" t="n">
        <v>0.41</v>
      </c>
      <c r="V8" t="n">
        <v>0.72</v>
      </c>
      <c r="W8" t="n">
        <v>0.27</v>
      </c>
      <c r="X8" t="n">
        <v>1.8</v>
      </c>
      <c r="Y8" t="n">
        <v>1</v>
      </c>
      <c r="Z8" t="n">
        <v>10</v>
      </c>
      <c r="AA8" t="n">
        <v>300.1947387046371</v>
      </c>
      <c r="AB8" t="n">
        <v>410.7396851528667</v>
      </c>
      <c r="AC8" t="n">
        <v>371.5392660786451</v>
      </c>
      <c r="AD8" t="n">
        <v>300194.7387046372</v>
      </c>
      <c r="AE8" t="n">
        <v>410739.6851528668</v>
      </c>
      <c r="AF8" t="n">
        <v>4.51744883395982e-06</v>
      </c>
      <c r="AG8" t="n">
        <v>6.753472222222222</v>
      </c>
      <c r="AH8" t="n">
        <v>371539.2660786451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4.3697</v>
      </c>
      <c r="E9" t="n">
        <v>22.88</v>
      </c>
      <c r="F9" t="n">
        <v>18.84</v>
      </c>
      <c r="G9" t="n">
        <v>19.49</v>
      </c>
      <c r="H9" t="n">
        <v>0.32</v>
      </c>
      <c r="I9" t="n">
        <v>58</v>
      </c>
      <c r="J9" t="n">
        <v>152.88</v>
      </c>
      <c r="K9" t="n">
        <v>49.1</v>
      </c>
      <c r="L9" t="n">
        <v>2.75</v>
      </c>
      <c r="M9" t="n">
        <v>56</v>
      </c>
      <c r="N9" t="n">
        <v>26.03</v>
      </c>
      <c r="O9" t="n">
        <v>19088.72</v>
      </c>
      <c r="P9" t="n">
        <v>217.28</v>
      </c>
      <c r="Q9" t="n">
        <v>444.56</v>
      </c>
      <c r="R9" t="n">
        <v>111.14</v>
      </c>
      <c r="S9" t="n">
        <v>48.21</v>
      </c>
      <c r="T9" t="n">
        <v>25283.29</v>
      </c>
      <c r="U9" t="n">
        <v>0.43</v>
      </c>
      <c r="V9" t="n">
        <v>0.72</v>
      </c>
      <c r="W9" t="n">
        <v>0.26</v>
      </c>
      <c r="X9" t="n">
        <v>1.56</v>
      </c>
      <c r="Y9" t="n">
        <v>1</v>
      </c>
      <c r="Z9" t="n">
        <v>10</v>
      </c>
      <c r="AA9" t="n">
        <v>294.4166270930975</v>
      </c>
      <c r="AB9" t="n">
        <v>402.8338179336648</v>
      </c>
      <c r="AC9" t="n">
        <v>364.3879237308894</v>
      </c>
      <c r="AD9" t="n">
        <v>294416.6270930975</v>
      </c>
      <c r="AE9" t="n">
        <v>402833.8179336648</v>
      </c>
      <c r="AF9" t="n">
        <v>4.607926461811486e-06</v>
      </c>
      <c r="AG9" t="n">
        <v>6.62037037037037</v>
      </c>
      <c r="AH9" t="n">
        <v>364387.9237308895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4.4657</v>
      </c>
      <c r="E10" t="n">
        <v>22.39</v>
      </c>
      <c r="F10" t="n">
        <v>18.53</v>
      </c>
      <c r="G10" t="n">
        <v>21.38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50</v>
      </c>
      <c r="N10" t="n">
        <v>26.13</v>
      </c>
      <c r="O10" t="n">
        <v>19131.85</v>
      </c>
      <c r="P10" t="n">
        <v>212.98</v>
      </c>
      <c r="Q10" t="n">
        <v>444.56</v>
      </c>
      <c r="R10" t="n">
        <v>101.37</v>
      </c>
      <c r="S10" t="n">
        <v>48.21</v>
      </c>
      <c r="T10" t="n">
        <v>20427.8</v>
      </c>
      <c r="U10" t="n">
        <v>0.48</v>
      </c>
      <c r="V10" t="n">
        <v>0.74</v>
      </c>
      <c r="W10" t="n">
        <v>0.23</v>
      </c>
      <c r="X10" t="n">
        <v>1.25</v>
      </c>
      <c r="Y10" t="n">
        <v>1</v>
      </c>
      <c r="Z10" t="n">
        <v>10</v>
      </c>
      <c r="AA10" t="n">
        <v>276.1994976562119</v>
      </c>
      <c r="AB10" t="n">
        <v>377.9083377550882</v>
      </c>
      <c r="AC10" t="n">
        <v>341.8412963974251</v>
      </c>
      <c r="AD10" t="n">
        <v>276199.4976562119</v>
      </c>
      <c r="AE10" t="n">
        <v>377908.3377550882</v>
      </c>
      <c r="AF10" t="n">
        <v>4.709160171295868e-06</v>
      </c>
      <c r="AG10" t="n">
        <v>6.478587962962963</v>
      </c>
      <c r="AH10" t="n">
        <v>341841.2963974251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4.434</v>
      </c>
      <c r="E11" t="n">
        <v>22.55</v>
      </c>
      <c r="F11" t="n">
        <v>18.78</v>
      </c>
      <c r="G11" t="n">
        <v>22.99</v>
      </c>
      <c r="H11" t="n">
        <v>0.37</v>
      </c>
      <c r="I11" t="n">
        <v>49</v>
      </c>
      <c r="J11" t="n">
        <v>153.58</v>
      </c>
      <c r="K11" t="n">
        <v>49.1</v>
      </c>
      <c r="L11" t="n">
        <v>3.25</v>
      </c>
      <c r="M11" t="n">
        <v>47</v>
      </c>
      <c r="N11" t="n">
        <v>26.23</v>
      </c>
      <c r="O11" t="n">
        <v>19175.02</v>
      </c>
      <c r="P11" t="n">
        <v>215.71</v>
      </c>
      <c r="Q11" t="n">
        <v>444.56</v>
      </c>
      <c r="R11" t="n">
        <v>110.11</v>
      </c>
      <c r="S11" t="n">
        <v>48.21</v>
      </c>
      <c r="T11" t="n">
        <v>24816.54</v>
      </c>
      <c r="U11" t="n">
        <v>0.44</v>
      </c>
      <c r="V11" t="n">
        <v>0.73</v>
      </c>
      <c r="W11" t="n">
        <v>0.24</v>
      </c>
      <c r="X11" t="n">
        <v>1.5</v>
      </c>
      <c r="Y11" t="n">
        <v>1</v>
      </c>
      <c r="Z11" t="n">
        <v>10</v>
      </c>
      <c r="AA11" t="n">
        <v>279.5635309608963</v>
      </c>
      <c r="AB11" t="n">
        <v>382.5111565332326</v>
      </c>
      <c r="AC11" t="n">
        <v>346.0048286114801</v>
      </c>
      <c r="AD11" t="n">
        <v>279563.5309608963</v>
      </c>
      <c r="AE11" t="n">
        <v>382511.1565332326</v>
      </c>
      <c r="AF11" t="n">
        <v>4.67573195680988e-06</v>
      </c>
      <c r="AG11" t="n">
        <v>6.52488425925926</v>
      </c>
      <c r="AH11" t="n">
        <v>346004.8286114801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4.4999</v>
      </c>
      <c r="E12" t="n">
        <v>22.22</v>
      </c>
      <c r="F12" t="n">
        <v>18.57</v>
      </c>
      <c r="G12" t="n">
        <v>24.76</v>
      </c>
      <c r="H12" t="n">
        <v>0.4</v>
      </c>
      <c r="I12" t="n">
        <v>45</v>
      </c>
      <c r="J12" t="n">
        <v>153.93</v>
      </c>
      <c r="K12" t="n">
        <v>49.1</v>
      </c>
      <c r="L12" t="n">
        <v>3.5</v>
      </c>
      <c r="M12" t="n">
        <v>43</v>
      </c>
      <c r="N12" t="n">
        <v>26.33</v>
      </c>
      <c r="O12" t="n">
        <v>19218.22</v>
      </c>
      <c r="P12" t="n">
        <v>212.91</v>
      </c>
      <c r="Q12" t="n">
        <v>444.6</v>
      </c>
      <c r="R12" t="n">
        <v>103</v>
      </c>
      <c r="S12" t="n">
        <v>48.21</v>
      </c>
      <c r="T12" t="n">
        <v>21281.7</v>
      </c>
      <c r="U12" t="n">
        <v>0.47</v>
      </c>
      <c r="V12" t="n">
        <v>0.73</v>
      </c>
      <c r="W12" t="n">
        <v>0.23</v>
      </c>
      <c r="X12" t="n">
        <v>1.29</v>
      </c>
      <c r="Y12" t="n">
        <v>1</v>
      </c>
      <c r="Z12" t="n">
        <v>10</v>
      </c>
      <c r="AA12" t="n">
        <v>275.0536796977678</v>
      </c>
      <c r="AB12" t="n">
        <v>376.3405790744243</v>
      </c>
      <c r="AC12" t="n">
        <v>340.4231624048806</v>
      </c>
      <c r="AD12" t="n">
        <v>275053.6796977678</v>
      </c>
      <c r="AE12" t="n">
        <v>376340.5790744243</v>
      </c>
      <c r="AF12" t="n">
        <v>4.745224680299679e-06</v>
      </c>
      <c r="AG12" t="n">
        <v>6.429398148148148</v>
      </c>
      <c r="AH12" t="n">
        <v>340423.1624048806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4.537</v>
      </c>
      <c r="E13" t="n">
        <v>22.04</v>
      </c>
      <c r="F13" t="n">
        <v>18.48</v>
      </c>
      <c r="G13" t="n">
        <v>26.4</v>
      </c>
      <c r="H13" t="n">
        <v>0.43</v>
      </c>
      <c r="I13" t="n">
        <v>42</v>
      </c>
      <c r="J13" t="n">
        <v>154.28</v>
      </c>
      <c r="K13" t="n">
        <v>49.1</v>
      </c>
      <c r="L13" t="n">
        <v>3.75</v>
      </c>
      <c r="M13" t="n">
        <v>40</v>
      </c>
      <c r="N13" t="n">
        <v>26.43</v>
      </c>
      <c r="O13" t="n">
        <v>19261.45</v>
      </c>
      <c r="P13" t="n">
        <v>211.26</v>
      </c>
      <c r="Q13" t="n">
        <v>444.57</v>
      </c>
      <c r="R13" t="n">
        <v>99.92</v>
      </c>
      <c r="S13" t="n">
        <v>48.21</v>
      </c>
      <c r="T13" t="n">
        <v>19754.1</v>
      </c>
      <c r="U13" t="n">
        <v>0.48</v>
      </c>
      <c r="V13" t="n">
        <v>0.74</v>
      </c>
      <c r="W13" t="n">
        <v>0.23</v>
      </c>
      <c r="X13" t="n">
        <v>1.2</v>
      </c>
      <c r="Y13" t="n">
        <v>1</v>
      </c>
      <c r="Z13" t="n">
        <v>10</v>
      </c>
      <c r="AA13" t="n">
        <v>272.6905663108074</v>
      </c>
      <c r="AB13" t="n">
        <v>373.1072630851803</v>
      </c>
      <c r="AC13" t="n">
        <v>337.4984295556625</v>
      </c>
      <c r="AD13" t="n">
        <v>272690.5663108074</v>
      </c>
      <c r="AE13" t="n">
        <v>373107.2630851803</v>
      </c>
      <c r="AF13" t="n">
        <v>4.784347290944163e-06</v>
      </c>
      <c r="AG13" t="n">
        <v>6.377314814814814</v>
      </c>
      <c r="AH13" t="n">
        <v>337498.4295556626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4.5783</v>
      </c>
      <c r="E14" t="n">
        <v>21.84</v>
      </c>
      <c r="F14" t="n">
        <v>18.37</v>
      </c>
      <c r="G14" t="n">
        <v>28.27</v>
      </c>
      <c r="H14" t="n">
        <v>0.46</v>
      </c>
      <c r="I14" t="n">
        <v>39</v>
      </c>
      <c r="J14" t="n">
        <v>154.63</v>
      </c>
      <c r="K14" t="n">
        <v>49.1</v>
      </c>
      <c r="L14" t="n">
        <v>4</v>
      </c>
      <c r="M14" t="n">
        <v>37</v>
      </c>
      <c r="N14" t="n">
        <v>26.53</v>
      </c>
      <c r="O14" t="n">
        <v>19304.72</v>
      </c>
      <c r="P14" t="n">
        <v>209.61</v>
      </c>
      <c r="Q14" t="n">
        <v>444.61</v>
      </c>
      <c r="R14" t="n">
        <v>96.44</v>
      </c>
      <c r="S14" t="n">
        <v>48.21</v>
      </c>
      <c r="T14" t="n">
        <v>18027.68</v>
      </c>
      <c r="U14" t="n">
        <v>0.5</v>
      </c>
      <c r="V14" t="n">
        <v>0.74</v>
      </c>
      <c r="W14" t="n">
        <v>0.23</v>
      </c>
      <c r="X14" t="n">
        <v>1.1</v>
      </c>
      <c r="Y14" t="n">
        <v>1</v>
      </c>
      <c r="Z14" t="n">
        <v>10</v>
      </c>
      <c r="AA14" t="n">
        <v>270.1817515988168</v>
      </c>
      <c r="AB14" t="n">
        <v>369.6745921151411</v>
      </c>
      <c r="AC14" t="n">
        <v>334.3933678852199</v>
      </c>
      <c r="AD14" t="n">
        <v>270181.7515988168</v>
      </c>
      <c r="AE14" t="n">
        <v>369674.5921151411</v>
      </c>
      <c r="AF14" t="n">
        <v>4.82789887637859e-06</v>
      </c>
      <c r="AG14" t="n">
        <v>6.319444444444444</v>
      </c>
      <c r="AH14" t="n">
        <v>334393.3678852199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4.6042</v>
      </c>
      <c r="E15" t="n">
        <v>21.72</v>
      </c>
      <c r="F15" t="n">
        <v>18.31</v>
      </c>
      <c r="G15" t="n">
        <v>29.7</v>
      </c>
      <c r="H15" t="n">
        <v>0.49</v>
      </c>
      <c r="I15" t="n">
        <v>37</v>
      </c>
      <c r="J15" t="n">
        <v>154.98</v>
      </c>
      <c r="K15" t="n">
        <v>49.1</v>
      </c>
      <c r="L15" t="n">
        <v>4.25</v>
      </c>
      <c r="M15" t="n">
        <v>35</v>
      </c>
      <c r="N15" t="n">
        <v>26.63</v>
      </c>
      <c r="O15" t="n">
        <v>19348.03</v>
      </c>
      <c r="P15" t="n">
        <v>208.22</v>
      </c>
      <c r="Q15" t="n">
        <v>444.55</v>
      </c>
      <c r="R15" t="n">
        <v>94.31999999999999</v>
      </c>
      <c r="S15" t="n">
        <v>48.21</v>
      </c>
      <c r="T15" t="n">
        <v>16978.26</v>
      </c>
      <c r="U15" t="n">
        <v>0.51</v>
      </c>
      <c r="V15" t="n">
        <v>0.75</v>
      </c>
      <c r="W15" t="n">
        <v>0.23</v>
      </c>
      <c r="X15" t="n">
        <v>1.04</v>
      </c>
      <c r="Y15" t="n">
        <v>1</v>
      </c>
      <c r="Z15" t="n">
        <v>10</v>
      </c>
      <c r="AA15" t="n">
        <v>268.4647148090363</v>
      </c>
      <c r="AB15" t="n">
        <v>367.3252666290466</v>
      </c>
      <c r="AC15" t="n">
        <v>332.2682587262192</v>
      </c>
      <c r="AD15" t="n">
        <v>268464.7148090363</v>
      </c>
      <c r="AE15" t="n">
        <v>367325.2666290465</v>
      </c>
      <c r="AF15" t="n">
        <v>4.855210887583231e-06</v>
      </c>
      <c r="AG15" t="n">
        <v>6.284722222222222</v>
      </c>
      <c r="AH15" t="n">
        <v>332268.2587262192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4.6474</v>
      </c>
      <c r="E16" t="n">
        <v>21.52</v>
      </c>
      <c r="F16" t="n">
        <v>18.2</v>
      </c>
      <c r="G16" t="n">
        <v>32.12</v>
      </c>
      <c r="H16" t="n">
        <v>0.51</v>
      </c>
      <c r="I16" t="n">
        <v>34</v>
      </c>
      <c r="J16" t="n">
        <v>155.33</v>
      </c>
      <c r="K16" t="n">
        <v>49.1</v>
      </c>
      <c r="L16" t="n">
        <v>4.5</v>
      </c>
      <c r="M16" t="n">
        <v>32</v>
      </c>
      <c r="N16" t="n">
        <v>26.74</v>
      </c>
      <c r="O16" t="n">
        <v>19391.36</v>
      </c>
      <c r="P16" t="n">
        <v>206.47</v>
      </c>
      <c r="Q16" t="n">
        <v>444.55</v>
      </c>
      <c r="R16" t="n">
        <v>90.76000000000001</v>
      </c>
      <c r="S16" t="n">
        <v>48.21</v>
      </c>
      <c r="T16" t="n">
        <v>15215.92</v>
      </c>
      <c r="U16" t="n">
        <v>0.53</v>
      </c>
      <c r="V16" t="n">
        <v>0.75</v>
      </c>
      <c r="W16" t="n">
        <v>0.22</v>
      </c>
      <c r="X16" t="n">
        <v>0.93</v>
      </c>
      <c r="Y16" t="n">
        <v>1</v>
      </c>
      <c r="Z16" t="n">
        <v>10</v>
      </c>
      <c r="AA16" t="n">
        <v>265.9173752313271</v>
      </c>
      <c r="AB16" t="n">
        <v>363.8398842381341</v>
      </c>
      <c r="AC16" t="n">
        <v>329.1155163389305</v>
      </c>
      <c r="AD16" t="n">
        <v>265917.3752313271</v>
      </c>
      <c r="AE16" t="n">
        <v>363839.8842381341</v>
      </c>
      <c r="AF16" t="n">
        <v>4.900766056851203e-06</v>
      </c>
      <c r="AG16" t="n">
        <v>6.226851851851852</v>
      </c>
      <c r="AH16" t="n">
        <v>329115.5163389305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4.6694</v>
      </c>
      <c r="E17" t="n">
        <v>21.42</v>
      </c>
      <c r="F17" t="n">
        <v>18.16</v>
      </c>
      <c r="G17" t="n">
        <v>34.05</v>
      </c>
      <c r="H17" t="n">
        <v>0.54</v>
      </c>
      <c r="I17" t="n">
        <v>32</v>
      </c>
      <c r="J17" t="n">
        <v>155.68</v>
      </c>
      <c r="K17" t="n">
        <v>49.1</v>
      </c>
      <c r="L17" t="n">
        <v>4.75</v>
      </c>
      <c r="M17" t="n">
        <v>30</v>
      </c>
      <c r="N17" t="n">
        <v>26.84</v>
      </c>
      <c r="O17" t="n">
        <v>19434.74</v>
      </c>
      <c r="P17" t="n">
        <v>205.59</v>
      </c>
      <c r="Q17" t="n">
        <v>444.57</v>
      </c>
      <c r="R17" t="n">
        <v>89.25</v>
      </c>
      <c r="S17" t="n">
        <v>48.21</v>
      </c>
      <c r="T17" t="n">
        <v>14470.82</v>
      </c>
      <c r="U17" t="n">
        <v>0.54</v>
      </c>
      <c r="V17" t="n">
        <v>0.75</v>
      </c>
      <c r="W17" t="n">
        <v>0.22</v>
      </c>
      <c r="X17" t="n">
        <v>0.88</v>
      </c>
      <c r="Y17" t="n">
        <v>1</v>
      </c>
      <c r="Z17" t="n">
        <v>10</v>
      </c>
      <c r="AA17" t="n">
        <v>264.6791040576546</v>
      </c>
      <c r="AB17" t="n">
        <v>362.1456269896467</v>
      </c>
      <c r="AC17" t="n">
        <v>327.5829566243338</v>
      </c>
      <c r="AD17" t="n">
        <v>264679.1040576546</v>
      </c>
      <c r="AE17" t="n">
        <v>362145.6269896467</v>
      </c>
      <c r="AF17" t="n">
        <v>4.923965448608041e-06</v>
      </c>
      <c r="AG17" t="n">
        <v>6.197916666666668</v>
      </c>
      <c r="AH17" t="n">
        <v>327582.9566243338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4.6823</v>
      </c>
      <c r="E18" t="n">
        <v>21.36</v>
      </c>
      <c r="F18" t="n">
        <v>18.13</v>
      </c>
      <c r="G18" t="n">
        <v>35.1</v>
      </c>
      <c r="H18" t="n">
        <v>0.57</v>
      </c>
      <c r="I18" t="n">
        <v>31</v>
      </c>
      <c r="J18" t="n">
        <v>156.03</v>
      </c>
      <c r="K18" t="n">
        <v>49.1</v>
      </c>
      <c r="L18" t="n">
        <v>5</v>
      </c>
      <c r="M18" t="n">
        <v>29</v>
      </c>
      <c r="N18" t="n">
        <v>26.94</v>
      </c>
      <c r="O18" t="n">
        <v>19478.15</v>
      </c>
      <c r="P18" t="n">
        <v>204.69</v>
      </c>
      <c r="Q18" t="n">
        <v>444.55</v>
      </c>
      <c r="R18" t="n">
        <v>88.51000000000001</v>
      </c>
      <c r="S18" t="n">
        <v>48.21</v>
      </c>
      <c r="T18" t="n">
        <v>14102.93</v>
      </c>
      <c r="U18" t="n">
        <v>0.54</v>
      </c>
      <c r="V18" t="n">
        <v>0.75</v>
      </c>
      <c r="W18" t="n">
        <v>0.21</v>
      </c>
      <c r="X18" t="n">
        <v>0.86</v>
      </c>
      <c r="Y18" t="n">
        <v>1</v>
      </c>
      <c r="Z18" t="n">
        <v>10</v>
      </c>
      <c r="AA18" t="n">
        <v>263.7457931552775</v>
      </c>
      <c r="AB18" t="n">
        <v>360.8686298382432</v>
      </c>
      <c r="AC18" t="n">
        <v>326.4278342887836</v>
      </c>
      <c r="AD18" t="n">
        <v>263745.7931552775</v>
      </c>
      <c r="AE18" t="n">
        <v>360868.6298382432</v>
      </c>
      <c r="AF18" t="n">
        <v>4.937568728320004e-06</v>
      </c>
      <c r="AG18" t="n">
        <v>6.180555555555556</v>
      </c>
      <c r="AH18" t="n">
        <v>326427.8342887835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4.712</v>
      </c>
      <c r="E19" t="n">
        <v>21.22</v>
      </c>
      <c r="F19" t="n">
        <v>18.06</v>
      </c>
      <c r="G19" t="n">
        <v>37.37</v>
      </c>
      <c r="H19" t="n">
        <v>0.59</v>
      </c>
      <c r="I19" t="n">
        <v>29</v>
      </c>
      <c r="J19" t="n">
        <v>156.39</v>
      </c>
      <c r="K19" t="n">
        <v>49.1</v>
      </c>
      <c r="L19" t="n">
        <v>5.25</v>
      </c>
      <c r="M19" t="n">
        <v>27</v>
      </c>
      <c r="N19" t="n">
        <v>27.04</v>
      </c>
      <c r="O19" t="n">
        <v>19521.59</v>
      </c>
      <c r="P19" t="n">
        <v>203.46</v>
      </c>
      <c r="Q19" t="n">
        <v>444.59</v>
      </c>
      <c r="R19" t="n">
        <v>85.92</v>
      </c>
      <c r="S19" t="n">
        <v>48.21</v>
      </c>
      <c r="T19" t="n">
        <v>12820.22</v>
      </c>
      <c r="U19" t="n">
        <v>0.5600000000000001</v>
      </c>
      <c r="V19" t="n">
        <v>0.76</v>
      </c>
      <c r="W19" t="n">
        <v>0.21</v>
      </c>
      <c r="X19" t="n">
        <v>0.78</v>
      </c>
      <c r="Y19" t="n">
        <v>1</v>
      </c>
      <c r="Z19" t="n">
        <v>10</v>
      </c>
      <c r="AA19" t="n">
        <v>262.0466586864667</v>
      </c>
      <c r="AB19" t="n">
        <v>358.5437990974941</v>
      </c>
      <c r="AC19" t="n">
        <v>324.3248821310111</v>
      </c>
      <c r="AD19" t="n">
        <v>262046.6586864667</v>
      </c>
      <c r="AE19" t="n">
        <v>358543.7990974941</v>
      </c>
      <c r="AF19" t="n">
        <v>4.968887907191735e-06</v>
      </c>
      <c r="AG19" t="n">
        <v>6.140046296296297</v>
      </c>
      <c r="AH19" t="n">
        <v>324324.8821310111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4.7325</v>
      </c>
      <c r="E20" t="n">
        <v>21.13</v>
      </c>
      <c r="F20" t="n">
        <v>18</v>
      </c>
      <c r="G20" t="n">
        <v>38.57</v>
      </c>
      <c r="H20" t="n">
        <v>0.62</v>
      </c>
      <c r="I20" t="n">
        <v>28</v>
      </c>
      <c r="J20" t="n">
        <v>156.74</v>
      </c>
      <c r="K20" t="n">
        <v>49.1</v>
      </c>
      <c r="L20" t="n">
        <v>5.5</v>
      </c>
      <c r="M20" t="n">
        <v>26</v>
      </c>
      <c r="N20" t="n">
        <v>27.14</v>
      </c>
      <c r="O20" t="n">
        <v>19565.07</v>
      </c>
      <c r="P20" t="n">
        <v>202.33</v>
      </c>
      <c r="Q20" t="n">
        <v>444.58</v>
      </c>
      <c r="R20" t="n">
        <v>83.79000000000001</v>
      </c>
      <c r="S20" t="n">
        <v>48.21</v>
      </c>
      <c r="T20" t="n">
        <v>11758.78</v>
      </c>
      <c r="U20" t="n">
        <v>0.58</v>
      </c>
      <c r="V20" t="n">
        <v>0.76</v>
      </c>
      <c r="W20" t="n">
        <v>0.21</v>
      </c>
      <c r="X20" t="n">
        <v>0.72</v>
      </c>
      <c r="Y20" t="n">
        <v>1</v>
      </c>
      <c r="Z20" t="n">
        <v>10</v>
      </c>
      <c r="AA20" t="n">
        <v>260.7174429457244</v>
      </c>
      <c r="AB20" t="n">
        <v>356.7251074801507</v>
      </c>
      <c r="AC20" t="n">
        <v>322.6797638890771</v>
      </c>
      <c r="AD20" t="n">
        <v>260717.4429457244</v>
      </c>
      <c r="AE20" t="n">
        <v>356725.1074801506</v>
      </c>
      <c r="AF20" t="n">
        <v>4.990505522237879e-06</v>
      </c>
      <c r="AG20" t="n">
        <v>6.11400462962963</v>
      </c>
      <c r="AH20" t="n">
        <v>322679.7638890771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4.7658</v>
      </c>
      <c r="E21" t="n">
        <v>20.98</v>
      </c>
      <c r="F21" t="n">
        <v>17.91</v>
      </c>
      <c r="G21" t="n">
        <v>41.34</v>
      </c>
      <c r="H21" t="n">
        <v>0.65</v>
      </c>
      <c r="I21" t="n">
        <v>26</v>
      </c>
      <c r="J21" t="n">
        <v>157.09</v>
      </c>
      <c r="K21" t="n">
        <v>49.1</v>
      </c>
      <c r="L21" t="n">
        <v>5.75</v>
      </c>
      <c r="M21" t="n">
        <v>24</v>
      </c>
      <c r="N21" t="n">
        <v>27.25</v>
      </c>
      <c r="O21" t="n">
        <v>19608.58</v>
      </c>
      <c r="P21" t="n">
        <v>200.6</v>
      </c>
      <c r="Q21" t="n">
        <v>444.55</v>
      </c>
      <c r="R21" t="n">
        <v>81.72</v>
      </c>
      <c r="S21" t="n">
        <v>48.21</v>
      </c>
      <c r="T21" t="n">
        <v>10735.36</v>
      </c>
      <c r="U21" t="n">
        <v>0.59</v>
      </c>
      <c r="V21" t="n">
        <v>0.76</v>
      </c>
      <c r="W21" t="n">
        <v>0.19</v>
      </c>
      <c r="X21" t="n">
        <v>0.64</v>
      </c>
      <c r="Y21" t="n">
        <v>1</v>
      </c>
      <c r="Z21" t="n">
        <v>10</v>
      </c>
      <c r="AA21" t="n">
        <v>258.6522329604859</v>
      </c>
      <c r="AB21" t="n">
        <v>353.8993960677131</v>
      </c>
      <c r="AC21" t="n">
        <v>320.1237344079317</v>
      </c>
      <c r="AD21" t="n">
        <v>258652.232960486</v>
      </c>
      <c r="AE21" t="n">
        <v>353899.3960677131</v>
      </c>
      <c r="AF21" t="n">
        <v>5.025620965215274e-06</v>
      </c>
      <c r="AG21" t="n">
        <v>6.070601851851852</v>
      </c>
      <c r="AH21" t="n">
        <v>320123.7344079317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4.7336</v>
      </c>
      <c r="E22" t="n">
        <v>21.13</v>
      </c>
      <c r="F22" t="n">
        <v>18.05</v>
      </c>
      <c r="G22" t="n">
        <v>41.66</v>
      </c>
      <c r="H22" t="n">
        <v>0.67</v>
      </c>
      <c r="I22" t="n">
        <v>26</v>
      </c>
      <c r="J22" t="n">
        <v>157.44</v>
      </c>
      <c r="K22" t="n">
        <v>49.1</v>
      </c>
      <c r="L22" t="n">
        <v>6</v>
      </c>
      <c r="M22" t="n">
        <v>24</v>
      </c>
      <c r="N22" t="n">
        <v>27.35</v>
      </c>
      <c r="O22" t="n">
        <v>19652.13</v>
      </c>
      <c r="P22" t="n">
        <v>201.65</v>
      </c>
      <c r="Q22" t="n">
        <v>444.58</v>
      </c>
      <c r="R22" t="n">
        <v>86.02</v>
      </c>
      <c r="S22" t="n">
        <v>48.21</v>
      </c>
      <c r="T22" t="n">
        <v>12884.12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260.4449061760787</v>
      </c>
      <c r="AB22" t="n">
        <v>356.3522106484477</v>
      </c>
      <c r="AC22" t="n">
        <v>322.342455807628</v>
      </c>
      <c r="AD22" t="n">
        <v>260444.9061760788</v>
      </c>
      <c r="AE22" t="n">
        <v>356352.2106484477</v>
      </c>
      <c r="AF22" t="n">
        <v>4.991665491825721e-06</v>
      </c>
      <c r="AG22" t="n">
        <v>6.11400462962963</v>
      </c>
      <c r="AH22" t="n">
        <v>322342.455807628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4.7747</v>
      </c>
      <c r="E23" t="n">
        <v>20.94</v>
      </c>
      <c r="F23" t="n">
        <v>17.93</v>
      </c>
      <c r="G23" t="n">
        <v>44.83</v>
      </c>
      <c r="H23" t="n">
        <v>0.7</v>
      </c>
      <c r="I23" t="n">
        <v>24</v>
      </c>
      <c r="J23" t="n">
        <v>157.8</v>
      </c>
      <c r="K23" t="n">
        <v>49.1</v>
      </c>
      <c r="L23" t="n">
        <v>6.25</v>
      </c>
      <c r="M23" t="n">
        <v>22</v>
      </c>
      <c r="N23" t="n">
        <v>27.45</v>
      </c>
      <c r="O23" t="n">
        <v>19695.71</v>
      </c>
      <c r="P23" t="n">
        <v>199.91</v>
      </c>
      <c r="Q23" t="n">
        <v>444.55</v>
      </c>
      <c r="R23" t="n">
        <v>82.08</v>
      </c>
      <c r="S23" t="n">
        <v>48.21</v>
      </c>
      <c r="T23" t="n">
        <v>10925.5</v>
      </c>
      <c r="U23" t="n">
        <v>0.59</v>
      </c>
      <c r="V23" t="n">
        <v>0.76</v>
      </c>
      <c r="W23" t="n">
        <v>0.2</v>
      </c>
      <c r="X23" t="n">
        <v>0.66</v>
      </c>
      <c r="Y23" t="n">
        <v>1</v>
      </c>
      <c r="Z23" t="n">
        <v>10</v>
      </c>
      <c r="AA23" t="n">
        <v>258.084159041079</v>
      </c>
      <c r="AB23" t="n">
        <v>353.1221322695279</v>
      </c>
      <c r="AC23" t="n">
        <v>319.4206515757488</v>
      </c>
      <c r="AD23" t="n">
        <v>258084.159041079</v>
      </c>
      <c r="AE23" t="n">
        <v>353122.1322695279</v>
      </c>
      <c r="AF23" t="n">
        <v>5.035006173698722e-06</v>
      </c>
      <c r="AG23" t="n">
        <v>6.059027777777779</v>
      </c>
      <c r="AH23" t="n">
        <v>319420.6515757488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4.787</v>
      </c>
      <c r="E24" t="n">
        <v>20.89</v>
      </c>
      <c r="F24" t="n">
        <v>17.91</v>
      </c>
      <c r="G24" t="n">
        <v>46.72</v>
      </c>
      <c r="H24" t="n">
        <v>0.73</v>
      </c>
      <c r="I24" t="n">
        <v>23</v>
      </c>
      <c r="J24" t="n">
        <v>158.15</v>
      </c>
      <c r="K24" t="n">
        <v>49.1</v>
      </c>
      <c r="L24" t="n">
        <v>6.5</v>
      </c>
      <c r="M24" t="n">
        <v>21</v>
      </c>
      <c r="N24" t="n">
        <v>27.56</v>
      </c>
      <c r="O24" t="n">
        <v>19739.33</v>
      </c>
      <c r="P24" t="n">
        <v>198.91</v>
      </c>
      <c r="Q24" t="n">
        <v>444.59</v>
      </c>
      <c r="R24" t="n">
        <v>81.11</v>
      </c>
      <c r="S24" t="n">
        <v>48.21</v>
      </c>
      <c r="T24" t="n">
        <v>10443.59</v>
      </c>
      <c r="U24" t="n">
        <v>0.59</v>
      </c>
      <c r="V24" t="n">
        <v>0.76</v>
      </c>
      <c r="W24" t="n">
        <v>0.2</v>
      </c>
      <c r="X24" t="n">
        <v>0.63</v>
      </c>
      <c r="Y24" t="n">
        <v>1</v>
      </c>
      <c r="Z24" t="n">
        <v>10</v>
      </c>
      <c r="AA24" t="n">
        <v>257.1773662013028</v>
      </c>
      <c r="AB24" t="n">
        <v>351.8814183011031</v>
      </c>
      <c r="AC24" t="n">
        <v>318.2983496072233</v>
      </c>
      <c r="AD24" t="n">
        <v>257177.3662013028</v>
      </c>
      <c r="AE24" t="n">
        <v>351881.4183011031</v>
      </c>
      <c r="AF24" t="n">
        <v>5.047976742726408e-06</v>
      </c>
      <c r="AG24" t="n">
        <v>6.044560185185186</v>
      </c>
      <c r="AH24" t="n">
        <v>318298.3496072233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4.7859</v>
      </c>
      <c r="E25" t="n">
        <v>20.89</v>
      </c>
      <c r="F25" t="n">
        <v>17.92</v>
      </c>
      <c r="G25" t="n">
        <v>46.74</v>
      </c>
      <c r="H25" t="n">
        <v>0.75</v>
      </c>
      <c r="I25" t="n">
        <v>23</v>
      </c>
      <c r="J25" t="n">
        <v>158.51</v>
      </c>
      <c r="K25" t="n">
        <v>49.1</v>
      </c>
      <c r="L25" t="n">
        <v>6.75</v>
      </c>
      <c r="M25" t="n">
        <v>21</v>
      </c>
      <c r="N25" t="n">
        <v>27.66</v>
      </c>
      <c r="O25" t="n">
        <v>19782.99</v>
      </c>
      <c r="P25" t="n">
        <v>198.79</v>
      </c>
      <c r="Q25" t="n">
        <v>444.57</v>
      </c>
      <c r="R25" t="n">
        <v>81.48</v>
      </c>
      <c r="S25" t="n">
        <v>48.21</v>
      </c>
      <c r="T25" t="n">
        <v>10629.67</v>
      </c>
      <c r="U25" t="n">
        <v>0.59</v>
      </c>
      <c r="V25" t="n">
        <v>0.76</v>
      </c>
      <c r="W25" t="n">
        <v>0.2</v>
      </c>
      <c r="X25" t="n">
        <v>0.64</v>
      </c>
      <c r="Y25" t="n">
        <v>1</v>
      </c>
      <c r="Z25" t="n">
        <v>10</v>
      </c>
      <c r="AA25" t="n">
        <v>257.1699705660683</v>
      </c>
      <c r="AB25" t="n">
        <v>351.8712992667029</v>
      </c>
      <c r="AC25" t="n">
        <v>318.2891963192641</v>
      </c>
      <c r="AD25" t="n">
        <v>257169.9705660684</v>
      </c>
      <c r="AE25" t="n">
        <v>351871.2992667029</v>
      </c>
      <c r="AF25" t="n">
        <v>5.046816773138566e-06</v>
      </c>
      <c r="AG25" t="n">
        <v>6.044560185185186</v>
      </c>
      <c r="AH25" t="n">
        <v>318289.1963192641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4.798</v>
      </c>
      <c r="E26" t="n">
        <v>20.84</v>
      </c>
      <c r="F26" t="n">
        <v>17.89</v>
      </c>
      <c r="G26" t="n">
        <v>48.8</v>
      </c>
      <c r="H26" t="n">
        <v>0.78</v>
      </c>
      <c r="I26" t="n">
        <v>22</v>
      </c>
      <c r="J26" t="n">
        <v>158.86</v>
      </c>
      <c r="K26" t="n">
        <v>49.1</v>
      </c>
      <c r="L26" t="n">
        <v>7</v>
      </c>
      <c r="M26" t="n">
        <v>20</v>
      </c>
      <c r="N26" t="n">
        <v>27.77</v>
      </c>
      <c r="O26" t="n">
        <v>19826.68</v>
      </c>
      <c r="P26" t="n">
        <v>197.93</v>
      </c>
      <c r="Q26" t="n">
        <v>444.57</v>
      </c>
      <c r="R26" t="n">
        <v>80.73999999999999</v>
      </c>
      <c r="S26" t="n">
        <v>48.21</v>
      </c>
      <c r="T26" t="n">
        <v>10265.3</v>
      </c>
      <c r="U26" t="n">
        <v>0.6</v>
      </c>
      <c r="V26" t="n">
        <v>0.76</v>
      </c>
      <c r="W26" t="n">
        <v>0.2</v>
      </c>
      <c r="X26" t="n">
        <v>0.62</v>
      </c>
      <c r="Y26" t="n">
        <v>1</v>
      </c>
      <c r="Z26" t="n">
        <v>10</v>
      </c>
      <c r="AA26" t="n">
        <v>256.3226513897329</v>
      </c>
      <c r="AB26" t="n">
        <v>350.7119597885574</v>
      </c>
      <c r="AC26" t="n">
        <v>317.2405025737693</v>
      </c>
      <c r="AD26" t="n">
        <v>256322.6513897328</v>
      </c>
      <c r="AE26" t="n">
        <v>350711.9597885574</v>
      </c>
      <c r="AF26" t="n">
        <v>5.059576438604827e-06</v>
      </c>
      <c r="AG26" t="n">
        <v>6.030092592592593</v>
      </c>
      <c r="AH26" t="n">
        <v>317240.5025737692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4.817</v>
      </c>
      <c r="E27" t="n">
        <v>20.76</v>
      </c>
      <c r="F27" t="n">
        <v>17.84</v>
      </c>
      <c r="G27" t="n">
        <v>50.98</v>
      </c>
      <c r="H27" t="n">
        <v>0.8100000000000001</v>
      </c>
      <c r="I27" t="n">
        <v>21</v>
      </c>
      <c r="J27" t="n">
        <v>159.22</v>
      </c>
      <c r="K27" t="n">
        <v>49.1</v>
      </c>
      <c r="L27" t="n">
        <v>7.25</v>
      </c>
      <c r="M27" t="n">
        <v>19</v>
      </c>
      <c r="N27" t="n">
        <v>27.87</v>
      </c>
      <c r="O27" t="n">
        <v>19870.53</v>
      </c>
      <c r="P27" t="n">
        <v>196.95</v>
      </c>
      <c r="Q27" t="n">
        <v>444.55</v>
      </c>
      <c r="R27" t="n">
        <v>79.17</v>
      </c>
      <c r="S27" t="n">
        <v>48.21</v>
      </c>
      <c r="T27" t="n">
        <v>9484.59</v>
      </c>
      <c r="U27" t="n">
        <v>0.61</v>
      </c>
      <c r="V27" t="n">
        <v>0.76</v>
      </c>
      <c r="W27" t="n">
        <v>0.2</v>
      </c>
      <c r="X27" t="n">
        <v>0.57</v>
      </c>
      <c r="Y27" t="n">
        <v>1</v>
      </c>
      <c r="Z27" t="n">
        <v>10</v>
      </c>
      <c r="AA27" t="n">
        <v>255.1805889107903</v>
      </c>
      <c r="AB27" t="n">
        <v>349.1493395206284</v>
      </c>
      <c r="AC27" t="n">
        <v>315.8270165910596</v>
      </c>
      <c r="AD27" t="n">
        <v>255180.5889107903</v>
      </c>
      <c r="AE27" t="n">
        <v>349149.3395206284</v>
      </c>
      <c r="AF27" t="n">
        <v>5.079612276940277e-06</v>
      </c>
      <c r="AG27" t="n">
        <v>6.006944444444446</v>
      </c>
      <c r="AH27" t="n">
        <v>315827.0165910596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4.8296</v>
      </c>
      <c r="E28" t="n">
        <v>20.71</v>
      </c>
      <c r="F28" t="n">
        <v>17.82</v>
      </c>
      <c r="G28" t="n">
        <v>53.46</v>
      </c>
      <c r="H28" t="n">
        <v>0.83</v>
      </c>
      <c r="I28" t="n">
        <v>20</v>
      </c>
      <c r="J28" t="n">
        <v>159.57</v>
      </c>
      <c r="K28" t="n">
        <v>49.1</v>
      </c>
      <c r="L28" t="n">
        <v>7.5</v>
      </c>
      <c r="M28" t="n">
        <v>18</v>
      </c>
      <c r="N28" t="n">
        <v>27.98</v>
      </c>
      <c r="O28" t="n">
        <v>19914.3</v>
      </c>
      <c r="P28" t="n">
        <v>196.41</v>
      </c>
      <c r="Q28" t="n">
        <v>444.55</v>
      </c>
      <c r="R28" t="n">
        <v>78.27</v>
      </c>
      <c r="S28" t="n">
        <v>48.21</v>
      </c>
      <c r="T28" t="n">
        <v>9041.690000000001</v>
      </c>
      <c r="U28" t="n">
        <v>0.62</v>
      </c>
      <c r="V28" t="n">
        <v>0.77</v>
      </c>
      <c r="W28" t="n">
        <v>0.2</v>
      </c>
      <c r="X28" t="n">
        <v>0.54</v>
      </c>
      <c r="Y28" t="n">
        <v>1</v>
      </c>
      <c r="Z28" t="n">
        <v>10</v>
      </c>
      <c r="AA28" t="n">
        <v>254.3404692482467</v>
      </c>
      <c r="AB28" t="n">
        <v>347.9998507348731</v>
      </c>
      <c r="AC28" t="n">
        <v>314.7872334016988</v>
      </c>
      <c r="AD28" t="n">
        <v>254340.4692482467</v>
      </c>
      <c r="AE28" t="n">
        <v>347999.8507348731</v>
      </c>
      <c r="AF28" t="n">
        <v>5.092899201310102e-06</v>
      </c>
      <c r="AG28" t="n">
        <v>5.992476851851852</v>
      </c>
      <c r="AH28" t="n">
        <v>314787.2334016988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4.8311</v>
      </c>
      <c r="E29" t="n">
        <v>20.7</v>
      </c>
      <c r="F29" t="n">
        <v>17.81</v>
      </c>
      <c r="G29" t="n">
        <v>53.43</v>
      </c>
      <c r="H29" t="n">
        <v>0.86</v>
      </c>
      <c r="I29" t="n">
        <v>20</v>
      </c>
      <c r="J29" t="n">
        <v>159.92</v>
      </c>
      <c r="K29" t="n">
        <v>49.1</v>
      </c>
      <c r="L29" t="n">
        <v>7.75</v>
      </c>
      <c r="M29" t="n">
        <v>18</v>
      </c>
      <c r="N29" t="n">
        <v>28.08</v>
      </c>
      <c r="O29" t="n">
        <v>19958.1</v>
      </c>
      <c r="P29" t="n">
        <v>195.75</v>
      </c>
      <c r="Q29" t="n">
        <v>444.55</v>
      </c>
      <c r="R29" t="n">
        <v>77.98999999999999</v>
      </c>
      <c r="S29" t="n">
        <v>48.21</v>
      </c>
      <c r="T29" t="n">
        <v>8900.209999999999</v>
      </c>
      <c r="U29" t="n">
        <v>0.62</v>
      </c>
      <c r="V29" t="n">
        <v>0.77</v>
      </c>
      <c r="W29" t="n">
        <v>0.2</v>
      </c>
      <c r="X29" t="n">
        <v>0.54</v>
      </c>
      <c r="Y29" t="n">
        <v>1</v>
      </c>
      <c r="Z29" t="n">
        <v>10</v>
      </c>
      <c r="AA29" t="n">
        <v>253.9466356273294</v>
      </c>
      <c r="AB29" t="n">
        <v>347.4609902000212</v>
      </c>
      <c r="AC29" t="n">
        <v>314.2998009599975</v>
      </c>
      <c r="AD29" t="n">
        <v>253946.6356273294</v>
      </c>
      <c r="AE29" t="n">
        <v>347460.9902000212</v>
      </c>
      <c r="AF29" t="n">
        <v>5.094480978020796e-06</v>
      </c>
      <c r="AG29" t="n">
        <v>5.989583333333333</v>
      </c>
      <c r="AH29" t="n">
        <v>314299.8009599975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4.8502</v>
      </c>
      <c r="E30" t="n">
        <v>20.62</v>
      </c>
      <c r="F30" t="n">
        <v>17.76</v>
      </c>
      <c r="G30" t="n">
        <v>56.09</v>
      </c>
      <c r="H30" t="n">
        <v>0.88</v>
      </c>
      <c r="I30" t="n">
        <v>19</v>
      </c>
      <c r="J30" t="n">
        <v>160.28</v>
      </c>
      <c r="K30" t="n">
        <v>49.1</v>
      </c>
      <c r="L30" t="n">
        <v>8</v>
      </c>
      <c r="M30" t="n">
        <v>17</v>
      </c>
      <c r="N30" t="n">
        <v>28.19</v>
      </c>
      <c r="O30" t="n">
        <v>20001.93</v>
      </c>
      <c r="P30" t="n">
        <v>194.93</v>
      </c>
      <c r="Q30" t="n">
        <v>444.58</v>
      </c>
      <c r="R30" t="n">
        <v>76.23999999999999</v>
      </c>
      <c r="S30" t="n">
        <v>48.21</v>
      </c>
      <c r="T30" t="n">
        <v>8028.21</v>
      </c>
      <c r="U30" t="n">
        <v>0.63</v>
      </c>
      <c r="V30" t="n">
        <v>0.77</v>
      </c>
      <c r="W30" t="n">
        <v>0.19</v>
      </c>
      <c r="X30" t="n">
        <v>0.48</v>
      </c>
      <c r="Y30" t="n">
        <v>1</v>
      </c>
      <c r="Z30" t="n">
        <v>10</v>
      </c>
      <c r="AA30" t="n">
        <v>252.8980197499319</v>
      </c>
      <c r="AB30" t="n">
        <v>346.0262276948992</v>
      </c>
      <c r="AC30" t="n">
        <v>313.0019701746619</v>
      </c>
      <c r="AD30" t="n">
        <v>252898.0197499319</v>
      </c>
      <c r="AE30" t="n">
        <v>346026.2276948992</v>
      </c>
      <c r="AF30" t="n">
        <v>5.114622268136959e-06</v>
      </c>
      <c r="AG30" t="n">
        <v>5.966435185185186</v>
      </c>
      <c r="AH30" t="n">
        <v>313001.970174662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4.8814</v>
      </c>
      <c r="E31" t="n">
        <v>20.49</v>
      </c>
      <c r="F31" t="n">
        <v>17.66</v>
      </c>
      <c r="G31" t="n">
        <v>58.87</v>
      </c>
      <c r="H31" t="n">
        <v>0.91</v>
      </c>
      <c r="I31" t="n">
        <v>18</v>
      </c>
      <c r="J31" t="n">
        <v>160.64</v>
      </c>
      <c r="K31" t="n">
        <v>49.1</v>
      </c>
      <c r="L31" t="n">
        <v>8.25</v>
      </c>
      <c r="M31" t="n">
        <v>16</v>
      </c>
      <c r="N31" t="n">
        <v>28.29</v>
      </c>
      <c r="O31" t="n">
        <v>20045.81</v>
      </c>
      <c r="P31" t="n">
        <v>192.71</v>
      </c>
      <c r="Q31" t="n">
        <v>444.57</v>
      </c>
      <c r="R31" t="n">
        <v>73.09999999999999</v>
      </c>
      <c r="S31" t="n">
        <v>48.21</v>
      </c>
      <c r="T31" t="n">
        <v>6466.78</v>
      </c>
      <c r="U31" t="n">
        <v>0.66</v>
      </c>
      <c r="V31" t="n">
        <v>0.77</v>
      </c>
      <c r="W31" t="n">
        <v>0.18</v>
      </c>
      <c r="X31" t="n">
        <v>0.38</v>
      </c>
      <c r="Y31" t="n">
        <v>1</v>
      </c>
      <c r="Z31" t="n">
        <v>10</v>
      </c>
      <c r="AA31" t="n">
        <v>239.252894430225</v>
      </c>
      <c r="AB31" t="n">
        <v>327.356365252042</v>
      </c>
      <c r="AC31" t="n">
        <v>296.1139332000287</v>
      </c>
      <c r="AD31" t="n">
        <v>239252.894430225</v>
      </c>
      <c r="AE31" t="n">
        <v>327356.365252042</v>
      </c>
      <c r="AF31" t="n">
        <v>5.147523223719384e-06</v>
      </c>
      <c r="AG31" t="n">
        <v>5.928819444444444</v>
      </c>
      <c r="AH31" t="n">
        <v>296113.9332000287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4.8558</v>
      </c>
      <c r="E32" t="n">
        <v>20.59</v>
      </c>
      <c r="F32" t="n">
        <v>17.77</v>
      </c>
      <c r="G32" t="n">
        <v>59.23</v>
      </c>
      <c r="H32" t="n">
        <v>0.9399999999999999</v>
      </c>
      <c r="I32" t="n">
        <v>18</v>
      </c>
      <c r="J32" t="n">
        <v>160.99</v>
      </c>
      <c r="K32" t="n">
        <v>49.1</v>
      </c>
      <c r="L32" t="n">
        <v>8.5</v>
      </c>
      <c r="M32" t="n">
        <v>16</v>
      </c>
      <c r="N32" t="n">
        <v>28.4</v>
      </c>
      <c r="O32" t="n">
        <v>20089.72</v>
      </c>
      <c r="P32" t="n">
        <v>193.57</v>
      </c>
      <c r="Q32" t="n">
        <v>444.56</v>
      </c>
      <c r="R32" t="n">
        <v>76.7</v>
      </c>
      <c r="S32" t="n">
        <v>48.21</v>
      </c>
      <c r="T32" t="n">
        <v>8265.129999999999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252.0863915149321</v>
      </c>
      <c r="AB32" t="n">
        <v>344.9157221372623</v>
      </c>
      <c r="AC32" t="n">
        <v>311.9974497088413</v>
      </c>
      <c r="AD32" t="n">
        <v>252086.3915149321</v>
      </c>
      <c r="AE32" t="n">
        <v>344915.7221372623</v>
      </c>
      <c r="AF32" t="n">
        <v>5.120527567856882e-06</v>
      </c>
      <c r="AG32" t="n">
        <v>5.95775462962963</v>
      </c>
      <c r="AH32" t="n">
        <v>311997.4497088413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4.8669</v>
      </c>
      <c r="E33" t="n">
        <v>20.55</v>
      </c>
      <c r="F33" t="n">
        <v>17.75</v>
      </c>
      <c r="G33" t="n">
        <v>62.65</v>
      </c>
      <c r="H33" t="n">
        <v>0.96</v>
      </c>
      <c r="I33" t="n">
        <v>17</v>
      </c>
      <c r="J33" t="n">
        <v>161.35</v>
      </c>
      <c r="K33" t="n">
        <v>49.1</v>
      </c>
      <c r="L33" t="n">
        <v>8.75</v>
      </c>
      <c r="M33" t="n">
        <v>15</v>
      </c>
      <c r="N33" t="n">
        <v>28.5</v>
      </c>
      <c r="O33" t="n">
        <v>20133.66</v>
      </c>
      <c r="P33" t="n">
        <v>192.93</v>
      </c>
      <c r="Q33" t="n">
        <v>444.57</v>
      </c>
      <c r="R33" t="n">
        <v>76.15000000000001</v>
      </c>
      <c r="S33" t="n">
        <v>48.21</v>
      </c>
      <c r="T33" t="n">
        <v>7994</v>
      </c>
      <c r="U33" t="n">
        <v>0.63</v>
      </c>
      <c r="V33" t="n">
        <v>0.77</v>
      </c>
      <c r="W33" t="n">
        <v>0.19</v>
      </c>
      <c r="X33" t="n">
        <v>0.47</v>
      </c>
      <c r="Y33" t="n">
        <v>1</v>
      </c>
      <c r="Z33" t="n">
        <v>10</v>
      </c>
      <c r="AA33" t="n">
        <v>251.421113912359</v>
      </c>
      <c r="AB33" t="n">
        <v>344.0054599714459</v>
      </c>
      <c r="AC33" t="n">
        <v>311.1740616865691</v>
      </c>
      <c r="AD33" t="n">
        <v>251421.113912359</v>
      </c>
      <c r="AE33" t="n">
        <v>344005.4599714458</v>
      </c>
      <c r="AF33" t="n">
        <v>5.132232715516013e-06</v>
      </c>
      <c r="AG33" t="n">
        <v>5.946180555555556</v>
      </c>
      <c r="AH33" t="n">
        <v>311174.0616865691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4.8703</v>
      </c>
      <c r="E34" t="n">
        <v>20.53</v>
      </c>
      <c r="F34" t="n">
        <v>17.74</v>
      </c>
      <c r="G34" t="n">
        <v>62.6</v>
      </c>
      <c r="H34" t="n">
        <v>0.99</v>
      </c>
      <c r="I34" t="n">
        <v>17</v>
      </c>
      <c r="J34" t="n">
        <v>161.71</v>
      </c>
      <c r="K34" t="n">
        <v>49.1</v>
      </c>
      <c r="L34" t="n">
        <v>9</v>
      </c>
      <c r="M34" t="n">
        <v>15</v>
      </c>
      <c r="N34" t="n">
        <v>28.61</v>
      </c>
      <c r="O34" t="n">
        <v>20177.64</v>
      </c>
      <c r="P34" t="n">
        <v>192.17</v>
      </c>
      <c r="Q34" t="n">
        <v>444.55</v>
      </c>
      <c r="R34" t="n">
        <v>75.62</v>
      </c>
      <c r="S34" t="n">
        <v>48.21</v>
      </c>
      <c r="T34" t="n">
        <v>7729.05</v>
      </c>
      <c r="U34" t="n">
        <v>0.64</v>
      </c>
      <c r="V34" t="n">
        <v>0.77</v>
      </c>
      <c r="W34" t="n">
        <v>0.19</v>
      </c>
      <c r="X34" t="n">
        <v>0.46</v>
      </c>
      <c r="Y34" t="n">
        <v>1</v>
      </c>
      <c r="Z34" t="n">
        <v>10</v>
      </c>
      <c r="AA34" t="n">
        <v>250.9297398530507</v>
      </c>
      <c r="AB34" t="n">
        <v>343.3331403056071</v>
      </c>
      <c r="AC34" t="n">
        <v>310.5659072660312</v>
      </c>
      <c r="AD34" t="n">
        <v>250929.7398530507</v>
      </c>
      <c r="AE34" t="n">
        <v>343333.1403056071</v>
      </c>
      <c r="AF34" t="n">
        <v>5.135818076060252e-06</v>
      </c>
      <c r="AG34" t="n">
        <v>5.940393518518519</v>
      </c>
      <c r="AH34" t="n">
        <v>310565.9072660311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4.8856</v>
      </c>
      <c r="E35" t="n">
        <v>20.47</v>
      </c>
      <c r="F35" t="n">
        <v>17.7</v>
      </c>
      <c r="G35" t="n">
        <v>66.39</v>
      </c>
      <c r="H35" t="n">
        <v>1.01</v>
      </c>
      <c r="I35" t="n">
        <v>16</v>
      </c>
      <c r="J35" t="n">
        <v>162.06</v>
      </c>
      <c r="K35" t="n">
        <v>49.1</v>
      </c>
      <c r="L35" t="n">
        <v>9.25</v>
      </c>
      <c r="M35" t="n">
        <v>14</v>
      </c>
      <c r="N35" t="n">
        <v>28.72</v>
      </c>
      <c r="O35" t="n">
        <v>20221.66</v>
      </c>
      <c r="P35" t="n">
        <v>191.1</v>
      </c>
      <c r="Q35" t="n">
        <v>444.57</v>
      </c>
      <c r="R35" t="n">
        <v>74.59</v>
      </c>
      <c r="S35" t="n">
        <v>48.21</v>
      </c>
      <c r="T35" t="n">
        <v>7219.23</v>
      </c>
      <c r="U35" t="n">
        <v>0.65</v>
      </c>
      <c r="V35" t="n">
        <v>0.77</v>
      </c>
      <c r="W35" t="n">
        <v>0.19</v>
      </c>
      <c r="X35" t="n">
        <v>0.43</v>
      </c>
      <c r="Y35" t="n">
        <v>1</v>
      </c>
      <c r="Z35" t="n">
        <v>10</v>
      </c>
      <c r="AA35" t="n">
        <v>238.425669038102</v>
      </c>
      <c r="AB35" t="n">
        <v>326.2245189759313</v>
      </c>
      <c r="AC35" t="n">
        <v>295.0901087439534</v>
      </c>
      <c r="AD35" t="n">
        <v>238425.669038102</v>
      </c>
      <c r="AE35" t="n">
        <v>326224.5189759313</v>
      </c>
      <c r="AF35" t="n">
        <v>5.151952198509325e-06</v>
      </c>
      <c r="AG35" t="n">
        <v>5.923032407407407</v>
      </c>
      <c r="AH35" t="n">
        <v>295090.1087439534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4.8827</v>
      </c>
      <c r="E36" t="n">
        <v>20.48</v>
      </c>
      <c r="F36" t="n">
        <v>17.72</v>
      </c>
      <c r="G36" t="n">
        <v>66.43000000000001</v>
      </c>
      <c r="H36" t="n">
        <v>1.04</v>
      </c>
      <c r="I36" t="n">
        <v>16</v>
      </c>
      <c r="J36" t="n">
        <v>162.42</v>
      </c>
      <c r="K36" t="n">
        <v>49.1</v>
      </c>
      <c r="L36" t="n">
        <v>9.5</v>
      </c>
      <c r="M36" t="n">
        <v>14</v>
      </c>
      <c r="N36" t="n">
        <v>28.82</v>
      </c>
      <c r="O36" t="n">
        <v>20265.72</v>
      </c>
      <c r="P36" t="n">
        <v>191.23</v>
      </c>
      <c r="Q36" t="n">
        <v>444.55</v>
      </c>
      <c r="R36" t="n">
        <v>74.90000000000001</v>
      </c>
      <c r="S36" t="n">
        <v>48.21</v>
      </c>
      <c r="T36" t="n">
        <v>7373.2</v>
      </c>
      <c r="U36" t="n">
        <v>0.64</v>
      </c>
      <c r="V36" t="n">
        <v>0.77</v>
      </c>
      <c r="W36" t="n">
        <v>0.19</v>
      </c>
      <c r="X36" t="n">
        <v>0.44</v>
      </c>
      <c r="Y36" t="n">
        <v>1</v>
      </c>
      <c r="Z36" t="n">
        <v>10</v>
      </c>
      <c r="AA36" t="n">
        <v>238.6101212919438</v>
      </c>
      <c r="AB36" t="n">
        <v>326.4768946870967</v>
      </c>
      <c r="AC36" t="n">
        <v>295.3183980714568</v>
      </c>
      <c r="AD36" t="n">
        <v>238610.1212919438</v>
      </c>
      <c r="AE36" t="n">
        <v>326476.8946870967</v>
      </c>
      <c r="AF36" t="n">
        <v>5.148894096868651e-06</v>
      </c>
      <c r="AG36" t="n">
        <v>5.925925925925926</v>
      </c>
      <c r="AH36" t="n">
        <v>295318.3980714568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4.9002</v>
      </c>
      <c r="E37" t="n">
        <v>20.41</v>
      </c>
      <c r="F37" t="n">
        <v>17.67</v>
      </c>
      <c r="G37" t="n">
        <v>70.69</v>
      </c>
      <c r="H37" t="n">
        <v>1.06</v>
      </c>
      <c r="I37" t="n">
        <v>15</v>
      </c>
      <c r="J37" t="n">
        <v>162.78</v>
      </c>
      <c r="K37" t="n">
        <v>49.1</v>
      </c>
      <c r="L37" t="n">
        <v>9.75</v>
      </c>
      <c r="M37" t="n">
        <v>13</v>
      </c>
      <c r="N37" t="n">
        <v>28.93</v>
      </c>
      <c r="O37" t="n">
        <v>20309.81</v>
      </c>
      <c r="P37" t="n">
        <v>190.15</v>
      </c>
      <c r="Q37" t="n">
        <v>444.55</v>
      </c>
      <c r="R37" t="n">
        <v>73.47</v>
      </c>
      <c r="S37" t="n">
        <v>48.21</v>
      </c>
      <c r="T37" t="n">
        <v>6663.87</v>
      </c>
      <c r="U37" t="n">
        <v>0.66</v>
      </c>
      <c r="V37" t="n">
        <v>0.77</v>
      </c>
      <c r="W37" t="n">
        <v>0.19</v>
      </c>
      <c r="X37" t="n">
        <v>0.4</v>
      </c>
      <c r="Y37" t="n">
        <v>1</v>
      </c>
      <c r="Z37" t="n">
        <v>10</v>
      </c>
      <c r="AA37" t="n">
        <v>237.5019674150039</v>
      </c>
      <c r="AB37" t="n">
        <v>324.9606696643696</v>
      </c>
      <c r="AC37" t="n">
        <v>293.946879436863</v>
      </c>
      <c r="AD37" t="n">
        <v>237501.9674150039</v>
      </c>
      <c r="AE37" t="n">
        <v>324960.6696643695</v>
      </c>
      <c r="AF37" t="n">
        <v>5.167348158493408e-06</v>
      </c>
      <c r="AG37" t="n">
        <v>5.905671296296297</v>
      </c>
      <c r="AH37" t="n">
        <v>293946.879436863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4.8997</v>
      </c>
      <c r="E38" t="n">
        <v>20.41</v>
      </c>
      <c r="F38" t="n">
        <v>17.67</v>
      </c>
      <c r="G38" t="n">
        <v>70.7</v>
      </c>
      <c r="H38" t="n">
        <v>1.09</v>
      </c>
      <c r="I38" t="n">
        <v>15</v>
      </c>
      <c r="J38" t="n">
        <v>163.13</v>
      </c>
      <c r="K38" t="n">
        <v>49.1</v>
      </c>
      <c r="L38" t="n">
        <v>10</v>
      </c>
      <c r="M38" t="n">
        <v>13</v>
      </c>
      <c r="N38" t="n">
        <v>29.04</v>
      </c>
      <c r="O38" t="n">
        <v>20353.94</v>
      </c>
      <c r="P38" t="n">
        <v>189.61</v>
      </c>
      <c r="Q38" t="n">
        <v>444.55</v>
      </c>
      <c r="R38" t="n">
        <v>73.59</v>
      </c>
      <c r="S38" t="n">
        <v>48.21</v>
      </c>
      <c r="T38" t="n">
        <v>6723.01</v>
      </c>
      <c r="U38" t="n">
        <v>0.66</v>
      </c>
      <c r="V38" t="n">
        <v>0.77</v>
      </c>
      <c r="W38" t="n">
        <v>0.19</v>
      </c>
      <c r="X38" t="n">
        <v>0.4</v>
      </c>
      <c r="Y38" t="n">
        <v>1</v>
      </c>
      <c r="Z38" t="n">
        <v>10</v>
      </c>
      <c r="AA38" t="n">
        <v>237.2487453575303</v>
      </c>
      <c r="AB38" t="n">
        <v>324.6142000739657</v>
      </c>
      <c r="AC38" t="n">
        <v>293.633476417894</v>
      </c>
      <c r="AD38" t="n">
        <v>237248.7453575303</v>
      </c>
      <c r="AE38" t="n">
        <v>324614.2000739657</v>
      </c>
      <c r="AF38" t="n">
        <v>5.166820899589844e-06</v>
      </c>
      <c r="AG38" t="n">
        <v>5.905671296296297</v>
      </c>
      <c r="AH38" t="n">
        <v>293633.476417894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4.8984</v>
      </c>
      <c r="E39" t="n">
        <v>20.42</v>
      </c>
      <c r="F39" t="n">
        <v>17.68</v>
      </c>
      <c r="G39" t="n">
        <v>70.72</v>
      </c>
      <c r="H39" t="n">
        <v>1.11</v>
      </c>
      <c r="I39" t="n">
        <v>15</v>
      </c>
      <c r="J39" t="n">
        <v>163.49</v>
      </c>
      <c r="K39" t="n">
        <v>49.1</v>
      </c>
      <c r="L39" t="n">
        <v>10.25</v>
      </c>
      <c r="M39" t="n">
        <v>13</v>
      </c>
      <c r="N39" t="n">
        <v>29.15</v>
      </c>
      <c r="O39" t="n">
        <v>20398.1</v>
      </c>
      <c r="P39" t="n">
        <v>189.22</v>
      </c>
      <c r="Q39" t="n">
        <v>444.58</v>
      </c>
      <c r="R39" t="n">
        <v>73.75</v>
      </c>
      <c r="S39" t="n">
        <v>48.21</v>
      </c>
      <c r="T39" t="n">
        <v>6802.79</v>
      </c>
      <c r="U39" t="n">
        <v>0.65</v>
      </c>
      <c r="V39" t="n">
        <v>0.77</v>
      </c>
      <c r="W39" t="n">
        <v>0.19</v>
      </c>
      <c r="X39" t="n">
        <v>0.4</v>
      </c>
      <c r="Y39" t="n">
        <v>1</v>
      </c>
      <c r="Z39" t="n">
        <v>10</v>
      </c>
      <c r="AA39" t="n">
        <v>237.1116703160712</v>
      </c>
      <c r="AB39" t="n">
        <v>324.4266479549173</v>
      </c>
      <c r="AC39" t="n">
        <v>293.4638240098566</v>
      </c>
      <c r="AD39" t="n">
        <v>237111.6703160712</v>
      </c>
      <c r="AE39" t="n">
        <v>324426.6479549173</v>
      </c>
      <c r="AF39" t="n">
        <v>5.165450026440575e-06</v>
      </c>
      <c r="AG39" t="n">
        <v>5.908564814814816</v>
      </c>
      <c r="AH39" t="n">
        <v>293463.8240098566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4.9256</v>
      </c>
      <c r="E40" t="n">
        <v>20.3</v>
      </c>
      <c r="F40" t="n">
        <v>17.6</v>
      </c>
      <c r="G40" t="n">
        <v>75.42</v>
      </c>
      <c r="H40" t="n">
        <v>1.14</v>
      </c>
      <c r="I40" t="n">
        <v>14</v>
      </c>
      <c r="J40" t="n">
        <v>163.85</v>
      </c>
      <c r="K40" t="n">
        <v>49.1</v>
      </c>
      <c r="L40" t="n">
        <v>10.5</v>
      </c>
      <c r="M40" t="n">
        <v>12</v>
      </c>
      <c r="N40" t="n">
        <v>29.26</v>
      </c>
      <c r="O40" t="n">
        <v>20442.3</v>
      </c>
      <c r="P40" t="n">
        <v>188.06</v>
      </c>
      <c r="Q40" t="n">
        <v>444.57</v>
      </c>
      <c r="R40" t="n">
        <v>70.8</v>
      </c>
      <c r="S40" t="n">
        <v>48.21</v>
      </c>
      <c r="T40" t="n">
        <v>5332.58</v>
      </c>
      <c r="U40" t="n">
        <v>0.68</v>
      </c>
      <c r="V40" t="n">
        <v>0.78</v>
      </c>
      <c r="W40" t="n">
        <v>0.19</v>
      </c>
      <c r="X40" t="n">
        <v>0.32</v>
      </c>
      <c r="Y40" t="n">
        <v>1</v>
      </c>
      <c r="Z40" t="n">
        <v>10</v>
      </c>
      <c r="AA40" t="n">
        <v>235.6563609726467</v>
      </c>
      <c r="AB40" t="n">
        <v>322.4354295075279</v>
      </c>
      <c r="AC40" t="n">
        <v>291.6626446563927</v>
      </c>
      <c r="AD40" t="n">
        <v>235656.3609726467</v>
      </c>
      <c r="AE40" t="n">
        <v>322435.429507528</v>
      </c>
      <c r="AF40" t="n">
        <v>5.194132910794484e-06</v>
      </c>
      <c r="AG40" t="n">
        <v>5.873842592592593</v>
      </c>
      <c r="AH40" t="n">
        <v>291662.6446563927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4.9193</v>
      </c>
      <c r="E41" t="n">
        <v>20.33</v>
      </c>
      <c r="F41" t="n">
        <v>17.62</v>
      </c>
      <c r="G41" t="n">
        <v>75.53</v>
      </c>
      <c r="H41" t="n">
        <v>1.16</v>
      </c>
      <c r="I41" t="n">
        <v>14</v>
      </c>
      <c r="J41" t="n">
        <v>164.21</v>
      </c>
      <c r="K41" t="n">
        <v>49.1</v>
      </c>
      <c r="L41" t="n">
        <v>10.75</v>
      </c>
      <c r="M41" t="n">
        <v>12</v>
      </c>
      <c r="N41" t="n">
        <v>29.36</v>
      </c>
      <c r="O41" t="n">
        <v>20486.54</v>
      </c>
      <c r="P41" t="n">
        <v>187.86</v>
      </c>
      <c r="Q41" t="n">
        <v>444.56</v>
      </c>
      <c r="R41" t="n">
        <v>72.15000000000001</v>
      </c>
      <c r="S41" t="n">
        <v>48.21</v>
      </c>
      <c r="T41" t="n">
        <v>6010.67</v>
      </c>
      <c r="U41" t="n">
        <v>0.67</v>
      </c>
      <c r="V41" t="n">
        <v>0.77</v>
      </c>
      <c r="W41" t="n">
        <v>0.18</v>
      </c>
      <c r="X41" t="n">
        <v>0.35</v>
      </c>
      <c r="Y41" t="n">
        <v>1</v>
      </c>
      <c r="Z41" t="n">
        <v>10</v>
      </c>
      <c r="AA41" t="n">
        <v>235.7646282140511</v>
      </c>
      <c r="AB41" t="n">
        <v>322.583565523631</v>
      </c>
      <c r="AC41" t="n">
        <v>291.7966427790292</v>
      </c>
      <c r="AD41" t="n">
        <v>235764.6282140511</v>
      </c>
      <c r="AE41" t="n">
        <v>322583.565523631</v>
      </c>
      <c r="AF41" t="n">
        <v>5.187489448609571e-06</v>
      </c>
      <c r="AG41" t="n">
        <v>5.882523148148148</v>
      </c>
      <c r="AH41" t="n">
        <v>291796.6427790292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4.9086</v>
      </c>
      <c r="E42" t="n">
        <v>20.37</v>
      </c>
      <c r="F42" t="n">
        <v>17.67</v>
      </c>
      <c r="G42" t="n">
        <v>75.72</v>
      </c>
      <c r="H42" t="n">
        <v>1.18</v>
      </c>
      <c r="I42" t="n">
        <v>14</v>
      </c>
      <c r="J42" t="n">
        <v>164.57</v>
      </c>
      <c r="K42" t="n">
        <v>49.1</v>
      </c>
      <c r="L42" t="n">
        <v>11</v>
      </c>
      <c r="M42" t="n">
        <v>12</v>
      </c>
      <c r="N42" t="n">
        <v>29.47</v>
      </c>
      <c r="O42" t="n">
        <v>20530.82</v>
      </c>
      <c r="P42" t="n">
        <v>186.82</v>
      </c>
      <c r="Q42" t="n">
        <v>444.55</v>
      </c>
      <c r="R42" t="n">
        <v>73.5</v>
      </c>
      <c r="S42" t="n">
        <v>48.21</v>
      </c>
      <c r="T42" t="n">
        <v>6684.37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235.6374618352003</v>
      </c>
      <c r="AB42" t="n">
        <v>322.4095708739027</v>
      </c>
      <c r="AC42" t="n">
        <v>291.6392539344679</v>
      </c>
      <c r="AD42" t="n">
        <v>235637.4618352003</v>
      </c>
      <c r="AE42" t="n">
        <v>322409.5708739028</v>
      </c>
      <c r="AF42" t="n">
        <v>5.176206108073291e-06</v>
      </c>
      <c r="AG42" t="n">
        <v>5.894097222222222</v>
      </c>
      <c r="AH42" t="n">
        <v>291639.253934468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4.9264</v>
      </c>
      <c r="E43" t="n">
        <v>20.3</v>
      </c>
      <c r="F43" t="n">
        <v>17.62</v>
      </c>
      <c r="G43" t="n">
        <v>81.34999999999999</v>
      </c>
      <c r="H43" t="n">
        <v>1.21</v>
      </c>
      <c r="I43" t="n">
        <v>13</v>
      </c>
      <c r="J43" t="n">
        <v>164.93</v>
      </c>
      <c r="K43" t="n">
        <v>49.1</v>
      </c>
      <c r="L43" t="n">
        <v>11.25</v>
      </c>
      <c r="M43" t="n">
        <v>11</v>
      </c>
      <c r="N43" t="n">
        <v>29.58</v>
      </c>
      <c r="O43" t="n">
        <v>20575.13</v>
      </c>
      <c r="P43" t="n">
        <v>186.03</v>
      </c>
      <c r="Q43" t="n">
        <v>444.55</v>
      </c>
      <c r="R43" t="n">
        <v>72.05</v>
      </c>
      <c r="S43" t="n">
        <v>48.21</v>
      </c>
      <c r="T43" t="n">
        <v>5965.87</v>
      </c>
      <c r="U43" t="n">
        <v>0.67</v>
      </c>
      <c r="V43" t="n">
        <v>0.77</v>
      </c>
      <c r="W43" t="n">
        <v>0.18</v>
      </c>
      <c r="X43" t="n">
        <v>0.35</v>
      </c>
      <c r="Y43" t="n">
        <v>1</v>
      </c>
      <c r="Z43" t="n">
        <v>10</v>
      </c>
      <c r="AA43" t="n">
        <v>234.6802919936974</v>
      </c>
      <c r="AB43" t="n">
        <v>321.099928869406</v>
      </c>
      <c r="AC43" t="n">
        <v>290.4546023247859</v>
      </c>
      <c r="AD43" t="n">
        <v>234680.2919936974</v>
      </c>
      <c r="AE43" t="n">
        <v>321099.928869406</v>
      </c>
      <c r="AF43" t="n">
        <v>5.194976525040187e-06</v>
      </c>
      <c r="AG43" t="n">
        <v>5.873842592592593</v>
      </c>
      <c r="AH43" t="n">
        <v>290454.6023247858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4.9287</v>
      </c>
      <c r="E44" t="n">
        <v>20.29</v>
      </c>
      <c r="F44" t="n">
        <v>17.62</v>
      </c>
      <c r="G44" t="n">
        <v>81.3</v>
      </c>
      <c r="H44" t="n">
        <v>1.23</v>
      </c>
      <c r="I44" t="n">
        <v>13</v>
      </c>
      <c r="J44" t="n">
        <v>165.29</v>
      </c>
      <c r="K44" t="n">
        <v>49.1</v>
      </c>
      <c r="L44" t="n">
        <v>11.5</v>
      </c>
      <c r="M44" t="n">
        <v>11</v>
      </c>
      <c r="N44" t="n">
        <v>29.69</v>
      </c>
      <c r="O44" t="n">
        <v>20619.48</v>
      </c>
      <c r="P44" t="n">
        <v>185.75</v>
      </c>
      <c r="Q44" t="n">
        <v>444.56</v>
      </c>
      <c r="R44" t="n">
        <v>71.59999999999999</v>
      </c>
      <c r="S44" t="n">
        <v>48.21</v>
      </c>
      <c r="T44" t="n">
        <v>5741.05</v>
      </c>
      <c r="U44" t="n">
        <v>0.67</v>
      </c>
      <c r="V44" t="n">
        <v>0.77</v>
      </c>
      <c r="W44" t="n">
        <v>0.19</v>
      </c>
      <c r="X44" t="n">
        <v>0.34</v>
      </c>
      <c r="Y44" t="n">
        <v>1</v>
      </c>
      <c r="Z44" t="n">
        <v>10</v>
      </c>
      <c r="AA44" t="n">
        <v>234.4832059089299</v>
      </c>
      <c r="AB44" t="n">
        <v>320.8302669934028</v>
      </c>
      <c r="AC44" t="n">
        <v>290.2106765997555</v>
      </c>
      <c r="AD44" t="n">
        <v>234483.2059089299</v>
      </c>
      <c r="AE44" t="n">
        <v>320830.2669934028</v>
      </c>
      <c r="AF44" t="n">
        <v>5.197401915996584e-06</v>
      </c>
      <c r="AG44" t="n">
        <v>5.870949074074074</v>
      </c>
      <c r="AH44" t="n">
        <v>290210.6765997555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4.9238</v>
      </c>
      <c r="E45" t="n">
        <v>20.31</v>
      </c>
      <c r="F45" t="n">
        <v>17.64</v>
      </c>
      <c r="G45" t="n">
        <v>81.40000000000001</v>
      </c>
      <c r="H45" t="n">
        <v>1.26</v>
      </c>
      <c r="I45" t="n">
        <v>13</v>
      </c>
      <c r="J45" t="n">
        <v>165.65</v>
      </c>
      <c r="K45" t="n">
        <v>49.1</v>
      </c>
      <c r="L45" t="n">
        <v>11.75</v>
      </c>
      <c r="M45" t="n">
        <v>11</v>
      </c>
      <c r="N45" t="n">
        <v>29.8</v>
      </c>
      <c r="O45" t="n">
        <v>20663.87</v>
      </c>
      <c r="P45" t="n">
        <v>185.67</v>
      </c>
      <c r="Q45" t="n">
        <v>444.56</v>
      </c>
      <c r="R45" t="n">
        <v>72.23999999999999</v>
      </c>
      <c r="S45" t="n">
        <v>48.21</v>
      </c>
      <c r="T45" t="n">
        <v>6061.25</v>
      </c>
      <c r="U45" t="n">
        <v>0.67</v>
      </c>
      <c r="V45" t="n">
        <v>0.77</v>
      </c>
      <c r="W45" t="n">
        <v>0.19</v>
      </c>
      <c r="X45" t="n">
        <v>0.36</v>
      </c>
      <c r="Y45" t="n">
        <v>1</v>
      </c>
      <c r="Z45" t="n">
        <v>10</v>
      </c>
      <c r="AA45" t="n">
        <v>234.61251050804</v>
      </c>
      <c r="AB45" t="n">
        <v>321.0071872504215</v>
      </c>
      <c r="AC45" t="n">
        <v>290.3707118357535</v>
      </c>
      <c r="AD45" t="n">
        <v>234612.51050804</v>
      </c>
      <c r="AE45" t="n">
        <v>321007.1872504215</v>
      </c>
      <c r="AF45" t="n">
        <v>5.192234778741652e-06</v>
      </c>
      <c r="AG45" t="n">
        <v>5.876736111111111</v>
      </c>
      <c r="AH45" t="n">
        <v>290370.7118357535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4.9451</v>
      </c>
      <c r="E46" t="n">
        <v>20.22</v>
      </c>
      <c r="F46" t="n">
        <v>17.58</v>
      </c>
      <c r="G46" t="n">
        <v>87.90000000000001</v>
      </c>
      <c r="H46" t="n">
        <v>1.28</v>
      </c>
      <c r="I46" t="n">
        <v>12</v>
      </c>
      <c r="J46" t="n">
        <v>166.01</v>
      </c>
      <c r="K46" t="n">
        <v>49.1</v>
      </c>
      <c r="L46" t="n">
        <v>12</v>
      </c>
      <c r="M46" t="n">
        <v>10</v>
      </c>
      <c r="N46" t="n">
        <v>29.91</v>
      </c>
      <c r="O46" t="n">
        <v>20708.3</v>
      </c>
      <c r="P46" t="n">
        <v>183.25</v>
      </c>
      <c r="Q46" t="n">
        <v>444.55</v>
      </c>
      <c r="R46" t="n">
        <v>70.48</v>
      </c>
      <c r="S46" t="n">
        <v>48.21</v>
      </c>
      <c r="T46" t="n">
        <v>5187.33</v>
      </c>
      <c r="U46" t="n">
        <v>0.68</v>
      </c>
      <c r="V46" t="n">
        <v>0.78</v>
      </c>
      <c r="W46" t="n">
        <v>0.18</v>
      </c>
      <c r="X46" t="n">
        <v>0.3</v>
      </c>
      <c r="Y46" t="n">
        <v>1</v>
      </c>
      <c r="Z46" t="n">
        <v>10</v>
      </c>
      <c r="AA46" t="n">
        <v>232.754273164069</v>
      </c>
      <c r="AB46" t="n">
        <v>318.4646649367559</v>
      </c>
      <c r="AC46" t="n">
        <v>288.0708442832508</v>
      </c>
      <c r="AD46" t="n">
        <v>232754.273164069</v>
      </c>
      <c r="AE46" t="n">
        <v>318464.6649367559</v>
      </c>
      <c r="AF46" t="n">
        <v>5.214696008033499e-06</v>
      </c>
      <c r="AG46" t="n">
        <v>5.850694444444444</v>
      </c>
      <c r="AH46" t="n">
        <v>288070.8442832509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4.9436</v>
      </c>
      <c r="E47" t="n">
        <v>20.23</v>
      </c>
      <c r="F47" t="n">
        <v>17.59</v>
      </c>
      <c r="G47" t="n">
        <v>87.92</v>
      </c>
      <c r="H47" t="n">
        <v>1.3</v>
      </c>
      <c r="I47" t="n">
        <v>12</v>
      </c>
      <c r="J47" t="n">
        <v>166.37</v>
      </c>
      <c r="K47" t="n">
        <v>49.1</v>
      </c>
      <c r="L47" t="n">
        <v>12.25</v>
      </c>
      <c r="M47" t="n">
        <v>10</v>
      </c>
      <c r="N47" t="n">
        <v>30.02</v>
      </c>
      <c r="O47" t="n">
        <v>20752.76</v>
      </c>
      <c r="P47" t="n">
        <v>183.6</v>
      </c>
      <c r="Q47" t="n">
        <v>444.55</v>
      </c>
      <c r="R47" t="n">
        <v>70.62</v>
      </c>
      <c r="S47" t="n">
        <v>48.21</v>
      </c>
      <c r="T47" t="n">
        <v>5254.74</v>
      </c>
      <c r="U47" t="n">
        <v>0.68</v>
      </c>
      <c r="V47" t="n">
        <v>0.78</v>
      </c>
      <c r="W47" t="n">
        <v>0.18</v>
      </c>
      <c r="X47" t="n">
        <v>0.31</v>
      </c>
      <c r="Y47" t="n">
        <v>1</v>
      </c>
      <c r="Z47" t="n">
        <v>10</v>
      </c>
      <c r="AA47" t="n">
        <v>232.9844095317177</v>
      </c>
      <c r="AB47" t="n">
        <v>318.7795476678726</v>
      </c>
      <c r="AC47" t="n">
        <v>288.3556750484506</v>
      </c>
      <c r="AD47" t="n">
        <v>232984.4095317177</v>
      </c>
      <c r="AE47" t="n">
        <v>318779.5476678726</v>
      </c>
      <c r="AF47" t="n">
        <v>5.213114231322806e-06</v>
      </c>
      <c r="AG47" t="n">
        <v>5.853587962962963</v>
      </c>
      <c r="AH47" t="n">
        <v>288355.6750484506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4.9447</v>
      </c>
      <c r="E48" t="n">
        <v>20.22</v>
      </c>
      <c r="F48" t="n">
        <v>17.58</v>
      </c>
      <c r="G48" t="n">
        <v>87.90000000000001</v>
      </c>
      <c r="H48" t="n">
        <v>1.33</v>
      </c>
      <c r="I48" t="n">
        <v>12</v>
      </c>
      <c r="J48" t="n">
        <v>166.73</v>
      </c>
      <c r="K48" t="n">
        <v>49.1</v>
      </c>
      <c r="L48" t="n">
        <v>12.5</v>
      </c>
      <c r="M48" t="n">
        <v>10</v>
      </c>
      <c r="N48" t="n">
        <v>30.13</v>
      </c>
      <c r="O48" t="n">
        <v>20797.26</v>
      </c>
      <c r="P48" t="n">
        <v>183.78</v>
      </c>
      <c r="Q48" t="n">
        <v>444.55</v>
      </c>
      <c r="R48" t="n">
        <v>70.5</v>
      </c>
      <c r="S48" t="n">
        <v>48.21</v>
      </c>
      <c r="T48" t="n">
        <v>5196.99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233.0237072750774</v>
      </c>
      <c r="AB48" t="n">
        <v>318.8333165740314</v>
      </c>
      <c r="AC48" t="n">
        <v>288.4043123256708</v>
      </c>
      <c r="AD48" t="n">
        <v>233023.7072750774</v>
      </c>
      <c r="AE48" t="n">
        <v>318833.3165740314</v>
      </c>
      <c r="AF48" t="n">
        <v>5.214274200910647e-06</v>
      </c>
      <c r="AG48" t="n">
        <v>5.850694444444444</v>
      </c>
      <c r="AH48" t="n">
        <v>288404.3123256708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4.9532</v>
      </c>
      <c r="E49" t="n">
        <v>20.19</v>
      </c>
      <c r="F49" t="n">
        <v>17.55</v>
      </c>
      <c r="G49" t="n">
        <v>87.73</v>
      </c>
      <c r="H49" t="n">
        <v>1.35</v>
      </c>
      <c r="I49" t="n">
        <v>12</v>
      </c>
      <c r="J49" t="n">
        <v>167.09</v>
      </c>
      <c r="K49" t="n">
        <v>49.1</v>
      </c>
      <c r="L49" t="n">
        <v>12.75</v>
      </c>
      <c r="M49" t="n">
        <v>10</v>
      </c>
      <c r="N49" t="n">
        <v>30.25</v>
      </c>
      <c r="O49" t="n">
        <v>20841.8</v>
      </c>
      <c r="P49" t="n">
        <v>182.77</v>
      </c>
      <c r="Q49" t="n">
        <v>444.55</v>
      </c>
      <c r="R49" t="n">
        <v>69.23</v>
      </c>
      <c r="S49" t="n">
        <v>48.21</v>
      </c>
      <c r="T49" t="n">
        <v>4559.36</v>
      </c>
      <c r="U49" t="n">
        <v>0.7</v>
      </c>
      <c r="V49" t="n">
        <v>0.78</v>
      </c>
      <c r="W49" t="n">
        <v>0.18</v>
      </c>
      <c r="X49" t="n">
        <v>0.27</v>
      </c>
      <c r="Y49" t="n">
        <v>1</v>
      </c>
      <c r="Z49" t="n">
        <v>10</v>
      </c>
      <c r="AA49" t="n">
        <v>232.2519792098426</v>
      </c>
      <c r="AB49" t="n">
        <v>317.7774041889384</v>
      </c>
      <c r="AC49" t="n">
        <v>287.4491747366283</v>
      </c>
      <c r="AD49" t="n">
        <v>232251.9792098426</v>
      </c>
      <c r="AE49" t="n">
        <v>317777.4041889384</v>
      </c>
      <c r="AF49" t="n">
        <v>5.223237602271244e-06</v>
      </c>
      <c r="AG49" t="n">
        <v>5.842013888888889</v>
      </c>
      <c r="AH49" t="n">
        <v>287449.1747366283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4.9611</v>
      </c>
      <c r="E50" t="n">
        <v>20.16</v>
      </c>
      <c r="F50" t="n">
        <v>17.54</v>
      </c>
      <c r="G50" t="n">
        <v>95.7</v>
      </c>
      <c r="H50" t="n">
        <v>1.38</v>
      </c>
      <c r="I50" t="n">
        <v>11</v>
      </c>
      <c r="J50" t="n">
        <v>167.45</v>
      </c>
      <c r="K50" t="n">
        <v>49.1</v>
      </c>
      <c r="L50" t="n">
        <v>13</v>
      </c>
      <c r="M50" t="n">
        <v>9</v>
      </c>
      <c r="N50" t="n">
        <v>30.36</v>
      </c>
      <c r="O50" t="n">
        <v>20886.38</v>
      </c>
      <c r="P50" t="n">
        <v>181.04</v>
      </c>
      <c r="Q50" t="n">
        <v>444.55</v>
      </c>
      <c r="R50" t="n">
        <v>69.47</v>
      </c>
      <c r="S50" t="n">
        <v>48.21</v>
      </c>
      <c r="T50" t="n">
        <v>4687.33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231.1881697693848</v>
      </c>
      <c r="AB50" t="n">
        <v>316.3218531805445</v>
      </c>
      <c r="AC50" t="n">
        <v>286.1325394735964</v>
      </c>
      <c r="AD50" t="n">
        <v>231188.1697693848</v>
      </c>
      <c r="AE50" t="n">
        <v>316321.8531805445</v>
      </c>
      <c r="AF50" t="n">
        <v>5.231568292947563e-06</v>
      </c>
      <c r="AG50" t="n">
        <v>5.833333333333333</v>
      </c>
      <c r="AH50" t="n">
        <v>286132.5394735964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4.9579</v>
      </c>
      <c r="E51" t="n">
        <v>20.17</v>
      </c>
      <c r="F51" t="n">
        <v>17.56</v>
      </c>
      <c r="G51" t="n">
        <v>95.77</v>
      </c>
      <c r="H51" t="n">
        <v>1.4</v>
      </c>
      <c r="I51" t="n">
        <v>11</v>
      </c>
      <c r="J51" t="n">
        <v>167.81</v>
      </c>
      <c r="K51" t="n">
        <v>49.1</v>
      </c>
      <c r="L51" t="n">
        <v>13.25</v>
      </c>
      <c r="M51" t="n">
        <v>9</v>
      </c>
      <c r="N51" t="n">
        <v>30.47</v>
      </c>
      <c r="O51" t="n">
        <v>20930.99</v>
      </c>
      <c r="P51" t="n">
        <v>180.69</v>
      </c>
      <c r="Q51" t="n">
        <v>444.56</v>
      </c>
      <c r="R51" t="n">
        <v>69.8</v>
      </c>
      <c r="S51" t="n">
        <v>48.21</v>
      </c>
      <c r="T51" t="n">
        <v>4849.26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231.138956541274</v>
      </c>
      <c r="AB51" t="n">
        <v>316.2545174707088</v>
      </c>
      <c r="AC51" t="n">
        <v>286.0716301894012</v>
      </c>
      <c r="AD51" t="n">
        <v>231138.956541274</v>
      </c>
      <c r="AE51" t="n">
        <v>316254.5174707088</v>
      </c>
      <c r="AF51" t="n">
        <v>5.22819383596475e-06</v>
      </c>
      <c r="AG51" t="n">
        <v>5.836226851851852</v>
      </c>
      <c r="AH51" t="n">
        <v>286071.6301894012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4.9568</v>
      </c>
      <c r="E52" t="n">
        <v>20.17</v>
      </c>
      <c r="F52" t="n">
        <v>17.56</v>
      </c>
      <c r="G52" t="n">
        <v>95.79000000000001</v>
      </c>
      <c r="H52" t="n">
        <v>1.42</v>
      </c>
      <c r="I52" t="n">
        <v>11</v>
      </c>
      <c r="J52" t="n">
        <v>168.18</v>
      </c>
      <c r="K52" t="n">
        <v>49.1</v>
      </c>
      <c r="L52" t="n">
        <v>13.5</v>
      </c>
      <c r="M52" t="n">
        <v>9</v>
      </c>
      <c r="N52" t="n">
        <v>30.58</v>
      </c>
      <c r="O52" t="n">
        <v>20975.64</v>
      </c>
      <c r="P52" t="n">
        <v>180.98</v>
      </c>
      <c r="Q52" t="n">
        <v>444.56</v>
      </c>
      <c r="R52" t="n">
        <v>69.90000000000001</v>
      </c>
      <c r="S52" t="n">
        <v>48.21</v>
      </c>
      <c r="T52" t="n">
        <v>4902.05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231.3080567977824</v>
      </c>
      <c r="AB52" t="n">
        <v>316.4858879018403</v>
      </c>
      <c r="AC52" t="n">
        <v>286.280918951316</v>
      </c>
      <c r="AD52" t="n">
        <v>231308.0567977824</v>
      </c>
      <c r="AE52" t="n">
        <v>316485.8879018403</v>
      </c>
      <c r="AF52" t="n">
        <v>5.227033866376908e-06</v>
      </c>
      <c r="AG52" t="n">
        <v>5.836226851851852</v>
      </c>
      <c r="AH52" t="n">
        <v>286280.918951316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4.9556</v>
      </c>
      <c r="E53" t="n">
        <v>20.18</v>
      </c>
      <c r="F53" t="n">
        <v>17.57</v>
      </c>
      <c r="G53" t="n">
        <v>95.81999999999999</v>
      </c>
      <c r="H53" t="n">
        <v>1.45</v>
      </c>
      <c r="I53" t="n">
        <v>11</v>
      </c>
      <c r="J53" t="n">
        <v>168.54</v>
      </c>
      <c r="K53" t="n">
        <v>49.1</v>
      </c>
      <c r="L53" t="n">
        <v>13.75</v>
      </c>
      <c r="M53" t="n">
        <v>9</v>
      </c>
      <c r="N53" t="n">
        <v>30.69</v>
      </c>
      <c r="O53" t="n">
        <v>21020.34</v>
      </c>
      <c r="P53" t="n">
        <v>180.58</v>
      </c>
      <c r="Q53" t="n">
        <v>444.55</v>
      </c>
      <c r="R53" t="n">
        <v>70.12</v>
      </c>
      <c r="S53" t="n">
        <v>48.21</v>
      </c>
      <c r="T53" t="n">
        <v>5010.46</v>
      </c>
      <c r="U53" t="n">
        <v>0.6899999999999999</v>
      </c>
      <c r="V53" t="n">
        <v>0.78</v>
      </c>
      <c r="W53" t="n">
        <v>0.18</v>
      </c>
      <c r="X53" t="n">
        <v>0.29</v>
      </c>
      <c r="Y53" t="n">
        <v>1</v>
      </c>
      <c r="Z53" t="n">
        <v>10</v>
      </c>
      <c r="AA53" t="n">
        <v>231.1636121376237</v>
      </c>
      <c r="AB53" t="n">
        <v>316.2882523453627</v>
      </c>
      <c r="AC53" t="n">
        <v>286.1021454549653</v>
      </c>
      <c r="AD53" t="n">
        <v>231163.6121376237</v>
      </c>
      <c r="AE53" t="n">
        <v>316288.2523453627</v>
      </c>
      <c r="AF53" t="n">
        <v>5.225768445008353e-06</v>
      </c>
      <c r="AG53" t="n">
        <v>5.83912037037037</v>
      </c>
      <c r="AH53" t="n">
        <v>286102.1454549653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4.9568</v>
      </c>
      <c r="E54" t="n">
        <v>20.17</v>
      </c>
      <c r="F54" t="n">
        <v>17.56</v>
      </c>
      <c r="G54" t="n">
        <v>95.79000000000001</v>
      </c>
      <c r="H54" t="n">
        <v>1.47</v>
      </c>
      <c r="I54" t="n">
        <v>11</v>
      </c>
      <c r="J54" t="n">
        <v>168.9</v>
      </c>
      <c r="K54" t="n">
        <v>49.1</v>
      </c>
      <c r="L54" t="n">
        <v>14</v>
      </c>
      <c r="M54" t="n">
        <v>9</v>
      </c>
      <c r="N54" t="n">
        <v>30.81</v>
      </c>
      <c r="O54" t="n">
        <v>21065.06</v>
      </c>
      <c r="P54" t="n">
        <v>179.67</v>
      </c>
      <c r="Q54" t="n">
        <v>444.63</v>
      </c>
      <c r="R54" t="n">
        <v>69.95</v>
      </c>
      <c r="S54" t="n">
        <v>48.21</v>
      </c>
      <c r="T54" t="n">
        <v>4924.3</v>
      </c>
      <c r="U54" t="n">
        <v>0.6899999999999999</v>
      </c>
      <c r="V54" t="n">
        <v>0.78</v>
      </c>
      <c r="W54" t="n">
        <v>0.18</v>
      </c>
      <c r="X54" t="n">
        <v>0.28</v>
      </c>
      <c r="Y54" t="n">
        <v>1</v>
      </c>
      <c r="Z54" t="n">
        <v>10</v>
      </c>
      <c r="AA54" t="n">
        <v>230.6688481934216</v>
      </c>
      <c r="AB54" t="n">
        <v>315.6112944894609</v>
      </c>
      <c r="AC54" t="n">
        <v>285.4897955067142</v>
      </c>
      <c r="AD54" t="n">
        <v>230668.8481934216</v>
      </c>
      <c r="AE54" t="n">
        <v>315611.2944894609</v>
      </c>
      <c r="AF54" t="n">
        <v>5.227033866376908e-06</v>
      </c>
      <c r="AG54" t="n">
        <v>5.836226851851852</v>
      </c>
      <c r="AH54" t="n">
        <v>285489.7955067142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4.9748</v>
      </c>
      <c r="E55" t="n">
        <v>20.1</v>
      </c>
      <c r="F55" t="n">
        <v>17.52</v>
      </c>
      <c r="G55" t="n">
        <v>105.11</v>
      </c>
      <c r="H55" t="n">
        <v>1.49</v>
      </c>
      <c r="I55" t="n">
        <v>10</v>
      </c>
      <c r="J55" t="n">
        <v>169.26</v>
      </c>
      <c r="K55" t="n">
        <v>49.1</v>
      </c>
      <c r="L55" t="n">
        <v>14.25</v>
      </c>
      <c r="M55" t="n">
        <v>8</v>
      </c>
      <c r="N55" t="n">
        <v>30.92</v>
      </c>
      <c r="O55" t="n">
        <v>21109.83</v>
      </c>
      <c r="P55" t="n">
        <v>178.44</v>
      </c>
      <c r="Q55" t="n">
        <v>444.58</v>
      </c>
      <c r="R55" t="n">
        <v>68.43000000000001</v>
      </c>
      <c r="S55" t="n">
        <v>48.21</v>
      </c>
      <c r="T55" t="n">
        <v>4169.83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229.5404171025796</v>
      </c>
      <c r="AB55" t="n">
        <v>314.0673252881055</v>
      </c>
      <c r="AC55" t="n">
        <v>284.0931805589614</v>
      </c>
      <c r="AD55" t="n">
        <v>229540.4171025796</v>
      </c>
      <c r="AE55" t="n">
        <v>314067.3252881055</v>
      </c>
      <c r="AF55" t="n">
        <v>5.24601518690523e-06</v>
      </c>
      <c r="AG55" t="n">
        <v>5.815972222222222</v>
      </c>
      <c r="AH55" t="n">
        <v>284093.1805589614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4.9727</v>
      </c>
      <c r="E56" t="n">
        <v>20.11</v>
      </c>
      <c r="F56" t="n">
        <v>17.53</v>
      </c>
      <c r="G56" t="n">
        <v>105.17</v>
      </c>
      <c r="H56" t="n">
        <v>1.52</v>
      </c>
      <c r="I56" t="n">
        <v>10</v>
      </c>
      <c r="J56" t="n">
        <v>169.63</v>
      </c>
      <c r="K56" t="n">
        <v>49.1</v>
      </c>
      <c r="L56" t="n">
        <v>14.5</v>
      </c>
      <c r="M56" t="n">
        <v>8</v>
      </c>
      <c r="N56" t="n">
        <v>31.03</v>
      </c>
      <c r="O56" t="n">
        <v>21154.64</v>
      </c>
      <c r="P56" t="n">
        <v>178.57</v>
      </c>
      <c r="Q56" t="n">
        <v>444.6</v>
      </c>
      <c r="R56" t="n">
        <v>68.75</v>
      </c>
      <c r="S56" t="n">
        <v>48.21</v>
      </c>
      <c r="T56" t="n">
        <v>4332.2</v>
      </c>
      <c r="U56" t="n">
        <v>0.7</v>
      </c>
      <c r="V56" t="n">
        <v>0.78</v>
      </c>
      <c r="W56" t="n">
        <v>0.18</v>
      </c>
      <c r="X56" t="n">
        <v>0.25</v>
      </c>
      <c r="Y56" t="n">
        <v>1</v>
      </c>
      <c r="Z56" t="n">
        <v>10</v>
      </c>
      <c r="AA56" t="n">
        <v>229.6760438941965</v>
      </c>
      <c r="AB56" t="n">
        <v>314.2528958478273</v>
      </c>
      <c r="AC56" t="n">
        <v>284.2610405249133</v>
      </c>
      <c r="AD56" t="n">
        <v>229676.0438941965</v>
      </c>
      <c r="AE56" t="n">
        <v>314252.8958478273</v>
      </c>
      <c r="AF56" t="n">
        <v>5.243800699510258e-06</v>
      </c>
      <c r="AG56" t="n">
        <v>5.81886574074074</v>
      </c>
      <c r="AH56" t="n">
        <v>284261.0405249133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4.9791</v>
      </c>
      <c r="E57" t="n">
        <v>20.08</v>
      </c>
      <c r="F57" t="n">
        <v>17.5</v>
      </c>
      <c r="G57" t="n">
        <v>105.01</v>
      </c>
      <c r="H57" t="n">
        <v>1.54</v>
      </c>
      <c r="I57" t="n">
        <v>10</v>
      </c>
      <c r="J57" t="n">
        <v>169.99</v>
      </c>
      <c r="K57" t="n">
        <v>49.1</v>
      </c>
      <c r="L57" t="n">
        <v>14.75</v>
      </c>
      <c r="M57" t="n">
        <v>8</v>
      </c>
      <c r="N57" t="n">
        <v>31.15</v>
      </c>
      <c r="O57" t="n">
        <v>21199.48</v>
      </c>
      <c r="P57" t="n">
        <v>177.61</v>
      </c>
      <c r="Q57" t="n">
        <v>444.55</v>
      </c>
      <c r="R57" t="n">
        <v>67.77</v>
      </c>
      <c r="S57" t="n">
        <v>48.21</v>
      </c>
      <c r="T57" t="n">
        <v>3839.79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228.9901635165586</v>
      </c>
      <c r="AB57" t="n">
        <v>313.314444056237</v>
      </c>
      <c r="AC57" t="n">
        <v>283.4121532551866</v>
      </c>
      <c r="AD57" t="n">
        <v>228990.1635165586</v>
      </c>
      <c r="AE57" t="n">
        <v>313314.444056237</v>
      </c>
      <c r="AF57" t="n">
        <v>5.250549613475885e-06</v>
      </c>
      <c r="AG57" t="n">
        <v>5.810185185185184</v>
      </c>
      <c r="AH57" t="n">
        <v>283412.1532551866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4.9852</v>
      </c>
      <c r="E58" t="n">
        <v>20.06</v>
      </c>
      <c r="F58" t="n">
        <v>17.48</v>
      </c>
      <c r="G58" t="n">
        <v>104.86</v>
      </c>
      <c r="H58" t="n">
        <v>1.56</v>
      </c>
      <c r="I58" t="n">
        <v>10</v>
      </c>
      <c r="J58" t="n">
        <v>170.35</v>
      </c>
      <c r="K58" t="n">
        <v>49.1</v>
      </c>
      <c r="L58" t="n">
        <v>15</v>
      </c>
      <c r="M58" t="n">
        <v>8</v>
      </c>
      <c r="N58" t="n">
        <v>31.26</v>
      </c>
      <c r="O58" t="n">
        <v>21244.37</v>
      </c>
      <c r="P58" t="n">
        <v>176.78</v>
      </c>
      <c r="Q58" t="n">
        <v>444.55</v>
      </c>
      <c r="R58" t="n">
        <v>67.06</v>
      </c>
      <c r="S58" t="n">
        <v>48.21</v>
      </c>
      <c r="T58" t="n">
        <v>3485.12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228.3969337804273</v>
      </c>
      <c r="AB58" t="n">
        <v>312.5027609598137</v>
      </c>
      <c r="AC58" t="n">
        <v>282.6779360542814</v>
      </c>
      <c r="AD58" t="n">
        <v>228396.9337804273</v>
      </c>
      <c r="AE58" t="n">
        <v>312502.7609598137</v>
      </c>
      <c r="AF58" t="n">
        <v>5.25698217209937e-06</v>
      </c>
      <c r="AG58" t="n">
        <v>5.804398148148148</v>
      </c>
      <c r="AH58" t="n">
        <v>282677.9360542814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4.9591</v>
      </c>
      <c r="E59" t="n">
        <v>20.16</v>
      </c>
      <c r="F59" t="n">
        <v>17.58</v>
      </c>
      <c r="G59" t="n">
        <v>105.5</v>
      </c>
      <c r="H59" t="n">
        <v>1.58</v>
      </c>
      <c r="I59" t="n">
        <v>10</v>
      </c>
      <c r="J59" t="n">
        <v>170.72</v>
      </c>
      <c r="K59" t="n">
        <v>49.1</v>
      </c>
      <c r="L59" t="n">
        <v>15.25</v>
      </c>
      <c r="M59" t="n">
        <v>8</v>
      </c>
      <c r="N59" t="n">
        <v>31.37</v>
      </c>
      <c r="O59" t="n">
        <v>21289.29</v>
      </c>
      <c r="P59" t="n">
        <v>176.61</v>
      </c>
      <c r="Q59" t="n">
        <v>444.55</v>
      </c>
      <c r="R59" t="n">
        <v>70.79000000000001</v>
      </c>
      <c r="S59" t="n">
        <v>48.21</v>
      </c>
      <c r="T59" t="n">
        <v>5348.45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229.1601978230757</v>
      </c>
      <c r="AB59" t="n">
        <v>313.5470924957979</v>
      </c>
      <c r="AC59" t="n">
        <v>283.6225980542001</v>
      </c>
      <c r="AD59" t="n">
        <v>229160.1978230758</v>
      </c>
      <c r="AE59" t="n">
        <v>313547.0924957979</v>
      </c>
      <c r="AF59" t="n">
        <v>5.229459257333305e-06</v>
      </c>
      <c r="AG59" t="n">
        <v>5.833333333333333</v>
      </c>
      <c r="AH59" t="n">
        <v>283622.5980542001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4.9698</v>
      </c>
      <c r="E60" t="n">
        <v>20.12</v>
      </c>
      <c r="F60" t="n">
        <v>17.54</v>
      </c>
      <c r="G60" t="n">
        <v>105.24</v>
      </c>
      <c r="H60" t="n">
        <v>1.61</v>
      </c>
      <c r="I60" t="n">
        <v>10</v>
      </c>
      <c r="J60" t="n">
        <v>171.08</v>
      </c>
      <c r="K60" t="n">
        <v>49.1</v>
      </c>
      <c r="L60" t="n">
        <v>15.5</v>
      </c>
      <c r="M60" t="n">
        <v>8</v>
      </c>
      <c r="N60" t="n">
        <v>31.49</v>
      </c>
      <c r="O60" t="n">
        <v>21334.25</v>
      </c>
      <c r="P60" t="n">
        <v>174.74</v>
      </c>
      <c r="Q60" t="n">
        <v>444.55</v>
      </c>
      <c r="R60" t="n">
        <v>69.17</v>
      </c>
      <c r="S60" t="n">
        <v>48.21</v>
      </c>
      <c r="T60" t="n">
        <v>4539.38</v>
      </c>
      <c r="U60" t="n">
        <v>0.7</v>
      </c>
      <c r="V60" t="n">
        <v>0.78</v>
      </c>
      <c r="W60" t="n">
        <v>0.18</v>
      </c>
      <c r="X60" t="n">
        <v>0.26</v>
      </c>
      <c r="Y60" t="n">
        <v>1</v>
      </c>
      <c r="Z60" t="n">
        <v>10</v>
      </c>
      <c r="AA60" t="n">
        <v>227.9043792501421</v>
      </c>
      <c r="AB60" t="n">
        <v>311.8288261215056</v>
      </c>
      <c r="AC60" t="n">
        <v>282.0683206110677</v>
      </c>
      <c r="AD60" t="n">
        <v>227904.3792501421</v>
      </c>
      <c r="AE60" t="n">
        <v>311828.8261215056</v>
      </c>
      <c r="AF60" t="n">
        <v>5.240742597869585e-06</v>
      </c>
      <c r="AG60" t="n">
        <v>5.82175925925926</v>
      </c>
      <c r="AH60" t="n">
        <v>282068.3206110677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4.9866</v>
      </c>
      <c r="E61" t="n">
        <v>20.05</v>
      </c>
      <c r="F61" t="n">
        <v>17.5</v>
      </c>
      <c r="G61" t="n">
        <v>116.68</v>
      </c>
      <c r="H61" t="n">
        <v>1.63</v>
      </c>
      <c r="I61" t="n">
        <v>9</v>
      </c>
      <c r="J61" t="n">
        <v>171.45</v>
      </c>
      <c r="K61" t="n">
        <v>49.1</v>
      </c>
      <c r="L61" t="n">
        <v>15.75</v>
      </c>
      <c r="M61" t="n">
        <v>7</v>
      </c>
      <c r="N61" t="n">
        <v>31.6</v>
      </c>
      <c r="O61" t="n">
        <v>21379.25</v>
      </c>
      <c r="P61" t="n">
        <v>173.94</v>
      </c>
      <c r="Q61" t="n">
        <v>444.55</v>
      </c>
      <c r="R61" t="n">
        <v>67.97</v>
      </c>
      <c r="S61" t="n">
        <v>48.21</v>
      </c>
      <c r="T61" t="n">
        <v>3943.91</v>
      </c>
      <c r="U61" t="n">
        <v>0.71</v>
      </c>
      <c r="V61" t="n">
        <v>0.78</v>
      </c>
      <c r="W61" t="n">
        <v>0.18</v>
      </c>
      <c r="X61" t="n">
        <v>0.23</v>
      </c>
      <c r="Y61" t="n">
        <v>1</v>
      </c>
      <c r="Z61" t="n">
        <v>10</v>
      </c>
      <c r="AA61" t="n">
        <v>227.0263064453</v>
      </c>
      <c r="AB61" t="n">
        <v>310.6274081720829</v>
      </c>
      <c r="AC61" t="n">
        <v>280.9815643045368</v>
      </c>
      <c r="AD61" t="n">
        <v>227026.3064452999</v>
      </c>
      <c r="AE61" t="n">
        <v>310627.4081720829</v>
      </c>
      <c r="AF61" t="n">
        <v>5.258458497029352e-06</v>
      </c>
      <c r="AG61" t="n">
        <v>5.80150462962963</v>
      </c>
      <c r="AH61" t="n">
        <v>280981.5643045368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4.9832</v>
      </c>
      <c r="E62" t="n">
        <v>20.07</v>
      </c>
      <c r="F62" t="n">
        <v>17.52</v>
      </c>
      <c r="G62" t="n">
        <v>116.77</v>
      </c>
      <c r="H62" t="n">
        <v>1.65</v>
      </c>
      <c r="I62" t="n">
        <v>9</v>
      </c>
      <c r="J62" t="n">
        <v>171.81</v>
      </c>
      <c r="K62" t="n">
        <v>49.1</v>
      </c>
      <c r="L62" t="n">
        <v>16</v>
      </c>
      <c r="M62" t="n">
        <v>7</v>
      </c>
      <c r="N62" t="n">
        <v>31.72</v>
      </c>
      <c r="O62" t="n">
        <v>21424.29</v>
      </c>
      <c r="P62" t="n">
        <v>174.14</v>
      </c>
      <c r="Q62" t="n">
        <v>444.57</v>
      </c>
      <c r="R62" t="n">
        <v>68.44</v>
      </c>
      <c r="S62" t="n">
        <v>48.21</v>
      </c>
      <c r="T62" t="n">
        <v>4178.01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227.246444580742</v>
      </c>
      <c r="AB62" t="n">
        <v>310.9286108808038</v>
      </c>
      <c r="AC62" t="n">
        <v>281.2540206494781</v>
      </c>
      <c r="AD62" t="n">
        <v>227246.444580742</v>
      </c>
      <c r="AE62" t="n">
        <v>310928.6108808038</v>
      </c>
      <c r="AF62" t="n">
        <v>5.254873136485113e-06</v>
      </c>
      <c r="AG62" t="n">
        <v>5.807291666666667</v>
      </c>
      <c r="AH62" t="n">
        <v>281254.0206494781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4.9859</v>
      </c>
      <c r="E63" t="n">
        <v>20.06</v>
      </c>
      <c r="F63" t="n">
        <v>17.51</v>
      </c>
      <c r="G63" t="n">
        <v>116.7</v>
      </c>
      <c r="H63" t="n">
        <v>1.67</v>
      </c>
      <c r="I63" t="n">
        <v>9</v>
      </c>
      <c r="J63" t="n">
        <v>172.18</v>
      </c>
      <c r="K63" t="n">
        <v>49.1</v>
      </c>
      <c r="L63" t="n">
        <v>16.25</v>
      </c>
      <c r="M63" t="n">
        <v>7</v>
      </c>
      <c r="N63" t="n">
        <v>31.83</v>
      </c>
      <c r="O63" t="n">
        <v>21469.36</v>
      </c>
      <c r="P63" t="n">
        <v>173.75</v>
      </c>
      <c r="Q63" t="n">
        <v>444.56</v>
      </c>
      <c r="R63" t="n">
        <v>68.06999999999999</v>
      </c>
      <c r="S63" t="n">
        <v>48.21</v>
      </c>
      <c r="T63" t="n">
        <v>3996.42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226.9715215446859</v>
      </c>
      <c r="AB63" t="n">
        <v>310.5524490541237</v>
      </c>
      <c r="AC63" t="n">
        <v>280.9137591795898</v>
      </c>
      <c r="AD63" t="n">
        <v>226971.5215446859</v>
      </c>
      <c r="AE63" t="n">
        <v>310552.4490541237</v>
      </c>
      <c r="AF63" t="n">
        <v>5.257720334564361e-06</v>
      </c>
      <c r="AG63" t="n">
        <v>5.804398148148148</v>
      </c>
      <c r="AH63" t="n">
        <v>280913.7591795898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4.9883</v>
      </c>
      <c r="E64" t="n">
        <v>20.05</v>
      </c>
      <c r="F64" t="n">
        <v>17.5</v>
      </c>
      <c r="G64" t="n">
        <v>116.64</v>
      </c>
      <c r="H64" t="n">
        <v>1.7</v>
      </c>
      <c r="I64" t="n">
        <v>9</v>
      </c>
      <c r="J64" t="n">
        <v>172.54</v>
      </c>
      <c r="K64" t="n">
        <v>49.1</v>
      </c>
      <c r="L64" t="n">
        <v>16.5</v>
      </c>
      <c r="M64" t="n">
        <v>7</v>
      </c>
      <c r="N64" t="n">
        <v>31.95</v>
      </c>
      <c r="O64" t="n">
        <v>21514.48</v>
      </c>
      <c r="P64" t="n">
        <v>174.01</v>
      </c>
      <c r="Q64" t="n">
        <v>444.55</v>
      </c>
      <c r="R64" t="n">
        <v>67.67</v>
      </c>
      <c r="S64" t="n">
        <v>48.21</v>
      </c>
      <c r="T64" t="n">
        <v>3794.95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227.0192693788964</v>
      </c>
      <c r="AB64" t="n">
        <v>310.6177797473762</v>
      </c>
      <c r="AC64" t="n">
        <v>280.9728548031705</v>
      </c>
      <c r="AD64" t="n">
        <v>227019.2693788964</v>
      </c>
      <c r="AE64" t="n">
        <v>310617.7797473762</v>
      </c>
      <c r="AF64" t="n">
        <v>5.260251177301471e-06</v>
      </c>
      <c r="AG64" t="n">
        <v>5.80150462962963</v>
      </c>
      <c r="AH64" t="n">
        <v>280972.8548031705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4.9911</v>
      </c>
      <c r="E65" t="n">
        <v>20.04</v>
      </c>
      <c r="F65" t="n">
        <v>17.48</v>
      </c>
      <c r="G65" t="n">
        <v>116.56</v>
      </c>
      <c r="H65" t="n">
        <v>1.72</v>
      </c>
      <c r="I65" t="n">
        <v>9</v>
      </c>
      <c r="J65" t="n">
        <v>172.91</v>
      </c>
      <c r="K65" t="n">
        <v>49.1</v>
      </c>
      <c r="L65" t="n">
        <v>16.75</v>
      </c>
      <c r="M65" t="n">
        <v>7</v>
      </c>
      <c r="N65" t="n">
        <v>32.07</v>
      </c>
      <c r="O65" t="n">
        <v>21559.64</v>
      </c>
      <c r="P65" t="n">
        <v>172.1</v>
      </c>
      <c r="Q65" t="n">
        <v>444.55</v>
      </c>
      <c r="R65" t="n">
        <v>67.3</v>
      </c>
      <c r="S65" t="n">
        <v>48.21</v>
      </c>
      <c r="T65" t="n">
        <v>3609.96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225.9852854813711</v>
      </c>
      <c r="AB65" t="n">
        <v>309.2030373626326</v>
      </c>
      <c r="AC65" t="n">
        <v>279.693133446023</v>
      </c>
      <c r="AD65" t="n">
        <v>225985.285481371</v>
      </c>
      <c r="AE65" t="n">
        <v>309203.0373626326</v>
      </c>
      <c r="AF65" t="n">
        <v>5.263203827161432e-06</v>
      </c>
      <c r="AG65" t="n">
        <v>5.798611111111111</v>
      </c>
      <c r="AH65" t="n">
        <v>279693.133446023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4.9946</v>
      </c>
      <c r="E66" t="n">
        <v>20.02</v>
      </c>
      <c r="F66" t="n">
        <v>17.47</v>
      </c>
      <c r="G66" t="n">
        <v>116.47</v>
      </c>
      <c r="H66" t="n">
        <v>1.74</v>
      </c>
      <c r="I66" t="n">
        <v>9</v>
      </c>
      <c r="J66" t="n">
        <v>173.28</v>
      </c>
      <c r="K66" t="n">
        <v>49.1</v>
      </c>
      <c r="L66" t="n">
        <v>17</v>
      </c>
      <c r="M66" t="n">
        <v>7</v>
      </c>
      <c r="N66" t="n">
        <v>32.18</v>
      </c>
      <c r="O66" t="n">
        <v>21604.83</v>
      </c>
      <c r="P66" t="n">
        <v>172.08</v>
      </c>
      <c r="Q66" t="n">
        <v>444.58</v>
      </c>
      <c r="R66" t="n">
        <v>66.83</v>
      </c>
      <c r="S66" t="n">
        <v>48.21</v>
      </c>
      <c r="T66" t="n">
        <v>3376.56</v>
      </c>
      <c r="U66" t="n">
        <v>0.72</v>
      </c>
      <c r="V66" t="n">
        <v>0.78</v>
      </c>
      <c r="W66" t="n">
        <v>0.18</v>
      </c>
      <c r="X66" t="n">
        <v>0.19</v>
      </c>
      <c r="Y66" t="n">
        <v>1</v>
      </c>
      <c r="Z66" t="n">
        <v>10</v>
      </c>
      <c r="AA66" t="n">
        <v>225.871604076888</v>
      </c>
      <c r="AB66" t="n">
        <v>309.0474934497493</v>
      </c>
      <c r="AC66" t="n">
        <v>279.5524344258781</v>
      </c>
      <c r="AD66" t="n">
        <v>225871.604076888</v>
      </c>
      <c r="AE66" t="n">
        <v>309047.4934497493</v>
      </c>
      <c r="AF66" t="n">
        <v>5.266894639486384e-06</v>
      </c>
      <c r="AG66" t="n">
        <v>5.792824074074074</v>
      </c>
      <c r="AH66" t="n">
        <v>279552.434425878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4.9764</v>
      </c>
      <c r="E67" t="n">
        <v>20.09</v>
      </c>
      <c r="F67" t="n">
        <v>17.54</v>
      </c>
      <c r="G67" t="n">
        <v>116.96</v>
      </c>
      <c r="H67" t="n">
        <v>1.76</v>
      </c>
      <c r="I67" t="n">
        <v>9</v>
      </c>
      <c r="J67" t="n">
        <v>173.64</v>
      </c>
      <c r="K67" t="n">
        <v>49.1</v>
      </c>
      <c r="L67" t="n">
        <v>17.25</v>
      </c>
      <c r="M67" t="n">
        <v>7</v>
      </c>
      <c r="N67" t="n">
        <v>32.3</v>
      </c>
      <c r="O67" t="n">
        <v>21650.07</v>
      </c>
      <c r="P67" t="n">
        <v>171.91</v>
      </c>
      <c r="Q67" t="n">
        <v>444.55</v>
      </c>
      <c r="R67" t="n">
        <v>69.59999999999999</v>
      </c>
      <c r="S67" t="n">
        <v>48.21</v>
      </c>
      <c r="T67" t="n">
        <v>4760.47</v>
      </c>
      <c r="U67" t="n">
        <v>0.6899999999999999</v>
      </c>
      <c r="V67" t="n">
        <v>0.78</v>
      </c>
      <c r="W67" t="n">
        <v>0.17</v>
      </c>
      <c r="X67" t="n">
        <v>0.27</v>
      </c>
      <c r="Y67" t="n">
        <v>1</v>
      </c>
      <c r="Z67" t="n">
        <v>10</v>
      </c>
      <c r="AA67" t="n">
        <v>226.3682978874495</v>
      </c>
      <c r="AB67" t="n">
        <v>309.7270918339437</v>
      </c>
      <c r="AC67" t="n">
        <v>280.1671728941074</v>
      </c>
      <c r="AD67" t="n">
        <v>226368.2978874495</v>
      </c>
      <c r="AE67" t="n">
        <v>309727.0918339437</v>
      </c>
      <c r="AF67" t="n">
        <v>5.247702415396636e-06</v>
      </c>
      <c r="AG67" t="n">
        <v>5.813078703703703</v>
      </c>
      <c r="AH67" t="n">
        <v>280167.1728941074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5.0062</v>
      </c>
      <c r="E68" t="n">
        <v>19.98</v>
      </c>
      <c r="F68" t="n">
        <v>17.45</v>
      </c>
      <c r="G68" t="n">
        <v>130.91</v>
      </c>
      <c r="H68" t="n">
        <v>1.78</v>
      </c>
      <c r="I68" t="n">
        <v>8</v>
      </c>
      <c r="J68" t="n">
        <v>174.01</v>
      </c>
      <c r="K68" t="n">
        <v>49.1</v>
      </c>
      <c r="L68" t="n">
        <v>17.5</v>
      </c>
      <c r="M68" t="n">
        <v>6</v>
      </c>
      <c r="N68" t="n">
        <v>32.42</v>
      </c>
      <c r="O68" t="n">
        <v>21695.35</v>
      </c>
      <c r="P68" t="n">
        <v>170.24</v>
      </c>
      <c r="Q68" t="n">
        <v>444.55</v>
      </c>
      <c r="R68" t="n">
        <v>66.39</v>
      </c>
      <c r="S68" t="n">
        <v>48.21</v>
      </c>
      <c r="T68" t="n">
        <v>3160.96</v>
      </c>
      <c r="U68" t="n">
        <v>0.73</v>
      </c>
      <c r="V68" t="n">
        <v>0.78</v>
      </c>
      <c r="W68" t="n">
        <v>0.17</v>
      </c>
      <c r="X68" t="n">
        <v>0.18</v>
      </c>
      <c r="Y68" t="n">
        <v>1</v>
      </c>
      <c r="Z68" t="n">
        <v>10</v>
      </c>
      <c r="AA68" t="n">
        <v>224.6658690371657</v>
      </c>
      <c r="AB68" t="n">
        <v>307.3977535751264</v>
      </c>
      <c r="AC68" t="n">
        <v>278.0601434094641</v>
      </c>
      <c r="AD68" t="n">
        <v>224665.8690371657</v>
      </c>
      <c r="AE68" t="n">
        <v>307397.7535751264</v>
      </c>
      <c r="AF68" t="n">
        <v>5.279127046049079e-06</v>
      </c>
      <c r="AG68" t="n">
        <v>5.78125</v>
      </c>
      <c r="AH68" t="n">
        <v>278060.1434094641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4.998</v>
      </c>
      <c r="E69" t="n">
        <v>20.01</v>
      </c>
      <c r="F69" t="n">
        <v>17.49</v>
      </c>
      <c r="G69" t="n">
        <v>131.15</v>
      </c>
      <c r="H69" t="n">
        <v>1.8</v>
      </c>
      <c r="I69" t="n">
        <v>8</v>
      </c>
      <c r="J69" t="n">
        <v>174.38</v>
      </c>
      <c r="K69" t="n">
        <v>49.1</v>
      </c>
      <c r="L69" t="n">
        <v>17.75</v>
      </c>
      <c r="M69" t="n">
        <v>6</v>
      </c>
      <c r="N69" t="n">
        <v>32.53</v>
      </c>
      <c r="O69" t="n">
        <v>21740.66</v>
      </c>
      <c r="P69" t="n">
        <v>170.09</v>
      </c>
      <c r="Q69" t="n">
        <v>444.56</v>
      </c>
      <c r="R69" t="n">
        <v>67.54000000000001</v>
      </c>
      <c r="S69" t="n">
        <v>48.21</v>
      </c>
      <c r="T69" t="n">
        <v>3736.18</v>
      </c>
      <c r="U69" t="n">
        <v>0.71</v>
      </c>
      <c r="V69" t="n">
        <v>0.78</v>
      </c>
      <c r="W69" t="n">
        <v>0.18</v>
      </c>
      <c r="X69" t="n">
        <v>0.21</v>
      </c>
      <c r="Y69" t="n">
        <v>1</v>
      </c>
      <c r="Z69" t="n">
        <v>10</v>
      </c>
      <c r="AA69" t="n">
        <v>224.8684918657698</v>
      </c>
      <c r="AB69" t="n">
        <v>307.6749910683107</v>
      </c>
      <c r="AC69" t="n">
        <v>278.3109217454042</v>
      </c>
      <c r="AD69" t="n">
        <v>224868.4918657698</v>
      </c>
      <c r="AE69" t="n">
        <v>307674.9910683107</v>
      </c>
      <c r="AF69" t="n">
        <v>5.270480000030622e-06</v>
      </c>
      <c r="AG69" t="n">
        <v>5.789930555555556</v>
      </c>
      <c r="AH69" t="n">
        <v>278310.9217454043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5.0002</v>
      </c>
      <c r="E70" t="n">
        <v>20</v>
      </c>
      <c r="F70" t="n">
        <v>17.48</v>
      </c>
      <c r="G70" t="n">
        <v>131.09</v>
      </c>
      <c r="H70" t="n">
        <v>1.83</v>
      </c>
      <c r="I70" t="n">
        <v>8</v>
      </c>
      <c r="J70" t="n">
        <v>174.75</v>
      </c>
      <c r="K70" t="n">
        <v>49.1</v>
      </c>
      <c r="L70" t="n">
        <v>18</v>
      </c>
      <c r="M70" t="n">
        <v>6</v>
      </c>
      <c r="N70" t="n">
        <v>32.65</v>
      </c>
      <c r="O70" t="n">
        <v>21786.02</v>
      </c>
      <c r="P70" t="n">
        <v>169.1</v>
      </c>
      <c r="Q70" t="n">
        <v>444.55</v>
      </c>
      <c r="R70" t="n">
        <v>67.23</v>
      </c>
      <c r="S70" t="n">
        <v>48.21</v>
      </c>
      <c r="T70" t="n">
        <v>3582.18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224.3172207084085</v>
      </c>
      <c r="AB70" t="n">
        <v>306.9207175504422</v>
      </c>
      <c r="AC70" t="n">
        <v>277.6286350334514</v>
      </c>
      <c r="AD70" t="n">
        <v>224317.2207084085</v>
      </c>
      <c r="AE70" t="n">
        <v>306920.7175504423</v>
      </c>
      <c r="AF70" t="n">
        <v>5.272799939206306e-06</v>
      </c>
      <c r="AG70" t="n">
        <v>5.787037037037037</v>
      </c>
      <c r="AH70" t="n">
        <v>277628.6350334514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5.0008</v>
      </c>
      <c r="E71" t="n">
        <v>20</v>
      </c>
      <c r="F71" t="n">
        <v>17.48</v>
      </c>
      <c r="G71" t="n">
        <v>131.07</v>
      </c>
      <c r="H71" t="n">
        <v>1.85</v>
      </c>
      <c r="I71" t="n">
        <v>8</v>
      </c>
      <c r="J71" t="n">
        <v>175.11</v>
      </c>
      <c r="K71" t="n">
        <v>49.1</v>
      </c>
      <c r="L71" t="n">
        <v>18.25</v>
      </c>
      <c r="M71" t="n">
        <v>6</v>
      </c>
      <c r="N71" t="n">
        <v>32.77</v>
      </c>
      <c r="O71" t="n">
        <v>21831.41</v>
      </c>
      <c r="P71" t="n">
        <v>168.4</v>
      </c>
      <c r="Q71" t="n">
        <v>444.55</v>
      </c>
      <c r="R71" t="n">
        <v>67.14</v>
      </c>
      <c r="S71" t="n">
        <v>48.21</v>
      </c>
      <c r="T71" t="n">
        <v>3535.07</v>
      </c>
      <c r="U71" t="n">
        <v>0.72</v>
      </c>
      <c r="V71" t="n">
        <v>0.78</v>
      </c>
      <c r="W71" t="n">
        <v>0.18</v>
      </c>
      <c r="X71" t="n">
        <v>0.2</v>
      </c>
      <c r="Y71" t="n">
        <v>1</v>
      </c>
      <c r="Z71" t="n">
        <v>10</v>
      </c>
      <c r="AA71" t="n">
        <v>223.9645626421704</v>
      </c>
      <c r="AB71" t="n">
        <v>306.4381952260397</v>
      </c>
      <c r="AC71" t="n">
        <v>277.1921639624654</v>
      </c>
      <c r="AD71" t="n">
        <v>223964.5626421704</v>
      </c>
      <c r="AE71" t="n">
        <v>306438.1952260397</v>
      </c>
      <c r="AF71" t="n">
        <v>5.273432649890583e-06</v>
      </c>
      <c r="AG71" t="n">
        <v>5.787037037037037</v>
      </c>
      <c r="AH71" t="n">
        <v>277192.1639624654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5.0083</v>
      </c>
      <c r="E72" t="n">
        <v>19.97</v>
      </c>
      <c r="F72" t="n">
        <v>17.45</v>
      </c>
      <c r="G72" t="n">
        <v>130.85</v>
      </c>
      <c r="H72" t="n">
        <v>1.87</v>
      </c>
      <c r="I72" t="n">
        <v>8</v>
      </c>
      <c r="J72" t="n">
        <v>175.48</v>
      </c>
      <c r="K72" t="n">
        <v>49.1</v>
      </c>
      <c r="L72" t="n">
        <v>18.5</v>
      </c>
      <c r="M72" t="n">
        <v>6</v>
      </c>
      <c r="N72" t="n">
        <v>32.89</v>
      </c>
      <c r="O72" t="n">
        <v>21876.85</v>
      </c>
      <c r="P72" t="n">
        <v>167.33</v>
      </c>
      <c r="Q72" t="n">
        <v>444.55</v>
      </c>
      <c r="R72" t="n">
        <v>66.04000000000001</v>
      </c>
      <c r="S72" t="n">
        <v>48.21</v>
      </c>
      <c r="T72" t="n">
        <v>2985.63</v>
      </c>
      <c r="U72" t="n">
        <v>0.73</v>
      </c>
      <c r="V72" t="n">
        <v>0.78</v>
      </c>
      <c r="W72" t="n">
        <v>0.18</v>
      </c>
      <c r="X72" t="n">
        <v>0.17</v>
      </c>
      <c r="Y72" t="n">
        <v>1</v>
      </c>
      <c r="Z72" t="n">
        <v>10</v>
      </c>
      <c r="AA72" t="n">
        <v>223.211121126866</v>
      </c>
      <c r="AB72" t="n">
        <v>305.407303305307</v>
      </c>
      <c r="AC72" t="n">
        <v>276.2596589197811</v>
      </c>
      <c r="AD72" t="n">
        <v>223211.121126866</v>
      </c>
      <c r="AE72" t="n">
        <v>305407.3033053071</v>
      </c>
      <c r="AF72" t="n">
        <v>5.281341533444051e-06</v>
      </c>
      <c r="AG72" t="n">
        <v>5.778356481481481</v>
      </c>
      <c r="AH72" t="n">
        <v>276259.6589197812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5.0102</v>
      </c>
      <c r="E73" t="n">
        <v>19.96</v>
      </c>
      <c r="F73" t="n">
        <v>17.44</v>
      </c>
      <c r="G73" t="n">
        <v>130.79</v>
      </c>
      <c r="H73" t="n">
        <v>1.89</v>
      </c>
      <c r="I73" t="n">
        <v>8</v>
      </c>
      <c r="J73" t="n">
        <v>175.85</v>
      </c>
      <c r="K73" t="n">
        <v>49.1</v>
      </c>
      <c r="L73" t="n">
        <v>18.75</v>
      </c>
      <c r="M73" t="n">
        <v>5</v>
      </c>
      <c r="N73" t="n">
        <v>33.01</v>
      </c>
      <c r="O73" t="n">
        <v>21922.32</v>
      </c>
      <c r="P73" t="n">
        <v>165.7</v>
      </c>
      <c r="Q73" t="n">
        <v>444.55</v>
      </c>
      <c r="R73" t="n">
        <v>65.77</v>
      </c>
      <c r="S73" t="n">
        <v>48.21</v>
      </c>
      <c r="T73" t="n">
        <v>2849.37</v>
      </c>
      <c r="U73" t="n">
        <v>0.73</v>
      </c>
      <c r="V73" t="n">
        <v>0.78</v>
      </c>
      <c r="W73" t="n">
        <v>0.18</v>
      </c>
      <c r="X73" t="n">
        <v>0.16</v>
      </c>
      <c r="Y73" t="n">
        <v>1</v>
      </c>
      <c r="Z73" t="n">
        <v>10</v>
      </c>
      <c r="AA73" t="n">
        <v>222.3596926018715</v>
      </c>
      <c r="AB73" t="n">
        <v>304.2423412350346</v>
      </c>
      <c r="AC73" t="n">
        <v>275.2058791944607</v>
      </c>
      <c r="AD73" t="n">
        <v>222359.6926018715</v>
      </c>
      <c r="AE73" t="n">
        <v>304242.3412350346</v>
      </c>
      <c r="AF73" t="n">
        <v>5.283345117277596e-06</v>
      </c>
      <c r="AG73" t="n">
        <v>5.775462962962963</v>
      </c>
      <c r="AH73" t="n">
        <v>275205.8791944607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4.9962</v>
      </c>
      <c r="E74" t="n">
        <v>20.02</v>
      </c>
      <c r="F74" t="n">
        <v>17.49</v>
      </c>
      <c r="G74" t="n">
        <v>131.21</v>
      </c>
      <c r="H74" t="n">
        <v>1.91</v>
      </c>
      <c r="I74" t="n">
        <v>8</v>
      </c>
      <c r="J74" t="n">
        <v>176.22</v>
      </c>
      <c r="K74" t="n">
        <v>49.1</v>
      </c>
      <c r="L74" t="n">
        <v>19</v>
      </c>
      <c r="M74" t="n">
        <v>6</v>
      </c>
      <c r="N74" t="n">
        <v>33.13</v>
      </c>
      <c r="O74" t="n">
        <v>21967.84</v>
      </c>
      <c r="P74" t="n">
        <v>166.5</v>
      </c>
      <c r="Q74" t="n">
        <v>444.57</v>
      </c>
      <c r="R74" t="n">
        <v>67.93000000000001</v>
      </c>
      <c r="S74" t="n">
        <v>48.21</v>
      </c>
      <c r="T74" t="n">
        <v>3928.57</v>
      </c>
      <c r="U74" t="n">
        <v>0.71</v>
      </c>
      <c r="V74" t="n">
        <v>0.78</v>
      </c>
      <c r="W74" t="n">
        <v>0.17</v>
      </c>
      <c r="X74" t="n">
        <v>0.22</v>
      </c>
      <c r="Y74" t="n">
        <v>1</v>
      </c>
      <c r="Z74" t="n">
        <v>10</v>
      </c>
      <c r="AA74" t="n">
        <v>223.1731236073412</v>
      </c>
      <c r="AB74" t="n">
        <v>305.3553134227608</v>
      </c>
      <c r="AC74" t="n">
        <v>276.2126308786569</v>
      </c>
      <c r="AD74" t="n">
        <v>223173.1236073411</v>
      </c>
      <c r="AE74" t="n">
        <v>305355.3134227609</v>
      </c>
      <c r="AF74" t="n">
        <v>5.26858186797779e-06</v>
      </c>
      <c r="AG74" t="n">
        <v>5.792824074074074</v>
      </c>
      <c r="AH74" t="n">
        <v>276212.6308786569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5.0001</v>
      </c>
      <c r="E75" t="n">
        <v>20</v>
      </c>
      <c r="F75" t="n">
        <v>17.48</v>
      </c>
      <c r="G75" t="n">
        <v>131.09</v>
      </c>
      <c r="H75" t="n">
        <v>1.93</v>
      </c>
      <c r="I75" t="n">
        <v>8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164.25</v>
      </c>
      <c r="Q75" t="n">
        <v>444.55</v>
      </c>
      <c r="R75" t="n">
        <v>67.19</v>
      </c>
      <c r="S75" t="n">
        <v>48.21</v>
      </c>
      <c r="T75" t="n">
        <v>3560.31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221.9735294005211</v>
      </c>
      <c r="AB75" t="n">
        <v>303.7139757066292</v>
      </c>
      <c r="AC75" t="n">
        <v>274.7279401305204</v>
      </c>
      <c r="AD75" t="n">
        <v>221973.5294005211</v>
      </c>
      <c r="AE75" t="n">
        <v>303713.9757066292</v>
      </c>
      <c r="AF75" t="n">
        <v>5.272694487425592e-06</v>
      </c>
      <c r="AG75" t="n">
        <v>5.787037037037037</v>
      </c>
      <c r="AH75" t="n">
        <v>274727.9401305204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4.997</v>
      </c>
      <c r="E76" t="n">
        <v>20.01</v>
      </c>
      <c r="F76" t="n">
        <v>17.49</v>
      </c>
      <c r="G76" t="n">
        <v>131.18</v>
      </c>
      <c r="H76" t="n">
        <v>1.95</v>
      </c>
      <c r="I76" t="n">
        <v>8</v>
      </c>
      <c r="J76" t="n">
        <v>176.96</v>
      </c>
      <c r="K76" t="n">
        <v>49.1</v>
      </c>
      <c r="L76" t="n">
        <v>19.5</v>
      </c>
      <c r="M76" t="n">
        <v>3</v>
      </c>
      <c r="N76" t="n">
        <v>33.36</v>
      </c>
      <c r="O76" t="n">
        <v>22058.99</v>
      </c>
      <c r="P76" t="n">
        <v>163.31</v>
      </c>
      <c r="Q76" t="n">
        <v>444.57</v>
      </c>
      <c r="R76" t="n">
        <v>67.53</v>
      </c>
      <c r="S76" t="n">
        <v>48.21</v>
      </c>
      <c r="T76" t="n">
        <v>3728.79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221.6104665021817</v>
      </c>
      <c r="AB76" t="n">
        <v>303.2172170319168</v>
      </c>
      <c r="AC76" t="n">
        <v>274.2785914065172</v>
      </c>
      <c r="AD76" t="n">
        <v>221610.4665021817</v>
      </c>
      <c r="AE76" t="n">
        <v>303217.2170319168</v>
      </c>
      <c r="AF76" t="n">
        <v>5.269425482223493e-06</v>
      </c>
      <c r="AG76" t="n">
        <v>5.789930555555556</v>
      </c>
      <c r="AH76" t="n">
        <v>274278.5914065172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5.0155</v>
      </c>
      <c r="E77" t="n">
        <v>19.94</v>
      </c>
      <c r="F77" t="n">
        <v>17.45</v>
      </c>
      <c r="G77" t="n">
        <v>149.55</v>
      </c>
      <c r="H77" t="n">
        <v>1.98</v>
      </c>
      <c r="I77" t="n">
        <v>7</v>
      </c>
      <c r="J77" t="n">
        <v>177.33</v>
      </c>
      <c r="K77" t="n">
        <v>49.1</v>
      </c>
      <c r="L77" t="n">
        <v>19.75</v>
      </c>
      <c r="M77" t="n">
        <v>2</v>
      </c>
      <c r="N77" t="n">
        <v>33.48</v>
      </c>
      <c r="O77" t="n">
        <v>22104.63</v>
      </c>
      <c r="P77" t="n">
        <v>163.32</v>
      </c>
      <c r="Q77" t="n">
        <v>444.55</v>
      </c>
      <c r="R77" t="n">
        <v>66.05</v>
      </c>
      <c r="S77" t="n">
        <v>48.21</v>
      </c>
      <c r="T77" t="n">
        <v>2994.66</v>
      </c>
      <c r="U77" t="n">
        <v>0.73</v>
      </c>
      <c r="V77" t="n">
        <v>0.78</v>
      </c>
      <c r="W77" t="n">
        <v>0.18</v>
      </c>
      <c r="X77" t="n">
        <v>0.17</v>
      </c>
      <c r="Y77" t="n">
        <v>1</v>
      </c>
      <c r="Z77" t="n">
        <v>10</v>
      </c>
      <c r="AA77" t="n">
        <v>221.1102259522002</v>
      </c>
      <c r="AB77" t="n">
        <v>302.5327658423771</v>
      </c>
      <c r="AC77" t="n">
        <v>273.6594632778737</v>
      </c>
      <c r="AD77" t="n">
        <v>221110.2259522002</v>
      </c>
      <c r="AE77" t="n">
        <v>302532.7658423771</v>
      </c>
      <c r="AF77" t="n">
        <v>5.288934061655379e-06</v>
      </c>
      <c r="AG77" t="n">
        <v>5.769675925925926</v>
      </c>
      <c r="AH77" t="n">
        <v>273659.4632778737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5.0147</v>
      </c>
      <c r="E78" t="n">
        <v>19.94</v>
      </c>
      <c r="F78" t="n">
        <v>17.45</v>
      </c>
      <c r="G78" t="n">
        <v>149.58</v>
      </c>
      <c r="H78" t="n">
        <v>2</v>
      </c>
      <c r="I78" t="n">
        <v>7</v>
      </c>
      <c r="J78" t="n">
        <v>177.7</v>
      </c>
      <c r="K78" t="n">
        <v>49.1</v>
      </c>
      <c r="L78" t="n">
        <v>20</v>
      </c>
      <c r="M78" t="n">
        <v>1</v>
      </c>
      <c r="N78" t="n">
        <v>33.61</v>
      </c>
      <c r="O78" t="n">
        <v>22150.3</v>
      </c>
      <c r="P78" t="n">
        <v>163.74</v>
      </c>
      <c r="Q78" t="n">
        <v>444.55</v>
      </c>
      <c r="R78" t="n">
        <v>66.16</v>
      </c>
      <c r="S78" t="n">
        <v>48.21</v>
      </c>
      <c r="T78" t="n">
        <v>3052.07</v>
      </c>
      <c r="U78" t="n">
        <v>0.73</v>
      </c>
      <c r="V78" t="n">
        <v>0.78</v>
      </c>
      <c r="W78" t="n">
        <v>0.18</v>
      </c>
      <c r="X78" t="n">
        <v>0.17</v>
      </c>
      <c r="Y78" t="n">
        <v>1</v>
      </c>
      <c r="Z78" t="n">
        <v>10</v>
      </c>
      <c r="AA78" t="n">
        <v>221.3310350890119</v>
      </c>
      <c r="AB78" t="n">
        <v>302.8348866447742</v>
      </c>
      <c r="AC78" t="n">
        <v>273.9327500949193</v>
      </c>
      <c r="AD78" t="n">
        <v>221331.0350890119</v>
      </c>
      <c r="AE78" t="n">
        <v>302834.8866447742</v>
      </c>
      <c r="AF78" t="n">
        <v>5.288090447409676e-06</v>
      </c>
      <c r="AG78" t="n">
        <v>5.769675925925926</v>
      </c>
      <c r="AH78" t="n">
        <v>273932.7500949193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5.0143</v>
      </c>
      <c r="E79" t="n">
        <v>19.94</v>
      </c>
      <c r="F79" t="n">
        <v>17.45</v>
      </c>
      <c r="G79" t="n">
        <v>149.59</v>
      </c>
      <c r="H79" t="n">
        <v>2.02</v>
      </c>
      <c r="I79" t="n">
        <v>7</v>
      </c>
      <c r="J79" t="n">
        <v>178.07</v>
      </c>
      <c r="K79" t="n">
        <v>49.1</v>
      </c>
      <c r="L79" t="n">
        <v>20.25</v>
      </c>
      <c r="M79" t="n">
        <v>0</v>
      </c>
      <c r="N79" t="n">
        <v>33.73</v>
      </c>
      <c r="O79" t="n">
        <v>22196.02</v>
      </c>
      <c r="P79" t="n">
        <v>164.17</v>
      </c>
      <c r="Q79" t="n">
        <v>444.55</v>
      </c>
      <c r="R79" t="n">
        <v>66.17</v>
      </c>
      <c r="S79" t="n">
        <v>48.21</v>
      </c>
      <c r="T79" t="n">
        <v>3057.44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221.5475831073345</v>
      </c>
      <c r="AB79" t="n">
        <v>303.1311771968674</v>
      </c>
      <c r="AC79" t="n">
        <v>274.2007630925672</v>
      </c>
      <c r="AD79" t="n">
        <v>221547.5831073345</v>
      </c>
      <c r="AE79" t="n">
        <v>303131.1771968674</v>
      </c>
      <c r="AF79" t="n">
        <v>5.287668640286824e-06</v>
      </c>
      <c r="AG79" t="n">
        <v>5.769675925925926</v>
      </c>
      <c r="AH79" t="n">
        <v>274200.7630925672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2.804</v>
      </c>
      <c r="E2" t="n">
        <v>35.66</v>
      </c>
      <c r="F2" t="n">
        <v>24.34</v>
      </c>
      <c r="G2" t="n">
        <v>6.14</v>
      </c>
      <c r="H2" t="n">
        <v>0.1</v>
      </c>
      <c r="I2" t="n">
        <v>238</v>
      </c>
      <c r="J2" t="n">
        <v>185.69</v>
      </c>
      <c r="K2" t="n">
        <v>53.44</v>
      </c>
      <c r="L2" t="n">
        <v>1</v>
      </c>
      <c r="M2" t="n">
        <v>236</v>
      </c>
      <c r="N2" t="n">
        <v>36.26</v>
      </c>
      <c r="O2" t="n">
        <v>23136.14</v>
      </c>
      <c r="P2" t="n">
        <v>327.83</v>
      </c>
      <c r="Q2" t="n">
        <v>444.73</v>
      </c>
      <c r="R2" t="n">
        <v>291.37</v>
      </c>
      <c r="S2" t="n">
        <v>48.21</v>
      </c>
      <c r="T2" t="n">
        <v>114499.06</v>
      </c>
      <c r="U2" t="n">
        <v>0.17</v>
      </c>
      <c r="V2" t="n">
        <v>0.5600000000000001</v>
      </c>
      <c r="W2" t="n">
        <v>0.55</v>
      </c>
      <c r="X2" t="n">
        <v>7.05</v>
      </c>
      <c r="Y2" t="n">
        <v>1</v>
      </c>
      <c r="Z2" t="n">
        <v>10</v>
      </c>
      <c r="AA2" t="n">
        <v>576.1876699133138</v>
      </c>
      <c r="AB2" t="n">
        <v>788.3653895813676</v>
      </c>
      <c r="AC2" t="n">
        <v>713.1249032774947</v>
      </c>
      <c r="AD2" t="n">
        <v>576187.6699133138</v>
      </c>
      <c r="AE2" t="n">
        <v>788365.3895813676</v>
      </c>
      <c r="AF2" t="n">
        <v>2.765302087573077e-06</v>
      </c>
      <c r="AG2" t="n">
        <v>10.31828703703704</v>
      </c>
      <c r="AH2" t="n">
        <v>713124.9032774947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3.1885</v>
      </c>
      <c r="E3" t="n">
        <v>31.36</v>
      </c>
      <c r="F3" t="n">
        <v>22.38</v>
      </c>
      <c r="G3" t="n">
        <v>7.67</v>
      </c>
      <c r="H3" t="n">
        <v>0.12</v>
      </c>
      <c r="I3" t="n">
        <v>175</v>
      </c>
      <c r="J3" t="n">
        <v>186.07</v>
      </c>
      <c r="K3" t="n">
        <v>53.44</v>
      </c>
      <c r="L3" t="n">
        <v>1.25</v>
      </c>
      <c r="M3" t="n">
        <v>173</v>
      </c>
      <c r="N3" t="n">
        <v>36.39</v>
      </c>
      <c r="O3" t="n">
        <v>23182.76</v>
      </c>
      <c r="P3" t="n">
        <v>300.89</v>
      </c>
      <c r="Q3" t="n">
        <v>444.63</v>
      </c>
      <c r="R3" t="n">
        <v>227.15</v>
      </c>
      <c r="S3" t="n">
        <v>48.21</v>
      </c>
      <c r="T3" t="n">
        <v>82705.14</v>
      </c>
      <c r="U3" t="n">
        <v>0.21</v>
      </c>
      <c r="V3" t="n">
        <v>0.61</v>
      </c>
      <c r="W3" t="n">
        <v>0.44</v>
      </c>
      <c r="X3" t="n">
        <v>5.1</v>
      </c>
      <c r="Y3" t="n">
        <v>1</v>
      </c>
      <c r="Z3" t="n">
        <v>10</v>
      </c>
      <c r="AA3" t="n">
        <v>478.7834306207805</v>
      </c>
      <c r="AB3" t="n">
        <v>655.0926122095651</v>
      </c>
      <c r="AC3" t="n">
        <v>592.5714927285393</v>
      </c>
      <c r="AD3" t="n">
        <v>478783.4306207804</v>
      </c>
      <c r="AE3" t="n">
        <v>655092.6122095651</v>
      </c>
      <c r="AF3" t="n">
        <v>3.144495615630084e-06</v>
      </c>
      <c r="AG3" t="n">
        <v>9.074074074074074</v>
      </c>
      <c r="AH3" t="n">
        <v>592571.4927285393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3.4648</v>
      </c>
      <c r="E4" t="n">
        <v>28.86</v>
      </c>
      <c r="F4" t="n">
        <v>21.26</v>
      </c>
      <c r="G4" t="n">
        <v>9.24</v>
      </c>
      <c r="H4" t="n">
        <v>0.14</v>
      </c>
      <c r="I4" t="n">
        <v>138</v>
      </c>
      <c r="J4" t="n">
        <v>186.45</v>
      </c>
      <c r="K4" t="n">
        <v>53.44</v>
      </c>
      <c r="L4" t="n">
        <v>1.5</v>
      </c>
      <c r="M4" t="n">
        <v>136</v>
      </c>
      <c r="N4" t="n">
        <v>36.51</v>
      </c>
      <c r="O4" t="n">
        <v>23229.42</v>
      </c>
      <c r="P4" t="n">
        <v>285.28</v>
      </c>
      <c r="Q4" t="n">
        <v>444.68</v>
      </c>
      <c r="R4" t="n">
        <v>190.41</v>
      </c>
      <c r="S4" t="n">
        <v>48.21</v>
      </c>
      <c r="T4" t="n">
        <v>64517.51</v>
      </c>
      <c r="U4" t="n">
        <v>0.25</v>
      </c>
      <c r="V4" t="n">
        <v>0.64</v>
      </c>
      <c r="W4" t="n">
        <v>0.39</v>
      </c>
      <c r="X4" t="n">
        <v>3.98</v>
      </c>
      <c r="Y4" t="n">
        <v>1</v>
      </c>
      <c r="Z4" t="n">
        <v>10</v>
      </c>
      <c r="AA4" t="n">
        <v>427.4931638516022</v>
      </c>
      <c r="AB4" t="n">
        <v>584.9150064491038</v>
      </c>
      <c r="AC4" t="n">
        <v>529.0915391669681</v>
      </c>
      <c r="AD4" t="n">
        <v>427493.1638516022</v>
      </c>
      <c r="AE4" t="n">
        <v>584915.0064491038</v>
      </c>
      <c r="AF4" t="n">
        <v>3.416982408353494e-06</v>
      </c>
      <c r="AG4" t="n">
        <v>8.350694444444445</v>
      </c>
      <c r="AH4" t="n">
        <v>529091.5391669681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3.6594</v>
      </c>
      <c r="E5" t="n">
        <v>27.33</v>
      </c>
      <c r="F5" t="n">
        <v>20.58</v>
      </c>
      <c r="G5" t="n">
        <v>10.74</v>
      </c>
      <c r="H5" t="n">
        <v>0.17</v>
      </c>
      <c r="I5" t="n">
        <v>115</v>
      </c>
      <c r="J5" t="n">
        <v>186.83</v>
      </c>
      <c r="K5" t="n">
        <v>53.44</v>
      </c>
      <c r="L5" t="n">
        <v>1.75</v>
      </c>
      <c r="M5" t="n">
        <v>113</v>
      </c>
      <c r="N5" t="n">
        <v>36.64</v>
      </c>
      <c r="O5" t="n">
        <v>23276.13</v>
      </c>
      <c r="P5" t="n">
        <v>275.74</v>
      </c>
      <c r="Q5" t="n">
        <v>444.61</v>
      </c>
      <c r="R5" t="n">
        <v>168.19</v>
      </c>
      <c r="S5" t="n">
        <v>48.21</v>
      </c>
      <c r="T5" t="n">
        <v>53526.16</v>
      </c>
      <c r="U5" t="n">
        <v>0.29</v>
      </c>
      <c r="V5" t="n">
        <v>0.66</v>
      </c>
      <c r="W5" t="n">
        <v>0.35</v>
      </c>
      <c r="X5" t="n">
        <v>3.3</v>
      </c>
      <c r="Y5" t="n">
        <v>1</v>
      </c>
      <c r="Z5" t="n">
        <v>10</v>
      </c>
      <c r="AA5" t="n">
        <v>392.7461229180114</v>
      </c>
      <c r="AB5" t="n">
        <v>537.3725721125076</v>
      </c>
      <c r="AC5" t="n">
        <v>486.0864880372309</v>
      </c>
      <c r="AD5" t="n">
        <v>392746.1229180114</v>
      </c>
      <c r="AE5" t="n">
        <v>537372.5721125075</v>
      </c>
      <c r="AF5" t="n">
        <v>3.608896740108745e-06</v>
      </c>
      <c r="AG5" t="n">
        <v>7.907986111111111</v>
      </c>
      <c r="AH5" t="n">
        <v>486086.4880372309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3.8142</v>
      </c>
      <c r="E6" t="n">
        <v>26.22</v>
      </c>
      <c r="F6" t="n">
        <v>20.1</v>
      </c>
      <c r="G6" t="n">
        <v>12.31</v>
      </c>
      <c r="H6" t="n">
        <v>0.19</v>
      </c>
      <c r="I6" t="n">
        <v>98</v>
      </c>
      <c r="J6" t="n">
        <v>187.21</v>
      </c>
      <c r="K6" t="n">
        <v>53.44</v>
      </c>
      <c r="L6" t="n">
        <v>2</v>
      </c>
      <c r="M6" t="n">
        <v>96</v>
      </c>
      <c r="N6" t="n">
        <v>36.77</v>
      </c>
      <c r="O6" t="n">
        <v>23322.88</v>
      </c>
      <c r="P6" t="n">
        <v>268.92</v>
      </c>
      <c r="Q6" t="n">
        <v>444.56</v>
      </c>
      <c r="R6" t="n">
        <v>152.9</v>
      </c>
      <c r="S6" t="n">
        <v>48.21</v>
      </c>
      <c r="T6" t="n">
        <v>45964.94</v>
      </c>
      <c r="U6" t="n">
        <v>0.32</v>
      </c>
      <c r="V6" t="n">
        <v>0.68</v>
      </c>
      <c r="W6" t="n">
        <v>0.32</v>
      </c>
      <c r="X6" t="n">
        <v>2.82</v>
      </c>
      <c r="Y6" t="n">
        <v>1</v>
      </c>
      <c r="Z6" t="n">
        <v>10</v>
      </c>
      <c r="AA6" t="n">
        <v>377.0431252037495</v>
      </c>
      <c r="AB6" t="n">
        <v>515.8870378724885</v>
      </c>
      <c r="AC6" t="n">
        <v>466.6515030299425</v>
      </c>
      <c r="AD6" t="n">
        <v>377043.1252037495</v>
      </c>
      <c r="AE6" t="n">
        <v>515887.0378724885</v>
      </c>
      <c r="AF6" t="n">
        <v>3.761560350364205e-06</v>
      </c>
      <c r="AG6" t="n">
        <v>7.586805555555556</v>
      </c>
      <c r="AH6" t="n">
        <v>466651.5030299425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3.9499</v>
      </c>
      <c r="E7" t="n">
        <v>25.32</v>
      </c>
      <c r="F7" t="n">
        <v>19.68</v>
      </c>
      <c r="G7" t="n">
        <v>13.9</v>
      </c>
      <c r="H7" t="n">
        <v>0.21</v>
      </c>
      <c r="I7" t="n">
        <v>85</v>
      </c>
      <c r="J7" t="n">
        <v>187.59</v>
      </c>
      <c r="K7" t="n">
        <v>53.44</v>
      </c>
      <c r="L7" t="n">
        <v>2.25</v>
      </c>
      <c r="M7" t="n">
        <v>83</v>
      </c>
      <c r="N7" t="n">
        <v>36.9</v>
      </c>
      <c r="O7" t="n">
        <v>23369.68</v>
      </c>
      <c r="P7" t="n">
        <v>262.93</v>
      </c>
      <c r="Q7" t="n">
        <v>444.65</v>
      </c>
      <c r="R7" t="n">
        <v>138.96</v>
      </c>
      <c r="S7" t="n">
        <v>48.21</v>
      </c>
      <c r="T7" t="n">
        <v>39058.65</v>
      </c>
      <c r="U7" t="n">
        <v>0.35</v>
      </c>
      <c r="V7" t="n">
        <v>0.6899999999999999</v>
      </c>
      <c r="W7" t="n">
        <v>0.3</v>
      </c>
      <c r="X7" t="n">
        <v>2.41</v>
      </c>
      <c r="Y7" t="n">
        <v>1</v>
      </c>
      <c r="Z7" t="n">
        <v>10</v>
      </c>
      <c r="AA7" t="n">
        <v>364.1146221627852</v>
      </c>
      <c r="AB7" t="n">
        <v>498.1976896465413</v>
      </c>
      <c r="AC7" t="n">
        <v>450.6504013715236</v>
      </c>
      <c r="AD7" t="n">
        <v>364114.6221627851</v>
      </c>
      <c r="AE7" t="n">
        <v>498197.6896465413</v>
      </c>
      <c r="AF7" t="n">
        <v>3.895387559095898e-06</v>
      </c>
      <c r="AG7" t="n">
        <v>7.326388888888889</v>
      </c>
      <c r="AH7" t="n">
        <v>450650.4013715236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4.0469</v>
      </c>
      <c r="E8" t="n">
        <v>24.71</v>
      </c>
      <c r="F8" t="n">
        <v>19.41</v>
      </c>
      <c r="G8" t="n">
        <v>15.33</v>
      </c>
      <c r="H8" t="n">
        <v>0.24</v>
      </c>
      <c r="I8" t="n">
        <v>76</v>
      </c>
      <c r="J8" t="n">
        <v>187.97</v>
      </c>
      <c r="K8" t="n">
        <v>53.44</v>
      </c>
      <c r="L8" t="n">
        <v>2.5</v>
      </c>
      <c r="M8" t="n">
        <v>74</v>
      </c>
      <c r="N8" t="n">
        <v>37.03</v>
      </c>
      <c r="O8" t="n">
        <v>23416.52</v>
      </c>
      <c r="P8" t="n">
        <v>258.9</v>
      </c>
      <c r="Q8" t="n">
        <v>444.63</v>
      </c>
      <c r="R8" t="n">
        <v>129.89</v>
      </c>
      <c r="S8" t="n">
        <v>48.21</v>
      </c>
      <c r="T8" t="n">
        <v>34568.13</v>
      </c>
      <c r="U8" t="n">
        <v>0.37</v>
      </c>
      <c r="V8" t="n">
        <v>0.7</v>
      </c>
      <c r="W8" t="n">
        <v>0.29</v>
      </c>
      <c r="X8" t="n">
        <v>2.13</v>
      </c>
      <c r="Y8" t="n">
        <v>1</v>
      </c>
      <c r="Z8" t="n">
        <v>10</v>
      </c>
      <c r="AA8" t="n">
        <v>343.8317372480648</v>
      </c>
      <c r="AB8" t="n">
        <v>470.4457516884916</v>
      </c>
      <c r="AC8" t="n">
        <v>425.5470694221005</v>
      </c>
      <c r="AD8" t="n">
        <v>343831.7372480648</v>
      </c>
      <c r="AE8" t="n">
        <v>470445.7516884916</v>
      </c>
      <c r="AF8" t="n">
        <v>3.991048865263725e-06</v>
      </c>
      <c r="AG8" t="n">
        <v>7.14988425925926</v>
      </c>
      <c r="AH8" t="n">
        <v>425547.0694221006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4.1371</v>
      </c>
      <c r="E9" t="n">
        <v>24.17</v>
      </c>
      <c r="F9" t="n">
        <v>19.17</v>
      </c>
      <c r="G9" t="n">
        <v>16.92</v>
      </c>
      <c r="H9" t="n">
        <v>0.26</v>
      </c>
      <c r="I9" t="n">
        <v>68</v>
      </c>
      <c r="J9" t="n">
        <v>188.35</v>
      </c>
      <c r="K9" t="n">
        <v>53.44</v>
      </c>
      <c r="L9" t="n">
        <v>2.75</v>
      </c>
      <c r="M9" t="n">
        <v>66</v>
      </c>
      <c r="N9" t="n">
        <v>37.16</v>
      </c>
      <c r="O9" t="n">
        <v>23463.4</v>
      </c>
      <c r="P9" t="n">
        <v>255.22</v>
      </c>
      <c r="Q9" t="n">
        <v>444.56</v>
      </c>
      <c r="R9" t="n">
        <v>122.27</v>
      </c>
      <c r="S9" t="n">
        <v>48.21</v>
      </c>
      <c r="T9" t="n">
        <v>30799.54</v>
      </c>
      <c r="U9" t="n">
        <v>0.39</v>
      </c>
      <c r="V9" t="n">
        <v>0.71</v>
      </c>
      <c r="W9" t="n">
        <v>0.27</v>
      </c>
      <c r="X9" t="n">
        <v>1.89</v>
      </c>
      <c r="Y9" t="n">
        <v>1</v>
      </c>
      <c r="Z9" t="n">
        <v>10</v>
      </c>
      <c r="AA9" t="n">
        <v>336.3078872889691</v>
      </c>
      <c r="AB9" t="n">
        <v>460.1512882456229</v>
      </c>
      <c r="AC9" t="n">
        <v>416.2350951218491</v>
      </c>
      <c r="AD9" t="n">
        <v>336307.8872889691</v>
      </c>
      <c r="AE9" t="n">
        <v>460151.2882456229</v>
      </c>
      <c r="AF9" t="n">
        <v>4.080004018009479e-06</v>
      </c>
      <c r="AG9" t="n">
        <v>6.99363425925926</v>
      </c>
      <c r="AH9" t="n">
        <v>416235.0951218491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4.2104</v>
      </c>
      <c r="E10" t="n">
        <v>23.75</v>
      </c>
      <c r="F10" t="n">
        <v>18.97</v>
      </c>
      <c r="G10" t="n">
        <v>18.36</v>
      </c>
      <c r="H10" t="n">
        <v>0.28</v>
      </c>
      <c r="I10" t="n">
        <v>62</v>
      </c>
      <c r="J10" t="n">
        <v>188.73</v>
      </c>
      <c r="K10" t="n">
        <v>53.44</v>
      </c>
      <c r="L10" t="n">
        <v>3</v>
      </c>
      <c r="M10" t="n">
        <v>60</v>
      </c>
      <c r="N10" t="n">
        <v>37.29</v>
      </c>
      <c r="O10" t="n">
        <v>23510.33</v>
      </c>
      <c r="P10" t="n">
        <v>252.23</v>
      </c>
      <c r="Q10" t="n">
        <v>444.59</v>
      </c>
      <c r="R10" t="n">
        <v>115.88</v>
      </c>
      <c r="S10" t="n">
        <v>48.21</v>
      </c>
      <c r="T10" t="n">
        <v>27632.77</v>
      </c>
      <c r="U10" t="n">
        <v>0.42</v>
      </c>
      <c r="V10" t="n">
        <v>0.72</v>
      </c>
      <c r="W10" t="n">
        <v>0.26</v>
      </c>
      <c r="X10" t="n">
        <v>1.69</v>
      </c>
      <c r="Y10" t="n">
        <v>1</v>
      </c>
      <c r="Z10" t="n">
        <v>10</v>
      </c>
      <c r="AA10" t="n">
        <v>330.5514189766645</v>
      </c>
      <c r="AB10" t="n">
        <v>452.2750343432692</v>
      </c>
      <c r="AC10" t="n">
        <v>409.1105398375443</v>
      </c>
      <c r="AD10" t="n">
        <v>330551.4189766645</v>
      </c>
      <c r="AE10" t="n">
        <v>452275.0343432692</v>
      </c>
      <c r="AF10" t="n">
        <v>4.152292407103311e-06</v>
      </c>
      <c r="AG10" t="n">
        <v>6.872106481481482</v>
      </c>
      <c r="AH10" t="n">
        <v>409110.5398375443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4.292</v>
      </c>
      <c r="E11" t="n">
        <v>23.3</v>
      </c>
      <c r="F11" t="n">
        <v>18.75</v>
      </c>
      <c r="G11" t="n">
        <v>20.09</v>
      </c>
      <c r="H11" t="n">
        <v>0.3</v>
      </c>
      <c r="I11" t="n">
        <v>56</v>
      </c>
      <c r="J11" t="n">
        <v>189.11</v>
      </c>
      <c r="K11" t="n">
        <v>53.44</v>
      </c>
      <c r="L11" t="n">
        <v>3.25</v>
      </c>
      <c r="M11" t="n">
        <v>54</v>
      </c>
      <c r="N11" t="n">
        <v>37.42</v>
      </c>
      <c r="O11" t="n">
        <v>23557.3</v>
      </c>
      <c r="P11" t="n">
        <v>248.79</v>
      </c>
      <c r="Q11" t="n">
        <v>444.59</v>
      </c>
      <c r="R11" t="n">
        <v>107.91</v>
      </c>
      <c r="S11" t="n">
        <v>48.21</v>
      </c>
      <c r="T11" t="n">
        <v>23679.09</v>
      </c>
      <c r="U11" t="n">
        <v>0.45</v>
      </c>
      <c r="V11" t="n">
        <v>0.73</v>
      </c>
      <c r="W11" t="n">
        <v>0.26</v>
      </c>
      <c r="X11" t="n">
        <v>1.47</v>
      </c>
      <c r="Y11" t="n">
        <v>1</v>
      </c>
      <c r="Z11" t="n">
        <v>10</v>
      </c>
      <c r="AA11" t="n">
        <v>324.318543921983</v>
      </c>
      <c r="AB11" t="n">
        <v>443.7469397184133</v>
      </c>
      <c r="AC11" t="n">
        <v>401.3963545944287</v>
      </c>
      <c r="AD11" t="n">
        <v>324318.543921983</v>
      </c>
      <c r="AE11" t="n">
        <v>443746.9397184133</v>
      </c>
      <c r="AF11" t="n">
        <v>4.232766248168205e-06</v>
      </c>
      <c r="AG11" t="n">
        <v>6.741898148148149</v>
      </c>
      <c r="AH11" t="n">
        <v>401396.3545944287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4.3524</v>
      </c>
      <c r="E12" t="n">
        <v>22.98</v>
      </c>
      <c r="F12" t="n">
        <v>18.57</v>
      </c>
      <c r="G12" t="n">
        <v>21.43</v>
      </c>
      <c r="H12" t="n">
        <v>0.33</v>
      </c>
      <c r="I12" t="n">
        <v>52</v>
      </c>
      <c r="J12" t="n">
        <v>189.49</v>
      </c>
      <c r="K12" t="n">
        <v>53.44</v>
      </c>
      <c r="L12" t="n">
        <v>3.5</v>
      </c>
      <c r="M12" t="n">
        <v>50</v>
      </c>
      <c r="N12" t="n">
        <v>37.55</v>
      </c>
      <c r="O12" t="n">
        <v>23604.32</v>
      </c>
      <c r="P12" t="n">
        <v>246.07</v>
      </c>
      <c r="Q12" t="n">
        <v>444.56</v>
      </c>
      <c r="R12" t="n">
        <v>103.08</v>
      </c>
      <c r="S12" t="n">
        <v>48.21</v>
      </c>
      <c r="T12" t="n">
        <v>21286.71</v>
      </c>
      <c r="U12" t="n">
        <v>0.47</v>
      </c>
      <c r="V12" t="n">
        <v>0.73</v>
      </c>
      <c r="W12" t="n">
        <v>0.22</v>
      </c>
      <c r="X12" t="n">
        <v>1.29</v>
      </c>
      <c r="Y12" t="n">
        <v>1</v>
      </c>
      <c r="Z12" t="n">
        <v>10</v>
      </c>
      <c r="AA12" t="n">
        <v>319.7146474016787</v>
      </c>
      <c r="AB12" t="n">
        <v>437.4476853897533</v>
      </c>
      <c r="AC12" t="n">
        <v>395.6982922578369</v>
      </c>
      <c r="AD12" t="n">
        <v>319714.6474016787</v>
      </c>
      <c r="AE12" t="n">
        <v>437447.6853897533</v>
      </c>
      <c r="AF12" t="n">
        <v>4.292332669740749e-06</v>
      </c>
      <c r="AG12" t="n">
        <v>6.649305555555556</v>
      </c>
      <c r="AH12" t="n">
        <v>395698.2922578369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4.3328</v>
      </c>
      <c r="E13" t="n">
        <v>23.08</v>
      </c>
      <c r="F13" t="n">
        <v>18.79</v>
      </c>
      <c r="G13" t="n">
        <v>23.01</v>
      </c>
      <c r="H13" t="n">
        <v>0.35</v>
      </c>
      <c r="I13" t="n">
        <v>49</v>
      </c>
      <c r="J13" t="n">
        <v>189.87</v>
      </c>
      <c r="K13" t="n">
        <v>53.44</v>
      </c>
      <c r="L13" t="n">
        <v>3.75</v>
      </c>
      <c r="M13" t="n">
        <v>47</v>
      </c>
      <c r="N13" t="n">
        <v>37.69</v>
      </c>
      <c r="O13" t="n">
        <v>23651.38</v>
      </c>
      <c r="P13" t="n">
        <v>248.78</v>
      </c>
      <c r="Q13" t="n">
        <v>444.56</v>
      </c>
      <c r="R13" t="n">
        <v>110.59</v>
      </c>
      <c r="S13" t="n">
        <v>48.21</v>
      </c>
      <c r="T13" t="n">
        <v>25054.25</v>
      </c>
      <c r="U13" t="n">
        <v>0.44</v>
      </c>
      <c r="V13" t="n">
        <v>0.73</v>
      </c>
      <c r="W13" t="n">
        <v>0.24</v>
      </c>
      <c r="X13" t="n">
        <v>1.51</v>
      </c>
      <c r="Y13" t="n">
        <v>1</v>
      </c>
      <c r="Z13" t="n">
        <v>10</v>
      </c>
      <c r="AA13" t="n">
        <v>322.6339956048984</v>
      </c>
      <c r="AB13" t="n">
        <v>441.4420663939514</v>
      </c>
      <c r="AC13" t="n">
        <v>399.3114551451434</v>
      </c>
      <c r="AD13" t="n">
        <v>322633.9956048984</v>
      </c>
      <c r="AE13" t="n">
        <v>441442.0663939514</v>
      </c>
      <c r="AF13" t="n">
        <v>4.273003168700651e-06</v>
      </c>
      <c r="AG13" t="n">
        <v>6.67824074074074</v>
      </c>
      <c r="AH13" t="n">
        <v>399311.4551451434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4.3853</v>
      </c>
      <c r="E14" t="n">
        <v>22.8</v>
      </c>
      <c r="F14" t="n">
        <v>18.62</v>
      </c>
      <c r="G14" t="n">
        <v>24.29</v>
      </c>
      <c r="H14" t="n">
        <v>0.37</v>
      </c>
      <c r="I14" t="n">
        <v>46</v>
      </c>
      <c r="J14" t="n">
        <v>190.25</v>
      </c>
      <c r="K14" t="n">
        <v>53.44</v>
      </c>
      <c r="L14" t="n">
        <v>4</v>
      </c>
      <c r="M14" t="n">
        <v>44</v>
      </c>
      <c r="N14" t="n">
        <v>37.82</v>
      </c>
      <c r="O14" t="n">
        <v>23698.48</v>
      </c>
      <c r="P14" t="n">
        <v>246.2</v>
      </c>
      <c r="Q14" t="n">
        <v>444.56</v>
      </c>
      <c r="R14" t="n">
        <v>104.58</v>
      </c>
      <c r="S14" t="n">
        <v>48.21</v>
      </c>
      <c r="T14" t="n">
        <v>22067.5</v>
      </c>
      <c r="U14" t="n">
        <v>0.46</v>
      </c>
      <c r="V14" t="n">
        <v>0.73</v>
      </c>
      <c r="W14" t="n">
        <v>0.24</v>
      </c>
      <c r="X14" t="n">
        <v>1.35</v>
      </c>
      <c r="Y14" t="n">
        <v>1</v>
      </c>
      <c r="Z14" t="n">
        <v>10</v>
      </c>
      <c r="AA14" t="n">
        <v>306.6065521874851</v>
      </c>
      <c r="AB14" t="n">
        <v>419.5126112293465</v>
      </c>
      <c r="AC14" t="n">
        <v>379.4749164032646</v>
      </c>
      <c r="AD14" t="n">
        <v>306606.5521874852</v>
      </c>
      <c r="AE14" t="n">
        <v>419512.6112293465</v>
      </c>
      <c r="AF14" t="n">
        <v>4.324778617915198e-06</v>
      </c>
      <c r="AG14" t="n">
        <v>6.597222222222222</v>
      </c>
      <c r="AH14" t="n">
        <v>379474.9164032646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4.4282</v>
      </c>
      <c r="E15" t="n">
        <v>22.58</v>
      </c>
      <c r="F15" t="n">
        <v>18.51</v>
      </c>
      <c r="G15" t="n">
        <v>25.83</v>
      </c>
      <c r="H15" t="n">
        <v>0.4</v>
      </c>
      <c r="I15" t="n">
        <v>43</v>
      </c>
      <c r="J15" t="n">
        <v>190.63</v>
      </c>
      <c r="K15" t="n">
        <v>53.44</v>
      </c>
      <c r="L15" t="n">
        <v>4.25</v>
      </c>
      <c r="M15" t="n">
        <v>41</v>
      </c>
      <c r="N15" t="n">
        <v>37.95</v>
      </c>
      <c r="O15" t="n">
        <v>23745.63</v>
      </c>
      <c r="P15" t="n">
        <v>244.35</v>
      </c>
      <c r="Q15" t="n">
        <v>444.6</v>
      </c>
      <c r="R15" t="n">
        <v>100.95</v>
      </c>
      <c r="S15" t="n">
        <v>48.21</v>
      </c>
      <c r="T15" t="n">
        <v>20264.62</v>
      </c>
      <c r="U15" t="n">
        <v>0.48</v>
      </c>
      <c r="V15" t="n">
        <v>0.74</v>
      </c>
      <c r="W15" t="n">
        <v>0.23</v>
      </c>
      <c r="X15" t="n">
        <v>1.24</v>
      </c>
      <c r="Y15" t="n">
        <v>1</v>
      </c>
      <c r="Z15" t="n">
        <v>10</v>
      </c>
      <c r="AA15" t="n">
        <v>303.5386983633016</v>
      </c>
      <c r="AB15" t="n">
        <v>415.31503828294</v>
      </c>
      <c r="AC15" t="n">
        <v>375.6779539275325</v>
      </c>
      <c r="AD15" t="n">
        <v>303538.6983633016</v>
      </c>
      <c r="AE15" t="n">
        <v>415315.0382829399</v>
      </c>
      <c r="AF15" t="n">
        <v>4.367086556416227e-06</v>
      </c>
      <c r="AG15" t="n">
        <v>6.533564814814814</v>
      </c>
      <c r="AH15" t="n">
        <v>375677.9539275325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4.4728</v>
      </c>
      <c r="E16" t="n">
        <v>22.36</v>
      </c>
      <c r="F16" t="n">
        <v>18.4</v>
      </c>
      <c r="G16" t="n">
        <v>27.6</v>
      </c>
      <c r="H16" t="n">
        <v>0.42</v>
      </c>
      <c r="I16" t="n">
        <v>40</v>
      </c>
      <c r="J16" t="n">
        <v>191.02</v>
      </c>
      <c r="K16" t="n">
        <v>53.44</v>
      </c>
      <c r="L16" t="n">
        <v>4.5</v>
      </c>
      <c r="M16" t="n">
        <v>38</v>
      </c>
      <c r="N16" t="n">
        <v>38.08</v>
      </c>
      <c r="O16" t="n">
        <v>23792.83</v>
      </c>
      <c r="P16" t="n">
        <v>242.58</v>
      </c>
      <c r="Q16" t="n">
        <v>444.59</v>
      </c>
      <c r="R16" t="n">
        <v>97.14</v>
      </c>
      <c r="S16" t="n">
        <v>48.21</v>
      </c>
      <c r="T16" t="n">
        <v>18373.61</v>
      </c>
      <c r="U16" t="n">
        <v>0.5</v>
      </c>
      <c r="V16" t="n">
        <v>0.74</v>
      </c>
      <c r="W16" t="n">
        <v>0.23</v>
      </c>
      <c r="X16" t="n">
        <v>1.12</v>
      </c>
      <c r="Y16" t="n">
        <v>1</v>
      </c>
      <c r="Z16" t="n">
        <v>10</v>
      </c>
      <c r="AA16" t="n">
        <v>300.3349366754983</v>
      </c>
      <c r="AB16" t="n">
        <v>410.9315102016969</v>
      </c>
      <c r="AC16" t="n">
        <v>371.712783614043</v>
      </c>
      <c r="AD16" t="n">
        <v>300334.9366754983</v>
      </c>
      <c r="AE16" t="n">
        <v>410931.5102016969</v>
      </c>
      <c r="AF16" t="n">
        <v>4.411071033272775e-06</v>
      </c>
      <c r="AG16" t="n">
        <v>6.469907407407407</v>
      </c>
      <c r="AH16" t="n">
        <v>371712.783614043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4.4981</v>
      </c>
      <c r="E17" t="n">
        <v>22.23</v>
      </c>
      <c r="F17" t="n">
        <v>18.35</v>
      </c>
      <c r="G17" t="n">
        <v>28.97</v>
      </c>
      <c r="H17" t="n">
        <v>0.44</v>
      </c>
      <c r="I17" t="n">
        <v>38</v>
      </c>
      <c r="J17" t="n">
        <v>191.4</v>
      </c>
      <c r="K17" t="n">
        <v>53.44</v>
      </c>
      <c r="L17" t="n">
        <v>4.75</v>
      </c>
      <c r="M17" t="n">
        <v>36</v>
      </c>
      <c r="N17" t="n">
        <v>38.22</v>
      </c>
      <c r="O17" t="n">
        <v>23840.07</v>
      </c>
      <c r="P17" t="n">
        <v>241.44</v>
      </c>
      <c r="Q17" t="n">
        <v>444.59</v>
      </c>
      <c r="R17" t="n">
        <v>95.65000000000001</v>
      </c>
      <c r="S17" t="n">
        <v>48.21</v>
      </c>
      <c r="T17" t="n">
        <v>17641.31</v>
      </c>
      <c r="U17" t="n">
        <v>0.5</v>
      </c>
      <c r="V17" t="n">
        <v>0.74</v>
      </c>
      <c r="W17" t="n">
        <v>0.22</v>
      </c>
      <c r="X17" t="n">
        <v>1.07</v>
      </c>
      <c r="Y17" t="n">
        <v>1</v>
      </c>
      <c r="Z17" t="n">
        <v>10</v>
      </c>
      <c r="AA17" t="n">
        <v>298.5989657674703</v>
      </c>
      <c r="AB17" t="n">
        <v>408.5562782197017</v>
      </c>
      <c r="AC17" t="n">
        <v>369.5642404387505</v>
      </c>
      <c r="AD17" t="n">
        <v>298598.9657674703</v>
      </c>
      <c r="AE17" t="n">
        <v>408556.2782197017</v>
      </c>
      <c r="AF17" t="n">
        <v>4.436021868799022e-06</v>
      </c>
      <c r="AG17" t="n">
        <v>6.432291666666667</v>
      </c>
      <c r="AH17" t="n">
        <v>369564.2404387505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4.526</v>
      </c>
      <c r="E18" t="n">
        <v>22.09</v>
      </c>
      <c r="F18" t="n">
        <v>18.29</v>
      </c>
      <c r="G18" t="n">
        <v>30.48</v>
      </c>
      <c r="H18" t="n">
        <v>0.46</v>
      </c>
      <c r="I18" t="n">
        <v>36</v>
      </c>
      <c r="J18" t="n">
        <v>191.78</v>
      </c>
      <c r="K18" t="n">
        <v>53.44</v>
      </c>
      <c r="L18" t="n">
        <v>5</v>
      </c>
      <c r="M18" t="n">
        <v>34</v>
      </c>
      <c r="N18" t="n">
        <v>38.35</v>
      </c>
      <c r="O18" t="n">
        <v>23887.36</v>
      </c>
      <c r="P18" t="n">
        <v>240.21</v>
      </c>
      <c r="Q18" t="n">
        <v>444.55</v>
      </c>
      <c r="R18" t="n">
        <v>93.51000000000001</v>
      </c>
      <c r="S18" t="n">
        <v>48.21</v>
      </c>
      <c r="T18" t="n">
        <v>16580.16</v>
      </c>
      <c r="U18" t="n">
        <v>0.52</v>
      </c>
      <c r="V18" t="n">
        <v>0.75</v>
      </c>
      <c r="W18" t="n">
        <v>0.22</v>
      </c>
      <c r="X18" t="n">
        <v>1.01</v>
      </c>
      <c r="Y18" t="n">
        <v>1</v>
      </c>
      <c r="Z18" t="n">
        <v>10</v>
      </c>
      <c r="AA18" t="n">
        <v>296.709528743809</v>
      </c>
      <c r="AB18" t="n">
        <v>405.9710671278498</v>
      </c>
      <c r="AC18" t="n">
        <v>367.2257582651383</v>
      </c>
      <c r="AD18" t="n">
        <v>296709.528743809</v>
      </c>
      <c r="AE18" t="n">
        <v>405971.0671278498</v>
      </c>
      <c r="AF18" t="n">
        <v>4.46353682181018e-06</v>
      </c>
      <c r="AG18" t="n">
        <v>6.391782407407407</v>
      </c>
      <c r="AH18" t="n">
        <v>367225.7582651383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4.5533</v>
      </c>
      <c r="E19" t="n">
        <v>21.96</v>
      </c>
      <c r="F19" t="n">
        <v>18.23</v>
      </c>
      <c r="G19" t="n">
        <v>32.17</v>
      </c>
      <c r="H19" t="n">
        <v>0.48</v>
      </c>
      <c r="I19" t="n">
        <v>34</v>
      </c>
      <c r="J19" t="n">
        <v>192.17</v>
      </c>
      <c r="K19" t="n">
        <v>53.44</v>
      </c>
      <c r="L19" t="n">
        <v>5.25</v>
      </c>
      <c r="M19" t="n">
        <v>32</v>
      </c>
      <c r="N19" t="n">
        <v>38.48</v>
      </c>
      <c r="O19" t="n">
        <v>23934.69</v>
      </c>
      <c r="P19" t="n">
        <v>239.18</v>
      </c>
      <c r="Q19" t="n">
        <v>444.59</v>
      </c>
      <c r="R19" t="n">
        <v>91.68000000000001</v>
      </c>
      <c r="S19" t="n">
        <v>48.21</v>
      </c>
      <c r="T19" t="n">
        <v>15676.5</v>
      </c>
      <c r="U19" t="n">
        <v>0.53</v>
      </c>
      <c r="V19" t="n">
        <v>0.75</v>
      </c>
      <c r="W19" t="n">
        <v>0.22</v>
      </c>
      <c r="X19" t="n">
        <v>0.95</v>
      </c>
      <c r="Y19" t="n">
        <v>1</v>
      </c>
      <c r="Z19" t="n">
        <v>10</v>
      </c>
      <c r="AA19" t="n">
        <v>294.9721377743249</v>
      </c>
      <c r="AB19" t="n">
        <v>403.5938921551217</v>
      </c>
      <c r="AC19" t="n">
        <v>365.0754575354214</v>
      </c>
      <c r="AD19" t="n">
        <v>294972.1377743249</v>
      </c>
      <c r="AE19" t="n">
        <v>403593.8921551217</v>
      </c>
      <c r="AF19" t="n">
        <v>4.490460055401745e-06</v>
      </c>
      <c r="AG19" t="n">
        <v>6.354166666666667</v>
      </c>
      <c r="AH19" t="n">
        <v>365075.4575354214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4.5828</v>
      </c>
      <c r="E20" t="n">
        <v>21.82</v>
      </c>
      <c r="F20" t="n">
        <v>18.16</v>
      </c>
      <c r="G20" t="n">
        <v>34.05</v>
      </c>
      <c r="H20" t="n">
        <v>0.51</v>
      </c>
      <c r="I20" t="n">
        <v>32</v>
      </c>
      <c r="J20" t="n">
        <v>192.55</v>
      </c>
      <c r="K20" t="n">
        <v>53.44</v>
      </c>
      <c r="L20" t="n">
        <v>5.5</v>
      </c>
      <c r="M20" t="n">
        <v>30</v>
      </c>
      <c r="N20" t="n">
        <v>38.62</v>
      </c>
      <c r="O20" t="n">
        <v>23982.06</v>
      </c>
      <c r="P20" t="n">
        <v>237.93</v>
      </c>
      <c r="Q20" t="n">
        <v>444.56</v>
      </c>
      <c r="R20" t="n">
        <v>89.26000000000001</v>
      </c>
      <c r="S20" t="n">
        <v>48.21</v>
      </c>
      <c r="T20" t="n">
        <v>14475.19</v>
      </c>
      <c r="U20" t="n">
        <v>0.54</v>
      </c>
      <c r="V20" t="n">
        <v>0.75</v>
      </c>
      <c r="W20" t="n">
        <v>0.22</v>
      </c>
      <c r="X20" t="n">
        <v>0.88</v>
      </c>
      <c r="Y20" t="n">
        <v>1</v>
      </c>
      <c r="Z20" t="n">
        <v>10</v>
      </c>
      <c r="AA20" t="n">
        <v>293.0330308645049</v>
      </c>
      <c r="AB20" t="n">
        <v>400.9407205337468</v>
      </c>
      <c r="AC20" t="n">
        <v>362.6755008898407</v>
      </c>
      <c r="AD20" t="n">
        <v>293033.0308645049</v>
      </c>
      <c r="AE20" t="n">
        <v>400940.7205337468</v>
      </c>
      <c r="AF20" t="n">
        <v>4.519552926865156e-06</v>
      </c>
      <c r="AG20" t="n">
        <v>6.313657407407407</v>
      </c>
      <c r="AH20" t="n">
        <v>362675.5008898407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4.5965</v>
      </c>
      <c r="E21" t="n">
        <v>21.76</v>
      </c>
      <c r="F21" t="n">
        <v>18.13</v>
      </c>
      <c r="G21" t="n">
        <v>35.1</v>
      </c>
      <c r="H21" t="n">
        <v>0.53</v>
      </c>
      <c r="I21" t="n">
        <v>31</v>
      </c>
      <c r="J21" t="n">
        <v>192.94</v>
      </c>
      <c r="K21" t="n">
        <v>53.44</v>
      </c>
      <c r="L21" t="n">
        <v>5.75</v>
      </c>
      <c r="M21" t="n">
        <v>29</v>
      </c>
      <c r="N21" t="n">
        <v>38.75</v>
      </c>
      <c r="O21" t="n">
        <v>24029.48</v>
      </c>
      <c r="P21" t="n">
        <v>237.18</v>
      </c>
      <c r="Q21" t="n">
        <v>444.55</v>
      </c>
      <c r="R21" t="n">
        <v>88.59</v>
      </c>
      <c r="S21" t="n">
        <v>48.21</v>
      </c>
      <c r="T21" t="n">
        <v>14146.01</v>
      </c>
      <c r="U21" t="n">
        <v>0.54</v>
      </c>
      <c r="V21" t="n">
        <v>0.75</v>
      </c>
      <c r="W21" t="n">
        <v>0.21</v>
      </c>
      <c r="X21" t="n">
        <v>0.86</v>
      </c>
      <c r="Y21" t="n">
        <v>1</v>
      </c>
      <c r="Z21" t="n">
        <v>10</v>
      </c>
      <c r="AA21" t="n">
        <v>292.0579115644628</v>
      </c>
      <c r="AB21" t="n">
        <v>399.6065192882018</v>
      </c>
      <c r="AC21" t="n">
        <v>361.4686339386074</v>
      </c>
      <c r="AD21" t="n">
        <v>292057.9115644628</v>
      </c>
      <c r="AE21" t="n">
        <v>399606.5192882018</v>
      </c>
      <c r="AF21" t="n">
        <v>4.533063853612571e-06</v>
      </c>
      <c r="AG21" t="n">
        <v>6.296296296296297</v>
      </c>
      <c r="AH21" t="n">
        <v>361468.6339386074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4.6138</v>
      </c>
      <c r="E22" t="n">
        <v>21.67</v>
      </c>
      <c r="F22" t="n">
        <v>18.09</v>
      </c>
      <c r="G22" t="n">
        <v>36.18</v>
      </c>
      <c r="H22" t="n">
        <v>0.55</v>
      </c>
      <c r="I22" t="n">
        <v>30</v>
      </c>
      <c r="J22" t="n">
        <v>193.32</v>
      </c>
      <c r="K22" t="n">
        <v>53.44</v>
      </c>
      <c r="L22" t="n">
        <v>6</v>
      </c>
      <c r="M22" t="n">
        <v>28</v>
      </c>
      <c r="N22" t="n">
        <v>38.89</v>
      </c>
      <c r="O22" t="n">
        <v>24076.95</v>
      </c>
      <c r="P22" t="n">
        <v>236.31</v>
      </c>
      <c r="Q22" t="n">
        <v>444.56</v>
      </c>
      <c r="R22" t="n">
        <v>87.13</v>
      </c>
      <c r="S22" t="n">
        <v>48.21</v>
      </c>
      <c r="T22" t="n">
        <v>13420.1</v>
      </c>
      <c r="U22" t="n">
        <v>0.55</v>
      </c>
      <c r="V22" t="n">
        <v>0.75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290.8700778951836</v>
      </c>
      <c r="AB22" t="n">
        <v>397.9812728583709</v>
      </c>
      <c r="AC22" t="n">
        <v>359.9984987469917</v>
      </c>
      <c r="AD22" t="n">
        <v>290870.0778951836</v>
      </c>
      <c r="AE22" t="n">
        <v>397981.2728583709</v>
      </c>
      <c r="AF22" t="n">
        <v>4.550125096877554e-06</v>
      </c>
      <c r="AG22" t="n">
        <v>6.27025462962963</v>
      </c>
      <c r="AH22" t="n">
        <v>359998.4987469917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4.6455</v>
      </c>
      <c r="E23" t="n">
        <v>21.53</v>
      </c>
      <c r="F23" t="n">
        <v>18.02</v>
      </c>
      <c r="G23" t="n">
        <v>38.6</v>
      </c>
      <c r="H23" t="n">
        <v>0.57</v>
      </c>
      <c r="I23" t="n">
        <v>28</v>
      </c>
      <c r="J23" t="n">
        <v>193.71</v>
      </c>
      <c r="K23" t="n">
        <v>53.44</v>
      </c>
      <c r="L23" t="n">
        <v>6.25</v>
      </c>
      <c r="M23" t="n">
        <v>26</v>
      </c>
      <c r="N23" t="n">
        <v>39.02</v>
      </c>
      <c r="O23" t="n">
        <v>24124.47</v>
      </c>
      <c r="P23" t="n">
        <v>234.79</v>
      </c>
      <c r="Q23" t="n">
        <v>444.6</v>
      </c>
      <c r="R23" t="n">
        <v>84.5</v>
      </c>
      <c r="S23" t="n">
        <v>48.21</v>
      </c>
      <c r="T23" t="n">
        <v>12116.31</v>
      </c>
      <c r="U23" t="n">
        <v>0.57</v>
      </c>
      <c r="V23" t="n">
        <v>0.76</v>
      </c>
      <c r="W23" t="n">
        <v>0.21</v>
      </c>
      <c r="X23" t="n">
        <v>0.74</v>
      </c>
      <c r="Y23" t="n">
        <v>1</v>
      </c>
      <c r="Z23" t="n">
        <v>10</v>
      </c>
      <c r="AA23" t="n">
        <v>288.7630724191759</v>
      </c>
      <c r="AB23" t="n">
        <v>395.0983750115759</v>
      </c>
      <c r="AC23" t="n">
        <v>357.3907406245224</v>
      </c>
      <c r="AD23" t="n">
        <v>288763.0724191759</v>
      </c>
      <c r="AE23" t="n">
        <v>395098.3750115759</v>
      </c>
      <c r="AF23" t="n">
        <v>4.581387606212814e-06</v>
      </c>
      <c r="AG23" t="n">
        <v>6.229745370370371</v>
      </c>
      <c r="AH23" t="n">
        <v>357390.7406245224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4.6846</v>
      </c>
      <c r="E24" t="n">
        <v>21.35</v>
      </c>
      <c r="F24" t="n">
        <v>17.87</v>
      </c>
      <c r="G24" t="n">
        <v>39.72</v>
      </c>
      <c r="H24" t="n">
        <v>0.59</v>
      </c>
      <c r="I24" t="n">
        <v>27</v>
      </c>
      <c r="J24" t="n">
        <v>194.09</v>
      </c>
      <c r="K24" t="n">
        <v>53.44</v>
      </c>
      <c r="L24" t="n">
        <v>6.5</v>
      </c>
      <c r="M24" t="n">
        <v>25</v>
      </c>
      <c r="N24" t="n">
        <v>39.16</v>
      </c>
      <c r="O24" t="n">
        <v>24172.03</v>
      </c>
      <c r="P24" t="n">
        <v>232.72</v>
      </c>
      <c r="Q24" t="n">
        <v>444.55</v>
      </c>
      <c r="R24" t="n">
        <v>79.63</v>
      </c>
      <c r="S24" t="n">
        <v>48.21</v>
      </c>
      <c r="T24" t="n">
        <v>9684.6</v>
      </c>
      <c r="U24" t="n">
        <v>0.61</v>
      </c>
      <c r="V24" t="n">
        <v>0.76</v>
      </c>
      <c r="W24" t="n">
        <v>0.21</v>
      </c>
      <c r="X24" t="n">
        <v>0.6</v>
      </c>
      <c r="Y24" t="n">
        <v>1</v>
      </c>
      <c r="Z24" t="n">
        <v>10</v>
      </c>
      <c r="AA24" t="n">
        <v>285.9499117613689</v>
      </c>
      <c r="AB24" t="n">
        <v>391.2492844916753</v>
      </c>
      <c r="AC24" t="n">
        <v>353.9090019016086</v>
      </c>
      <c r="AD24" t="n">
        <v>285949.9117613689</v>
      </c>
      <c r="AE24" t="n">
        <v>391249.2844916753</v>
      </c>
      <c r="AF24" t="n">
        <v>4.619947988389741e-06</v>
      </c>
      <c r="AG24" t="n">
        <v>6.177662037037038</v>
      </c>
      <c r="AH24" t="n">
        <v>353909.0019016087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4.658</v>
      </c>
      <c r="E25" t="n">
        <v>21.47</v>
      </c>
      <c r="F25" t="n">
        <v>18.03</v>
      </c>
      <c r="G25" t="n">
        <v>41.61</v>
      </c>
      <c r="H25" t="n">
        <v>0.62</v>
      </c>
      <c r="I25" t="n">
        <v>26</v>
      </c>
      <c r="J25" t="n">
        <v>194.48</v>
      </c>
      <c r="K25" t="n">
        <v>53.44</v>
      </c>
      <c r="L25" t="n">
        <v>6.75</v>
      </c>
      <c r="M25" t="n">
        <v>24</v>
      </c>
      <c r="N25" t="n">
        <v>39.29</v>
      </c>
      <c r="O25" t="n">
        <v>24219.63</v>
      </c>
      <c r="P25" t="n">
        <v>234.53</v>
      </c>
      <c r="Q25" t="n">
        <v>444.56</v>
      </c>
      <c r="R25" t="n">
        <v>85.94</v>
      </c>
      <c r="S25" t="n">
        <v>48.21</v>
      </c>
      <c r="T25" t="n">
        <v>12843.3</v>
      </c>
      <c r="U25" t="n">
        <v>0.5600000000000001</v>
      </c>
      <c r="V25" t="n">
        <v>0.76</v>
      </c>
      <c r="W25" t="n">
        <v>0.19</v>
      </c>
      <c r="X25" t="n">
        <v>0.75</v>
      </c>
      <c r="Y25" t="n">
        <v>1</v>
      </c>
      <c r="Z25" t="n">
        <v>10</v>
      </c>
      <c r="AA25" t="n">
        <v>288.2071114218153</v>
      </c>
      <c r="AB25" t="n">
        <v>394.3376846477191</v>
      </c>
      <c r="AC25" t="n">
        <v>356.7026494813565</v>
      </c>
      <c r="AD25" t="n">
        <v>288207.1114218154</v>
      </c>
      <c r="AE25" t="n">
        <v>394337.6846477191</v>
      </c>
      <c r="AF25" t="n">
        <v>4.593715094121039e-06</v>
      </c>
      <c r="AG25" t="n">
        <v>6.21238425925926</v>
      </c>
      <c r="AH25" t="n">
        <v>356702.6494813565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4.6757</v>
      </c>
      <c r="E26" t="n">
        <v>21.39</v>
      </c>
      <c r="F26" t="n">
        <v>17.99</v>
      </c>
      <c r="G26" t="n">
        <v>43.17</v>
      </c>
      <c r="H26" t="n">
        <v>0.64</v>
      </c>
      <c r="I26" t="n">
        <v>25</v>
      </c>
      <c r="J26" t="n">
        <v>194.86</v>
      </c>
      <c r="K26" t="n">
        <v>53.44</v>
      </c>
      <c r="L26" t="n">
        <v>7</v>
      </c>
      <c r="M26" t="n">
        <v>23</v>
      </c>
      <c r="N26" t="n">
        <v>39.43</v>
      </c>
      <c r="O26" t="n">
        <v>24267.28</v>
      </c>
      <c r="P26" t="n">
        <v>233.38</v>
      </c>
      <c r="Q26" t="n">
        <v>444.57</v>
      </c>
      <c r="R26" t="n">
        <v>83.7</v>
      </c>
      <c r="S26" t="n">
        <v>48.21</v>
      </c>
      <c r="T26" t="n">
        <v>11730.66</v>
      </c>
      <c r="U26" t="n">
        <v>0.58</v>
      </c>
      <c r="V26" t="n">
        <v>0.76</v>
      </c>
      <c r="W26" t="n">
        <v>0.21</v>
      </c>
      <c r="X26" t="n">
        <v>0.71</v>
      </c>
      <c r="Y26" t="n">
        <v>1</v>
      </c>
      <c r="Z26" t="n">
        <v>10</v>
      </c>
      <c r="AA26" t="n">
        <v>286.8902707703476</v>
      </c>
      <c r="AB26" t="n">
        <v>392.5359251734716</v>
      </c>
      <c r="AC26" t="n">
        <v>355.0728474025458</v>
      </c>
      <c r="AD26" t="n">
        <v>286890.2707703476</v>
      </c>
      <c r="AE26" t="n">
        <v>392535.9251734716</v>
      </c>
      <c r="AF26" t="n">
        <v>4.611170816999086e-06</v>
      </c>
      <c r="AG26" t="n">
        <v>6.189236111111112</v>
      </c>
      <c r="AH26" t="n">
        <v>355072.8474025459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4.6945</v>
      </c>
      <c r="E27" t="n">
        <v>21.3</v>
      </c>
      <c r="F27" t="n">
        <v>17.94</v>
      </c>
      <c r="G27" t="n">
        <v>44.85</v>
      </c>
      <c r="H27" t="n">
        <v>0.66</v>
      </c>
      <c r="I27" t="n">
        <v>24</v>
      </c>
      <c r="J27" t="n">
        <v>195.25</v>
      </c>
      <c r="K27" t="n">
        <v>53.44</v>
      </c>
      <c r="L27" t="n">
        <v>7.25</v>
      </c>
      <c r="M27" t="n">
        <v>22</v>
      </c>
      <c r="N27" t="n">
        <v>39.57</v>
      </c>
      <c r="O27" t="n">
        <v>24314.98</v>
      </c>
      <c r="P27" t="n">
        <v>232.45</v>
      </c>
      <c r="Q27" t="n">
        <v>444.58</v>
      </c>
      <c r="R27" t="n">
        <v>82.33</v>
      </c>
      <c r="S27" t="n">
        <v>48.21</v>
      </c>
      <c r="T27" t="n">
        <v>11050.39</v>
      </c>
      <c r="U27" t="n">
        <v>0.59</v>
      </c>
      <c r="V27" t="n">
        <v>0.76</v>
      </c>
      <c r="W27" t="n">
        <v>0.2</v>
      </c>
      <c r="X27" t="n">
        <v>0.66</v>
      </c>
      <c r="Y27" t="n">
        <v>1</v>
      </c>
      <c r="Z27" t="n">
        <v>10</v>
      </c>
      <c r="AA27" t="n">
        <v>285.6346357597828</v>
      </c>
      <c r="AB27" t="n">
        <v>390.8179099573098</v>
      </c>
      <c r="AC27" t="n">
        <v>353.518797147365</v>
      </c>
      <c r="AD27" t="n">
        <v>285634.6357597829</v>
      </c>
      <c r="AE27" t="n">
        <v>390817.9099573098</v>
      </c>
      <c r="AF27" t="n">
        <v>4.629711358813056e-06</v>
      </c>
      <c r="AG27" t="n">
        <v>6.163194444444446</v>
      </c>
      <c r="AH27" t="n">
        <v>353518.7971473651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4.6914</v>
      </c>
      <c r="E28" t="n">
        <v>21.32</v>
      </c>
      <c r="F28" t="n">
        <v>17.95</v>
      </c>
      <c r="G28" t="n">
        <v>44.88</v>
      </c>
      <c r="H28" t="n">
        <v>0.68</v>
      </c>
      <c r="I28" t="n">
        <v>24</v>
      </c>
      <c r="J28" t="n">
        <v>195.64</v>
      </c>
      <c r="K28" t="n">
        <v>53.44</v>
      </c>
      <c r="L28" t="n">
        <v>7.5</v>
      </c>
      <c r="M28" t="n">
        <v>22</v>
      </c>
      <c r="N28" t="n">
        <v>39.7</v>
      </c>
      <c r="O28" t="n">
        <v>24362.73</v>
      </c>
      <c r="P28" t="n">
        <v>232.32</v>
      </c>
      <c r="Q28" t="n">
        <v>444.57</v>
      </c>
      <c r="R28" t="n">
        <v>82.70999999999999</v>
      </c>
      <c r="S28" t="n">
        <v>48.21</v>
      </c>
      <c r="T28" t="n">
        <v>11242.21</v>
      </c>
      <c r="U28" t="n">
        <v>0.58</v>
      </c>
      <c r="V28" t="n">
        <v>0.76</v>
      </c>
      <c r="W28" t="n">
        <v>0.2</v>
      </c>
      <c r="X28" t="n">
        <v>0.68</v>
      </c>
      <c r="Y28" t="n">
        <v>1</v>
      </c>
      <c r="Z28" t="n">
        <v>10</v>
      </c>
      <c r="AA28" t="n">
        <v>285.6991150002445</v>
      </c>
      <c r="AB28" t="n">
        <v>390.9061332987327</v>
      </c>
      <c r="AC28" t="n">
        <v>353.5986005769048</v>
      </c>
      <c r="AD28" t="n">
        <v>285699.1150002445</v>
      </c>
      <c r="AE28" t="n">
        <v>390906.1332987327</v>
      </c>
      <c r="AF28" t="n">
        <v>4.626654141811816e-06</v>
      </c>
      <c r="AG28" t="n">
        <v>6.168981481481482</v>
      </c>
      <c r="AH28" t="n">
        <v>353598.6005769048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4.7092</v>
      </c>
      <c r="E29" t="n">
        <v>21.24</v>
      </c>
      <c r="F29" t="n">
        <v>17.91</v>
      </c>
      <c r="G29" t="n">
        <v>46.72</v>
      </c>
      <c r="H29" t="n">
        <v>0.7</v>
      </c>
      <c r="I29" t="n">
        <v>23</v>
      </c>
      <c r="J29" t="n">
        <v>196.03</v>
      </c>
      <c r="K29" t="n">
        <v>53.44</v>
      </c>
      <c r="L29" t="n">
        <v>7.75</v>
      </c>
      <c r="M29" t="n">
        <v>21</v>
      </c>
      <c r="N29" t="n">
        <v>39.84</v>
      </c>
      <c r="O29" t="n">
        <v>24410.52</v>
      </c>
      <c r="P29" t="n">
        <v>231.41</v>
      </c>
      <c r="Q29" t="n">
        <v>444.56</v>
      </c>
      <c r="R29" t="n">
        <v>81.23999999999999</v>
      </c>
      <c r="S29" t="n">
        <v>48.21</v>
      </c>
      <c r="T29" t="n">
        <v>10508.24</v>
      </c>
      <c r="U29" t="n">
        <v>0.59</v>
      </c>
      <c r="V29" t="n">
        <v>0.76</v>
      </c>
      <c r="W29" t="n">
        <v>0.2</v>
      </c>
      <c r="X29" t="n">
        <v>0.63</v>
      </c>
      <c r="Y29" t="n">
        <v>1</v>
      </c>
      <c r="Z29" t="n">
        <v>10</v>
      </c>
      <c r="AA29" t="n">
        <v>284.5208757105663</v>
      </c>
      <c r="AB29" t="n">
        <v>389.2940143223461</v>
      </c>
      <c r="AC29" t="n">
        <v>352.1403399730012</v>
      </c>
      <c r="AD29" t="n">
        <v>284520.8757105663</v>
      </c>
      <c r="AE29" t="n">
        <v>389294.0143223461</v>
      </c>
      <c r="AF29" t="n">
        <v>4.644208484593129e-06</v>
      </c>
      <c r="AG29" t="n">
        <v>6.145833333333333</v>
      </c>
      <c r="AH29" t="n">
        <v>352140.3399730012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4.7235</v>
      </c>
      <c r="E30" t="n">
        <v>21.17</v>
      </c>
      <c r="F30" t="n">
        <v>17.88</v>
      </c>
      <c r="G30" t="n">
        <v>48.77</v>
      </c>
      <c r="H30" t="n">
        <v>0.72</v>
      </c>
      <c r="I30" t="n">
        <v>22</v>
      </c>
      <c r="J30" t="n">
        <v>196.41</v>
      </c>
      <c r="K30" t="n">
        <v>53.44</v>
      </c>
      <c r="L30" t="n">
        <v>8</v>
      </c>
      <c r="M30" t="n">
        <v>20</v>
      </c>
      <c r="N30" t="n">
        <v>39.98</v>
      </c>
      <c r="O30" t="n">
        <v>24458.36</v>
      </c>
      <c r="P30" t="n">
        <v>230.96</v>
      </c>
      <c r="Q30" t="n">
        <v>444.55</v>
      </c>
      <c r="R30" t="n">
        <v>80.51000000000001</v>
      </c>
      <c r="S30" t="n">
        <v>48.21</v>
      </c>
      <c r="T30" t="n">
        <v>10147.74</v>
      </c>
      <c r="U30" t="n">
        <v>0.6</v>
      </c>
      <c r="V30" t="n">
        <v>0.76</v>
      </c>
      <c r="W30" t="n">
        <v>0.2</v>
      </c>
      <c r="X30" t="n">
        <v>0.61</v>
      </c>
      <c r="Y30" t="n">
        <v>1</v>
      </c>
      <c r="Z30" t="n">
        <v>10</v>
      </c>
      <c r="AA30" t="n">
        <v>283.7297470148949</v>
      </c>
      <c r="AB30" t="n">
        <v>388.2115571387938</v>
      </c>
      <c r="AC30" t="n">
        <v>351.161190983809</v>
      </c>
      <c r="AD30" t="n">
        <v>283729.747014895</v>
      </c>
      <c r="AE30" t="n">
        <v>388211.5571387938</v>
      </c>
      <c r="AF30" t="n">
        <v>4.658311130760139e-06</v>
      </c>
      <c r="AG30" t="n">
        <v>6.125578703703705</v>
      </c>
      <c r="AH30" t="n">
        <v>351161.190983809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4.7429</v>
      </c>
      <c r="E31" t="n">
        <v>21.08</v>
      </c>
      <c r="F31" t="n">
        <v>17.83</v>
      </c>
      <c r="G31" t="n">
        <v>50.95</v>
      </c>
      <c r="H31" t="n">
        <v>0.74</v>
      </c>
      <c r="I31" t="n">
        <v>21</v>
      </c>
      <c r="J31" t="n">
        <v>196.8</v>
      </c>
      <c r="K31" t="n">
        <v>53.44</v>
      </c>
      <c r="L31" t="n">
        <v>8.25</v>
      </c>
      <c r="M31" t="n">
        <v>19</v>
      </c>
      <c r="N31" t="n">
        <v>40.12</v>
      </c>
      <c r="O31" t="n">
        <v>24506.24</v>
      </c>
      <c r="P31" t="n">
        <v>229.43</v>
      </c>
      <c r="Q31" t="n">
        <v>444.59</v>
      </c>
      <c r="R31" t="n">
        <v>78.73999999999999</v>
      </c>
      <c r="S31" t="n">
        <v>48.21</v>
      </c>
      <c r="T31" t="n">
        <v>9267.879999999999</v>
      </c>
      <c r="U31" t="n">
        <v>0.61</v>
      </c>
      <c r="V31" t="n">
        <v>0.77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282.1731368150113</v>
      </c>
      <c r="AB31" t="n">
        <v>386.0817343905177</v>
      </c>
      <c r="AC31" t="n">
        <v>349.2346355294035</v>
      </c>
      <c r="AD31" t="n">
        <v>282173.1368150113</v>
      </c>
      <c r="AE31" t="n">
        <v>386081.7343905177</v>
      </c>
      <c r="AF31" t="n">
        <v>4.677443391993704e-06</v>
      </c>
      <c r="AG31" t="n">
        <v>6.099537037037037</v>
      </c>
      <c r="AH31" t="n">
        <v>349234.6355294035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4.7396</v>
      </c>
      <c r="E32" t="n">
        <v>21.1</v>
      </c>
      <c r="F32" t="n">
        <v>17.85</v>
      </c>
      <c r="G32" t="n">
        <v>51</v>
      </c>
      <c r="H32" t="n">
        <v>0.77</v>
      </c>
      <c r="I32" t="n">
        <v>21</v>
      </c>
      <c r="J32" t="n">
        <v>197.19</v>
      </c>
      <c r="K32" t="n">
        <v>53.44</v>
      </c>
      <c r="L32" t="n">
        <v>8.5</v>
      </c>
      <c r="M32" t="n">
        <v>19</v>
      </c>
      <c r="N32" t="n">
        <v>40.26</v>
      </c>
      <c r="O32" t="n">
        <v>24554.18</v>
      </c>
      <c r="P32" t="n">
        <v>229.72</v>
      </c>
      <c r="Q32" t="n">
        <v>444.55</v>
      </c>
      <c r="R32" t="n">
        <v>79.23</v>
      </c>
      <c r="S32" t="n">
        <v>48.21</v>
      </c>
      <c r="T32" t="n">
        <v>9515.33</v>
      </c>
      <c r="U32" t="n">
        <v>0.61</v>
      </c>
      <c r="V32" t="n">
        <v>0.76</v>
      </c>
      <c r="W32" t="n">
        <v>0.2</v>
      </c>
      <c r="X32" t="n">
        <v>0.57</v>
      </c>
      <c r="Y32" t="n">
        <v>1</v>
      </c>
      <c r="Z32" t="n">
        <v>10</v>
      </c>
      <c r="AA32" t="n">
        <v>282.4794714771371</v>
      </c>
      <c r="AB32" t="n">
        <v>386.5008749897697</v>
      </c>
      <c r="AC32" t="n">
        <v>349.6137739381302</v>
      </c>
      <c r="AD32" t="n">
        <v>282479.4714771371</v>
      </c>
      <c r="AE32" t="n">
        <v>386500.8749897697</v>
      </c>
      <c r="AF32" t="n">
        <v>4.674188935185933e-06</v>
      </c>
      <c r="AG32" t="n">
        <v>6.105324074074075</v>
      </c>
      <c r="AH32" t="n">
        <v>349613.7739381302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4.7546</v>
      </c>
      <c r="E33" t="n">
        <v>21.03</v>
      </c>
      <c r="F33" t="n">
        <v>17.82</v>
      </c>
      <c r="G33" t="n">
        <v>53.46</v>
      </c>
      <c r="H33" t="n">
        <v>0.79</v>
      </c>
      <c r="I33" t="n">
        <v>20</v>
      </c>
      <c r="J33" t="n">
        <v>197.58</v>
      </c>
      <c r="K33" t="n">
        <v>53.44</v>
      </c>
      <c r="L33" t="n">
        <v>8.75</v>
      </c>
      <c r="M33" t="n">
        <v>18</v>
      </c>
      <c r="N33" t="n">
        <v>40.39</v>
      </c>
      <c r="O33" t="n">
        <v>24602.15</v>
      </c>
      <c r="P33" t="n">
        <v>229.1</v>
      </c>
      <c r="Q33" t="n">
        <v>444.56</v>
      </c>
      <c r="R33" t="n">
        <v>78.27</v>
      </c>
      <c r="S33" t="n">
        <v>48.21</v>
      </c>
      <c r="T33" t="n">
        <v>9041.68</v>
      </c>
      <c r="U33" t="n">
        <v>0.62</v>
      </c>
      <c r="V33" t="n">
        <v>0.77</v>
      </c>
      <c r="W33" t="n">
        <v>0.2</v>
      </c>
      <c r="X33" t="n">
        <v>0.54</v>
      </c>
      <c r="Y33" t="n">
        <v>1</v>
      </c>
      <c r="Z33" t="n">
        <v>10</v>
      </c>
      <c r="AA33" t="n">
        <v>281.5896849571363</v>
      </c>
      <c r="AB33" t="n">
        <v>385.2834298184938</v>
      </c>
      <c r="AC33" t="n">
        <v>348.5125200253059</v>
      </c>
      <c r="AD33" t="n">
        <v>281589.6849571363</v>
      </c>
      <c r="AE33" t="n">
        <v>385283.4298184938</v>
      </c>
      <c r="AF33" t="n">
        <v>4.688981920675803e-06</v>
      </c>
      <c r="AG33" t="n">
        <v>6.085069444444446</v>
      </c>
      <c r="AH33" t="n">
        <v>348512.5200253059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4.7546</v>
      </c>
      <c r="E34" t="n">
        <v>21.03</v>
      </c>
      <c r="F34" t="n">
        <v>17.82</v>
      </c>
      <c r="G34" t="n">
        <v>53.46</v>
      </c>
      <c r="H34" t="n">
        <v>0.8100000000000001</v>
      </c>
      <c r="I34" t="n">
        <v>20</v>
      </c>
      <c r="J34" t="n">
        <v>197.97</v>
      </c>
      <c r="K34" t="n">
        <v>53.44</v>
      </c>
      <c r="L34" t="n">
        <v>9</v>
      </c>
      <c r="M34" t="n">
        <v>18</v>
      </c>
      <c r="N34" t="n">
        <v>40.53</v>
      </c>
      <c r="O34" t="n">
        <v>24650.18</v>
      </c>
      <c r="P34" t="n">
        <v>228.7</v>
      </c>
      <c r="Q34" t="n">
        <v>444.55</v>
      </c>
      <c r="R34" t="n">
        <v>78.25</v>
      </c>
      <c r="S34" t="n">
        <v>48.21</v>
      </c>
      <c r="T34" t="n">
        <v>9032.389999999999</v>
      </c>
      <c r="U34" t="n">
        <v>0.62</v>
      </c>
      <c r="V34" t="n">
        <v>0.77</v>
      </c>
      <c r="W34" t="n">
        <v>0.2</v>
      </c>
      <c r="X34" t="n">
        <v>0.54</v>
      </c>
      <c r="Y34" t="n">
        <v>1</v>
      </c>
      <c r="Z34" t="n">
        <v>10</v>
      </c>
      <c r="AA34" t="n">
        <v>281.3862063678138</v>
      </c>
      <c r="AB34" t="n">
        <v>385.0050214357409</v>
      </c>
      <c r="AC34" t="n">
        <v>348.2606825478544</v>
      </c>
      <c r="AD34" t="n">
        <v>281386.2063678138</v>
      </c>
      <c r="AE34" t="n">
        <v>385005.0214357409</v>
      </c>
      <c r="AF34" t="n">
        <v>4.688981920675803e-06</v>
      </c>
      <c r="AG34" t="n">
        <v>6.085069444444446</v>
      </c>
      <c r="AH34" t="n">
        <v>348260.6825478544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4.7727</v>
      </c>
      <c r="E35" t="n">
        <v>20.95</v>
      </c>
      <c r="F35" t="n">
        <v>17.78</v>
      </c>
      <c r="G35" t="n">
        <v>56.14</v>
      </c>
      <c r="H35" t="n">
        <v>0.83</v>
      </c>
      <c r="I35" t="n">
        <v>19</v>
      </c>
      <c r="J35" t="n">
        <v>198.36</v>
      </c>
      <c r="K35" t="n">
        <v>53.44</v>
      </c>
      <c r="L35" t="n">
        <v>9.25</v>
      </c>
      <c r="M35" t="n">
        <v>17</v>
      </c>
      <c r="N35" t="n">
        <v>40.67</v>
      </c>
      <c r="O35" t="n">
        <v>24698.26</v>
      </c>
      <c r="P35" t="n">
        <v>227.77</v>
      </c>
      <c r="Q35" t="n">
        <v>444.55</v>
      </c>
      <c r="R35" t="n">
        <v>76.8</v>
      </c>
      <c r="S35" t="n">
        <v>48.21</v>
      </c>
      <c r="T35" t="n">
        <v>8311.76</v>
      </c>
      <c r="U35" t="n">
        <v>0.63</v>
      </c>
      <c r="V35" t="n">
        <v>0.77</v>
      </c>
      <c r="W35" t="n">
        <v>0.2</v>
      </c>
      <c r="X35" t="n">
        <v>0.5</v>
      </c>
      <c r="Y35" t="n">
        <v>1</v>
      </c>
      <c r="Z35" t="n">
        <v>10</v>
      </c>
      <c r="AA35" t="n">
        <v>280.2196312594236</v>
      </c>
      <c r="AB35" t="n">
        <v>383.4088619067799</v>
      </c>
      <c r="AC35" t="n">
        <v>346.8168582441135</v>
      </c>
      <c r="AD35" t="n">
        <v>280219.6312594236</v>
      </c>
      <c r="AE35" t="n">
        <v>383408.8619067799</v>
      </c>
      <c r="AF35" t="n">
        <v>4.706832123166913e-06</v>
      </c>
      <c r="AG35" t="n">
        <v>6.061921296296297</v>
      </c>
      <c r="AH35" t="n">
        <v>346816.8582441135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4.8054</v>
      </c>
      <c r="E36" t="n">
        <v>20.81</v>
      </c>
      <c r="F36" t="n">
        <v>17.67</v>
      </c>
      <c r="G36" t="n">
        <v>58.9</v>
      </c>
      <c r="H36" t="n">
        <v>0.85</v>
      </c>
      <c r="I36" t="n">
        <v>18</v>
      </c>
      <c r="J36" t="n">
        <v>198.75</v>
      </c>
      <c r="K36" t="n">
        <v>53.44</v>
      </c>
      <c r="L36" t="n">
        <v>9.5</v>
      </c>
      <c r="M36" t="n">
        <v>16</v>
      </c>
      <c r="N36" t="n">
        <v>40.81</v>
      </c>
      <c r="O36" t="n">
        <v>24746.38</v>
      </c>
      <c r="P36" t="n">
        <v>225.7</v>
      </c>
      <c r="Q36" t="n">
        <v>444.59</v>
      </c>
      <c r="R36" t="n">
        <v>73.13</v>
      </c>
      <c r="S36" t="n">
        <v>48.21</v>
      </c>
      <c r="T36" t="n">
        <v>6479.48</v>
      </c>
      <c r="U36" t="n">
        <v>0.66</v>
      </c>
      <c r="V36" t="n">
        <v>0.77</v>
      </c>
      <c r="W36" t="n">
        <v>0.19</v>
      </c>
      <c r="X36" t="n">
        <v>0.39</v>
      </c>
      <c r="Y36" t="n">
        <v>1</v>
      </c>
      <c r="Z36" t="n">
        <v>10</v>
      </c>
      <c r="AA36" t="n">
        <v>277.849828733701</v>
      </c>
      <c r="AB36" t="n">
        <v>380.1663935427774</v>
      </c>
      <c r="AC36" t="n">
        <v>343.8838465099385</v>
      </c>
      <c r="AD36" t="n">
        <v>277849.828733701</v>
      </c>
      <c r="AE36" t="n">
        <v>380166.3935427775</v>
      </c>
      <c r="AF36" t="n">
        <v>4.739080831534831e-06</v>
      </c>
      <c r="AG36" t="n">
        <v>6.021412037037037</v>
      </c>
      <c r="AH36" t="n">
        <v>343883.8465099385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4.7879</v>
      </c>
      <c r="E37" t="n">
        <v>20.89</v>
      </c>
      <c r="F37" t="n">
        <v>17.75</v>
      </c>
      <c r="G37" t="n">
        <v>59.16</v>
      </c>
      <c r="H37" t="n">
        <v>0.87</v>
      </c>
      <c r="I37" t="n">
        <v>18</v>
      </c>
      <c r="J37" t="n">
        <v>199.14</v>
      </c>
      <c r="K37" t="n">
        <v>53.44</v>
      </c>
      <c r="L37" t="n">
        <v>9.75</v>
      </c>
      <c r="M37" t="n">
        <v>16</v>
      </c>
      <c r="N37" t="n">
        <v>40.95</v>
      </c>
      <c r="O37" t="n">
        <v>24794.55</v>
      </c>
      <c r="P37" t="n">
        <v>226.5</v>
      </c>
      <c r="Q37" t="n">
        <v>444.56</v>
      </c>
      <c r="R37" t="n">
        <v>76.23</v>
      </c>
      <c r="S37" t="n">
        <v>48.21</v>
      </c>
      <c r="T37" t="n">
        <v>8029.74</v>
      </c>
      <c r="U37" t="n">
        <v>0.63</v>
      </c>
      <c r="V37" t="n">
        <v>0.77</v>
      </c>
      <c r="W37" t="n">
        <v>0.18</v>
      </c>
      <c r="X37" t="n">
        <v>0.47</v>
      </c>
      <c r="Y37" t="n">
        <v>1</v>
      </c>
      <c r="Z37" t="n">
        <v>10</v>
      </c>
      <c r="AA37" t="n">
        <v>279.0081885927398</v>
      </c>
      <c r="AB37" t="n">
        <v>381.7513126051447</v>
      </c>
      <c r="AC37" t="n">
        <v>345.3175031214412</v>
      </c>
      <c r="AD37" t="n">
        <v>279008.1885927398</v>
      </c>
      <c r="AE37" t="n">
        <v>381751.3126051447</v>
      </c>
      <c r="AF37" t="n">
        <v>4.721822348463315e-06</v>
      </c>
      <c r="AG37" t="n">
        <v>6.044560185185186</v>
      </c>
      <c r="AH37" t="n">
        <v>345317.5031214412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4.778</v>
      </c>
      <c r="E38" t="n">
        <v>20.93</v>
      </c>
      <c r="F38" t="n">
        <v>17.79</v>
      </c>
      <c r="G38" t="n">
        <v>59.3</v>
      </c>
      <c r="H38" t="n">
        <v>0.89</v>
      </c>
      <c r="I38" t="n">
        <v>18</v>
      </c>
      <c r="J38" t="n">
        <v>199.53</v>
      </c>
      <c r="K38" t="n">
        <v>53.44</v>
      </c>
      <c r="L38" t="n">
        <v>10</v>
      </c>
      <c r="M38" t="n">
        <v>16</v>
      </c>
      <c r="N38" t="n">
        <v>41.1</v>
      </c>
      <c r="O38" t="n">
        <v>24842.77</v>
      </c>
      <c r="P38" t="n">
        <v>226.55</v>
      </c>
      <c r="Q38" t="n">
        <v>444.6</v>
      </c>
      <c r="R38" t="n">
        <v>77.61</v>
      </c>
      <c r="S38" t="n">
        <v>48.21</v>
      </c>
      <c r="T38" t="n">
        <v>8719.129999999999</v>
      </c>
      <c r="U38" t="n">
        <v>0.62</v>
      </c>
      <c r="V38" t="n">
        <v>0.77</v>
      </c>
      <c r="W38" t="n">
        <v>0.19</v>
      </c>
      <c r="X38" t="n">
        <v>0.51</v>
      </c>
      <c r="Y38" t="n">
        <v>1</v>
      </c>
      <c r="Z38" t="n">
        <v>10</v>
      </c>
      <c r="AA38" t="n">
        <v>279.4510908235923</v>
      </c>
      <c r="AB38" t="n">
        <v>382.3573109768643</v>
      </c>
      <c r="AC38" t="n">
        <v>345.8656658590881</v>
      </c>
      <c r="AD38" t="n">
        <v>279451.0908235923</v>
      </c>
      <c r="AE38" t="n">
        <v>382357.3109768643</v>
      </c>
      <c r="AF38" t="n">
        <v>4.712058978040001e-06</v>
      </c>
      <c r="AG38" t="n">
        <v>6.05613425925926</v>
      </c>
      <c r="AH38" t="n">
        <v>345865.6658590881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4.796</v>
      </c>
      <c r="E39" t="n">
        <v>20.85</v>
      </c>
      <c r="F39" t="n">
        <v>17.75</v>
      </c>
      <c r="G39" t="n">
        <v>62.65</v>
      </c>
      <c r="H39" t="n">
        <v>0.91</v>
      </c>
      <c r="I39" t="n">
        <v>17</v>
      </c>
      <c r="J39" t="n">
        <v>199.92</v>
      </c>
      <c r="K39" t="n">
        <v>53.44</v>
      </c>
      <c r="L39" t="n">
        <v>10.25</v>
      </c>
      <c r="M39" t="n">
        <v>15</v>
      </c>
      <c r="N39" t="n">
        <v>41.24</v>
      </c>
      <c r="O39" t="n">
        <v>24891.03</v>
      </c>
      <c r="P39" t="n">
        <v>225.88</v>
      </c>
      <c r="Q39" t="n">
        <v>444.55</v>
      </c>
      <c r="R39" t="n">
        <v>76.09</v>
      </c>
      <c r="S39" t="n">
        <v>48.21</v>
      </c>
      <c r="T39" t="n">
        <v>7964.32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278.431869818725</v>
      </c>
      <c r="AB39" t="n">
        <v>380.9627678331477</v>
      </c>
      <c r="AC39" t="n">
        <v>344.6042159557541</v>
      </c>
      <c r="AD39" t="n">
        <v>278431.869818725</v>
      </c>
      <c r="AE39" t="n">
        <v>380962.7678331477</v>
      </c>
      <c r="AF39" t="n">
        <v>4.729810560627846e-06</v>
      </c>
      <c r="AG39" t="n">
        <v>6.032986111111112</v>
      </c>
      <c r="AH39" t="n">
        <v>344604.2159557541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4.7974</v>
      </c>
      <c r="E40" t="n">
        <v>20.84</v>
      </c>
      <c r="F40" t="n">
        <v>17.74</v>
      </c>
      <c r="G40" t="n">
        <v>62.62</v>
      </c>
      <c r="H40" t="n">
        <v>0.93</v>
      </c>
      <c r="I40" t="n">
        <v>17</v>
      </c>
      <c r="J40" t="n">
        <v>200.31</v>
      </c>
      <c r="K40" t="n">
        <v>53.44</v>
      </c>
      <c r="L40" t="n">
        <v>10.5</v>
      </c>
      <c r="M40" t="n">
        <v>15</v>
      </c>
      <c r="N40" t="n">
        <v>41.38</v>
      </c>
      <c r="O40" t="n">
        <v>24939.35</v>
      </c>
      <c r="P40" t="n">
        <v>225.54</v>
      </c>
      <c r="Q40" t="n">
        <v>444.57</v>
      </c>
      <c r="R40" t="n">
        <v>75.86</v>
      </c>
      <c r="S40" t="n">
        <v>48.21</v>
      </c>
      <c r="T40" t="n">
        <v>7852.06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278.1916287199764</v>
      </c>
      <c r="AB40" t="n">
        <v>380.6340593631508</v>
      </c>
      <c r="AC40" t="n">
        <v>344.3068789607884</v>
      </c>
      <c r="AD40" t="n">
        <v>278191.6287199764</v>
      </c>
      <c r="AE40" t="n">
        <v>380634.0593631507</v>
      </c>
      <c r="AF40" t="n">
        <v>4.731191239273565e-06</v>
      </c>
      <c r="AG40" t="n">
        <v>6.030092592592593</v>
      </c>
      <c r="AH40" t="n">
        <v>344306.8789607884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4.8162</v>
      </c>
      <c r="E41" t="n">
        <v>20.76</v>
      </c>
      <c r="F41" t="n">
        <v>17.7</v>
      </c>
      <c r="G41" t="n">
        <v>66.37</v>
      </c>
      <c r="H41" t="n">
        <v>0.95</v>
      </c>
      <c r="I41" t="n">
        <v>16</v>
      </c>
      <c r="J41" t="n">
        <v>200.71</v>
      </c>
      <c r="K41" t="n">
        <v>53.44</v>
      </c>
      <c r="L41" t="n">
        <v>10.75</v>
      </c>
      <c r="M41" t="n">
        <v>14</v>
      </c>
      <c r="N41" t="n">
        <v>41.52</v>
      </c>
      <c r="O41" t="n">
        <v>24987.71</v>
      </c>
      <c r="P41" t="n">
        <v>224.36</v>
      </c>
      <c r="Q41" t="n">
        <v>444.55</v>
      </c>
      <c r="R41" t="n">
        <v>74.3</v>
      </c>
      <c r="S41" t="n">
        <v>48.21</v>
      </c>
      <c r="T41" t="n">
        <v>7074.65</v>
      </c>
      <c r="U41" t="n">
        <v>0.65</v>
      </c>
      <c r="V41" t="n">
        <v>0.77</v>
      </c>
      <c r="W41" t="n">
        <v>0.19</v>
      </c>
      <c r="X41" t="n">
        <v>0.42</v>
      </c>
      <c r="Y41" t="n">
        <v>1</v>
      </c>
      <c r="Z41" t="n">
        <v>10</v>
      </c>
      <c r="AA41" t="n">
        <v>276.8994780183555</v>
      </c>
      <c r="AB41" t="n">
        <v>378.8660817675271</v>
      </c>
      <c r="AC41" t="n">
        <v>342.707634665519</v>
      </c>
      <c r="AD41" t="n">
        <v>276899.4780183554</v>
      </c>
      <c r="AE41" t="n">
        <v>378866.0817675272</v>
      </c>
      <c r="AF41" t="n">
        <v>4.749731781087537e-06</v>
      </c>
      <c r="AG41" t="n">
        <v>6.006944444444446</v>
      </c>
      <c r="AH41" t="n">
        <v>342707.634665519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4.8152</v>
      </c>
      <c r="E42" t="n">
        <v>20.77</v>
      </c>
      <c r="F42" t="n">
        <v>17.7</v>
      </c>
      <c r="G42" t="n">
        <v>66.39</v>
      </c>
      <c r="H42" t="n">
        <v>0.97</v>
      </c>
      <c r="I42" t="n">
        <v>16</v>
      </c>
      <c r="J42" t="n">
        <v>201.1</v>
      </c>
      <c r="K42" t="n">
        <v>53.44</v>
      </c>
      <c r="L42" t="n">
        <v>11</v>
      </c>
      <c r="M42" t="n">
        <v>14</v>
      </c>
      <c r="N42" t="n">
        <v>41.66</v>
      </c>
      <c r="O42" t="n">
        <v>25036.12</v>
      </c>
      <c r="P42" t="n">
        <v>224.25</v>
      </c>
      <c r="Q42" t="n">
        <v>444.57</v>
      </c>
      <c r="R42" t="n">
        <v>74.48</v>
      </c>
      <c r="S42" t="n">
        <v>48.21</v>
      </c>
      <c r="T42" t="n">
        <v>7163.19</v>
      </c>
      <c r="U42" t="n">
        <v>0.65</v>
      </c>
      <c r="V42" t="n">
        <v>0.77</v>
      </c>
      <c r="W42" t="n">
        <v>0.19</v>
      </c>
      <c r="X42" t="n">
        <v>0.43</v>
      </c>
      <c r="Y42" t="n">
        <v>1</v>
      </c>
      <c r="Z42" t="n">
        <v>10</v>
      </c>
      <c r="AA42" t="n">
        <v>276.8762072332433</v>
      </c>
      <c r="AB42" t="n">
        <v>378.8342416527022</v>
      </c>
      <c r="AC42" t="n">
        <v>342.678833326565</v>
      </c>
      <c r="AD42" t="n">
        <v>276876.2072332433</v>
      </c>
      <c r="AE42" t="n">
        <v>378834.2416527022</v>
      </c>
      <c r="AF42" t="n">
        <v>4.748745582054879e-06</v>
      </c>
      <c r="AG42" t="n">
        <v>6.009837962962963</v>
      </c>
      <c r="AH42" t="n">
        <v>342678.833326565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4.8149</v>
      </c>
      <c r="E43" t="n">
        <v>20.77</v>
      </c>
      <c r="F43" t="n">
        <v>17.7</v>
      </c>
      <c r="G43" t="n">
        <v>66.39</v>
      </c>
      <c r="H43" t="n">
        <v>0.99</v>
      </c>
      <c r="I43" t="n">
        <v>16</v>
      </c>
      <c r="J43" t="n">
        <v>201.49</v>
      </c>
      <c r="K43" t="n">
        <v>53.44</v>
      </c>
      <c r="L43" t="n">
        <v>11.25</v>
      </c>
      <c r="M43" t="n">
        <v>14</v>
      </c>
      <c r="N43" t="n">
        <v>41.81</v>
      </c>
      <c r="O43" t="n">
        <v>25084.58</v>
      </c>
      <c r="P43" t="n">
        <v>223.9</v>
      </c>
      <c r="Q43" t="n">
        <v>444.55</v>
      </c>
      <c r="R43" t="n">
        <v>74.55</v>
      </c>
      <c r="S43" t="n">
        <v>48.21</v>
      </c>
      <c r="T43" t="n">
        <v>7202.19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276.7099868501709</v>
      </c>
      <c r="AB43" t="n">
        <v>378.6068115914567</v>
      </c>
      <c r="AC43" t="n">
        <v>342.4731088711649</v>
      </c>
      <c r="AD43" t="n">
        <v>276709.9868501709</v>
      </c>
      <c r="AE43" t="n">
        <v>378606.8115914568</v>
      </c>
      <c r="AF43" t="n">
        <v>4.748449722345081e-06</v>
      </c>
      <c r="AG43" t="n">
        <v>6.009837962962963</v>
      </c>
      <c r="AH43" t="n">
        <v>342473.1088711648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4.8325</v>
      </c>
      <c r="E44" t="n">
        <v>20.69</v>
      </c>
      <c r="F44" t="n">
        <v>17.67</v>
      </c>
      <c r="G44" t="n">
        <v>70.66</v>
      </c>
      <c r="H44" t="n">
        <v>1.01</v>
      </c>
      <c r="I44" t="n">
        <v>15</v>
      </c>
      <c r="J44" t="n">
        <v>201.88</v>
      </c>
      <c r="K44" t="n">
        <v>53.44</v>
      </c>
      <c r="L44" t="n">
        <v>11.5</v>
      </c>
      <c r="M44" t="n">
        <v>13</v>
      </c>
      <c r="N44" t="n">
        <v>41.95</v>
      </c>
      <c r="O44" t="n">
        <v>25133.09</v>
      </c>
      <c r="P44" t="n">
        <v>223.04</v>
      </c>
      <c r="Q44" t="n">
        <v>444.56</v>
      </c>
      <c r="R44" t="n">
        <v>73.23</v>
      </c>
      <c r="S44" t="n">
        <v>48.21</v>
      </c>
      <c r="T44" t="n">
        <v>6543.82</v>
      </c>
      <c r="U44" t="n">
        <v>0.66</v>
      </c>
      <c r="V44" t="n">
        <v>0.77</v>
      </c>
      <c r="W44" t="n">
        <v>0.19</v>
      </c>
      <c r="X44" t="n">
        <v>0.39</v>
      </c>
      <c r="Y44" t="n">
        <v>1</v>
      </c>
      <c r="Z44" t="n">
        <v>10</v>
      </c>
      <c r="AA44" t="n">
        <v>275.4789882424459</v>
      </c>
      <c r="AB44" t="n">
        <v>376.9225049885417</v>
      </c>
      <c r="AC44" t="n">
        <v>340.9495501264927</v>
      </c>
      <c r="AD44" t="n">
        <v>275478.9882424459</v>
      </c>
      <c r="AE44" t="n">
        <v>376922.5049885417</v>
      </c>
      <c r="AF44" t="n">
        <v>4.765806825319862e-06</v>
      </c>
      <c r="AG44" t="n">
        <v>5.986689814814816</v>
      </c>
      <c r="AH44" t="n">
        <v>340949.5501264927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4.8308</v>
      </c>
      <c r="E45" t="n">
        <v>20.7</v>
      </c>
      <c r="F45" t="n">
        <v>17.67</v>
      </c>
      <c r="G45" t="n">
        <v>70.69</v>
      </c>
      <c r="H45" t="n">
        <v>1.03</v>
      </c>
      <c r="I45" t="n">
        <v>15</v>
      </c>
      <c r="J45" t="n">
        <v>202.28</v>
      </c>
      <c r="K45" t="n">
        <v>53.44</v>
      </c>
      <c r="L45" t="n">
        <v>11.75</v>
      </c>
      <c r="M45" t="n">
        <v>13</v>
      </c>
      <c r="N45" t="n">
        <v>42.09</v>
      </c>
      <c r="O45" t="n">
        <v>25181.64</v>
      </c>
      <c r="P45" t="n">
        <v>222.91</v>
      </c>
      <c r="Q45" t="n">
        <v>444.55</v>
      </c>
      <c r="R45" t="n">
        <v>73.53</v>
      </c>
      <c r="S45" t="n">
        <v>48.21</v>
      </c>
      <c r="T45" t="n">
        <v>6695.42</v>
      </c>
      <c r="U45" t="n">
        <v>0.66</v>
      </c>
      <c r="V45" t="n">
        <v>0.77</v>
      </c>
      <c r="W45" t="n">
        <v>0.19</v>
      </c>
      <c r="X45" t="n">
        <v>0.4</v>
      </c>
      <c r="Y45" t="n">
        <v>1</v>
      </c>
      <c r="Z45" t="n">
        <v>10</v>
      </c>
      <c r="AA45" t="n">
        <v>275.4676541364765</v>
      </c>
      <c r="AB45" t="n">
        <v>376.9069971647288</v>
      </c>
      <c r="AC45" t="n">
        <v>340.9355223476192</v>
      </c>
      <c r="AD45" t="n">
        <v>275467.6541364765</v>
      </c>
      <c r="AE45" t="n">
        <v>376906.9971647288</v>
      </c>
      <c r="AF45" t="n">
        <v>4.764130286964344e-06</v>
      </c>
      <c r="AG45" t="n">
        <v>5.989583333333333</v>
      </c>
      <c r="AH45" t="n">
        <v>340935.5223476192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4.8299</v>
      </c>
      <c r="E46" t="n">
        <v>20.7</v>
      </c>
      <c r="F46" t="n">
        <v>17.68</v>
      </c>
      <c r="G46" t="n">
        <v>70.70999999999999</v>
      </c>
      <c r="H46" t="n">
        <v>1.05</v>
      </c>
      <c r="I46" t="n">
        <v>15</v>
      </c>
      <c r="J46" t="n">
        <v>202.67</v>
      </c>
      <c r="K46" t="n">
        <v>53.44</v>
      </c>
      <c r="L46" t="n">
        <v>12</v>
      </c>
      <c r="M46" t="n">
        <v>13</v>
      </c>
      <c r="N46" t="n">
        <v>42.24</v>
      </c>
      <c r="O46" t="n">
        <v>25230.25</v>
      </c>
      <c r="P46" t="n">
        <v>222.64</v>
      </c>
      <c r="Q46" t="n">
        <v>444.57</v>
      </c>
      <c r="R46" t="n">
        <v>73.68000000000001</v>
      </c>
      <c r="S46" t="n">
        <v>48.21</v>
      </c>
      <c r="T46" t="n">
        <v>6769.29</v>
      </c>
      <c r="U46" t="n">
        <v>0.65</v>
      </c>
      <c r="V46" t="n">
        <v>0.77</v>
      </c>
      <c r="W46" t="n">
        <v>0.19</v>
      </c>
      <c r="X46" t="n">
        <v>0.4</v>
      </c>
      <c r="Y46" t="n">
        <v>1</v>
      </c>
      <c r="Z46" t="n">
        <v>10</v>
      </c>
      <c r="AA46" t="n">
        <v>275.3841902645062</v>
      </c>
      <c r="AB46" t="n">
        <v>376.792798212933</v>
      </c>
      <c r="AC46" t="n">
        <v>340.8322223835036</v>
      </c>
      <c r="AD46" t="n">
        <v>275384.1902645062</v>
      </c>
      <c r="AE46" t="n">
        <v>376792.798212933</v>
      </c>
      <c r="AF46" t="n">
        <v>4.763242707834952e-06</v>
      </c>
      <c r="AG46" t="n">
        <v>5.989583333333333</v>
      </c>
      <c r="AH46" t="n">
        <v>340832.2223835036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4.8509</v>
      </c>
      <c r="E47" t="n">
        <v>20.61</v>
      </c>
      <c r="F47" t="n">
        <v>17.62</v>
      </c>
      <c r="G47" t="n">
        <v>75.54000000000001</v>
      </c>
      <c r="H47" t="n">
        <v>1.07</v>
      </c>
      <c r="I47" t="n">
        <v>14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221.43</v>
      </c>
      <c r="Q47" t="n">
        <v>444.55</v>
      </c>
      <c r="R47" t="n">
        <v>71.8</v>
      </c>
      <c r="S47" t="n">
        <v>48.21</v>
      </c>
      <c r="T47" t="n">
        <v>5837.3</v>
      </c>
      <c r="U47" t="n">
        <v>0.67</v>
      </c>
      <c r="V47" t="n">
        <v>0.77</v>
      </c>
      <c r="W47" t="n">
        <v>0.19</v>
      </c>
      <c r="X47" t="n">
        <v>0.35</v>
      </c>
      <c r="Y47" t="n">
        <v>1</v>
      </c>
      <c r="Z47" t="n">
        <v>10</v>
      </c>
      <c r="AA47" t="n">
        <v>273.980949688771</v>
      </c>
      <c r="AB47" t="n">
        <v>374.8728225506069</v>
      </c>
      <c r="AC47" t="n">
        <v>339.0954865036871</v>
      </c>
      <c r="AD47" t="n">
        <v>273980.949688771</v>
      </c>
      <c r="AE47" t="n">
        <v>374872.8225506069</v>
      </c>
      <c r="AF47" t="n">
        <v>4.78395288752077e-06</v>
      </c>
      <c r="AG47" t="n">
        <v>5.963541666666667</v>
      </c>
      <c r="AH47" t="n">
        <v>339095.4865036871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4.8678</v>
      </c>
      <c r="E48" t="n">
        <v>20.54</v>
      </c>
      <c r="F48" t="n">
        <v>17.55</v>
      </c>
      <c r="G48" t="n">
        <v>75.23</v>
      </c>
      <c r="H48" t="n">
        <v>1.09</v>
      </c>
      <c r="I48" t="n">
        <v>14</v>
      </c>
      <c r="J48" t="n">
        <v>203.46</v>
      </c>
      <c r="K48" t="n">
        <v>53.44</v>
      </c>
      <c r="L48" t="n">
        <v>12.5</v>
      </c>
      <c r="M48" t="n">
        <v>12</v>
      </c>
      <c r="N48" t="n">
        <v>42.53</v>
      </c>
      <c r="O48" t="n">
        <v>25327.74</v>
      </c>
      <c r="P48" t="n">
        <v>220.42</v>
      </c>
      <c r="Q48" t="n">
        <v>444.55</v>
      </c>
      <c r="R48" t="n">
        <v>69.29000000000001</v>
      </c>
      <c r="S48" t="n">
        <v>48.21</v>
      </c>
      <c r="T48" t="n">
        <v>4581.15</v>
      </c>
      <c r="U48" t="n">
        <v>0.7</v>
      </c>
      <c r="V48" t="n">
        <v>0.78</v>
      </c>
      <c r="W48" t="n">
        <v>0.19</v>
      </c>
      <c r="X48" t="n">
        <v>0.28</v>
      </c>
      <c r="Y48" t="n">
        <v>1</v>
      </c>
      <c r="Z48" t="n">
        <v>10</v>
      </c>
      <c r="AA48" t="n">
        <v>272.7923003174811</v>
      </c>
      <c r="AB48" t="n">
        <v>373.2464600412989</v>
      </c>
      <c r="AC48" t="n">
        <v>337.6243417496534</v>
      </c>
      <c r="AD48" t="n">
        <v>272792.3003174812</v>
      </c>
      <c r="AE48" t="n">
        <v>373246.4600412989</v>
      </c>
      <c r="AF48" t="n">
        <v>4.80061965117269e-06</v>
      </c>
      <c r="AG48" t="n">
        <v>5.943287037037037</v>
      </c>
      <c r="AH48" t="n">
        <v>337624.3417496533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4.8389</v>
      </c>
      <c r="E49" t="n">
        <v>20.67</v>
      </c>
      <c r="F49" t="n">
        <v>17.68</v>
      </c>
      <c r="G49" t="n">
        <v>75.75</v>
      </c>
      <c r="H49" t="n">
        <v>1.11</v>
      </c>
      <c r="I49" t="n">
        <v>14</v>
      </c>
      <c r="J49" t="n">
        <v>203.86</v>
      </c>
      <c r="K49" t="n">
        <v>53.44</v>
      </c>
      <c r="L49" t="n">
        <v>12.75</v>
      </c>
      <c r="M49" t="n">
        <v>12</v>
      </c>
      <c r="N49" t="n">
        <v>42.67</v>
      </c>
      <c r="O49" t="n">
        <v>25376.49</v>
      </c>
      <c r="P49" t="n">
        <v>221.96</v>
      </c>
      <c r="Q49" t="n">
        <v>444.57</v>
      </c>
      <c r="R49" t="n">
        <v>74.01000000000001</v>
      </c>
      <c r="S49" t="n">
        <v>48.21</v>
      </c>
      <c r="T49" t="n">
        <v>6939.43</v>
      </c>
      <c r="U49" t="n">
        <v>0.65</v>
      </c>
      <c r="V49" t="n">
        <v>0.77</v>
      </c>
      <c r="W49" t="n">
        <v>0.18</v>
      </c>
      <c r="X49" t="n">
        <v>0.4</v>
      </c>
      <c r="Y49" t="n">
        <v>1</v>
      </c>
      <c r="Z49" t="n">
        <v>10</v>
      </c>
      <c r="AA49" t="n">
        <v>274.7603792825509</v>
      </c>
      <c r="AB49" t="n">
        <v>375.9392725068234</v>
      </c>
      <c r="AC49" t="n">
        <v>340.0601559728543</v>
      </c>
      <c r="AD49" t="n">
        <v>274760.3792825509</v>
      </c>
      <c r="AE49" t="n">
        <v>375939.2725068234</v>
      </c>
      <c r="AF49" t="n">
        <v>4.772118499128873e-06</v>
      </c>
      <c r="AG49" t="n">
        <v>5.980902777777779</v>
      </c>
      <c r="AH49" t="n">
        <v>340060.1559728542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4.8403</v>
      </c>
      <c r="E50" t="n">
        <v>20.66</v>
      </c>
      <c r="F50" t="n">
        <v>17.67</v>
      </c>
      <c r="G50" t="n">
        <v>75.73</v>
      </c>
      <c r="H50" t="n">
        <v>1.13</v>
      </c>
      <c r="I50" t="n">
        <v>14</v>
      </c>
      <c r="J50" t="n">
        <v>204.25</v>
      </c>
      <c r="K50" t="n">
        <v>53.44</v>
      </c>
      <c r="L50" t="n">
        <v>13</v>
      </c>
      <c r="M50" t="n">
        <v>12</v>
      </c>
      <c r="N50" t="n">
        <v>42.82</v>
      </c>
      <c r="O50" t="n">
        <v>25425.3</v>
      </c>
      <c r="P50" t="n">
        <v>220.57</v>
      </c>
      <c r="Q50" t="n">
        <v>444.59</v>
      </c>
      <c r="R50" t="n">
        <v>73.54000000000001</v>
      </c>
      <c r="S50" t="n">
        <v>48.21</v>
      </c>
      <c r="T50" t="n">
        <v>6706.36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273.99860582759</v>
      </c>
      <c r="AB50" t="n">
        <v>374.896980458673</v>
      </c>
      <c r="AC50" t="n">
        <v>339.1173388149132</v>
      </c>
      <c r="AD50" t="n">
        <v>273998.60582759</v>
      </c>
      <c r="AE50" t="n">
        <v>374896.980458673</v>
      </c>
      <c r="AF50" t="n">
        <v>4.773499177774595e-06</v>
      </c>
      <c r="AG50" t="n">
        <v>5.97800925925926</v>
      </c>
      <c r="AH50" t="n">
        <v>339117.3388149132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4.8599</v>
      </c>
      <c r="E51" t="n">
        <v>20.58</v>
      </c>
      <c r="F51" t="n">
        <v>17.62</v>
      </c>
      <c r="G51" t="n">
        <v>81.34</v>
      </c>
      <c r="H51" t="n">
        <v>1.15</v>
      </c>
      <c r="I51" t="n">
        <v>13</v>
      </c>
      <c r="J51" t="n">
        <v>204.65</v>
      </c>
      <c r="K51" t="n">
        <v>53.44</v>
      </c>
      <c r="L51" t="n">
        <v>13.25</v>
      </c>
      <c r="M51" t="n">
        <v>11</v>
      </c>
      <c r="N51" t="n">
        <v>42.96</v>
      </c>
      <c r="O51" t="n">
        <v>25474.16</v>
      </c>
      <c r="P51" t="n">
        <v>219.82</v>
      </c>
      <c r="Q51" t="n">
        <v>444.55</v>
      </c>
      <c r="R51" t="n">
        <v>72.04000000000001</v>
      </c>
      <c r="S51" t="n">
        <v>48.21</v>
      </c>
      <c r="T51" t="n">
        <v>5960.91</v>
      </c>
      <c r="U51" t="n">
        <v>0.67</v>
      </c>
      <c r="V51" t="n">
        <v>0.77</v>
      </c>
      <c r="W51" t="n">
        <v>0.18</v>
      </c>
      <c r="X51" t="n">
        <v>0.35</v>
      </c>
      <c r="Y51" t="n">
        <v>1</v>
      </c>
      <c r="Z51" t="n">
        <v>10</v>
      </c>
      <c r="AA51" t="n">
        <v>272.8995956136367</v>
      </c>
      <c r="AB51" t="n">
        <v>373.3932661990333</v>
      </c>
      <c r="AC51" t="n">
        <v>337.7571369337373</v>
      </c>
      <c r="AD51" t="n">
        <v>272899.5956136367</v>
      </c>
      <c r="AE51" t="n">
        <v>373393.2661990334</v>
      </c>
      <c r="AF51" t="n">
        <v>4.792828678814692e-06</v>
      </c>
      <c r="AG51" t="n">
        <v>5.954861111111111</v>
      </c>
      <c r="AH51" t="n">
        <v>337757.1369337373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4.8614</v>
      </c>
      <c r="E52" t="n">
        <v>20.57</v>
      </c>
      <c r="F52" t="n">
        <v>17.62</v>
      </c>
      <c r="G52" t="n">
        <v>81.31</v>
      </c>
      <c r="H52" t="n">
        <v>1.17</v>
      </c>
      <c r="I52" t="n">
        <v>13</v>
      </c>
      <c r="J52" t="n">
        <v>205.05</v>
      </c>
      <c r="K52" t="n">
        <v>53.44</v>
      </c>
      <c r="L52" t="n">
        <v>13.5</v>
      </c>
      <c r="M52" t="n">
        <v>11</v>
      </c>
      <c r="N52" t="n">
        <v>43.11</v>
      </c>
      <c r="O52" t="n">
        <v>25523.06</v>
      </c>
      <c r="P52" t="n">
        <v>219.87</v>
      </c>
      <c r="Q52" t="n">
        <v>444.55</v>
      </c>
      <c r="R52" t="n">
        <v>71.73999999999999</v>
      </c>
      <c r="S52" t="n">
        <v>48.21</v>
      </c>
      <c r="T52" t="n">
        <v>5808.4</v>
      </c>
      <c r="U52" t="n">
        <v>0.67</v>
      </c>
      <c r="V52" t="n">
        <v>0.77</v>
      </c>
      <c r="W52" t="n">
        <v>0.18</v>
      </c>
      <c r="X52" t="n">
        <v>0.34</v>
      </c>
      <c r="Y52" t="n">
        <v>1</v>
      </c>
      <c r="Z52" t="n">
        <v>10</v>
      </c>
      <c r="AA52" t="n">
        <v>272.8781366950199</v>
      </c>
      <c r="AB52" t="n">
        <v>373.3639051598811</v>
      </c>
      <c r="AC52" t="n">
        <v>337.7305780709534</v>
      </c>
      <c r="AD52" t="n">
        <v>272878.1366950199</v>
      </c>
      <c r="AE52" t="n">
        <v>373363.9051598811</v>
      </c>
      <c r="AF52" t="n">
        <v>4.794307977363679e-06</v>
      </c>
      <c r="AG52" t="n">
        <v>5.951967592592593</v>
      </c>
      <c r="AH52" t="n">
        <v>337730.5780709534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4.8579</v>
      </c>
      <c r="E53" t="n">
        <v>20.58</v>
      </c>
      <c r="F53" t="n">
        <v>17.63</v>
      </c>
      <c r="G53" t="n">
        <v>81.38</v>
      </c>
      <c r="H53" t="n">
        <v>1.19</v>
      </c>
      <c r="I53" t="n">
        <v>13</v>
      </c>
      <c r="J53" t="n">
        <v>205.44</v>
      </c>
      <c r="K53" t="n">
        <v>53.44</v>
      </c>
      <c r="L53" t="n">
        <v>13.75</v>
      </c>
      <c r="M53" t="n">
        <v>11</v>
      </c>
      <c r="N53" t="n">
        <v>43.26</v>
      </c>
      <c r="O53" t="n">
        <v>25572.02</v>
      </c>
      <c r="P53" t="n">
        <v>219.57</v>
      </c>
      <c r="Q53" t="n">
        <v>444.55</v>
      </c>
      <c r="R53" t="n">
        <v>72.27</v>
      </c>
      <c r="S53" t="n">
        <v>48.21</v>
      </c>
      <c r="T53" t="n">
        <v>6075.12</v>
      </c>
      <c r="U53" t="n">
        <v>0.67</v>
      </c>
      <c r="V53" t="n">
        <v>0.77</v>
      </c>
      <c r="W53" t="n">
        <v>0.18</v>
      </c>
      <c r="X53" t="n">
        <v>0.36</v>
      </c>
      <c r="Y53" t="n">
        <v>1</v>
      </c>
      <c r="Z53" t="n">
        <v>10</v>
      </c>
      <c r="AA53" t="n">
        <v>272.860098082499</v>
      </c>
      <c r="AB53" t="n">
        <v>373.3392239344227</v>
      </c>
      <c r="AC53" t="n">
        <v>337.7082523870124</v>
      </c>
      <c r="AD53" t="n">
        <v>272860.098082499</v>
      </c>
      <c r="AE53" t="n">
        <v>373339.2239344227</v>
      </c>
      <c r="AF53" t="n">
        <v>4.790856280749376e-06</v>
      </c>
      <c r="AG53" t="n">
        <v>5.954861111111111</v>
      </c>
      <c r="AH53" t="n">
        <v>337708.2523870124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4.8592</v>
      </c>
      <c r="E54" t="n">
        <v>20.58</v>
      </c>
      <c r="F54" t="n">
        <v>17.63</v>
      </c>
      <c r="G54" t="n">
        <v>81.36</v>
      </c>
      <c r="H54" t="n">
        <v>1.21</v>
      </c>
      <c r="I54" t="n">
        <v>13</v>
      </c>
      <c r="J54" t="n">
        <v>205.84</v>
      </c>
      <c r="K54" t="n">
        <v>53.44</v>
      </c>
      <c r="L54" t="n">
        <v>14</v>
      </c>
      <c r="M54" t="n">
        <v>11</v>
      </c>
      <c r="N54" t="n">
        <v>43.4</v>
      </c>
      <c r="O54" t="n">
        <v>25621.03</v>
      </c>
      <c r="P54" t="n">
        <v>219.24</v>
      </c>
      <c r="Q54" t="n">
        <v>444.55</v>
      </c>
      <c r="R54" t="n">
        <v>72.03</v>
      </c>
      <c r="S54" t="n">
        <v>48.21</v>
      </c>
      <c r="T54" t="n">
        <v>5956.23</v>
      </c>
      <c r="U54" t="n">
        <v>0.67</v>
      </c>
      <c r="V54" t="n">
        <v>0.77</v>
      </c>
      <c r="W54" t="n">
        <v>0.19</v>
      </c>
      <c r="X54" t="n">
        <v>0.35</v>
      </c>
      <c r="Y54" t="n">
        <v>1</v>
      </c>
      <c r="Z54" t="n">
        <v>10</v>
      </c>
      <c r="AA54" t="n">
        <v>272.6556772582238</v>
      </c>
      <c r="AB54" t="n">
        <v>373.0595263442391</v>
      </c>
      <c r="AC54" t="n">
        <v>337.4552487422778</v>
      </c>
      <c r="AD54" t="n">
        <v>272655.6772582238</v>
      </c>
      <c r="AE54" t="n">
        <v>373059.5263442391</v>
      </c>
      <c r="AF54" t="n">
        <v>4.792138339491832e-06</v>
      </c>
      <c r="AG54" t="n">
        <v>5.954861111111111</v>
      </c>
      <c r="AH54" t="n">
        <v>337455.2487422778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4.8788</v>
      </c>
      <c r="E55" t="n">
        <v>20.5</v>
      </c>
      <c r="F55" t="n">
        <v>17.58</v>
      </c>
      <c r="G55" t="n">
        <v>87.91</v>
      </c>
      <c r="H55" t="n">
        <v>1.23</v>
      </c>
      <c r="I55" t="n">
        <v>12</v>
      </c>
      <c r="J55" t="n">
        <v>206.24</v>
      </c>
      <c r="K55" t="n">
        <v>53.44</v>
      </c>
      <c r="L55" t="n">
        <v>14.25</v>
      </c>
      <c r="M55" t="n">
        <v>10</v>
      </c>
      <c r="N55" t="n">
        <v>43.55</v>
      </c>
      <c r="O55" t="n">
        <v>25670.09</v>
      </c>
      <c r="P55" t="n">
        <v>217.41</v>
      </c>
      <c r="Q55" t="n">
        <v>444.55</v>
      </c>
      <c r="R55" t="n">
        <v>70.54000000000001</v>
      </c>
      <c r="S55" t="n">
        <v>48.21</v>
      </c>
      <c r="T55" t="n">
        <v>5214.22</v>
      </c>
      <c r="U55" t="n">
        <v>0.68</v>
      </c>
      <c r="V55" t="n">
        <v>0.78</v>
      </c>
      <c r="W55" t="n">
        <v>0.18</v>
      </c>
      <c r="X55" t="n">
        <v>0.3</v>
      </c>
      <c r="Y55" t="n">
        <v>1</v>
      </c>
      <c r="Z55" t="n">
        <v>10</v>
      </c>
      <c r="AA55" t="n">
        <v>259.1087395591994</v>
      </c>
      <c r="AB55" t="n">
        <v>354.5240085357225</v>
      </c>
      <c r="AC55" t="n">
        <v>320.6887347386435</v>
      </c>
      <c r="AD55" t="n">
        <v>259108.7395591994</v>
      </c>
      <c r="AE55" t="n">
        <v>354524.0085357226</v>
      </c>
      <c r="AF55" t="n">
        <v>4.811467840531929e-06</v>
      </c>
      <c r="AG55" t="n">
        <v>5.931712962962963</v>
      </c>
      <c r="AH55" t="n">
        <v>320688.7347386435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4.8782</v>
      </c>
      <c r="E56" t="n">
        <v>20.5</v>
      </c>
      <c r="F56" t="n">
        <v>17.58</v>
      </c>
      <c r="G56" t="n">
        <v>87.92</v>
      </c>
      <c r="H56" t="n">
        <v>1.25</v>
      </c>
      <c r="I56" t="n">
        <v>12</v>
      </c>
      <c r="J56" t="n">
        <v>206.64</v>
      </c>
      <c r="K56" t="n">
        <v>53.44</v>
      </c>
      <c r="L56" t="n">
        <v>14.5</v>
      </c>
      <c r="M56" t="n">
        <v>10</v>
      </c>
      <c r="N56" t="n">
        <v>43.7</v>
      </c>
      <c r="O56" t="n">
        <v>25719.19</v>
      </c>
      <c r="P56" t="n">
        <v>217.8</v>
      </c>
      <c r="Q56" t="n">
        <v>444.55</v>
      </c>
      <c r="R56" t="n">
        <v>70.67</v>
      </c>
      <c r="S56" t="n">
        <v>48.21</v>
      </c>
      <c r="T56" t="n">
        <v>5279.83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259.3203448088209</v>
      </c>
      <c r="AB56" t="n">
        <v>354.8135361736195</v>
      </c>
      <c r="AC56" t="n">
        <v>320.9506302651341</v>
      </c>
      <c r="AD56" t="n">
        <v>259320.3448088209</v>
      </c>
      <c r="AE56" t="n">
        <v>354813.5361736194</v>
      </c>
      <c r="AF56" t="n">
        <v>4.810876121112334e-06</v>
      </c>
      <c r="AG56" t="n">
        <v>5.931712962962963</v>
      </c>
      <c r="AH56" t="n">
        <v>320950.6302651341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4.8771</v>
      </c>
      <c r="E57" t="n">
        <v>20.5</v>
      </c>
      <c r="F57" t="n">
        <v>17.59</v>
      </c>
      <c r="G57" t="n">
        <v>87.94</v>
      </c>
      <c r="H57" t="n">
        <v>1.27</v>
      </c>
      <c r="I57" t="n">
        <v>12</v>
      </c>
      <c r="J57" t="n">
        <v>207.03</v>
      </c>
      <c r="K57" t="n">
        <v>53.44</v>
      </c>
      <c r="L57" t="n">
        <v>14.75</v>
      </c>
      <c r="M57" t="n">
        <v>10</v>
      </c>
      <c r="N57" t="n">
        <v>43.85</v>
      </c>
      <c r="O57" t="n">
        <v>25768.35</v>
      </c>
      <c r="P57" t="n">
        <v>217.9</v>
      </c>
      <c r="Q57" t="n">
        <v>444.6</v>
      </c>
      <c r="R57" t="n">
        <v>70.70999999999999</v>
      </c>
      <c r="S57" t="n">
        <v>48.21</v>
      </c>
      <c r="T57" t="n">
        <v>5298.57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259.426489314195</v>
      </c>
      <c r="AB57" t="n">
        <v>354.9587677686373</v>
      </c>
      <c r="AC57" t="n">
        <v>321.0820011605572</v>
      </c>
      <c r="AD57" t="n">
        <v>259426.4893141949</v>
      </c>
      <c r="AE57" t="n">
        <v>354958.7677686373</v>
      </c>
      <c r="AF57" t="n">
        <v>4.809791302176411e-06</v>
      </c>
      <c r="AG57" t="n">
        <v>5.931712962962963</v>
      </c>
      <c r="AH57" t="n">
        <v>321082.0011605573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4.8797</v>
      </c>
      <c r="E58" t="n">
        <v>20.49</v>
      </c>
      <c r="F58" t="n">
        <v>17.58</v>
      </c>
      <c r="G58" t="n">
        <v>87.89</v>
      </c>
      <c r="H58" t="n">
        <v>1.28</v>
      </c>
      <c r="I58" t="n">
        <v>12</v>
      </c>
      <c r="J58" t="n">
        <v>207.43</v>
      </c>
      <c r="K58" t="n">
        <v>53.44</v>
      </c>
      <c r="L58" t="n">
        <v>15</v>
      </c>
      <c r="M58" t="n">
        <v>10</v>
      </c>
      <c r="N58" t="n">
        <v>44</v>
      </c>
      <c r="O58" t="n">
        <v>25817.56</v>
      </c>
      <c r="P58" t="n">
        <v>217.77</v>
      </c>
      <c r="Q58" t="n">
        <v>444.55</v>
      </c>
      <c r="R58" t="n">
        <v>70.34</v>
      </c>
      <c r="S58" t="n">
        <v>48.21</v>
      </c>
      <c r="T58" t="n">
        <v>5113.53</v>
      </c>
      <c r="U58" t="n">
        <v>0.6899999999999999</v>
      </c>
      <c r="V58" t="n">
        <v>0.78</v>
      </c>
      <c r="W58" t="n">
        <v>0.19</v>
      </c>
      <c r="X58" t="n">
        <v>0.3</v>
      </c>
      <c r="Y58" t="n">
        <v>1</v>
      </c>
      <c r="Z58" t="n">
        <v>10</v>
      </c>
      <c r="AA58" t="n">
        <v>259.2598233358798</v>
      </c>
      <c r="AB58" t="n">
        <v>354.7307280243226</v>
      </c>
      <c r="AC58" t="n">
        <v>320.8757252093841</v>
      </c>
      <c r="AD58" t="n">
        <v>259259.8233358798</v>
      </c>
      <c r="AE58" t="n">
        <v>354730.7280243225</v>
      </c>
      <c r="AF58" t="n">
        <v>4.812355419661321e-06</v>
      </c>
      <c r="AG58" t="n">
        <v>5.928819444444444</v>
      </c>
      <c r="AH58" t="n">
        <v>320875.7252093841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4.8898</v>
      </c>
      <c r="E59" t="n">
        <v>20.45</v>
      </c>
      <c r="F59" t="n">
        <v>17.54</v>
      </c>
      <c r="G59" t="n">
        <v>87.68000000000001</v>
      </c>
      <c r="H59" t="n">
        <v>1.3</v>
      </c>
      <c r="I59" t="n">
        <v>12</v>
      </c>
      <c r="J59" t="n">
        <v>207.83</v>
      </c>
      <c r="K59" t="n">
        <v>53.44</v>
      </c>
      <c r="L59" t="n">
        <v>15.25</v>
      </c>
      <c r="M59" t="n">
        <v>10</v>
      </c>
      <c r="N59" t="n">
        <v>44.15</v>
      </c>
      <c r="O59" t="n">
        <v>25866.82</v>
      </c>
      <c r="P59" t="n">
        <v>215.89</v>
      </c>
      <c r="Q59" t="n">
        <v>444.55</v>
      </c>
      <c r="R59" t="n">
        <v>68.78</v>
      </c>
      <c r="S59" t="n">
        <v>48.21</v>
      </c>
      <c r="T59" t="n">
        <v>4337.36</v>
      </c>
      <c r="U59" t="n">
        <v>0.7</v>
      </c>
      <c r="V59" t="n">
        <v>0.78</v>
      </c>
      <c r="W59" t="n">
        <v>0.18</v>
      </c>
      <c r="X59" t="n">
        <v>0.26</v>
      </c>
      <c r="Y59" t="n">
        <v>1</v>
      </c>
      <c r="Z59" t="n">
        <v>10</v>
      </c>
      <c r="AA59" t="n">
        <v>257.9313001010387</v>
      </c>
      <c r="AB59" t="n">
        <v>352.9129839239374</v>
      </c>
      <c r="AC59" t="n">
        <v>319.2314640548261</v>
      </c>
      <c r="AD59" t="n">
        <v>257931.3001010387</v>
      </c>
      <c r="AE59" t="n">
        <v>352912.9839239374</v>
      </c>
      <c r="AF59" t="n">
        <v>4.822316029891167e-06</v>
      </c>
      <c r="AG59" t="n">
        <v>5.91724537037037</v>
      </c>
      <c r="AH59" t="n">
        <v>319231.4640548261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4.8947</v>
      </c>
      <c r="E60" t="n">
        <v>20.43</v>
      </c>
      <c r="F60" t="n">
        <v>17.55</v>
      </c>
      <c r="G60" t="n">
        <v>95.73999999999999</v>
      </c>
      <c r="H60" t="n">
        <v>1.32</v>
      </c>
      <c r="I60" t="n">
        <v>11</v>
      </c>
      <c r="J60" t="n">
        <v>208.23</v>
      </c>
      <c r="K60" t="n">
        <v>53.44</v>
      </c>
      <c r="L60" t="n">
        <v>15.5</v>
      </c>
      <c r="M60" t="n">
        <v>9</v>
      </c>
      <c r="N60" t="n">
        <v>44.3</v>
      </c>
      <c r="O60" t="n">
        <v>25916.13</v>
      </c>
      <c r="P60" t="n">
        <v>215.56</v>
      </c>
      <c r="Q60" t="n">
        <v>444.56</v>
      </c>
      <c r="R60" t="n">
        <v>69.77</v>
      </c>
      <c r="S60" t="n">
        <v>48.21</v>
      </c>
      <c r="T60" t="n">
        <v>4834.67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257.6439272696234</v>
      </c>
      <c r="AB60" t="n">
        <v>352.5197877380006</v>
      </c>
      <c r="AC60" t="n">
        <v>318.8757939610206</v>
      </c>
      <c r="AD60" t="n">
        <v>257643.9272696234</v>
      </c>
      <c r="AE60" t="n">
        <v>352519.7877380006</v>
      </c>
      <c r="AF60" t="n">
        <v>4.827148405151191e-06</v>
      </c>
      <c r="AG60" t="n">
        <v>5.911458333333333</v>
      </c>
      <c r="AH60" t="n">
        <v>318875.7939610206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4.893</v>
      </c>
      <c r="E61" t="n">
        <v>20.44</v>
      </c>
      <c r="F61" t="n">
        <v>17.56</v>
      </c>
      <c r="G61" t="n">
        <v>95.78</v>
      </c>
      <c r="H61" t="n">
        <v>1.34</v>
      </c>
      <c r="I61" t="n">
        <v>11</v>
      </c>
      <c r="J61" t="n">
        <v>208.63</v>
      </c>
      <c r="K61" t="n">
        <v>53.44</v>
      </c>
      <c r="L61" t="n">
        <v>15.75</v>
      </c>
      <c r="M61" t="n">
        <v>9</v>
      </c>
      <c r="N61" t="n">
        <v>44.45</v>
      </c>
      <c r="O61" t="n">
        <v>25965.5</v>
      </c>
      <c r="P61" t="n">
        <v>215.29</v>
      </c>
      <c r="Q61" t="n">
        <v>444.55</v>
      </c>
      <c r="R61" t="n">
        <v>69.83</v>
      </c>
      <c r="S61" t="n">
        <v>48.21</v>
      </c>
      <c r="T61" t="n">
        <v>4864.03</v>
      </c>
      <c r="U61" t="n">
        <v>0.6899999999999999</v>
      </c>
      <c r="V61" t="n">
        <v>0.78</v>
      </c>
      <c r="W61" t="n">
        <v>0.18</v>
      </c>
      <c r="X61" t="n">
        <v>0.28</v>
      </c>
      <c r="Y61" t="n">
        <v>1</v>
      </c>
      <c r="Z61" t="n">
        <v>10</v>
      </c>
      <c r="AA61" t="n">
        <v>257.5844615998279</v>
      </c>
      <c r="AB61" t="n">
        <v>352.4384241851462</v>
      </c>
      <c r="AC61" t="n">
        <v>318.8021956314561</v>
      </c>
      <c r="AD61" t="n">
        <v>257584.4615998279</v>
      </c>
      <c r="AE61" t="n">
        <v>352438.4241851462</v>
      </c>
      <c r="AF61" t="n">
        <v>4.825471866795672e-06</v>
      </c>
      <c r="AG61" t="n">
        <v>5.914351851851852</v>
      </c>
      <c r="AH61" t="n">
        <v>318802.1956314562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4.8902</v>
      </c>
      <c r="E62" t="n">
        <v>20.45</v>
      </c>
      <c r="F62" t="n">
        <v>17.57</v>
      </c>
      <c r="G62" t="n">
        <v>95.84</v>
      </c>
      <c r="H62" t="n">
        <v>1.36</v>
      </c>
      <c r="I62" t="n">
        <v>11</v>
      </c>
      <c r="J62" t="n">
        <v>209.03</v>
      </c>
      <c r="K62" t="n">
        <v>53.44</v>
      </c>
      <c r="L62" t="n">
        <v>16</v>
      </c>
      <c r="M62" t="n">
        <v>9</v>
      </c>
      <c r="N62" t="n">
        <v>44.6</v>
      </c>
      <c r="O62" t="n">
        <v>26014.91</v>
      </c>
      <c r="P62" t="n">
        <v>215.55</v>
      </c>
      <c r="Q62" t="n">
        <v>444.56</v>
      </c>
      <c r="R62" t="n">
        <v>70.15000000000001</v>
      </c>
      <c r="S62" t="n">
        <v>48.21</v>
      </c>
      <c r="T62" t="n">
        <v>5025.74</v>
      </c>
      <c r="U62" t="n">
        <v>0.6899999999999999</v>
      </c>
      <c r="V62" t="n">
        <v>0.78</v>
      </c>
      <c r="W62" t="n">
        <v>0.18</v>
      </c>
      <c r="X62" t="n">
        <v>0.29</v>
      </c>
      <c r="Y62" t="n">
        <v>1</v>
      </c>
      <c r="Z62" t="n">
        <v>10</v>
      </c>
      <c r="AA62" t="n">
        <v>257.8200900178141</v>
      </c>
      <c r="AB62" t="n">
        <v>352.760821381827</v>
      </c>
      <c r="AC62" t="n">
        <v>319.0938236921731</v>
      </c>
      <c r="AD62" t="n">
        <v>257820.0900178141</v>
      </c>
      <c r="AE62" t="n">
        <v>352760.821381827</v>
      </c>
      <c r="AF62" t="n">
        <v>4.822710509504231e-06</v>
      </c>
      <c r="AG62" t="n">
        <v>5.91724537037037</v>
      </c>
      <c r="AH62" t="n">
        <v>319093.8236921731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4.8901</v>
      </c>
      <c r="E63" t="n">
        <v>20.45</v>
      </c>
      <c r="F63" t="n">
        <v>17.57</v>
      </c>
      <c r="G63" t="n">
        <v>95.84</v>
      </c>
      <c r="H63" t="n">
        <v>1.38</v>
      </c>
      <c r="I63" t="n">
        <v>11</v>
      </c>
      <c r="J63" t="n">
        <v>209.43</v>
      </c>
      <c r="K63" t="n">
        <v>53.44</v>
      </c>
      <c r="L63" t="n">
        <v>16.25</v>
      </c>
      <c r="M63" t="n">
        <v>9</v>
      </c>
      <c r="N63" t="n">
        <v>44.75</v>
      </c>
      <c r="O63" t="n">
        <v>26064.38</v>
      </c>
      <c r="P63" t="n">
        <v>215.31</v>
      </c>
      <c r="Q63" t="n">
        <v>444.55</v>
      </c>
      <c r="R63" t="n">
        <v>70.26000000000001</v>
      </c>
      <c r="S63" t="n">
        <v>48.21</v>
      </c>
      <c r="T63" t="n">
        <v>5082.3</v>
      </c>
      <c r="U63" t="n">
        <v>0.6899999999999999</v>
      </c>
      <c r="V63" t="n">
        <v>0.78</v>
      </c>
      <c r="W63" t="n">
        <v>0.18</v>
      </c>
      <c r="X63" t="n">
        <v>0.29</v>
      </c>
      <c r="Y63" t="n">
        <v>1</v>
      </c>
      <c r="Z63" t="n">
        <v>10</v>
      </c>
      <c r="AA63" t="n">
        <v>257.7043920851833</v>
      </c>
      <c r="AB63" t="n">
        <v>352.6025183661691</v>
      </c>
      <c r="AC63" t="n">
        <v>318.9506288941499</v>
      </c>
      <c r="AD63" t="n">
        <v>257704.3920851833</v>
      </c>
      <c r="AE63" t="n">
        <v>352602.5183661691</v>
      </c>
      <c r="AF63" t="n">
        <v>4.822611889600964e-06</v>
      </c>
      <c r="AG63" t="n">
        <v>5.91724537037037</v>
      </c>
      <c r="AH63" t="n">
        <v>318950.6288941499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4.8892</v>
      </c>
      <c r="E64" t="n">
        <v>20.45</v>
      </c>
      <c r="F64" t="n">
        <v>17.57</v>
      </c>
      <c r="G64" t="n">
        <v>95.86</v>
      </c>
      <c r="H64" t="n">
        <v>1.4</v>
      </c>
      <c r="I64" t="n">
        <v>11</v>
      </c>
      <c r="J64" t="n">
        <v>209.84</v>
      </c>
      <c r="K64" t="n">
        <v>53.44</v>
      </c>
      <c r="L64" t="n">
        <v>16.5</v>
      </c>
      <c r="M64" t="n">
        <v>9</v>
      </c>
      <c r="N64" t="n">
        <v>44.9</v>
      </c>
      <c r="O64" t="n">
        <v>26113.9</v>
      </c>
      <c r="P64" t="n">
        <v>215.33</v>
      </c>
      <c r="Q64" t="n">
        <v>444.55</v>
      </c>
      <c r="R64" t="n">
        <v>70.33</v>
      </c>
      <c r="S64" t="n">
        <v>48.21</v>
      </c>
      <c r="T64" t="n">
        <v>5112.72</v>
      </c>
      <c r="U64" t="n">
        <v>0.6899999999999999</v>
      </c>
      <c r="V64" t="n">
        <v>0.78</v>
      </c>
      <c r="W64" t="n">
        <v>0.18</v>
      </c>
      <c r="X64" t="n">
        <v>0.3</v>
      </c>
      <c r="Y64" t="n">
        <v>1</v>
      </c>
      <c r="Z64" t="n">
        <v>10</v>
      </c>
      <c r="AA64" t="n">
        <v>257.7413263316774</v>
      </c>
      <c r="AB64" t="n">
        <v>352.6530534316462</v>
      </c>
      <c r="AC64" t="n">
        <v>318.9963409639043</v>
      </c>
      <c r="AD64" t="n">
        <v>257741.3263316774</v>
      </c>
      <c r="AE64" t="n">
        <v>352653.0534316463</v>
      </c>
      <c r="AF64" t="n">
        <v>4.821724310471572e-06</v>
      </c>
      <c r="AG64" t="n">
        <v>5.91724537037037</v>
      </c>
      <c r="AH64" t="n">
        <v>318996.3409639043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4.8896</v>
      </c>
      <c r="E65" t="n">
        <v>20.45</v>
      </c>
      <c r="F65" t="n">
        <v>17.57</v>
      </c>
      <c r="G65" t="n">
        <v>95.84999999999999</v>
      </c>
      <c r="H65" t="n">
        <v>1.42</v>
      </c>
      <c r="I65" t="n">
        <v>11</v>
      </c>
      <c r="J65" t="n">
        <v>210.24</v>
      </c>
      <c r="K65" t="n">
        <v>53.44</v>
      </c>
      <c r="L65" t="n">
        <v>16.75</v>
      </c>
      <c r="M65" t="n">
        <v>9</v>
      </c>
      <c r="N65" t="n">
        <v>45.05</v>
      </c>
      <c r="O65" t="n">
        <v>26163.47</v>
      </c>
      <c r="P65" t="n">
        <v>214.39</v>
      </c>
      <c r="Q65" t="n">
        <v>444.55</v>
      </c>
      <c r="R65" t="n">
        <v>70.34</v>
      </c>
      <c r="S65" t="n">
        <v>48.21</v>
      </c>
      <c r="T65" t="n">
        <v>5121.56</v>
      </c>
      <c r="U65" t="n">
        <v>0.6899999999999999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257.2643338717915</v>
      </c>
      <c r="AB65" t="n">
        <v>352.0004113046083</v>
      </c>
      <c r="AC65" t="n">
        <v>318.4059860854817</v>
      </c>
      <c r="AD65" t="n">
        <v>257264.3338717914</v>
      </c>
      <c r="AE65" t="n">
        <v>352000.4113046083</v>
      </c>
      <c r="AF65" t="n">
        <v>4.822118790084635e-06</v>
      </c>
      <c r="AG65" t="n">
        <v>5.91724537037037</v>
      </c>
      <c r="AH65" t="n">
        <v>318405.9860854818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4.908</v>
      </c>
      <c r="E66" t="n">
        <v>20.37</v>
      </c>
      <c r="F66" t="n">
        <v>17.53</v>
      </c>
      <c r="G66" t="n">
        <v>105.2</v>
      </c>
      <c r="H66" t="n">
        <v>1.43</v>
      </c>
      <c r="I66" t="n">
        <v>10</v>
      </c>
      <c r="J66" t="n">
        <v>210.64</v>
      </c>
      <c r="K66" t="n">
        <v>53.44</v>
      </c>
      <c r="L66" t="n">
        <v>17</v>
      </c>
      <c r="M66" t="n">
        <v>8</v>
      </c>
      <c r="N66" t="n">
        <v>45.21</v>
      </c>
      <c r="O66" t="n">
        <v>26213.09</v>
      </c>
      <c r="P66" t="n">
        <v>213.31</v>
      </c>
      <c r="Q66" t="n">
        <v>444.55</v>
      </c>
      <c r="R66" t="n">
        <v>68.92</v>
      </c>
      <c r="S66" t="n">
        <v>48.21</v>
      </c>
      <c r="T66" t="n">
        <v>4416.34</v>
      </c>
      <c r="U66" t="n">
        <v>0.7</v>
      </c>
      <c r="V66" t="n">
        <v>0.78</v>
      </c>
      <c r="W66" t="n">
        <v>0.18</v>
      </c>
      <c r="X66" t="n">
        <v>0.26</v>
      </c>
      <c r="Y66" t="n">
        <v>1</v>
      </c>
      <c r="Z66" t="n">
        <v>10</v>
      </c>
      <c r="AA66" t="n">
        <v>256.0914080237291</v>
      </c>
      <c r="AB66" t="n">
        <v>350.3955624134538</v>
      </c>
      <c r="AC66" t="n">
        <v>316.954301720079</v>
      </c>
      <c r="AD66" t="n">
        <v>256091.408023729</v>
      </c>
      <c r="AE66" t="n">
        <v>350395.5624134538</v>
      </c>
      <c r="AF66" t="n">
        <v>4.840264852285543e-06</v>
      </c>
      <c r="AG66" t="n">
        <v>5.894097222222222</v>
      </c>
      <c r="AH66" t="n">
        <v>316954.301720079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4.9088</v>
      </c>
      <c r="E67" t="n">
        <v>20.37</v>
      </c>
      <c r="F67" t="n">
        <v>17.53</v>
      </c>
      <c r="G67" t="n">
        <v>105.19</v>
      </c>
      <c r="H67" t="n">
        <v>1.45</v>
      </c>
      <c r="I67" t="n">
        <v>10</v>
      </c>
      <c r="J67" t="n">
        <v>211.04</v>
      </c>
      <c r="K67" t="n">
        <v>53.44</v>
      </c>
      <c r="L67" t="n">
        <v>17.25</v>
      </c>
      <c r="M67" t="n">
        <v>8</v>
      </c>
      <c r="N67" t="n">
        <v>45.36</v>
      </c>
      <c r="O67" t="n">
        <v>26262.77</v>
      </c>
      <c r="P67" t="n">
        <v>213.48</v>
      </c>
      <c r="Q67" t="n">
        <v>444.55</v>
      </c>
      <c r="R67" t="n">
        <v>68.92</v>
      </c>
      <c r="S67" t="n">
        <v>48.21</v>
      </c>
      <c r="T67" t="n">
        <v>4416.94</v>
      </c>
      <c r="U67" t="n">
        <v>0.7</v>
      </c>
      <c r="V67" t="n">
        <v>0.78</v>
      </c>
      <c r="W67" t="n">
        <v>0.18</v>
      </c>
      <c r="X67" t="n">
        <v>0.25</v>
      </c>
      <c r="Y67" t="n">
        <v>1</v>
      </c>
      <c r="Z67" t="n">
        <v>10</v>
      </c>
      <c r="AA67" t="n">
        <v>256.1514928076866</v>
      </c>
      <c r="AB67" t="n">
        <v>350.4777730656181</v>
      </c>
      <c r="AC67" t="n">
        <v>317.028666302984</v>
      </c>
      <c r="AD67" t="n">
        <v>256151.4928076866</v>
      </c>
      <c r="AE67" t="n">
        <v>350477.7730656181</v>
      </c>
      <c r="AF67" t="n">
        <v>4.841053811511669e-06</v>
      </c>
      <c r="AG67" t="n">
        <v>5.894097222222222</v>
      </c>
      <c r="AH67" t="n">
        <v>317028.6663029841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4.9111</v>
      </c>
      <c r="E68" t="n">
        <v>20.36</v>
      </c>
      <c r="F68" t="n">
        <v>17.52</v>
      </c>
      <c r="G68" t="n">
        <v>105.13</v>
      </c>
      <c r="H68" t="n">
        <v>1.47</v>
      </c>
      <c r="I68" t="n">
        <v>10</v>
      </c>
      <c r="J68" t="n">
        <v>211.45</v>
      </c>
      <c r="K68" t="n">
        <v>53.44</v>
      </c>
      <c r="L68" t="n">
        <v>17.5</v>
      </c>
      <c r="M68" t="n">
        <v>8</v>
      </c>
      <c r="N68" t="n">
        <v>45.51</v>
      </c>
      <c r="O68" t="n">
        <v>26312.5</v>
      </c>
      <c r="P68" t="n">
        <v>213.74</v>
      </c>
      <c r="Q68" t="n">
        <v>444.55</v>
      </c>
      <c r="R68" t="n">
        <v>68.56</v>
      </c>
      <c r="S68" t="n">
        <v>48.21</v>
      </c>
      <c r="T68" t="n">
        <v>4236.75</v>
      </c>
      <c r="U68" t="n">
        <v>0.7</v>
      </c>
      <c r="V68" t="n">
        <v>0.78</v>
      </c>
      <c r="W68" t="n">
        <v>0.18</v>
      </c>
      <c r="X68" t="n">
        <v>0.24</v>
      </c>
      <c r="Y68" t="n">
        <v>1</v>
      </c>
      <c r="Z68" t="n">
        <v>10</v>
      </c>
      <c r="AA68" t="n">
        <v>256.1885742387295</v>
      </c>
      <c r="AB68" t="n">
        <v>350.5285095154883</v>
      </c>
      <c r="AC68" t="n">
        <v>317.0745605372877</v>
      </c>
      <c r="AD68" t="n">
        <v>256188.5742387295</v>
      </c>
      <c r="AE68" t="n">
        <v>350528.5095154883</v>
      </c>
      <c r="AF68" t="n">
        <v>4.843322069286784e-06</v>
      </c>
      <c r="AG68" t="n">
        <v>5.891203703703703</v>
      </c>
      <c r="AH68" t="n">
        <v>317074.5605372877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4.9163</v>
      </c>
      <c r="E69" t="n">
        <v>20.34</v>
      </c>
      <c r="F69" t="n">
        <v>17.5</v>
      </c>
      <c r="G69" t="n">
        <v>105</v>
      </c>
      <c r="H69" t="n">
        <v>1.49</v>
      </c>
      <c r="I69" t="n">
        <v>10</v>
      </c>
      <c r="J69" t="n">
        <v>211.85</v>
      </c>
      <c r="K69" t="n">
        <v>53.44</v>
      </c>
      <c r="L69" t="n">
        <v>17.75</v>
      </c>
      <c r="M69" t="n">
        <v>8</v>
      </c>
      <c r="N69" t="n">
        <v>45.67</v>
      </c>
      <c r="O69" t="n">
        <v>26362.28</v>
      </c>
      <c r="P69" t="n">
        <v>212.53</v>
      </c>
      <c r="Q69" t="n">
        <v>444.55</v>
      </c>
      <c r="R69" t="n">
        <v>67.73</v>
      </c>
      <c r="S69" t="n">
        <v>48.21</v>
      </c>
      <c r="T69" t="n">
        <v>3818.31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255.3937816854356</v>
      </c>
      <c r="AB69" t="n">
        <v>349.4410392802994</v>
      </c>
      <c r="AC69" t="n">
        <v>316.0908769350709</v>
      </c>
      <c r="AD69" t="n">
        <v>255393.7816854356</v>
      </c>
      <c r="AE69" t="n">
        <v>349441.0392802994</v>
      </c>
      <c r="AF69" t="n">
        <v>4.848450304256604e-06</v>
      </c>
      <c r="AG69" t="n">
        <v>5.885416666666667</v>
      </c>
      <c r="AH69" t="n">
        <v>316090.8769350708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4.9227</v>
      </c>
      <c r="E70" t="n">
        <v>20.31</v>
      </c>
      <c r="F70" t="n">
        <v>17.47</v>
      </c>
      <c r="G70" t="n">
        <v>104.84</v>
      </c>
      <c r="H70" t="n">
        <v>1.51</v>
      </c>
      <c r="I70" t="n">
        <v>10</v>
      </c>
      <c r="J70" t="n">
        <v>212.25</v>
      </c>
      <c r="K70" t="n">
        <v>53.44</v>
      </c>
      <c r="L70" t="n">
        <v>18</v>
      </c>
      <c r="M70" t="n">
        <v>8</v>
      </c>
      <c r="N70" t="n">
        <v>45.82</v>
      </c>
      <c r="O70" t="n">
        <v>26412.11</v>
      </c>
      <c r="P70" t="n">
        <v>211.76</v>
      </c>
      <c r="Q70" t="n">
        <v>444.55</v>
      </c>
      <c r="R70" t="n">
        <v>66.91</v>
      </c>
      <c r="S70" t="n">
        <v>48.21</v>
      </c>
      <c r="T70" t="n">
        <v>3412.13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254.7589568353695</v>
      </c>
      <c r="AB70" t="n">
        <v>348.5724439139435</v>
      </c>
      <c r="AC70" t="n">
        <v>315.3051790913984</v>
      </c>
      <c r="AD70" t="n">
        <v>254758.9568353695</v>
      </c>
      <c r="AE70" t="n">
        <v>348572.4439139435</v>
      </c>
      <c r="AF70" t="n">
        <v>4.854761978065615e-06</v>
      </c>
      <c r="AG70" t="n">
        <v>5.876736111111111</v>
      </c>
      <c r="AH70" t="n">
        <v>315305.1790913984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4.902</v>
      </c>
      <c r="E71" t="n">
        <v>20.4</v>
      </c>
      <c r="F71" t="n">
        <v>17.56</v>
      </c>
      <c r="G71" t="n">
        <v>105.36</v>
      </c>
      <c r="H71" t="n">
        <v>1.52</v>
      </c>
      <c r="I71" t="n">
        <v>10</v>
      </c>
      <c r="J71" t="n">
        <v>212.66</v>
      </c>
      <c r="K71" t="n">
        <v>53.44</v>
      </c>
      <c r="L71" t="n">
        <v>18.25</v>
      </c>
      <c r="M71" t="n">
        <v>8</v>
      </c>
      <c r="N71" t="n">
        <v>45.97</v>
      </c>
      <c r="O71" t="n">
        <v>26462</v>
      </c>
      <c r="P71" t="n">
        <v>212.18</v>
      </c>
      <c r="Q71" t="n">
        <v>444.55</v>
      </c>
      <c r="R71" t="n">
        <v>70.06999999999999</v>
      </c>
      <c r="S71" t="n">
        <v>48.21</v>
      </c>
      <c r="T71" t="n">
        <v>4990.97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255.7805088828779</v>
      </c>
      <c r="AB71" t="n">
        <v>349.9701764930394</v>
      </c>
      <c r="AC71" t="n">
        <v>316.5695140348759</v>
      </c>
      <c r="AD71" t="n">
        <v>255780.5088828779</v>
      </c>
      <c r="AE71" t="n">
        <v>349970.1764930395</v>
      </c>
      <c r="AF71" t="n">
        <v>4.834347658089595e-06</v>
      </c>
      <c r="AG71" t="n">
        <v>5.902777777777778</v>
      </c>
      <c r="AH71" t="n">
        <v>316569.5140348759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4.906</v>
      </c>
      <c r="E72" t="n">
        <v>20.38</v>
      </c>
      <c r="F72" t="n">
        <v>17.54</v>
      </c>
      <c r="G72" t="n">
        <v>105.26</v>
      </c>
      <c r="H72" t="n">
        <v>1.54</v>
      </c>
      <c r="I72" t="n">
        <v>10</v>
      </c>
      <c r="J72" t="n">
        <v>213.06</v>
      </c>
      <c r="K72" t="n">
        <v>53.44</v>
      </c>
      <c r="L72" t="n">
        <v>18.5</v>
      </c>
      <c r="M72" t="n">
        <v>8</v>
      </c>
      <c r="N72" t="n">
        <v>46.13</v>
      </c>
      <c r="O72" t="n">
        <v>26511.94</v>
      </c>
      <c r="P72" t="n">
        <v>211.01</v>
      </c>
      <c r="Q72" t="n">
        <v>444.56</v>
      </c>
      <c r="R72" t="n">
        <v>69.33</v>
      </c>
      <c r="S72" t="n">
        <v>48.21</v>
      </c>
      <c r="T72" t="n">
        <v>4619.54</v>
      </c>
      <c r="U72" t="n">
        <v>0.7</v>
      </c>
      <c r="V72" t="n">
        <v>0.78</v>
      </c>
      <c r="W72" t="n">
        <v>0.18</v>
      </c>
      <c r="X72" t="n">
        <v>0.27</v>
      </c>
      <c r="Y72" t="n">
        <v>1</v>
      </c>
      <c r="Z72" t="n">
        <v>10</v>
      </c>
      <c r="AA72" t="n">
        <v>255.0396599599713</v>
      </c>
      <c r="AB72" t="n">
        <v>348.9565143127714</v>
      </c>
      <c r="AC72" t="n">
        <v>315.6525943504085</v>
      </c>
      <c r="AD72" t="n">
        <v>255039.6599599713</v>
      </c>
      <c r="AE72" t="n">
        <v>348956.5143127714</v>
      </c>
      <c r="AF72" t="n">
        <v>4.838292454220226e-06</v>
      </c>
      <c r="AG72" t="n">
        <v>5.89699074074074</v>
      </c>
      <c r="AH72" t="n">
        <v>315652.5943504085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4.924</v>
      </c>
      <c r="E73" t="n">
        <v>20.31</v>
      </c>
      <c r="F73" t="n">
        <v>17.5</v>
      </c>
      <c r="G73" t="n">
        <v>116.7</v>
      </c>
      <c r="H73" t="n">
        <v>1.56</v>
      </c>
      <c r="I73" t="n">
        <v>9</v>
      </c>
      <c r="J73" t="n">
        <v>213.47</v>
      </c>
      <c r="K73" t="n">
        <v>53.44</v>
      </c>
      <c r="L73" t="n">
        <v>18.75</v>
      </c>
      <c r="M73" t="n">
        <v>7</v>
      </c>
      <c r="N73" t="n">
        <v>46.28</v>
      </c>
      <c r="O73" t="n">
        <v>26561.93</v>
      </c>
      <c r="P73" t="n">
        <v>209.3</v>
      </c>
      <c r="Q73" t="n">
        <v>444.55</v>
      </c>
      <c r="R73" t="n">
        <v>68.02</v>
      </c>
      <c r="S73" t="n">
        <v>48.21</v>
      </c>
      <c r="T73" t="n">
        <v>3972.09</v>
      </c>
      <c r="U73" t="n">
        <v>0.71</v>
      </c>
      <c r="V73" t="n">
        <v>0.78</v>
      </c>
      <c r="W73" t="n">
        <v>0.18</v>
      </c>
      <c r="X73" t="n">
        <v>0.23</v>
      </c>
      <c r="Y73" t="n">
        <v>1</v>
      </c>
      <c r="Z73" t="n">
        <v>10</v>
      </c>
      <c r="AA73" t="n">
        <v>253.5811217486363</v>
      </c>
      <c r="AB73" t="n">
        <v>346.9608779858593</v>
      </c>
      <c r="AC73" t="n">
        <v>313.8474187536431</v>
      </c>
      <c r="AD73" t="n">
        <v>253581.1217486363</v>
      </c>
      <c r="AE73" t="n">
        <v>346960.8779858593</v>
      </c>
      <c r="AF73" t="n">
        <v>4.856044036808071e-06</v>
      </c>
      <c r="AG73" t="n">
        <v>5.876736111111111</v>
      </c>
      <c r="AH73" t="n">
        <v>313847.4187536431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4.9243</v>
      </c>
      <c r="E74" t="n">
        <v>20.31</v>
      </c>
      <c r="F74" t="n">
        <v>17.5</v>
      </c>
      <c r="G74" t="n">
        <v>116.69</v>
      </c>
      <c r="H74" t="n">
        <v>1.58</v>
      </c>
      <c r="I74" t="n">
        <v>9</v>
      </c>
      <c r="J74" t="n">
        <v>213.87</v>
      </c>
      <c r="K74" t="n">
        <v>53.44</v>
      </c>
      <c r="L74" t="n">
        <v>19</v>
      </c>
      <c r="M74" t="n">
        <v>7</v>
      </c>
      <c r="N74" t="n">
        <v>46.44</v>
      </c>
      <c r="O74" t="n">
        <v>26611.98</v>
      </c>
      <c r="P74" t="n">
        <v>209.52</v>
      </c>
      <c r="Q74" t="n">
        <v>444.55</v>
      </c>
      <c r="R74" t="n">
        <v>67.98999999999999</v>
      </c>
      <c r="S74" t="n">
        <v>48.21</v>
      </c>
      <c r="T74" t="n">
        <v>3956.26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253.6804802250824</v>
      </c>
      <c r="AB74" t="n">
        <v>347.0968246367195</v>
      </c>
      <c r="AC74" t="n">
        <v>313.9703908469475</v>
      </c>
      <c r="AD74" t="n">
        <v>253680.4802250825</v>
      </c>
      <c r="AE74" t="n">
        <v>347096.8246367195</v>
      </c>
      <c r="AF74" t="n">
        <v>4.856339896517868e-06</v>
      </c>
      <c r="AG74" t="n">
        <v>5.876736111111111</v>
      </c>
      <c r="AH74" t="n">
        <v>313970.3908469475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4.9221</v>
      </c>
      <c r="E75" t="n">
        <v>20.32</v>
      </c>
      <c r="F75" t="n">
        <v>17.51</v>
      </c>
      <c r="G75" t="n">
        <v>116.75</v>
      </c>
      <c r="H75" t="n">
        <v>1.6</v>
      </c>
      <c r="I75" t="n">
        <v>9</v>
      </c>
      <c r="J75" t="n">
        <v>214.28</v>
      </c>
      <c r="K75" t="n">
        <v>53.44</v>
      </c>
      <c r="L75" t="n">
        <v>19.25</v>
      </c>
      <c r="M75" t="n">
        <v>7</v>
      </c>
      <c r="N75" t="n">
        <v>46.6</v>
      </c>
      <c r="O75" t="n">
        <v>26662.08</v>
      </c>
      <c r="P75" t="n">
        <v>209.7</v>
      </c>
      <c r="Q75" t="n">
        <v>444.56</v>
      </c>
      <c r="R75" t="n">
        <v>68.31999999999999</v>
      </c>
      <c r="S75" t="n">
        <v>48.21</v>
      </c>
      <c r="T75" t="n">
        <v>4119.85</v>
      </c>
      <c r="U75" t="n">
        <v>0.71</v>
      </c>
      <c r="V75" t="n">
        <v>0.78</v>
      </c>
      <c r="W75" t="n">
        <v>0.18</v>
      </c>
      <c r="X75" t="n">
        <v>0.24</v>
      </c>
      <c r="Y75" t="n">
        <v>1</v>
      </c>
      <c r="Z75" t="n">
        <v>10</v>
      </c>
      <c r="AA75" t="n">
        <v>253.8556339454047</v>
      </c>
      <c r="AB75" t="n">
        <v>347.3364776841011</v>
      </c>
      <c r="AC75" t="n">
        <v>314.1871717438423</v>
      </c>
      <c r="AD75" t="n">
        <v>253855.6339454048</v>
      </c>
      <c r="AE75" t="n">
        <v>347336.4776841011</v>
      </c>
      <c r="AF75" t="n">
        <v>4.854170258646021e-06</v>
      </c>
      <c r="AG75" t="n">
        <v>5.87962962962963</v>
      </c>
      <c r="AH75" t="n">
        <v>314187.1717438423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4.9279</v>
      </c>
      <c r="E76" t="n">
        <v>20.29</v>
      </c>
      <c r="F76" t="n">
        <v>17.49</v>
      </c>
      <c r="G76" t="n">
        <v>116.59</v>
      </c>
      <c r="H76" t="n">
        <v>1.61</v>
      </c>
      <c r="I76" t="n">
        <v>9</v>
      </c>
      <c r="J76" t="n">
        <v>214.69</v>
      </c>
      <c r="K76" t="n">
        <v>53.44</v>
      </c>
      <c r="L76" t="n">
        <v>19.5</v>
      </c>
      <c r="M76" t="n">
        <v>7</v>
      </c>
      <c r="N76" t="n">
        <v>46.75</v>
      </c>
      <c r="O76" t="n">
        <v>26712.23</v>
      </c>
      <c r="P76" t="n">
        <v>209.55</v>
      </c>
      <c r="Q76" t="n">
        <v>444.58</v>
      </c>
      <c r="R76" t="n">
        <v>67.44</v>
      </c>
      <c r="S76" t="n">
        <v>48.21</v>
      </c>
      <c r="T76" t="n">
        <v>3677.83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253.5680128004554</v>
      </c>
      <c r="AB76" t="n">
        <v>346.9429417446322</v>
      </c>
      <c r="AC76" t="n">
        <v>313.8311943221051</v>
      </c>
      <c r="AD76" t="n">
        <v>253568.0128004554</v>
      </c>
      <c r="AE76" t="n">
        <v>346942.9417446322</v>
      </c>
      <c r="AF76" t="n">
        <v>4.859890213035437e-06</v>
      </c>
      <c r="AG76" t="n">
        <v>5.870949074074074</v>
      </c>
      <c r="AH76" t="n">
        <v>313831.1943221051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4.9217</v>
      </c>
      <c r="E77" t="n">
        <v>20.32</v>
      </c>
      <c r="F77" t="n">
        <v>17.51</v>
      </c>
      <c r="G77" t="n">
        <v>116.76</v>
      </c>
      <c r="H77" t="n">
        <v>1.63</v>
      </c>
      <c r="I77" t="n">
        <v>9</v>
      </c>
      <c r="J77" t="n">
        <v>215.09</v>
      </c>
      <c r="K77" t="n">
        <v>53.44</v>
      </c>
      <c r="L77" t="n">
        <v>19.75</v>
      </c>
      <c r="M77" t="n">
        <v>7</v>
      </c>
      <c r="N77" t="n">
        <v>46.91</v>
      </c>
      <c r="O77" t="n">
        <v>26762.44</v>
      </c>
      <c r="P77" t="n">
        <v>209.68</v>
      </c>
      <c r="Q77" t="n">
        <v>444.56</v>
      </c>
      <c r="R77" t="n">
        <v>68.37</v>
      </c>
      <c r="S77" t="n">
        <v>48.21</v>
      </c>
      <c r="T77" t="n">
        <v>4147.46</v>
      </c>
      <c r="U77" t="n">
        <v>0.71</v>
      </c>
      <c r="V77" t="n">
        <v>0.78</v>
      </c>
      <c r="W77" t="n">
        <v>0.18</v>
      </c>
      <c r="X77" t="n">
        <v>0.24</v>
      </c>
      <c r="Y77" t="n">
        <v>1</v>
      </c>
      <c r="Z77" t="n">
        <v>10</v>
      </c>
      <c r="AA77" t="n">
        <v>253.8574312376009</v>
      </c>
      <c r="AB77" t="n">
        <v>347.3389368185748</v>
      </c>
      <c r="AC77" t="n">
        <v>314.1893961819733</v>
      </c>
      <c r="AD77" t="n">
        <v>253857.4312376009</v>
      </c>
      <c r="AE77" t="n">
        <v>347338.9368185748</v>
      </c>
      <c r="AF77" t="n">
        <v>4.853775779032958e-06</v>
      </c>
      <c r="AG77" t="n">
        <v>5.87962962962963</v>
      </c>
      <c r="AH77" t="n">
        <v>314189.3961819733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4.9273</v>
      </c>
      <c r="E78" t="n">
        <v>20.3</v>
      </c>
      <c r="F78" t="n">
        <v>17.49</v>
      </c>
      <c r="G78" t="n">
        <v>116.61</v>
      </c>
      <c r="H78" t="n">
        <v>1.65</v>
      </c>
      <c r="I78" t="n">
        <v>9</v>
      </c>
      <c r="J78" t="n">
        <v>215.5</v>
      </c>
      <c r="K78" t="n">
        <v>53.44</v>
      </c>
      <c r="L78" t="n">
        <v>20</v>
      </c>
      <c r="M78" t="n">
        <v>7</v>
      </c>
      <c r="N78" t="n">
        <v>47.07</v>
      </c>
      <c r="O78" t="n">
        <v>26812.71</v>
      </c>
      <c r="P78" t="n">
        <v>209.71</v>
      </c>
      <c r="Q78" t="n">
        <v>444.55</v>
      </c>
      <c r="R78" t="n">
        <v>67.59</v>
      </c>
      <c r="S78" t="n">
        <v>48.21</v>
      </c>
      <c r="T78" t="n">
        <v>3755.86</v>
      </c>
      <c r="U78" t="n">
        <v>0.71</v>
      </c>
      <c r="V78" t="n">
        <v>0.78</v>
      </c>
      <c r="W78" t="n">
        <v>0.18</v>
      </c>
      <c r="X78" t="n">
        <v>0.21</v>
      </c>
      <c r="Y78" t="n">
        <v>1</v>
      </c>
      <c r="Z78" t="n">
        <v>10</v>
      </c>
      <c r="AA78" t="n">
        <v>253.6639353533125</v>
      </c>
      <c r="AB78" t="n">
        <v>347.0741872132556</v>
      </c>
      <c r="AC78" t="n">
        <v>313.9499139074072</v>
      </c>
      <c r="AD78" t="n">
        <v>253663.9353533125</v>
      </c>
      <c r="AE78" t="n">
        <v>347074.1872132556</v>
      </c>
      <c r="AF78" t="n">
        <v>4.859298493615843e-06</v>
      </c>
      <c r="AG78" t="n">
        <v>5.873842592592593</v>
      </c>
      <c r="AH78" t="n">
        <v>313949.9139074072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4.9291</v>
      </c>
      <c r="E79" t="n">
        <v>20.29</v>
      </c>
      <c r="F79" t="n">
        <v>17.48</v>
      </c>
      <c r="G79" t="n">
        <v>116.56</v>
      </c>
      <c r="H79" t="n">
        <v>1.67</v>
      </c>
      <c r="I79" t="n">
        <v>9</v>
      </c>
      <c r="J79" t="n">
        <v>215.91</v>
      </c>
      <c r="K79" t="n">
        <v>53.44</v>
      </c>
      <c r="L79" t="n">
        <v>20.25</v>
      </c>
      <c r="M79" t="n">
        <v>7</v>
      </c>
      <c r="N79" t="n">
        <v>47.23</v>
      </c>
      <c r="O79" t="n">
        <v>26863.02</v>
      </c>
      <c r="P79" t="n">
        <v>208.48</v>
      </c>
      <c r="Q79" t="n">
        <v>444.55</v>
      </c>
      <c r="R79" t="n">
        <v>67.25</v>
      </c>
      <c r="S79" t="n">
        <v>48.21</v>
      </c>
      <c r="T79" t="n">
        <v>3585.17</v>
      </c>
      <c r="U79" t="n">
        <v>0.72</v>
      </c>
      <c r="V79" t="n">
        <v>0.78</v>
      </c>
      <c r="W79" t="n">
        <v>0.18</v>
      </c>
      <c r="X79" t="n">
        <v>0.21</v>
      </c>
      <c r="Y79" t="n">
        <v>1</v>
      </c>
      <c r="Z79" t="n">
        <v>10</v>
      </c>
      <c r="AA79" t="n">
        <v>252.9854085686954</v>
      </c>
      <c r="AB79" t="n">
        <v>346.1457969320538</v>
      </c>
      <c r="AC79" t="n">
        <v>313.1101278916391</v>
      </c>
      <c r="AD79" t="n">
        <v>252985.4085686954</v>
      </c>
      <c r="AE79" t="n">
        <v>346145.7969320538</v>
      </c>
      <c r="AF79" t="n">
        <v>4.861073651874627e-06</v>
      </c>
      <c r="AG79" t="n">
        <v>5.870949074074074</v>
      </c>
      <c r="AH79" t="n">
        <v>313110.1278916391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4.9308</v>
      </c>
      <c r="E80" t="n">
        <v>20.28</v>
      </c>
      <c r="F80" t="n">
        <v>17.48</v>
      </c>
      <c r="G80" t="n">
        <v>116.51</v>
      </c>
      <c r="H80" t="n">
        <v>1.68</v>
      </c>
      <c r="I80" t="n">
        <v>9</v>
      </c>
      <c r="J80" t="n">
        <v>216.32</v>
      </c>
      <c r="K80" t="n">
        <v>53.44</v>
      </c>
      <c r="L80" t="n">
        <v>20.5</v>
      </c>
      <c r="M80" t="n">
        <v>7</v>
      </c>
      <c r="N80" t="n">
        <v>47.38</v>
      </c>
      <c r="O80" t="n">
        <v>26913.4</v>
      </c>
      <c r="P80" t="n">
        <v>208.28</v>
      </c>
      <c r="Q80" t="n">
        <v>444.55</v>
      </c>
      <c r="R80" t="n">
        <v>67.06999999999999</v>
      </c>
      <c r="S80" t="n">
        <v>48.21</v>
      </c>
      <c r="T80" t="n">
        <v>3497.11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252.8382864518111</v>
      </c>
      <c r="AB80" t="n">
        <v>345.9444979611632</v>
      </c>
      <c r="AC80" t="n">
        <v>312.9280406120054</v>
      </c>
      <c r="AD80" t="n">
        <v>252838.2864518111</v>
      </c>
      <c r="AE80" t="n">
        <v>345944.4979611632</v>
      </c>
      <c r="AF80" t="n">
        <v>4.862750190230145e-06</v>
      </c>
      <c r="AG80" t="n">
        <v>5.868055555555556</v>
      </c>
      <c r="AH80" t="n">
        <v>312928.0406120053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4.9287</v>
      </c>
      <c r="E81" t="n">
        <v>20.29</v>
      </c>
      <c r="F81" t="n">
        <v>17.49</v>
      </c>
      <c r="G81" t="n">
        <v>116.57</v>
      </c>
      <c r="H81" t="n">
        <v>1.7</v>
      </c>
      <c r="I81" t="n">
        <v>9</v>
      </c>
      <c r="J81" t="n">
        <v>216.73</v>
      </c>
      <c r="K81" t="n">
        <v>53.44</v>
      </c>
      <c r="L81" t="n">
        <v>20.75</v>
      </c>
      <c r="M81" t="n">
        <v>7</v>
      </c>
      <c r="N81" t="n">
        <v>47.54</v>
      </c>
      <c r="O81" t="n">
        <v>26963.82</v>
      </c>
      <c r="P81" t="n">
        <v>207.7</v>
      </c>
      <c r="Q81" t="n">
        <v>444.55</v>
      </c>
      <c r="R81" t="n">
        <v>67.56</v>
      </c>
      <c r="S81" t="n">
        <v>48.21</v>
      </c>
      <c r="T81" t="n">
        <v>3738.59</v>
      </c>
      <c r="U81" t="n">
        <v>0.71</v>
      </c>
      <c r="V81" t="n">
        <v>0.78</v>
      </c>
      <c r="W81" t="n">
        <v>0.17</v>
      </c>
      <c r="X81" t="n">
        <v>0.21</v>
      </c>
      <c r="Y81" t="n">
        <v>1</v>
      </c>
      <c r="Z81" t="n">
        <v>10</v>
      </c>
      <c r="AA81" t="n">
        <v>252.636995176065</v>
      </c>
      <c r="AB81" t="n">
        <v>345.6690823573431</v>
      </c>
      <c r="AC81" t="n">
        <v>312.6789102868656</v>
      </c>
      <c r="AD81" t="n">
        <v>252636.995176065</v>
      </c>
      <c r="AE81" t="n">
        <v>345669.0823573432</v>
      </c>
      <c r="AF81" t="n">
        <v>4.860679172261564e-06</v>
      </c>
      <c r="AG81" t="n">
        <v>5.870949074074074</v>
      </c>
      <c r="AH81" t="n">
        <v>312678.9102868655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4.9111</v>
      </c>
      <c r="E82" t="n">
        <v>20.36</v>
      </c>
      <c r="F82" t="n">
        <v>17.56</v>
      </c>
      <c r="G82" t="n">
        <v>117.06</v>
      </c>
      <c r="H82" t="n">
        <v>1.72</v>
      </c>
      <c r="I82" t="n">
        <v>9</v>
      </c>
      <c r="J82" t="n">
        <v>217.14</v>
      </c>
      <c r="K82" t="n">
        <v>53.44</v>
      </c>
      <c r="L82" t="n">
        <v>21</v>
      </c>
      <c r="M82" t="n">
        <v>7</v>
      </c>
      <c r="N82" t="n">
        <v>47.7</v>
      </c>
      <c r="O82" t="n">
        <v>27014.3</v>
      </c>
      <c r="P82" t="n">
        <v>208.05</v>
      </c>
      <c r="Q82" t="n">
        <v>444.55</v>
      </c>
      <c r="R82" t="n">
        <v>69.93000000000001</v>
      </c>
      <c r="S82" t="n">
        <v>48.21</v>
      </c>
      <c r="T82" t="n">
        <v>4925.77</v>
      </c>
      <c r="U82" t="n">
        <v>0.6899999999999999</v>
      </c>
      <c r="V82" t="n">
        <v>0.78</v>
      </c>
      <c r="W82" t="n">
        <v>0.18</v>
      </c>
      <c r="X82" t="n">
        <v>0.28</v>
      </c>
      <c r="Y82" t="n">
        <v>1</v>
      </c>
      <c r="Z82" t="n">
        <v>10</v>
      </c>
      <c r="AA82" t="n">
        <v>253.47791699449</v>
      </c>
      <c r="AB82" t="n">
        <v>346.819668688164</v>
      </c>
      <c r="AC82" t="n">
        <v>313.7196862731313</v>
      </c>
      <c r="AD82" t="n">
        <v>253477.91699449</v>
      </c>
      <c r="AE82" t="n">
        <v>346819.668688164</v>
      </c>
      <c r="AF82" t="n">
        <v>4.843322069286784e-06</v>
      </c>
      <c r="AG82" t="n">
        <v>5.891203703703703</v>
      </c>
      <c r="AH82" t="n">
        <v>313719.6862731313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4.9439</v>
      </c>
      <c r="E83" t="n">
        <v>20.23</v>
      </c>
      <c r="F83" t="n">
        <v>17.46</v>
      </c>
      <c r="G83" t="n">
        <v>130.95</v>
      </c>
      <c r="H83" t="n">
        <v>1.74</v>
      </c>
      <c r="I83" t="n">
        <v>8</v>
      </c>
      <c r="J83" t="n">
        <v>217.55</v>
      </c>
      <c r="K83" t="n">
        <v>53.44</v>
      </c>
      <c r="L83" t="n">
        <v>21.25</v>
      </c>
      <c r="M83" t="n">
        <v>6</v>
      </c>
      <c r="N83" t="n">
        <v>47.86</v>
      </c>
      <c r="O83" t="n">
        <v>27064.84</v>
      </c>
      <c r="P83" t="n">
        <v>206.42</v>
      </c>
      <c r="Q83" t="n">
        <v>444.55</v>
      </c>
      <c r="R83" t="n">
        <v>66.63</v>
      </c>
      <c r="S83" t="n">
        <v>48.21</v>
      </c>
      <c r="T83" t="n">
        <v>3280.06</v>
      </c>
      <c r="U83" t="n">
        <v>0.72</v>
      </c>
      <c r="V83" t="n">
        <v>0.78</v>
      </c>
      <c r="W83" t="n">
        <v>0.18</v>
      </c>
      <c r="X83" t="n">
        <v>0.18</v>
      </c>
      <c r="Y83" t="n">
        <v>1</v>
      </c>
      <c r="Z83" t="n">
        <v>10</v>
      </c>
      <c r="AA83" t="n">
        <v>251.5065097698035</v>
      </c>
      <c r="AB83" t="n">
        <v>344.1223023510006</v>
      </c>
      <c r="AC83" t="n">
        <v>311.2797527934085</v>
      </c>
      <c r="AD83" t="n">
        <v>251506.5097698035</v>
      </c>
      <c r="AE83" t="n">
        <v>344122.3023510006</v>
      </c>
      <c r="AF83" t="n">
        <v>4.875669397557966e-06</v>
      </c>
      <c r="AG83" t="n">
        <v>5.853587962962963</v>
      </c>
      <c r="AH83" t="n">
        <v>311279.7527934085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4.9402</v>
      </c>
      <c r="E84" t="n">
        <v>20.24</v>
      </c>
      <c r="F84" t="n">
        <v>17.48</v>
      </c>
      <c r="G84" t="n">
        <v>131.07</v>
      </c>
      <c r="H84" t="n">
        <v>1.75</v>
      </c>
      <c r="I84" t="n">
        <v>8</v>
      </c>
      <c r="J84" t="n">
        <v>217.96</v>
      </c>
      <c r="K84" t="n">
        <v>53.44</v>
      </c>
      <c r="L84" t="n">
        <v>21.5</v>
      </c>
      <c r="M84" t="n">
        <v>6</v>
      </c>
      <c r="N84" t="n">
        <v>48.02</v>
      </c>
      <c r="O84" t="n">
        <v>27115.43</v>
      </c>
      <c r="P84" t="n">
        <v>206.49</v>
      </c>
      <c r="Q84" t="n">
        <v>444.61</v>
      </c>
      <c r="R84" t="n">
        <v>67.11</v>
      </c>
      <c r="S84" t="n">
        <v>48.21</v>
      </c>
      <c r="T84" t="n">
        <v>3519.71</v>
      </c>
      <c r="U84" t="n">
        <v>0.72</v>
      </c>
      <c r="V84" t="n">
        <v>0.78</v>
      </c>
      <c r="W84" t="n">
        <v>0.18</v>
      </c>
      <c r="X84" t="n">
        <v>0.2</v>
      </c>
      <c r="Y84" t="n">
        <v>1</v>
      </c>
      <c r="Z84" t="n">
        <v>10</v>
      </c>
      <c r="AA84" t="n">
        <v>251.6916817174714</v>
      </c>
      <c r="AB84" t="n">
        <v>344.3756627790095</v>
      </c>
      <c r="AC84" t="n">
        <v>311.5089328577619</v>
      </c>
      <c r="AD84" t="n">
        <v>251691.6817174714</v>
      </c>
      <c r="AE84" t="n">
        <v>344375.6627790096</v>
      </c>
      <c r="AF84" t="n">
        <v>4.872020461137131e-06</v>
      </c>
      <c r="AG84" t="n">
        <v>5.856481481481481</v>
      </c>
      <c r="AH84" t="n">
        <v>311508.9328577619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4.9392</v>
      </c>
      <c r="E85" t="n">
        <v>20.25</v>
      </c>
      <c r="F85" t="n">
        <v>17.48</v>
      </c>
      <c r="G85" t="n">
        <v>131.1</v>
      </c>
      <c r="H85" t="n">
        <v>1.77</v>
      </c>
      <c r="I85" t="n">
        <v>8</v>
      </c>
      <c r="J85" t="n">
        <v>218.37</v>
      </c>
      <c r="K85" t="n">
        <v>53.44</v>
      </c>
      <c r="L85" t="n">
        <v>21.75</v>
      </c>
      <c r="M85" t="n">
        <v>6</v>
      </c>
      <c r="N85" t="n">
        <v>48.18</v>
      </c>
      <c r="O85" t="n">
        <v>27166.08</v>
      </c>
      <c r="P85" t="n">
        <v>206.24</v>
      </c>
      <c r="Q85" t="n">
        <v>444.55</v>
      </c>
      <c r="R85" t="n">
        <v>67.31999999999999</v>
      </c>
      <c r="S85" t="n">
        <v>48.21</v>
      </c>
      <c r="T85" t="n">
        <v>3626.01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251.5977840680303</v>
      </c>
      <c r="AB85" t="n">
        <v>344.2471878725724</v>
      </c>
      <c r="AC85" t="n">
        <v>311.3927194160794</v>
      </c>
      <c r="AD85" t="n">
        <v>251597.7840680303</v>
      </c>
      <c r="AE85" t="n">
        <v>344247.1878725724</v>
      </c>
      <c r="AF85" t="n">
        <v>4.871034262104472e-06</v>
      </c>
      <c r="AG85" t="n">
        <v>5.859375</v>
      </c>
      <c r="AH85" t="n">
        <v>311392.7194160795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4.9402</v>
      </c>
      <c r="E86" t="n">
        <v>20.24</v>
      </c>
      <c r="F86" t="n">
        <v>17.48</v>
      </c>
      <c r="G86" t="n">
        <v>131.07</v>
      </c>
      <c r="H86" t="n">
        <v>1.79</v>
      </c>
      <c r="I86" t="n">
        <v>8</v>
      </c>
      <c r="J86" t="n">
        <v>218.78</v>
      </c>
      <c r="K86" t="n">
        <v>53.44</v>
      </c>
      <c r="L86" t="n">
        <v>22</v>
      </c>
      <c r="M86" t="n">
        <v>6</v>
      </c>
      <c r="N86" t="n">
        <v>48.34</v>
      </c>
      <c r="O86" t="n">
        <v>27216.79</v>
      </c>
      <c r="P86" t="n">
        <v>205.69</v>
      </c>
      <c r="Q86" t="n">
        <v>444.55</v>
      </c>
      <c r="R86" t="n">
        <v>67.13</v>
      </c>
      <c r="S86" t="n">
        <v>48.21</v>
      </c>
      <c r="T86" t="n">
        <v>3530.25</v>
      </c>
      <c r="U86" t="n">
        <v>0.72</v>
      </c>
      <c r="V86" t="n">
        <v>0.78</v>
      </c>
      <c r="W86" t="n">
        <v>0.18</v>
      </c>
      <c r="X86" t="n">
        <v>0.2</v>
      </c>
      <c r="Y86" t="n">
        <v>1</v>
      </c>
      <c r="Z86" t="n">
        <v>10</v>
      </c>
      <c r="AA86" t="n">
        <v>251.3000136470318</v>
      </c>
      <c r="AB86" t="n">
        <v>343.8397652458587</v>
      </c>
      <c r="AC86" t="n">
        <v>311.0241806330379</v>
      </c>
      <c r="AD86" t="n">
        <v>251300.0136470319</v>
      </c>
      <c r="AE86" t="n">
        <v>343839.7652458587</v>
      </c>
      <c r="AF86" t="n">
        <v>4.872020461137131e-06</v>
      </c>
      <c r="AG86" t="n">
        <v>5.856481481481481</v>
      </c>
      <c r="AH86" t="n">
        <v>311024.1806330379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4.9402</v>
      </c>
      <c r="E87" t="n">
        <v>20.24</v>
      </c>
      <c r="F87" t="n">
        <v>17.48</v>
      </c>
      <c r="G87" t="n">
        <v>131.07</v>
      </c>
      <c r="H87" t="n">
        <v>1.8</v>
      </c>
      <c r="I87" t="n">
        <v>8</v>
      </c>
      <c r="J87" t="n">
        <v>219.19</v>
      </c>
      <c r="K87" t="n">
        <v>53.44</v>
      </c>
      <c r="L87" t="n">
        <v>22.25</v>
      </c>
      <c r="M87" t="n">
        <v>6</v>
      </c>
      <c r="N87" t="n">
        <v>48.51</v>
      </c>
      <c r="O87" t="n">
        <v>27267.55</v>
      </c>
      <c r="P87" t="n">
        <v>205.16</v>
      </c>
      <c r="Q87" t="n">
        <v>444.55</v>
      </c>
      <c r="R87" t="n">
        <v>67.19</v>
      </c>
      <c r="S87" t="n">
        <v>48.21</v>
      </c>
      <c r="T87" t="n">
        <v>3561.16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251.0405335503657</v>
      </c>
      <c r="AB87" t="n">
        <v>343.4847331301463</v>
      </c>
      <c r="AC87" t="n">
        <v>310.7030322841583</v>
      </c>
      <c r="AD87" t="n">
        <v>251040.5335503657</v>
      </c>
      <c r="AE87" t="n">
        <v>343484.7331301463</v>
      </c>
      <c r="AF87" t="n">
        <v>4.872020461137131e-06</v>
      </c>
      <c r="AG87" t="n">
        <v>5.856481481481481</v>
      </c>
      <c r="AH87" t="n">
        <v>310703.0322841583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4.9427</v>
      </c>
      <c r="E88" t="n">
        <v>20.23</v>
      </c>
      <c r="F88" t="n">
        <v>17.47</v>
      </c>
      <c r="G88" t="n">
        <v>130.99</v>
      </c>
      <c r="H88" t="n">
        <v>1.82</v>
      </c>
      <c r="I88" t="n">
        <v>8</v>
      </c>
      <c r="J88" t="n">
        <v>219.6</v>
      </c>
      <c r="K88" t="n">
        <v>53.44</v>
      </c>
      <c r="L88" t="n">
        <v>22.5</v>
      </c>
      <c r="M88" t="n">
        <v>6</v>
      </c>
      <c r="N88" t="n">
        <v>48.67</v>
      </c>
      <c r="O88" t="n">
        <v>27318.36</v>
      </c>
      <c r="P88" t="n">
        <v>204.58</v>
      </c>
      <c r="Q88" t="n">
        <v>444.55</v>
      </c>
      <c r="R88" t="n">
        <v>66.67</v>
      </c>
      <c r="S88" t="n">
        <v>48.21</v>
      </c>
      <c r="T88" t="n">
        <v>3298.21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250.6630384488383</v>
      </c>
      <c r="AB88" t="n">
        <v>342.9682276783283</v>
      </c>
      <c r="AC88" t="n">
        <v>310.2358213877417</v>
      </c>
      <c r="AD88" t="n">
        <v>250663.0384488383</v>
      </c>
      <c r="AE88" t="n">
        <v>342968.2276783283</v>
      </c>
      <c r="AF88" t="n">
        <v>4.874485958718776e-06</v>
      </c>
      <c r="AG88" t="n">
        <v>5.853587962962963</v>
      </c>
      <c r="AH88" t="n">
        <v>310235.8213877417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4.9458</v>
      </c>
      <c r="E89" t="n">
        <v>20.22</v>
      </c>
      <c r="F89" t="n">
        <v>17.45</v>
      </c>
      <c r="G89" t="n">
        <v>130.9</v>
      </c>
      <c r="H89" t="n">
        <v>1.84</v>
      </c>
      <c r="I89" t="n">
        <v>8</v>
      </c>
      <c r="J89" t="n">
        <v>220.01</v>
      </c>
      <c r="K89" t="n">
        <v>53.44</v>
      </c>
      <c r="L89" t="n">
        <v>22.75</v>
      </c>
      <c r="M89" t="n">
        <v>6</v>
      </c>
      <c r="N89" t="n">
        <v>48.83</v>
      </c>
      <c r="O89" t="n">
        <v>27369.23</v>
      </c>
      <c r="P89" t="n">
        <v>204.36</v>
      </c>
      <c r="Q89" t="n">
        <v>444.55</v>
      </c>
      <c r="R89" t="n">
        <v>66.23999999999999</v>
      </c>
      <c r="S89" t="n">
        <v>48.21</v>
      </c>
      <c r="T89" t="n">
        <v>3087.32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250.4223189777691</v>
      </c>
      <c r="AB89" t="n">
        <v>342.6388646782179</v>
      </c>
      <c r="AC89" t="n">
        <v>309.9378923300979</v>
      </c>
      <c r="AD89" t="n">
        <v>250422.3189777691</v>
      </c>
      <c r="AE89" t="n">
        <v>342638.8646782179</v>
      </c>
      <c r="AF89" t="n">
        <v>4.877543175720016e-06</v>
      </c>
      <c r="AG89" t="n">
        <v>5.850694444444444</v>
      </c>
      <c r="AH89" t="n">
        <v>309937.8923300979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4.9504</v>
      </c>
      <c r="E90" t="n">
        <v>20.2</v>
      </c>
      <c r="F90" t="n">
        <v>17.43</v>
      </c>
      <c r="G90" t="n">
        <v>130.76</v>
      </c>
      <c r="H90" t="n">
        <v>1.85</v>
      </c>
      <c r="I90" t="n">
        <v>8</v>
      </c>
      <c r="J90" t="n">
        <v>220.43</v>
      </c>
      <c r="K90" t="n">
        <v>53.44</v>
      </c>
      <c r="L90" t="n">
        <v>23</v>
      </c>
      <c r="M90" t="n">
        <v>6</v>
      </c>
      <c r="N90" t="n">
        <v>48.99</v>
      </c>
      <c r="O90" t="n">
        <v>27420.16</v>
      </c>
      <c r="P90" t="n">
        <v>202.81</v>
      </c>
      <c r="Q90" t="n">
        <v>444.55</v>
      </c>
      <c r="R90" t="n">
        <v>65.68000000000001</v>
      </c>
      <c r="S90" t="n">
        <v>48.21</v>
      </c>
      <c r="T90" t="n">
        <v>2805.66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249.4898637317296</v>
      </c>
      <c r="AB90" t="n">
        <v>341.3630382735652</v>
      </c>
      <c r="AC90" t="n">
        <v>308.7838290068711</v>
      </c>
      <c r="AD90" t="n">
        <v>249489.8637317296</v>
      </c>
      <c r="AE90" t="n">
        <v>341363.0382735652</v>
      </c>
      <c r="AF90" t="n">
        <v>4.882079691270243e-06</v>
      </c>
      <c r="AG90" t="n">
        <v>5.844907407407407</v>
      </c>
      <c r="AH90" t="n">
        <v>308783.8290068712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4.94</v>
      </c>
      <c r="E91" t="n">
        <v>20.24</v>
      </c>
      <c r="F91" t="n">
        <v>17.48</v>
      </c>
      <c r="G91" t="n">
        <v>131.07</v>
      </c>
      <c r="H91" t="n">
        <v>1.87</v>
      </c>
      <c r="I91" t="n">
        <v>8</v>
      </c>
      <c r="J91" t="n">
        <v>220.84</v>
      </c>
      <c r="K91" t="n">
        <v>53.44</v>
      </c>
      <c r="L91" t="n">
        <v>23.25</v>
      </c>
      <c r="M91" t="n">
        <v>6</v>
      </c>
      <c r="N91" t="n">
        <v>49.16</v>
      </c>
      <c r="O91" t="n">
        <v>27471.15</v>
      </c>
      <c r="P91" t="n">
        <v>203.57</v>
      </c>
      <c r="Q91" t="n">
        <v>444.55</v>
      </c>
      <c r="R91" t="n">
        <v>67.28</v>
      </c>
      <c r="S91" t="n">
        <v>48.21</v>
      </c>
      <c r="T91" t="n">
        <v>3607.14</v>
      </c>
      <c r="U91" t="n">
        <v>0.72</v>
      </c>
      <c r="V91" t="n">
        <v>0.78</v>
      </c>
      <c r="W91" t="n">
        <v>0.17</v>
      </c>
      <c r="X91" t="n">
        <v>0.2</v>
      </c>
      <c r="Y91" t="n">
        <v>1</v>
      </c>
      <c r="Z91" t="n">
        <v>10</v>
      </c>
      <c r="AA91" t="n">
        <v>250.2677391390886</v>
      </c>
      <c r="AB91" t="n">
        <v>342.4273617233542</v>
      </c>
      <c r="AC91" t="n">
        <v>309.7465749204</v>
      </c>
      <c r="AD91" t="n">
        <v>250267.7391390886</v>
      </c>
      <c r="AE91" t="n">
        <v>342427.3617233542</v>
      </c>
      <c r="AF91" t="n">
        <v>4.871823221330599e-06</v>
      </c>
      <c r="AG91" t="n">
        <v>5.856481481481481</v>
      </c>
      <c r="AH91" t="n">
        <v>309746.5749204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4.9389</v>
      </c>
      <c r="E92" t="n">
        <v>20.25</v>
      </c>
      <c r="F92" t="n">
        <v>17.48</v>
      </c>
      <c r="G92" t="n">
        <v>131.11</v>
      </c>
      <c r="H92" t="n">
        <v>1.89</v>
      </c>
      <c r="I92" t="n">
        <v>8</v>
      </c>
      <c r="J92" t="n">
        <v>221.25</v>
      </c>
      <c r="K92" t="n">
        <v>53.44</v>
      </c>
      <c r="L92" t="n">
        <v>23.5</v>
      </c>
      <c r="M92" t="n">
        <v>6</v>
      </c>
      <c r="N92" t="n">
        <v>49.32</v>
      </c>
      <c r="O92" t="n">
        <v>27522.19</v>
      </c>
      <c r="P92" t="n">
        <v>202.04</v>
      </c>
      <c r="Q92" t="n">
        <v>444.55</v>
      </c>
      <c r="R92" t="n">
        <v>67.3</v>
      </c>
      <c r="S92" t="n">
        <v>48.21</v>
      </c>
      <c r="T92" t="n">
        <v>3616.01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249.5495372945069</v>
      </c>
      <c r="AB92" t="n">
        <v>341.4446862747689</v>
      </c>
      <c r="AC92" t="n">
        <v>308.8576846374337</v>
      </c>
      <c r="AD92" t="n">
        <v>249549.5372945069</v>
      </c>
      <c r="AE92" t="n">
        <v>341444.6862747689</v>
      </c>
      <c r="AF92" t="n">
        <v>4.870738402394676e-06</v>
      </c>
      <c r="AG92" t="n">
        <v>5.859375</v>
      </c>
      <c r="AH92" t="n">
        <v>308857.6846374337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4.9379</v>
      </c>
      <c r="E93" t="n">
        <v>20.25</v>
      </c>
      <c r="F93" t="n">
        <v>17.49</v>
      </c>
      <c r="G93" t="n">
        <v>131.14</v>
      </c>
      <c r="H93" t="n">
        <v>1.9</v>
      </c>
      <c r="I93" t="n">
        <v>8</v>
      </c>
      <c r="J93" t="n">
        <v>221.67</v>
      </c>
      <c r="K93" t="n">
        <v>53.44</v>
      </c>
      <c r="L93" t="n">
        <v>23.75</v>
      </c>
      <c r="M93" t="n">
        <v>6</v>
      </c>
      <c r="N93" t="n">
        <v>49.48</v>
      </c>
      <c r="O93" t="n">
        <v>27573.29</v>
      </c>
      <c r="P93" t="n">
        <v>200.85</v>
      </c>
      <c r="Q93" t="n">
        <v>444.56</v>
      </c>
      <c r="R93" t="n">
        <v>67.51000000000001</v>
      </c>
      <c r="S93" t="n">
        <v>48.21</v>
      </c>
      <c r="T93" t="n">
        <v>3722.46</v>
      </c>
      <c r="U93" t="n">
        <v>0.71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249.0175295926483</v>
      </c>
      <c r="AB93" t="n">
        <v>340.7167698665631</v>
      </c>
      <c r="AC93" t="n">
        <v>308.1992395495898</v>
      </c>
      <c r="AD93" t="n">
        <v>249017.5295926484</v>
      </c>
      <c r="AE93" t="n">
        <v>340716.7698665631</v>
      </c>
      <c r="AF93" t="n">
        <v>4.869752203362018e-06</v>
      </c>
      <c r="AG93" t="n">
        <v>5.859375</v>
      </c>
      <c r="AH93" t="n">
        <v>308199.2395495898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4.9581</v>
      </c>
      <c r="E94" t="n">
        <v>20.17</v>
      </c>
      <c r="F94" t="n">
        <v>17.44</v>
      </c>
      <c r="G94" t="n">
        <v>149.48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5</v>
      </c>
      <c r="N94" t="n">
        <v>49.65</v>
      </c>
      <c r="O94" t="n">
        <v>27624.44</v>
      </c>
      <c r="P94" t="n">
        <v>200.67</v>
      </c>
      <c r="Q94" t="n">
        <v>444.56</v>
      </c>
      <c r="R94" t="n">
        <v>65.89</v>
      </c>
      <c r="S94" t="n">
        <v>48.21</v>
      </c>
      <c r="T94" t="n">
        <v>2914.97</v>
      </c>
      <c r="U94" t="n">
        <v>0.73</v>
      </c>
      <c r="V94" t="n">
        <v>0.78</v>
      </c>
      <c r="W94" t="n">
        <v>0.18</v>
      </c>
      <c r="X94" t="n">
        <v>0.16</v>
      </c>
      <c r="Y94" t="n">
        <v>1</v>
      </c>
      <c r="Z94" t="n">
        <v>10</v>
      </c>
      <c r="AA94" t="n">
        <v>248.2532406653334</v>
      </c>
      <c r="AB94" t="n">
        <v>339.6710360381635</v>
      </c>
      <c r="AC94" t="n">
        <v>307.2533090900756</v>
      </c>
      <c r="AD94" t="n">
        <v>248253.2406653334</v>
      </c>
      <c r="AE94" t="n">
        <v>339671.0360381635</v>
      </c>
      <c r="AF94" t="n">
        <v>4.889673423821709e-06</v>
      </c>
      <c r="AG94" t="n">
        <v>5.836226851851852</v>
      </c>
      <c r="AH94" t="n">
        <v>307253.3090900756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4.9544</v>
      </c>
      <c r="E95" t="n">
        <v>20.18</v>
      </c>
      <c r="F95" t="n">
        <v>17.45</v>
      </c>
      <c r="G95" t="n">
        <v>149.61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5</v>
      </c>
      <c r="N95" t="n">
        <v>49.81</v>
      </c>
      <c r="O95" t="n">
        <v>27675.78</v>
      </c>
      <c r="P95" t="n">
        <v>200.7</v>
      </c>
      <c r="Q95" t="n">
        <v>444.55</v>
      </c>
      <c r="R95" t="n">
        <v>66.40000000000001</v>
      </c>
      <c r="S95" t="n">
        <v>48.21</v>
      </c>
      <c r="T95" t="n">
        <v>3171.45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248.3932280482064</v>
      </c>
      <c r="AB95" t="n">
        <v>339.8625729512177</v>
      </c>
      <c r="AC95" t="n">
        <v>307.4265659889717</v>
      </c>
      <c r="AD95" t="n">
        <v>248393.2280482064</v>
      </c>
      <c r="AE95" t="n">
        <v>339862.5729512176</v>
      </c>
      <c r="AF95" t="n">
        <v>4.886024487400874e-06</v>
      </c>
      <c r="AG95" t="n">
        <v>5.83912037037037</v>
      </c>
      <c r="AH95" t="n">
        <v>307426.5659889717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4.9588</v>
      </c>
      <c r="E96" t="n">
        <v>20.17</v>
      </c>
      <c r="F96" t="n">
        <v>17.44</v>
      </c>
      <c r="G96" t="n">
        <v>149.46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5</v>
      </c>
      <c r="N96" t="n">
        <v>49.98</v>
      </c>
      <c r="O96" t="n">
        <v>27727.05</v>
      </c>
      <c r="P96" t="n">
        <v>200.93</v>
      </c>
      <c r="Q96" t="n">
        <v>444.55</v>
      </c>
      <c r="R96" t="n">
        <v>65.75</v>
      </c>
      <c r="S96" t="n">
        <v>48.21</v>
      </c>
      <c r="T96" t="n">
        <v>2846.84</v>
      </c>
      <c r="U96" t="n">
        <v>0.73</v>
      </c>
      <c r="V96" t="n">
        <v>0.78</v>
      </c>
      <c r="W96" t="n">
        <v>0.18</v>
      </c>
      <c r="X96" t="n">
        <v>0.16</v>
      </c>
      <c r="Y96" t="n">
        <v>1</v>
      </c>
      <c r="Z96" t="n">
        <v>10</v>
      </c>
      <c r="AA96" t="n">
        <v>248.3606532448362</v>
      </c>
      <c r="AB96" t="n">
        <v>339.8180026681478</v>
      </c>
      <c r="AC96" t="n">
        <v>307.3862494311632</v>
      </c>
      <c r="AD96" t="n">
        <v>248360.6532448362</v>
      </c>
      <c r="AE96" t="n">
        <v>339818.0026681478</v>
      </c>
      <c r="AF96" t="n">
        <v>4.89036376314457e-06</v>
      </c>
      <c r="AG96" t="n">
        <v>5.836226851851852</v>
      </c>
      <c r="AH96" t="n">
        <v>307386.2494311632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4.9568</v>
      </c>
      <c r="E97" t="n">
        <v>20.17</v>
      </c>
      <c r="F97" t="n">
        <v>17.45</v>
      </c>
      <c r="G97" t="n">
        <v>149.53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5</v>
      </c>
      <c r="N97" t="n">
        <v>50.15</v>
      </c>
      <c r="O97" t="n">
        <v>27778.39</v>
      </c>
      <c r="P97" t="n">
        <v>201.02</v>
      </c>
      <c r="Q97" t="n">
        <v>444.55</v>
      </c>
      <c r="R97" t="n">
        <v>66.06999999999999</v>
      </c>
      <c r="S97" t="n">
        <v>48.21</v>
      </c>
      <c r="T97" t="n">
        <v>3005.15</v>
      </c>
      <c r="U97" t="n">
        <v>0.73</v>
      </c>
      <c r="V97" t="n">
        <v>0.78</v>
      </c>
      <c r="W97" t="n">
        <v>0.18</v>
      </c>
      <c r="X97" t="n">
        <v>0.17</v>
      </c>
      <c r="Y97" t="n">
        <v>1</v>
      </c>
      <c r="Z97" t="n">
        <v>10</v>
      </c>
      <c r="AA97" t="n">
        <v>248.4827545625982</v>
      </c>
      <c r="AB97" t="n">
        <v>339.9850670778396</v>
      </c>
      <c r="AC97" t="n">
        <v>307.5373694480705</v>
      </c>
      <c r="AD97" t="n">
        <v>248482.7545625982</v>
      </c>
      <c r="AE97" t="n">
        <v>339985.0670778396</v>
      </c>
      <c r="AF97" t="n">
        <v>4.888391365079254e-06</v>
      </c>
      <c r="AG97" t="n">
        <v>5.836226851851852</v>
      </c>
      <c r="AH97" t="n">
        <v>307537.3694480705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4.9596</v>
      </c>
      <c r="E98" t="n">
        <v>20.16</v>
      </c>
      <c r="F98" t="n">
        <v>17.43</v>
      </c>
      <c r="G98" t="n">
        <v>149.43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5</v>
      </c>
      <c r="N98" t="n">
        <v>50.31</v>
      </c>
      <c r="O98" t="n">
        <v>27829.77</v>
      </c>
      <c r="P98" t="n">
        <v>200.96</v>
      </c>
      <c r="Q98" t="n">
        <v>444.55</v>
      </c>
      <c r="R98" t="n">
        <v>65.62</v>
      </c>
      <c r="S98" t="n">
        <v>48.21</v>
      </c>
      <c r="T98" t="n">
        <v>2778.56</v>
      </c>
      <c r="U98" t="n">
        <v>0.73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248.3304226003567</v>
      </c>
      <c r="AB98" t="n">
        <v>339.7766397666888</v>
      </c>
      <c r="AC98" t="n">
        <v>307.3488341469663</v>
      </c>
      <c r="AD98" t="n">
        <v>248330.4226003567</v>
      </c>
      <c r="AE98" t="n">
        <v>339776.6397666889</v>
      </c>
      <c r="AF98" t="n">
        <v>4.891152722370696e-06</v>
      </c>
      <c r="AG98" t="n">
        <v>5.833333333333333</v>
      </c>
      <c r="AH98" t="n">
        <v>307348.8341469663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4.9676</v>
      </c>
      <c r="E99" t="n">
        <v>20.13</v>
      </c>
      <c r="F99" t="n">
        <v>17.4</v>
      </c>
      <c r="G99" t="n">
        <v>149.15</v>
      </c>
      <c r="H99" t="n">
        <v>2</v>
      </c>
      <c r="I99" t="n">
        <v>7</v>
      </c>
      <c r="J99" t="n">
        <v>224.17</v>
      </c>
      <c r="K99" t="n">
        <v>53.44</v>
      </c>
      <c r="L99" t="n">
        <v>25.25</v>
      </c>
      <c r="M99" t="n">
        <v>5</v>
      </c>
      <c r="N99" t="n">
        <v>50.48</v>
      </c>
      <c r="O99" t="n">
        <v>27881.22</v>
      </c>
      <c r="P99" t="n">
        <v>199.93</v>
      </c>
      <c r="Q99" t="n">
        <v>444.55</v>
      </c>
      <c r="R99" t="n">
        <v>64.56999999999999</v>
      </c>
      <c r="S99" t="n">
        <v>48.21</v>
      </c>
      <c r="T99" t="n">
        <v>2255.88</v>
      </c>
      <c r="U99" t="n">
        <v>0.75</v>
      </c>
      <c r="V99" t="n">
        <v>0.78</v>
      </c>
      <c r="W99" t="n">
        <v>0.17</v>
      </c>
      <c r="X99" t="n">
        <v>0.12</v>
      </c>
      <c r="Y99" t="n">
        <v>1</v>
      </c>
      <c r="Z99" t="n">
        <v>10</v>
      </c>
      <c r="AA99" t="n">
        <v>247.5395517994054</v>
      </c>
      <c r="AB99" t="n">
        <v>338.6945354460706</v>
      </c>
      <c r="AC99" t="n">
        <v>306.3700043439646</v>
      </c>
      <c r="AD99" t="n">
        <v>247539.5517994054</v>
      </c>
      <c r="AE99" t="n">
        <v>338694.5354460707</v>
      </c>
      <c r="AF99" t="n">
        <v>4.89904231463196e-06</v>
      </c>
      <c r="AG99" t="n">
        <v>5.824652777777778</v>
      </c>
      <c r="AH99" t="n">
        <v>306370.0043439646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4.9552</v>
      </c>
      <c r="E100" t="n">
        <v>20.18</v>
      </c>
      <c r="F100" t="n">
        <v>17.45</v>
      </c>
      <c r="G100" t="n">
        <v>149.59</v>
      </c>
      <c r="H100" t="n">
        <v>2.02</v>
      </c>
      <c r="I100" t="n">
        <v>7</v>
      </c>
      <c r="J100" t="n">
        <v>224.58</v>
      </c>
      <c r="K100" t="n">
        <v>53.44</v>
      </c>
      <c r="L100" t="n">
        <v>25.5</v>
      </c>
      <c r="M100" t="n">
        <v>5</v>
      </c>
      <c r="N100" t="n">
        <v>50.65</v>
      </c>
      <c r="O100" t="n">
        <v>27932.73</v>
      </c>
      <c r="P100" t="n">
        <v>199.5</v>
      </c>
      <c r="Q100" t="n">
        <v>444.55</v>
      </c>
      <c r="R100" t="n">
        <v>66.44</v>
      </c>
      <c r="S100" t="n">
        <v>48.21</v>
      </c>
      <c r="T100" t="n">
        <v>3190.46</v>
      </c>
      <c r="U100" t="n">
        <v>0.73</v>
      </c>
      <c r="V100" t="n">
        <v>0.78</v>
      </c>
      <c r="W100" t="n">
        <v>0.17</v>
      </c>
      <c r="X100" t="n">
        <v>0.17</v>
      </c>
      <c r="Y100" t="n">
        <v>1</v>
      </c>
      <c r="Z100" t="n">
        <v>10</v>
      </c>
      <c r="AA100" t="n">
        <v>247.7852918652585</v>
      </c>
      <c r="AB100" t="n">
        <v>339.0307678454572</v>
      </c>
      <c r="AC100" t="n">
        <v>306.674147195059</v>
      </c>
      <c r="AD100" t="n">
        <v>247785.2918652585</v>
      </c>
      <c r="AE100" t="n">
        <v>339030.7678454572</v>
      </c>
      <c r="AF100" t="n">
        <v>4.886813446627001e-06</v>
      </c>
      <c r="AG100" t="n">
        <v>5.83912037037037</v>
      </c>
      <c r="AH100" t="n">
        <v>306674.147195059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4.954</v>
      </c>
      <c r="E101" t="n">
        <v>20.19</v>
      </c>
      <c r="F101" t="n">
        <v>17.46</v>
      </c>
      <c r="G101" t="n">
        <v>149.63</v>
      </c>
      <c r="H101" t="n">
        <v>2.03</v>
      </c>
      <c r="I101" t="n">
        <v>7</v>
      </c>
      <c r="J101" t="n">
        <v>225</v>
      </c>
      <c r="K101" t="n">
        <v>53.44</v>
      </c>
      <c r="L101" t="n">
        <v>25.75</v>
      </c>
      <c r="M101" t="n">
        <v>5</v>
      </c>
      <c r="N101" t="n">
        <v>50.82</v>
      </c>
      <c r="O101" t="n">
        <v>27984.29</v>
      </c>
      <c r="P101" t="n">
        <v>198.69</v>
      </c>
      <c r="Q101" t="n">
        <v>444.55</v>
      </c>
      <c r="R101" t="n">
        <v>66.52</v>
      </c>
      <c r="S101" t="n">
        <v>48.21</v>
      </c>
      <c r="T101" t="n">
        <v>3227.57</v>
      </c>
      <c r="U101" t="n">
        <v>0.72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247.4457110295542</v>
      </c>
      <c r="AB101" t="n">
        <v>338.5661383647977</v>
      </c>
      <c r="AC101" t="n">
        <v>306.2538612999219</v>
      </c>
      <c r="AD101" t="n">
        <v>247445.7110295542</v>
      </c>
      <c r="AE101" t="n">
        <v>338566.1383647977</v>
      </c>
      <c r="AF101" t="n">
        <v>4.885630007787811e-06</v>
      </c>
      <c r="AG101" t="n">
        <v>5.842013888888889</v>
      </c>
      <c r="AH101" t="n">
        <v>306253.8612999219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4.9584</v>
      </c>
      <c r="E102" t="n">
        <v>20.17</v>
      </c>
      <c r="F102" t="n">
        <v>17.44</v>
      </c>
      <c r="G102" t="n">
        <v>149.47</v>
      </c>
      <c r="H102" t="n">
        <v>2.05</v>
      </c>
      <c r="I102" t="n">
        <v>7</v>
      </c>
      <c r="J102" t="n">
        <v>225.42</v>
      </c>
      <c r="K102" t="n">
        <v>53.44</v>
      </c>
      <c r="L102" t="n">
        <v>26</v>
      </c>
      <c r="M102" t="n">
        <v>5</v>
      </c>
      <c r="N102" t="n">
        <v>50.98</v>
      </c>
      <c r="O102" t="n">
        <v>28035.92</v>
      </c>
      <c r="P102" t="n">
        <v>198.11</v>
      </c>
      <c r="Q102" t="n">
        <v>444.55</v>
      </c>
      <c r="R102" t="n">
        <v>65.84999999999999</v>
      </c>
      <c r="S102" t="n">
        <v>48.21</v>
      </c>
      <c r="T102" t="n">
        <v>2892.95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246.9961874161764</v>
      </c>
      <c r="AB102" t="n">
        <v>337.9510803253924</v>
      </c>
      <c r="AC102" t="n">
        <v>305.6975035365579</v>
      </c>
      <c r="AD102" t="n">
        <v>246996.1874161764</v>
      </c>
      <c r="AE102" t="n">
        <v>337951.0803253924</v>
      </c>
      <c r="AF102" t="n">
        <v>4.889969283531507e-06</v>
      </c>
      <c r="AG102" t="n">
        <v>5.836226851851852</v>
      </c>
      <c r="AH102" t="n">
        <v>305697.5035365578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4.9559</v>
      </c>
      <c r="E103" t="n">
        <v>20.18</v>
      </c>
      <c r="F103" t="n">
        <v>17.45</v>
      </c>
      <c r="G103" t="n">
        <v>149.56</v>
      </c>
      <c r="H103" t="n">
        <v>2.07</v>
      </c>
      <c r="I103" t="n">
        <v>7</v>
      </c>
      <c r="J103" t="n">
        <v>225.84</v>
      </c>
      <c r="K103" t="n">
        <v>53.44</v>
      </c>
      <c r="L103" t="n">
        <v>26.25</v>
      </c>
      <c r="M103" t="n">
        <v>5</v>
      </c>
      <c r="N103" t="n">
        <v>51.15</v>
      </c>
      <c r="O103" t="n">
        <v>28087.6</v>
      </c>
      <c r="P103" t="n">
        <v>197.57</v>
      </c>
      <c r="Q103" t="n">
        <v>444.55</v>
      </c>
      <c r="R103" t="n">
        <v>66.27</v>
      </c>
      <c r="S103" t="n">
        <v>48.21</v>
      </c>
      <c r="T103" t="n">
        <v>3103.52</v>
      </c>
      <c r="U103" t="n">
        <v>0.73</v>
      </c>
      <c r="V103" t="n">
        <v>0.78</v>
      </c>
      <c r="W103" t="n">
        <v>0.17</v>
      </c>
      <c r="X103" t="n">
        <v>0.17</v>
      </c>
      <c r="Y103" t="n">
        <v>1</v>
      </c>
      <c r="Z103" t="n">
        <v>10</v>
      </c>
      <c r="AA103" t="n">
        <v>246.8240386905695</v>
      </c>
      <c r="AB103" t="n">
        <v>337.7155388443514</v>
      </c>
      <c r="AC103" t="n">
        <v>305.4844418038828</v>
      </c>
      <c r="AD103" t="n">
        <v>246824.0386905695</v>
      </c>
      <c r="AE103" t="n">
        <v>337715.5388443514</v>
      </c>
      <c r="AF103" t="n">
        <v>4.887503785949862e-06</v>
      </c>
      <c r="AG103" t="n">
        <v>5.83912037037037</v>
      </c>
      <c r="AH103" t="n">
        <v>305484.4418038828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4.951</v>
      </c>
      <c r="E104" t="n">
        <v>20.2</v>
      </c>
      <c r="F104" t="n">
        <v>17.47</v>
      </c>
      <c r="G104" t="n">
        <v>149.73</v>
      </c>
      <c r="H104" t="n">
        <v>2.08</v>
      </c>
      <c r="I104" t="n">
        <v>7</v>
      </c>
      <c r="J104" t="n">
        <v>226.26</v>
      </c>
      <c r="K104" t="n">
        <v>53.44</v>
      </c>
      <c r="L104" t="n">
        <v>26.5</v>
      </c>
      <c r="M104" t="n">
        <v>5</v>
      </c>
      <c r="N104" t="n">
        <v>51.32</v>
      </c>
      <c r="O104" t="n">
        <v>28139.34</v>
      </c>
      <c r="P104" t="n">
        <v>197.78</v>
      </c>
      <c r="Q104" t="n">
        <v>444.55</v>
      </c>
      <c r="R104" t="n">
        <v>66.93000000000001</v>
      </c>
      <c r="S104" t="n">
        <v>48.21</v>
      </c>
      <c r="T104" t="n">
        <v>3434.41</v>
      </c>
      <c r="U104" t="n">
        <v>0.72</v>
      </c>
      <c r="V104" t="n">
        <v>0.78</v>
      </c>
      <c r="W104" t="n">
        <v>0.18</v>
      </c>
      <c r="X104" t="n">
        <v>0.19</v>
      </c>
      <c r="Y104" t="n">
        <v>1</v>
      </c>
      <c r="Z104" t="n">
        <v>10</v>
      </c>
      <c r="AA104" t="n">
        <v>247.1066664926241</v>
      </c>
      <c r="AB104" t="n">
        <v>338.1022426717809</v>
      </c>
      <c r="AC104" t="n">
        <v>305.8342391607648</v>
      </c>
      <c r="AD104" t="n">
        <v>247106.6664926241</v>
      </c>
      <c r="AE104" t="n">
        <v>338102.2426717809</v>
      </c>
      <c r="AF104" t="n">
        <v>4.882671410689836e-06</v>
      </c>
      <c r="AG104" t="n">
        <v>5.844907407407407</v>
      </c>
      <c r="AH104" t="n">
        <v>305834.2391607648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4.9563</v>
      </c>
      <c r="E105" t="n">
        <v>20.18</v>
      </c>
      <c r="F105" t="n">
        <v>17.45</v>
      </c>
      <c r="G105" t="n">
        <v>149.55</v>
      </c>
      <c r="H105" t="n">
        <v>2.1</v>
      </c>
      <c r="I105" t="n">
        <v>7</v>
      </c>
      <c r="J105" t="n">
        <v>226.68</v>
      </c>
      <c r="K105" t="n">
        <v>53.44</v>
      </c>
      <c r="L105" t="n">
        <v>26.75</v>
      </c>
      <c r="M105" t="n">
        <v>5</v>
      </c>
      <c r="N105" t="n">
        <v>51.49</v>
      </c>
      <c r="O105" t="n">
        <v>28191.14</v>
      </c>
      <c r="P105" t="n">
        <v>197.42</v>
      </c>
      <c r="Q105" t="n">
        <v>444.55</v>
      </c>
      <c r="R105" t="n">
        <v>66.22</v>
      </c>
      <c r="S105" t="n">
        <v>48.21</v>
      </c>
      <c r="T105" t="n">
        <v>3082.45</v>
      </c>
      <c r="U105" t="n">
        <v>0.73</v>
      </c>
      <c r="V105" t="n">
        <v>0.78</v>
      </c>
      <c r="W105" t="n">
        <v>0.17</v>
      </c>
      <c r="X105" t="n">
        <v>0.17</v>
      </c>
      <c r="Y105" t="n">
        <v>1</v>
      </c>
      <c r="Z105" t="n">
        <v>10</v>
      </c>
      <c r="AA105" t="n">
        <v>246.7398623296275</v>
      </c>
      <c r="AB105" t="n">
        <v>337.6003650337117</v>
      </c>
      <c r="AC105" t="n">
        <v>305.3802600200829</v>
      </c>
      <c r="AD105" t="n">
        <v>246739.8623296275</v>
      </c>
      <c r="AE105" t="n">
        <v>337600.3650337117</v>
      </c>
      <c r="AF105" t="n">
        <v>4.887898265562925e-06</v>
      </c>
      <c r="AG105" t="n">
        <v>5.83912037037037</v>
      </c>
      <c r="AH105" t="n">
        <v>305380.2600200829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4.9538</v>
      </c>
      <c r="E106" t="n">
        <v>20.19</v>
      </c>
      <c r="F106" t="n">
        <v>17.46</v>
      </c>
      <c r="G106" t="n">
        <v>149.63</v>
      </c>
      <c r="H106" t="n">
        <v>2.11</v>
      </c>
      <c r="I106" t="n">
        <v>7</v>
      </c>
      <c r="J106" t="n">
        <v>227.1</v>
      </c>
      <c r="K106" t="n">
        <v>53.44</v>
      </c>
      <c r="L106" t="n">
        <v>27</v>
      </c>
      <c r="M106" t="n">
        <v>5</v>
      </c>
      <c r="N106" t="n">
        <v>51.66</v>
      </c>
      <c r="O106" t="n">
        <v>28243</v>
      </c>
      <c r="P106" t="n">
        <v>197.25</v>
      </c>
      <c r="Q106" t="n">
        <v>444.58</v>
      </c>
      <c r="R106" t="n">
        <v>66.45999999999999</v>
      </c>
      <c r="S106" t="n">
        <v>48.21</v>
      </c>
      <c r="T106" t="n">
        <v>3202.35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246.7481604384089</v>
      </c>
      <c r="AB106" t="n">
        <v>337.611718872233</v>
      </c>
      <c r="AC106" t="n">
        <v>305.3905302641911</v>
      </c>
      <c r="AD106" t="n">
        <v>246748.1604384089</v>
      </c>
      <c r="AE106" t="n">
        <v>337611.718872233</v>
      </c>
      <c r="AF106" t="n">
        <v>4.88543276798128e-06</v>
      </c>
      <c r="AG106" t="n">
        <v>5.842013888888889</v>
      </c>
      <c r="AH106" t="n">
        <v>305390.5302641911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4.9602</v>
      </c>
      <c r="E107" t="n">
        <v>20.16</v>
      </c>
      <c r="F107" t="n">
        <v>17.43</v>
      </c>
      <c r="G107" t="n">
        <v>149.41</v>
      </c>
      <c r="H107" t="n">
        <v>2.13</v>
      </c>
      <c r="I107" t="n">
        <v>7</v>
      </c>
      <c r="J107" t="n">
        <v>227.52</v>
      </c>
      <c r="K107" t="n">
        <v>53.44</v>
      </c>
      <c r="L107" t="n">
        <v>27.25</v>
      </c>
      <c r="M107" t="n">
        <v>5</v>
      </c>
      <c r="N107" t="n">
        <v>51.83</v>
      </c>
      <c r="O107" t="n">
        <v>28294.92</v>
      </c>
      <c r="P107" t="n">
        <v>195.5</v>
      </c>
      <c r="Q107" t="n">
        <v>444.55</v>
      </c>
      <c r="R107" t="n">
        <v>65.59</v>
      </c>
      <c r="S107" t="n">
        <v>48.21</v>
      </c>
      <c r="T107" t="n">
        <v>2766.25</v>
      </c>
      <c r="U107" t="n">
        <v>0.73</v>
      </c>
      <c r="V107" t="n">
        <v>0.78</v>
      </c>
      <c r="W107" t="n">
        <v>0.18</v>
      </c>
      <c r="X107" t="n">
        <v>0.15</v>
      </c>
      <c r="Y107" t="n">
        <v>1</v>
      </c>
      <c r="Z107" t="n">
        <v>10</v>
      </c>
      <c r="AA107" t="n">
        <v>245.6514313548273</v>
      </c>
      <c r="AB107" t="n">
        <v>336.1111257558051</v>
      </c>
      <c r="AC107" t="n">
        <v>304.0331516486988</v>
      </c>
      <c r="AD107" t="n">
        <v>245651.4313548273</v>
      </c>
      <c r="AE107" t="n">
        <v>336111.1257558051</v>
      </c>
      <c r="AF107" t="n">
        <v>4.891744441790292e-06</v>
      </c>
      <c r="AG107" t="n">
        <v>5.833333333333333</v>
      </c>
      <c r="AH107" t="n">
        <v>304033.1516486988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4.9607</v>
      </c>
      <c r="E108" t="n">
        <v>20.16</v>
      </c>
      <c r="F108" t="n">
        <v>17.43</v>
      </c>
      <c r="G108" t="n">
        <v>149.4</v>
      </c>
      <c r="H108" t="n">
        <v>2.14</v>
      </c>
      <c r="I108" t="n">
        <v>7</v>
      </c>
      <c r="J108" t="n">
        <v>227.94</v>
      </c>
      <c r="K108" t="n">
        <v>53.44</v>
      </c>
      <c r="L108" t="n">
        <v>27.5</v>
      </c>
      <c r="M108" t="n">
        <v>5</v>
      </c>
      <c r="N108" t="n">
        <v>52.01</v>
      </c>
      <c r="O108" t="n">
        <v>28346.9</v>
      </c>
      <c r="P108" t="n">
        <v>193.8</v>
      </c>
      <c r="Q108" t="n">
        <v>444.55</v>
      </c>
      <c r="R108" t="n">
        <v>65.48999999999999</v>
      </c>
      <c r="S108" t="n">
        <v>48.21</v>
      </c>
      <c r="T108" t="n">
        <v>2716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244.8089850670806</v>
      </c>
      <c r="AB108" t="n">
        <v>334.9584535788034</v>
      </c>
      <c r="AC108" t="n">
        <v>302.9904888864843</v>
      </c>
      <c r="AD108" t="n">
        <v>244808.9850670806</v>
      </c>
      <c r="AE108" t="n">
        <v>334958.4535788033</v>
      </c>
      <c r="AF108" t="n">
        <v>4.89223754130662e-06</v>
      </c>
      <c r="AG108" t="n">
        <v>5.833333333333333</v>
      </c>
      <c r="AH108" t="n">
        <v>302990.4888864843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4.9777</v>
      </c>
      <c r="E109" t="n">
        <v>20.09</v>
      </c>
      <c r="F109" t="n">
        <v>17.4</v>
      </c>
      <c r="G109" t="n">
        <v>173.97</v>
      </c>
      <c r="H109" t="n">
        <v>2.16</v>
      </c>
      <c r="I109" t="n">
        <v>6</v>
      </c>
      <c r="J109" t="n">
        <v>228.36</v>
      </c>
      <c r="K109" t="n">
        <v>53.44</v>
      </c>
      <c r="L109" t="n">
        <v>27.75</v>
      </c>
      <c r="M109" t="n">
        <v>4</v>
      </c>
      <c r="N109" t="n">
        <v>52.18</v>
      </c>
      <c r="O109" t="n">
        <v>28398.94</v>
      </c>
      <c r="P109" t="n">
        <v>193.27</v>
      </c>
      <c r="Q109" t="n">
        <v>444.55</v>
      </c>
      <c r="R109" t="n">
        <v>64.59999999999999</v>
      </c>
      <c r="S109" t="n">
        <v>48.21</v>
      </c>
      <c r="T109" t="n">
        <v>2275.64</v>
      </c>
      <c r="U109" t="n">
        <v>0.75</v>
      </c>
      <c r="V109" t="n">
        <v>0.78</v>
      </c>
      <c r="W109" t="n">
        <v>0.17</v>
      </c>
      <c r="X109" t="n">
        <v>0.12</v>
      </c>
      <c r="Y109" t="n">
        <v>1</v>
      </c>
      <c r="Z109" t="n">
        <v>10</v>
      </c>
      <c r="AA109" t="n">
        <v>244.0260461534095</v>
      </c>
      <c r="AB109" t="n">
        <v>333.8872020162921</v>
      </c>
      <c r="AC109" t="n">
        <v>302.0214760695878</v>
      </c>
      <c r="AD109" t="n">
        <v>244026.0461534095</v>
      </c>
      <c r="AE109" t="n">
        <v>333887.2020162921</v>
      </c>
      <c r="AF109" t="n">
        <v>4.909002924861806e-06</v>
      </c>
      <c r="AG109" t="n">
        <v>5.813078703703703</v>
      </c>
      <c r="AH109" t="n">
        <v>302021.4760695878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4.9694</v>
      </c>
      <c r="E110" t="n">
        <v>20.12</v>
      </c>
      <c r="F110" t="n">
        <v>17.43</v>
      </c>
      <c r="G110" t="n">
        <v>174.31</v>
      </c>
      <c r="H110" t="n">
        <v>2.18</v>
      </c>
      <c r="I110" t="n">
        <v>6</v>
      </c>
      <c r="J110" t="n">
        <v>228.79</v>
      </c>
      <c r="K110" t="n">
        <v>53.44</v>
      </c>
      <c r="L110" t="n">
        <v>28</v>
      </c>
      <c r="M110" t="n">
        <v>4</v>
      </c>
      <c r="N110" t="n">
        <v>52.35</v>
      </c>
      <c r="O110" t="n">
        <v>28451.04</v>
      </c>
      <c r="P110" t="n">
        <v>194.07</v>
      </c>
      <c r="Q110" t="n">
        <v>444.56</v>
      </c>
      <c r="R110" t="n">
        <v>65.76000000000001</v>
      </c>
      <c r="S110" t="n">
        <v>48.21</v>
      </c>
      <c r="T110" t="n">
        <v>2854.29</v>
      </c>
      <c r="U110" t="n">
        <v>0.73</v>
      </c>
      <c r="V110" t="n">
        <v>0.78</v>
      </c>
      <c r="W110" t="n">
        <v>0.17</v>
      </c>
      <c r="X110" t="n">
        <v>0.15</v>
      </c>
      <c r="Y110" t="n">
        <v>1</v>
      </c>
      <c r="Z110" t="n">
        <v>10</v>
      </c>
      <c r="AA110" t="n">
        <v>244.7058004151851</v>
      </c>
      <c r="AB110" t="n">
        <v>334.8172717858946</v>
      </c>
      <c r="AC110" t="n">
        <v>302.8627812857408</v>
      </c>
      <c r="AD110" t="n">
        <v>244705.8004151851</v>
      </c>
      <c r="AE110" t="n">
        <v>334817.2717858946</v>
      </c>
      <c r="AF110" t="n">
        <v>4.900817472890745e-06</v>
      </c>
      <c r="AG110" t="n">
        <v>5.82175925925926</v>
      </c>
      <c r="AH110" t="n">
        <v>302862.7812857408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4.9757</v>
      </c>
      <c r="E111" t="n">
        <v>20.1</v>
      </c>
      <c r="F111" t="n">
        <v>17.41</v>
      </c>
      <c r="G111" t="n">
        <v>174.06</v>
      </c>
      <c r="H111" t="n">
        <v>2.19</v>
      </c>
      <c r="I111" t="n">
        <v>6</v>
      </c>
      <c r="J111" t="n">
        <v>229.21</v>
      </c>
      <c r="K111" t="n">
        <v>53.44</v>
      </c>
      <c r="L111" t="n">
        <v>28.25</v>
      </c>
      <c r="M111" t="n">
        <v>4</v>
      </c>
      <c r="N111" t="n">
        <v>52.52</v>
      </c>
      <c r="O111" t="n">
        <v>28503.21</v>
      </c>
      <c r="P111" t="n">
        <v>194.03</v>
      </c>
      <c r="Q111" t="n">
        <v>444.55</v>
      </c>
      <c r="R111" t="n">
        <v>64.70999999999999</v>
      </c>
      <c r="S111" t="n">
        <v>48.21</v>
      </c>
      <c r="T111" t="n">
        <v>2332.38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244.4716230423955</v>
      </c>
      <c r="AB111" t="n">
        <v>334.4968599732675</v>
      </c>
      <c r="AC111" t="n">
        <v>302.5729491268099</v>
      </c>
      <c r="AD111" t="n">
        <v>244471.6230423955</v>
      </c>
      <c r="AE111" t="n">
        <v>334496.8599732675</v>
      </c>
      <c r="AF111" t="n">
        <v>4.90703052679649e-06</v>
      </c>
      <c r="AG111" t="n">
        <v>5.815972222222222</v>
      </c>
      <c r="AH111" t="n">
        <v>302572.9491268099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4.9749</v>
      </c>
      <c r="E112" t="n">
        <v>20.1</v>
      </c>
      <c r="F112" t="n">
        <v>17.41</v>
      </c>
      <c r="G112" t="n">
        <v>174.09</v>
      </c>
      <c r="H112" t="n">
        <v>2.21</v>
      </c>
      <c r="I112" t="n">
        <v>6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194.6</v>
      </c>
      <c r="Q112" t="n">
        <v>444.55</v>
      </c>
      <c r="R112" t="n">
        <v>64.89</v>
      </c>
      <c r="S112" t="n">
        <v>48.21</v>
      </c>
      <c r="T112" t="n">
        <v>2420.05</v>
      </c>
      <c r="U112" t="n">
        <v>0.74</v>
      </c>
      <c r="V112" t="n">
        <v>0.78</v>
      </c>
      <c r="W112" t="n">
        <v>0.17</v>
      </c>
      <c r="X112" t="n">
        <v>0.13</v>
      </c>
      <c r="Y112" t="n">
        <v>1</v>
      </c>
      <c r="Z112" t="n">
        <v>10</v>
      </c>
      <c r="AA112" t="n">
        <v>244.7702340076391</v>
      </c>
      <c r="AB112" t="n">
        <v>334.9054326696996</v>
      </c>
      <c r="AC112" t="n">
        <v>302.94252821853</v>
      </c>
      <c r="AD112" t="n">
        <v>244770.2340076391</v>
      </c>
      <c r="AE112" t="n">
        <v>334905.4326696995</v>
      </c>
      <c r="AF112" t="n">
        <v>4.906241567570364e-06</v>
      </c>
      <c r="AG112" t="n">
        <v>5.815972222222222</v>
      </c>
      <c r="AH112" t="n">
        <v>302942.52821853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4.972</v>
      </c>
      <c r="E113" t="n">
        <v>20.11</v>
      </c>
      <c r="F113" t="n">
        <v>17.42</v>
      </c>
      <c r="G113" t="n">
        <v>174.21</v>
      </c>
      <c r="H113" t="n">
        <v>2.22</v>
      </c>
      <c r="I113" t="n">
        <v>6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194.98</v>
      </c>
      <c r="Q113" t="n">
        <v>444.55</v>
      </c>
      <c r="R113" t="n">
        <v>65.25</v>
      </c>
      <c r="S113" t="n">
        <v>48.21</v>
      </c>
      <c r="T113" t="n">
        <v>2601.99</v>
      </c>
      <c r="U113" t="n">
        <v>0.74</v>
      </c>
      <c r="V113" t="n">
        <v>0.78</v>
      </c>
      <c r="W113" t="n">
        <v>0.17</v>
      </c>
      <c r="X113" t="n">
        <v>0.14</v>
      </c>
      <c r="Y113" t="n">
        <v>1</v>
      </c>
      <c r="Z113" t="n">
        <v>10</v>
      </c>
      <c r="AA113" t="n">
        <v>245.0558382266923</v>
      </c>
      <c r="AB113" t="n">
        <v>335.2962089621769</v>
      </c>
      <c r="AC113" t="n">
        <v>303.2960093701114</v>
      </c>
      <c r="AD113" t="n">
        <v>245055.8382266923</v>
      </c>
      <c r="AE113" t="n">
        <v>335296.2089621769</v>
      </c>
      <c r="AF113" t="n">
        <v>4.903381590375656e-06</v>
      </c>
      <c r="AG113" t="n">
        <v>5.81886574074074</v>
      </c>
      <c r="AH113" t="n">
        <v>303296.0093701114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4.9724</v>
      </c>
      <c r="E114" t="n">
        <v>20.11</v>
      </c>
      <c r="F114" t="n">
        <v>17.42</v>
      </c>
      <c r="G114" t="n">
        <v>174.19</v>
      </c>
      <c r="H114" t="n">
        <v>2.24</v>
      </c>
      <c r="I114" t="n">
        <v>6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195.56</v>
      </c>
      <c r="Q114" t="n">
        <v>444.55</v>
      </c>
      <c r="R114" t="n">
        <v>65.2</v>
      </c>
      <c r="S114" t="n">
        <v>48.21</v>
      </c>
      <c r="T114" t="n">
        <v>2575.36</v>
      </c>
      <c r="U114" t="n">
        <v>0.74</v>
      </c>
      <c r="V114" t="n">
        <v>0.78</v>
      </c>
      <c r="W114" t="n">
        <v>0.18</v>
      </c>
      <c r="X114" t="n">
        <v>0.14</v>
      </c>
      <c r="Y114" t="n">
        <v>1</v>
      </c>
      <c r="Z114" t="n">
        <v>10</v>
      </c>
      <c r="AA114" t="n">
        <v>245.3271593606307</v>
      </c>
      <c r="AB114" t="n">
        <v>335.6674425074748</v>
      </c>
      <c r="AC114" t="n">
        <v>303.6318129068757</v>
      </c>
      <c r="AD114" t="n">
        <v>245327.1593606307</v>
      </c>
      <c r="AE114" t="n">
        <v>335667.4425074748</v>
      </c>
      <c r="AF114" t="n">
        <v>4.903776069988719e-06</v>
      </c>
      <c r="AG114" t="n">
        <v>5.81886574074074</v>
      </c>
      <c r="AH114" t="n">
        <v>303631.8129068757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4.9718</v>
      </c>
      <c r="E115" t="n">
        <v>20.11</v>
      </c>
      <c r="F115" t="n">
        <v>17.42</v>
      </c>
      <c r="G115" t="n">
        <v>174.22</v>
      </c>
      <c r="H115" t="n">
        <v>2.25</v>
      </c>
      <c r="I115" t="n">
        <v>6</v>
      </c>
      <c r="J115" t="n">
        <v>230.91</v>
      </c>
      <c r="K115" t="n">
        <v>53.44</v>
      </c>
      <c r="L115" t="n">
        <v>29.25</v>
      </c>
      <c r="M115" t="n">
        <v>2</v>
      </c>
      <c r="N115" t="n">
        <v>53.22</v>
      </c>
      <c r="O115" t="n">
        <v>28712.46</v>
      </c>
      <c r="P115" t="n">
        <v>195.89</v>
      </c>
      <c r="Q115" t="n">
        <v>444.55</v>
      </c>
      <c r="R115" t="n">
        <v>65.28</v>
      </c>
      <c r="S115" t="n">
        <v>48.21</v>
      </c>
      <c r="T115" t="n">
        <v>2615.07</v>
      </c>
      <c r="U115" t="n">
        <v>0.74</v>
      </c>
      <c r="V115" t="n">
        <v>0.78</v>
      </c>
      <c r="W115" t="n">
        <v>0.18</v>
      </c>
      <c r="X115" t="n">
        <v>0.14</v>
      </c>
      <c r="Y115" t="n">
        <v>1</v>
      </c>
      <c r="Z115" t="n">
        <v>10</v>
      </c>
      <c r="AA115" t="n">
        <v>245.5039293202964</v>
      </c>
      <c r="AB115" t="n">
        <v>335.9093069648295</v>
      </c>
      <c r="AC115" t="n">
        <v>303.8505941598795</v>
      </c>
      <c r="AD115" t="n">
        <v>245503.9293202964</v>
      </c>
      <c r="AE115" t="n">
        <v>335909.3069648294</v>
      </c>
      <c r="AF115" t="n">
        <v>4.903184350569124e-06</v>
      </c>
      <c r="AG115" t="n">
        <v>5.81886574074074</v>
      </c>
      <c r="AH115" t="n">
        <v>303850.5941598795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4.972</v>
      </c>
      <c r="E116" t="n">
        <v>20.11</v>
      </c>
      <c r="F116" t="n">
        <v>17.42</v>
      </c>
      <c r="G116" t="n">
        <v>174.21</v>
      </c>
      <c r="H116" t="n">
        <v>2.27</v>
      </c>
      <c r="I116" t="n">
        <v>6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195.99</v>
      </c>
      <c r="Q116" t="n">
        <v>444.55</v>
      </c>
      <c r="R116" t="n">
        <v>65.23</v>
      </c>
      <c r="S116" t="n">
        <v>48.21</v>
      </c>
      <c r="T116" t="n">
        <v>2590.59</v>
      </c>
      <c r="U116" t="n">
        <v>0.74</v>
      </c>
      <c r="V116" t="n">
        <v>0.78</v>
      </c>
      <c r="W116" t="n">
        <v>0.18</v>
      </c>
      <c r="X116" t="n">
        <v>0.14</v>
      </c>
      <c r="Y116" t="n">
        <v>1</v>
      </c>
      <c r="Z116" t="n">
        <v>10</v>
      </c>
      <c r="AA116" t="n">
        <v>245.5471565562381</v>
      </c>
      <c r="AB116" t="n">
        <v>335.968452376096</v>
      </c>
      <c r="AC116" t="n">
        <v>303.9040948161058</v>
      </c>
      <c r="AD116" t="n">
        <v>245547.1565562381</v>
      </c>
      <c r="AE116" t="n">
        <v>335968.452376096</v>
      </c>
      <c r="AF116" t="n">
        <v>4.903381590375656e-06</v>
      </c>
      <c r="AG116" t="n">
        <v>5.81886574074074</v>
      </c>
      <c r="AH116" t="n">
        <v>303904.0948161058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4.9716</v>
      </c>
      <c r="E117" t="n">
        <v>20.11</v>
      </c>
      <c r="F117" t="n">
        <v>17.42</v>
      </c>
      <c r="G117" t="n">
        <v>174.22</v>
      </c>
      <c r="H117" t="n">
        <v>2.28</v>
      </c>
      <c r="I117" t="n">
        <v>6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196.1</v>
      </c>
      <c r="Q117" t="n">
        <v>444.55</v>
      </c>
      <c r="R117" t="n">
        <v>65.25</v>
      </c>
      <c r="S117" t="n">
        <v>48.21</v>
      </c>
      <c r="T117" t="n">
        <v>2598.25</v>
      </c>
      <c r="U117" t="n">
        <v>0.74</v>
      </c>
      <c r="V117" t="n">
        <v>0.78</v>
      </c>
      <c r="W117" t="n">
        <v>0.18</v>
      </c>
      <c r="X117" t="n">
        <v>0.15</v>
      </c>
      <c r="Y117" t="n">
        <v>1</v>
      </c>
      <c r="Z117" t="n">
        <v>10</v>
      </c>
      <c r="AA117" t="n">
        <v>245.6115114147955</v>
      </c>
      <c r="AB117" t="n">
        <v>336.0565055327101</v>
      </c>
      <c r="AC117" t="n">
        <v>303.9837443030362</v>
      </c>
      <c r="AD117" t="n">
        <v>245611.5114147955</v>
      </c>
      <c r="AE117" t="n">
        <v>336056.5055327101</v>
      </c>
      <c r="AF117" t="n">
        <v>4.902987110762593e-06</v>
      </c>
      <c r="AG117" t="n">
        <v>5.81886574074074</v>
      </c>
      <c r="AH117" t="n">
        <v>303983.7443030362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4.9716</v>
      </c>
      <c r="E118" t="n">
        <v>20.11</v>
      </c>
      <c r="F118" t="n">
        <v>17.42</v>
      </c>
      <c r="G118" t="n">
        <v>174.22</v>
      </c>
      <c r="H118" t="n">
        <v>2.3</v>
      </c>
      <c r="I118" t="n">
        <v>6</v>
      </c>
      <c r="J118" t="n">
        <v>232.18</v>
      </c>
      <c r="K118" t="n">
        <v>53.44</v>
      </c>
      <c r="L118" t="n">
        <v>30</v>
      </c>
      <c r="M118" t="n">
        <v>1</v>
      </c>
      <c r="N118" t="n">
        <v>53.75</v>
      </c>
      <c r="O118" t="n">
        <v>28870.05</v>
      </c>
      <c r="P118" t="n">
        <v>196.3</v>
      </c>
      <c r="Q118" t="n">
        <v>444.55</v>
      </c>
      <c r="R118" t="n">
        <v>65.23999999999999</v>
      </c>
      <c r="S118" t="n">
        <v>48.21</v>
      </c>
      <c r="T118" t="n">
        <v>2593.61</v>
      </c>
      <c r="U118" t="n">
        <v>0.74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245.7088100008435</v>
      </c>
      <c r="AB118" t="n">
        <v>336.1896337506516</v>
      </c>
      <c r="AC118" t="n">
        <v>304.1041669507039</v>
      </c>
      <c r="AD118" t="n">
        <v>245708.8100008435</v>
      </c>
      <c r="AE118" t="n">
        <v>336189.6337506516</v>
      </c>
      <c r="AF118" t="n">
        <v>4.902987110762593e-06</v>
      </c>
      <c r="AG118" t="n">
        <v>5.81886574074074</v>
      </c>
      <c r="AH118" t="n">
        <v>304104.1669507039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4.9722</v>
      </c>
      <c r="E119" t="n">
        <v>20.11</v>
      </c>
      <c r="F119" t="n">
        <v>17.42</v>
      </c>
      <c r="G119" t="n">
        <v>174.2</v>
      </c>
      <c r="H119" t="n">
        <v>2.31</v>
      </c>
      <c r="I119" t="n">
        <v>6</v>
      </c>
      <c r="J119" t="n">
        <v>232.61</v>
      </c>
      <c r="K119" t="n">
        <v>53.44</v>
      </c>
      <c r="L119" t="n">
        <v>30.25</v>
      </c>
      <c r="M119" t="n">
        <v>1</v>
      </c>
      <c r="N119" t="n">
        <v>53.93</v>
      </c>
      <c r="O119" t="n">
        <v>28922.71</v>
      </c>
      <c r="P119" t="n">
        <v>196.52</v>
      </c>
      <c r="Q119" t="n">
        <v>444.55</v>
      </c>
      <c r="R119" t="n">
        <v>65.18000000000001</v>
      </c>
      <c r="S119" t="n">
        <v>48.21</v>
      </c>
      <c r="T119" t="n">
        <v>2564.99</v>
      </c>
      <c r="U119" t="n">
        <v>0.74</v>
      </c>
      <c r="V119" t="n">
        <v>0.78</v>
      </c>
      <c r="W119" t="n">
        <v>0.18</v>
      </c>
      <c r="X119" t="n">
        <v>0.14</v>
      </c>
      <c r="Y119" t="n">
        <v>1</v>
      </c>
      <c r="Z119" t="n">
        <v>10</v>
      </c>
      <c r="AA119" t="n">
        <v>245.7995470312808</v>
      </c>
      <c r="AB119" t="n">
        <v>336.3137841587311</v>
      </c>
      <c r="AC119" t="n">
        <v>304.2164686180826</v>
      </c>
      <c r="AD119" t="n">
        <v>245799.5470312808</v>
      </c>
      <c r="AE119" t="n">
        <v>336313.7841587311</v>
      </c>
      <c r="AF119" t="n">
        <v>4.903578830182188e-06</v>
      </c>
      <c r="AG119" t="n">
        <v>5.81886574074074</v>
      </c>
      <c r="AH119" t="n">
        <v>304216.4686180826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4.9733</v>
      </c>
      <c r="E120" t="n">
        <v>20.11</v>
      </c>
      <c r="F120" t="n">
        <v>17.42</v>
      </c>
      <c r="G120" t="n">
        <v>174.15</v>
      </c>
      <c r="H120" t="n">
        <v>2.33</v>
      </c>
      <c r="I120" t="n">
        <v>6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196.67</v>
      </c>
      <c r="Q120" t="n">
        <v>444.55</v>
      </c>
      <c r="R120" t="n">
        <v>65.03</v>
      </c>
      <c r="S120" t="n">
        <v>48.21</v>
      </c>
      <c r="T120" t="n">
        <v>2487.55</v>
      </c>
      <c r="U120" t="n">
        <v>0.74</v>
      </c>
      <c r="V120" t="n">
        <v>0.78</v>
      </c>
      <c r="W120" t="n">
        <v>0.18</v>
      </c>
      <c r="X120" t="n">
        <v>0.14</v>
      </c>
      <c r="Y120" t="n">
        <v>1</v>
      </c>
      <c r="Z120" t="n">
        <v>10</v>
      </c>
      <c r="AA120" t="n">
        <v>245.8426386432463</v>
      </c>
      <c r="AB120" t="n">
        <v>336.3727440032901</v>
      </c>
      <c r="AC120" t="n">
        <v>304.2698014178275</v>
      </c>
      <c r="AD120" t="n">
        <v>245842.6386432463</v>
      </c>
      <c r="AE120" t="n">
        <v>336372.7440032901</v>
      </c>
      <c r="AF120" t="n">
        <v>4.904663649118111e-06</v>
      </c>
      <c r="AG120" t="n">
        <v>5.81886574074074</v>
      </c>
      <c r="AH120" t="n">
        <v>304269.8014178275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4.9732</v>
      </c>
      <c r="E121" t="n">
        <v>20.11</v>
      </c>
      <c r="F121" t="n">
        <v>17.42</v>
      </c>
      <c r="G121" t="n">
        <v>174.16</v>
      </c>
      <c r="H121" t="n">
        <v>2.34</v>
      </c>
      <c r="I121" t="n">
        <v>6</v>
      </c>
      <c r="J121" t="n">
        <v>233.47</v>
      </c>
      <c r="K121" t="n">
        <v>53.44</v>
      </c>
      <c r="L121" t="n">
        <v>30.75</v>
      </c>
      <c r="M121" t="n">
        <v>0</v>
      </c>
      <c r="N121" t="n">
        <v>54.28</v>
      </c>
      <c r="O121" t="n">
        <v>29028.21</v>
      </c>
      <c r="P121" t="n">
        <v>197.02</v>
      </c>
      <c r="Q121" t="n">
        <v>444.55</v>
      </c>
      <c r="R121" t="n">
        <v>65.01000000000001</v>
      </c>
      <c r="S121" t="n">
        <v>48.21</v>
      </c>
      <c r="T121" t="n">
        <v>2478.6</v>
      </c>
      <c r="U121" t="n">
        <v>0.74</v>
      </c>
      <c r="V121" t="n">
        <v>0.78</v>
      </c>
      <c r="W121" t="n">
        <v>0.18</v>
      </c>
      <c r="X121" t="n">
        <v>0.14</v>
      </c>
      <c r="Y121" t="n">
        <v>1</v>
      </c>
      <c r="Z121" t="n">
        <v>10</v>
      </c>
      <c r="AA121" t="n">
        <v>246.0155716166184</v>
      </c>
      <c r="AB121" t="n">
        <v>336.609358526722</v>
      </c>
      <c r="AC121" t="n">
        <v>304.4838337832337</v>
      </c>
      <c r="AD121" t="n">
        <v>246015.5716166184</v>
      </c>
      <c r="AE121" t="n">
        <v>336609.3585267219</v>
      </c>
      <c r="AF121" t="n">
        <v>4.904565029214845e-06</v>
      </c>
      <c r="AG121" t="n">
        <v>5.81886574074074</v>
      </c>
      <c r="AH121" t="n">
        <v>304483.8337832337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3.6222</v>
      </c>
      <c r="E2" t="n">
        <v>27.61</v>
      </c>
      <c r="F2" t="n">
        <v>21.8</v>
      </c>
      <c r="G2" t="n">
        <v>8.380000000000001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214.9</v>
      </c>
      <c r="Q2" t="n">
        <v>444.58</v>
      </c>
      <c r="R2" t="n">
        <v>208.21</v>
      </c>
      <c r="S2" t="n">
        <v>48.21</v>
      </c>
      <c r="T2" t="n">
        <v>73327.95</v>
      </c>
      <c r="U2" t="n">
        <v>0.23</v>
      </c>
      <c r="V2" t="n">
        <v>0.63</v>
      </c>
      <c r="W2" t="n">
        <v>0.41</v>
      </c>
      <c r="X2" t="n">
        <v>4.52</v>
      </c>
      <c r="Y2" t="n">
        <v>1</v>
      </c>
      <c r="Z2" t="n">
        <v>10</v>
      </c>
      <c r="AA2" t="n">
        <v>344.3215519969116</v>
      </c>
      <c r="AB2" t="n">
        <v>471.1159378369654</v>
      </c>
      <c r="AC2" t="n">
        <v>426.1532939451763</v>
      </c>
      <c r="AD2" t="n">
        <v>344321.5519969116</v>
      </c>
      <c r="AE2" t="n">
        <v>471115.9378369654</v>
      </c>
      <c r="AF2" t="n">
        <v>4.158274650459318e-06</v>
      </c>
      <c r="AG2" t="n">
        <v>7.98900462962963</v>
      </c>
      <c r="AH2" t="n">
        <v>426153.2939451763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3.9121</v>
      </c>
      <c r="E3" t="n">
        <v>25.56</v>
      </c>
      <c r="F3" t="n">
        <v>20.66</v>
      </c>
      <c r="G3" t="n">
        <v>10.5</v>
      </c>
      <c r="H3" t="n">
        <v>0.19</v>
      </c>
      <c r="I3" t="n">
        <v>118</v>
      </c>
      <c r="J3" t="n">
        <v>116.37</v>
      </c>
      <c r="K3" t="n">
        <v>43.4</v>
      </c>
      <c r="L3" t="n">
        <v>1.25</v>
      </c>
      <c r="M3" t="n">
        <v>116</v>
      </c>
      <c r="N3" t="n">
        <v>16.72</v>
      </c>
      <c r="O3" t="n">
        <v>14585.96</v>
      </c>
      <c r="P3" t="n">
        <v>202.87</v>
      </c>
      <c r="Q3" t="n">
        <v>444.57</v>
      </c>
      <c r="R3" t="n">
        <v>171</v>
      </c>
      <c r="S3" t="n">
        <v>48.21</v>
      </c>
      <c r="T3" t="n">
        <v>54914.72</v>
      </c>
      <c r="U3" t="n">
        <v>0.28</v>
      </c>
      <c r="V3" t="n">
        <v>0.66</v>
      </c>
      <c r="W3" t="n">
        <v>0.35</v>
      </c>
      <c r="X3" t="n">
        <v>3.38</v>
      </c>
      <c r="Y3" t="n">
        <v>1</v>
      </c>
      <c r="Z3" t="n">
        <v>10</v>
      </c>
      <c r="AA3" t="n">
        <v>308.4787642007623</v>
      </c>
      <c r="AB3" t="n">
        <v>422.0742543020769</v>
      </c>
      <c r="AC3" t="n">
        <v>381.7920798564224</v>
      </c>
      <c r="AD3" t="n">
        <v>308478.7642007623</v>
      </c>
      <c r="AE3" t="n">
        <v>422074.2543020769</v>
      </c>
      <c r="AF3" t="n">
        <v>4.491078974121224e-06</v>
      </c>
      <c r="AG3" t="n">
        <v>7.395833333333333</v>
      </c>
      <c r="AH3" t="n">
        <v>381792.0798564224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4.1101</v>
      </c>
      <c r="E4" t="n">
        <v>24.33</v>
      </c>
      <c r="F4" t="n">
        <v>19.98</v>
      </c>
      <c r="G4" t="n">
        <v>12.62</v>
      </c>
      <c r="H4" t="n">
        <v>0.23</v>
      </c>
      <c r="I4" t="n">
        <v>95</v>
      </c>
      <c r="J4" t="n">
        <v>116.69</v>
      </c>
      <c r="K4" t="n">
        <v>43.4</v>
      </c>
      <c r="L4" t="n">
        <v>1.5</v>
      </c>
      <c r="M4" t="n">
        <v>93</v>
      </c>
      <c r="N4" t="n">
        <v>16.79</v>
      </c>
      <c r="O4" t="n">
        <v>14625.77</v>
      </c>
      <c r="P4" t="n">
        <v>195.42</v>
      </c>
      <c r="Q4" t="n">
        <v>444.65</v>
      </c>
      <c r="R4" t="n">
        <v>148.52</v>
      </c>
      <c r="S4" t="n">
        <v>48.21</v>
      </c>
      <c r="T4" t="n">
        <v>43790.67</v>
      </c>
      <c r="U4" t="n">
        <v>0.32</v>
      </c>
      <c r="V4" t="n">
        <v>0.68</v>
      </c>
      <c r="W4" t="n">
        <v>0.32</v>
      </c>
      <c r="X4" t="n">
        <v>2.7</v>
      </c>
      <c r="Y4" t="n">
        <v>1</v>
      </c>
      <c r="Z4" t="n">
        <v>10</v>
      </c>
      <c r="AA4" t="n">
        <v>283.3155507839025</v>
      </c>
      <c r="AB4" t="n">
        <v>387.644835582502</v>
      </c>
      <c r="AC4" t="n">
        <v>350.6485565374509</v>
      </c>
      <c r="AD4" t="n">
        <v>283315.5507839025</v>
      </c>
      <c r="AE4" t="n">
        <v>387644.835582502</v>
      </c>
      <c r="AF4" t="n">
        <v>4.718382375587445e-06</v>
      </c>
      <c r="AG4" t="n">
        <v>7.039930555555554</v>
      </c>
      <c r="AH4" t="n">
        <v>350648.5565374509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4.2628</v>
      </c>
      <c r="E5" t="n">
        <v>23.46</v>
      </c>
      <c r="F5" t="n">
        <v>19.49</v>
      </c>
      <c r="G5" t="n">
        <v>14.8</v>
      </c>
      <c r="H5" t="n">
        <v>0.26</v>
      </c>
      <c r="I5" t="n">
        <v>79</v>
      </c>
      <c r="J5" t="n">
        <v>117.01</v>
      </c>
      <c r="K5" t="n">
        <v>43.4</v>
      </c>
      <c r="L5" t="n">
        <v>1.75</v>
      </c>
      <c r="M5" t="n">
        <v>77</v>
      </c>
      <c r="N5" t="n">
        <v>16.86</v>
      </c>
      <c r="O5" t="n">
        <v>14665.62</v>
      </c>
      <c r="P5" t="n">
        <v>189.79</v>
      </c>
      <c r="Q5" t="n">
        <v>444.6</v>
      </c>
      <c r="R5" t="n">
        <v>132.74</v>
      </c>
      <c r="S5" t="n">
        <v>48.21</v>
      </c>
      <c r="T5" t="n">
        <v>35978.13</v>
      </c>
      <c r="U5" t="n">
        <v>0.36</v>
      </c>
      <c r="V5" t="n">
        <v>0.7</v>
      </c>
      <c r="W5" t="n">
        <v>0.28</v>
      </c>
      <c r="X5" t="n">
        <v>2.21</v>
      </c>
      <c r="Y5" t="n">
        <v>1</v>
      </c>
      <c r="Z5" t="n">
        <v>10</v>
      </c>
      <c r="AA5" t="n">
        <v>273.223601623351</v>
      </c>
      <c r="AB5" t="n">
        <v>373.8365855156608</v>
      </c>
      <c r="AC5" t="n">
        <v>338.1581464769885</v>
      </c>
      <c r="AD5" t="n">
        <v>273223.601623351</v>
      </c>
      <c r="AE5" t="n">
        <v>373836.5855156608</v>
      </c>
      <c r="AF5" t="n">
        <v>4.89368151399094e-06</v>
      </c>
      <c r="AG5" t="n">
        <v>6.788194444444446</v>
      </c>
      <c r="AH5" t="n">
        <v>338158.1464769884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4.3715</v>
      </c>
      <c r="E6" t="n">
        <v>22.88</v>
      </c>
      <c r="F6" t="n">
        <v>19.17</v>
      </c>
      <c r="G6" t="n">
        <v>16.91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66</v>
      </c>
      <c r="N6" t="n">
        <v>16.94</v>
      </c>
      <c r="O6" t="n">
        <v>14705.49</v>
      </c>
      <c r="P6" t="n">
        <v>185.9</v>
      </c>
      <c r="Q6" t="n">
        <v>444.62</v>
      </c>
      <c r="R6" t="n">
        <v>122.09</v>
      </c>
      <c r="S6" t="n">
        <v>48.21</v>
      </c>
      <c r="T6" t="n">
        <v>30711.01</v>
      </c>
      <c r="U6" t="n">
        <v>0.39</v>
      </c>
      <c r="V6" t="n">
        <v>0.71</v>
      </c>
      <c r="W6" t="n">
        <v>0.27</v>
      </c>
      <c r="X6" t="n">
        <v>1.89</v>
      </c>
      <c r="Y6" t="n">
        <v>1</v>
      </c>
      <c r="Z6" t="n">
        <v>10</v>
      </c>
      <c r="AA6" t="n">
        <v>266.7079484371691</v>
      </c>
      <c r="AB6" t="n">
        <v>364.9215813759954</v>
      </c>
      <c r="AC6" t="n">
        <v>330.0939778201259</v>
      </c>
      <c r="AD6" t="n">
        <v>266707.9484371691</v>
      </c>
      <c r="AE6" t="n">
        <v>364921.5813759954</v>
      </c>
      <c r="AF6" t="n">
        <v>5.018468785401941e-06</v>
      </c>
      <c r="AG6" t="n">
        <v>6.62037037037037</v>
      </c>
      <c r="AH6" t="n">
        <v>330093.9778201259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4.4592</v>
      </c>
      <c r="E7" t="n">
        <v>22.43</v>
      </c>
      <c r="F7" t="n">
        <v>18.91</v>
      </c>
      <c r="G7" t="n">
        <v>18.91</v>
      </c>
      <c r="H7" t="n">
        <v>0.34</v>
      </c>
      <c r="I7" t="n">
        <v>60</v>
      </c>
      <c r="J7" t="n">
        <v>117.66</v>
      </c>
      <c r="K7" t="n">
        <v>43.4</v>
      </c>
      <c r="L7" t="n">
        <v>2.25</v>
      </c>
      <c r="M7" t="n">
        <v>58</v>
      </c>
      <c r="N7" t="n">
        <v>17.01</v>
      </c>
      <c r="O7" t="n">
        <v>14745.39</v>
      </c>
      <c r="P7" t="n">
        <v>182.71</v>
      </c>
      <c r="Q7" t="n">
        <v>444.59</v>
      </c>
      <c r="R7" t="n">
        <v>113.6</v>
      </c>
      <c r="S7" t="n">
        <v>48.21</v>
      </c>
      <c r="T7" t="n">
        <v>26502.63</v>
      </c>
      <c r="U7" t="n">
        <v>0.42</v>
      </c>
      <c r="V7" t="n">
        <v>0.72</v>
      </c>
      <c r="W7" t="n">
        <v>0.26</v>
      </c>
      <c r="X7" t="n">
        <v>1.63</v>
      </c>
      <c r="Y7" t="n">
        <v>1</v>
      </c>
      <c r="Z7" t="n">
        <v>10</v>
      </c>
      <c r="AA7" t="n">
        <v>250.5305802140981</v>
      </c>
      <c r="AB7" t="n">
        <v>342.7869924779118</v>
      </c>
      <c r="AC7" t="n">
        <v>310.0718830204876</v>
      </c>
      <c r="AD7" t="n">
        <v>250530.580214098</v>
      </c>
      <c r="AE7" t="n">
        <v>342786.9924779118</v>
      </c>
      <c r="AF7" t="n">
        <v>5.119148120293797e-06</v>
      </c>
      <c r="AG7" t="n">
        <v>6.490162037037037</v>
      </c>
      <c r="AH7" t="n">
        <v>310071.8830204876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4.566</v>
      </c>
      <c r="E8" t="n">
        <v>21.9</v>
      </c>
      <c r="F8" t="n">
        <v>18.55</v>
      </c>
      <c r="G8" t="n">
        <v>21</v>
      </c>
      <c r="H8" t="n">
        <v>0.37</v>
      </c>
      <c r="I8" t="n">
        <v>53</v>
      </c>
      <c r="J8" t="n">
        <v>117.98</v>
      </c>
      <c r="K8" t="n">
        <v>43.4</v>
      </c>
      <c r="L8" t="n">
        <v>2.5</v>
      </c>
      <c r="M8" t="n">
        <v>51</v>
      </c>
      <c r="N8" t="n">
        <v>17.08</v>
      </c>
      <c r="O8" t="n">
        <v>14785.31</v>
      </c>
      <c r="P8" t="n">
        <v>178.35</v>
      </c>
      <c r="Q8" t="n">
        <v>444.56</v>
      </c>
      <c r="R8" t="n">
        <v>101.96</v>
      </c>
      <c r="S8" t="n">
        <v>48.21</v>
      </c>
      <c r="T8" t="n">
        <v>20720.68</v>
      </c>
      <c r="U8" t="n">
        <v>0.47</v>
      </c>
      <c r="V8" t="n">
        <v>0.74</v>
      </c>
      <c r="W8" t="n">
        <v>0.23</v>
      </c>
      <c r="X8" t="n">
        <v>1.27</v>
      </c>
      <c r="Y8" t="n">
        <v>1</v>
      </c>
      <c r="Z8" t="n">
        <v>10</v>
      </c>
      <c r="AA8" t="n">
        <v>244.2971515364898</v>
      </c>
      <c r="AB8" t="n">
        <v>334.2581403617478</v>
      </c>
      <c r="AC8" t="n">
        <v>302.3570125799686</v>
      </c>
      <c r="AD8" t="n">
        <v>244297.1515364898</v>
      </c>
      <c r="AE8" t="n">
        <v>334258.1403617478</v>
      </c>
      <c r="AF8" t="n">
        <v>5.241754197448304e-06</v>
      </c>
      <c r="AG8" t="n">
        <v>6.336805555555554</v>
      </c>
      <c r="AH8" t="n">
        <v>302357.0125799685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4.5593</v>
      </c>
      <c r="E9" t="n">
        <v>21.93</v>
      </c>
      <c r="F9" t="n">
        <v>18.7</v>
      </c>
      <c r="G9" t="n">
        <v>23.38</v>
      </c>
      <c r="H9" t="n">
        <v>0.41</v>
      </c>
      <c r="I9" t="n">
        <v>48</v>
      </c>
      <c r="J9" t="n">
        <v>118.31</v>
      </c>
      <c r="K9" t="n">
        <v>43.4</v>
      </c>
      <c r="L9" t="n">
        <v>2.75</v>
      </c>
      <c r="M9" t="n">
        <v>46</v>
      </c>
      <c r="N9" t="n">
        <v>17.16</v>
      </c>
      <c r="O9" t="n">
        <v>14825.26</v>
      </c>
      <c r="P9" t="n">
        <v>179.29</v>
      </c>
      <c r="Q9" t="n">
        <v>444.58</v>
      </c>
      <c r="R9" t="n">
        <v>107.38</v>
      </c>
      <c r="S9" t="n">
        <v>48.21</v>
      </c>
      <c r="T9" t="n">
        <v>23453</v>
      </c>
      <c r="U9" t="n">
        <v>0.45</v>
      </c>
      <c r="V9" t="n">
        <v>0.73</v>
      </c>
      <c r="W9" t="n">
        <v>0.24</v>
      </c>
      <c r="X9" t="n">
        <v>1.43</v>
      </c>
      <c r="Y9" t="n">
        <v>1</v>
      </c>
      <c r="Z9" t="n">
        <v>10</v>
      </c>
      <c r="AA9" t="n">
        <v>245.2852540538067</v>
      </c>
      <c r="AB9" t="n">
        <v>335.6101058179465</v>
      </c>
      <c r="AC9" t="n">
        <v>303.5799483505235</v>
      </c>
      <c r="AD9" t="n">
        <v>245285.2540538067</v>
      </c>
      <c r="AE9" t="n">
        <v>335610.1058179465</v>
      </c>
      <c r="AF9" t="n">
        <v>5.23406261770172e-06</v>
      </c>
      <c r="AG9" t="n">
        <v>6.345486111111111</v>
      </c>
      <c r="AH9" t="n">
        <v>303579.9483505235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4.6103</v>
      </c>
      <c r="E10" t="n">
        <v>21.69</v>
      </c>
      <c r="F10" t="n">
        <v>18.56</v>
      </c>
      <c r="G10" t="n">
        <v>25.3</v>
      </c>
      <c r="H10" t="n">
        <v>0.45</v>
      </c>
      <c r="I10" t="n">
        <v>44</v>
      </c>
      <c r="J10" t="n">
        <v>118.63</v>
      </c>
      <c r="K10" t="n">
        <v>43.4</v>
      </c>
      <c r="L10" t="n">
        <v>3</v>
      </c>
      <c r="M10" t="n">
        <v>42</v>
      </c>
      <c r="N10" t="n">
        <v>17.23</v>
      </c>
      <c r="O10" t="n">
        <v>14865.24</v>
      </c>
      <c r="P10" t="n">
        <v>177.19</v>
      </c>
      <c r="Q10" t="n">
        <v>444.56</v>
      </c>
      <c r="R10" t="n">
        <v>102.4</v>
      </c>
      <c r="S10" t="n">
        <v>48.21</v>
      </c>
      <c r="T10" t="n">
        <v>20984.99</v>
      </c>
      <c r="U10" t="n">
        <v>0.47</v>
      </c>
      <c r="V10" t="n">
        <v>0.74</v>
      </c>
      <c r="W10" t="n">
        <v>0.23</v>
      </c>
      <c r="X10" t="n">
        <v>1.28</v>
      </c>
      <c r="Y10" t="n">
        <v>1</v>
      </c>
      <c r="Z10" t="n">
        <v>10</v>
      </c>
      <c r="AA10" t="n">
        <v>242.4482455203594</v>
      </c>
      <c r="AB10" t="n">
        <v>331.7283855825028</v>
      </c>
      <c r="AC10" t="n">
        <v>300.0686940463207</v>
      </c>
      <c r="AD10" t="n">
        <v>242448.2455203594</v>
      </c>
      <c r="AE10" t="n">
        <v>331728.3855825028</v>
      </c>
      <c r="AF10" t="n">
        <v>5.292610463533928e-06</v>
      </c>
      <c r="AG10" t="n">
        <v>6.276041666666667</v>
      </c>
      <c r="AH10" t="n">
        <v>300068.6940463207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4.6642</v>
      </c>
      <c r="E11" t="n">
        <v>21.44</v>
      </c>
      <c r="F11" t="n">
        <v>18.4</v>
      </c>
      <c r="G11" t="n">
        <v>27.6</v>
      </c>
      <c r="H11" t="n">
        <v>0.48</v>
      </c>
      <c r="I11" t="n">
        <v>40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175.16</v>
      </c>
      <c r="Q11" t="n">
        <v>444.55</v>
      </c>
      <c r="R11" t="n">
        <v>97.20999999999999</v>
      </c>
      <c r="S11" t="n">
        <v>48.21</v>
      </c>
      <c r="T11" t="n">
        <v>18407.57</v>
      </c>
      <c r="U11" t="n">
        <v>0.5</v>
      </c>
      <c r="V11" t="n">
        <v>0.74</v>
      </c>
      <c r="W11" t="n">
        <v>0.23</v>
      </c>
      <c r="X11" t="n">
        <v>1.12</v>
      </c>
      <c r="Y11" t="n">
        <v>1</v>
      </c>
      <c r="Z11" t="n">
        <v>10</v>
      </c>
      <c r="AA11" t="n">
        <v>239.5922883954187</v>
      </c>
      <c r="AB11" t="n">
        <v>327.8207390482249</v>
      </c>
      <c r="AC11" t="n">
        <v>296.5339878128567</v>
      </c>
      <c r="AD11" t="n">
        <v>239592.2883954187</v>
      </c>
      <c r="AE11" t="n">
        <v>327820.7390482249</v>
      </c>
      <c r="AF11" t="n">
        <v>5.354487500599732e-06</v>
      </c>
      <c r="AG11" t="n">
        <v>6.203703703703705</v>
      </c>
      <c r="AH11" t="n">
        <v>296533.9878128567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4.698</v>
      </c>
      <c r="E12" t="n">
        <v>21.29</v>
      </c>
      <c r="F12" t="n">
        <v>18.32</v>
      </c>
      <c r="G12" t="n">
        <v>29.7</v>
      </c>
      <c r="H12" t="n">
        <v>0.52</v>
      </c>
      <c r="I12" t="n">
        <v>37</v>
      </c>
      <c r="J12" t="n">
        <v>119.28</v>
      </c>
      <c r="K12" t="n">
        <v>43.4</v>
      </c>
      <c r="L12" t="n">
        <v>3.5</v>
      </c>
      <c r="M12" t="n">
        <v>35</v>
      </c>
      <c r="N12" t="n">
        <v>17.38</v>
      </c>
      <c r="O12" t="n">
        <v>14945.29</v>
      </c>
      <c r="P12" t="n">
        <v>173.44</v>
      </c>
      <c r="Q12" t="n">
        <v>444.55</v>
      </c>
      <c r="R12" t="n">
        <v>94.53</v>
      </c>
      <c r="S12" t="n">
        <v>48.21</v>
      </c>
      <c r="T12" t="n">
        <v>17085.16</v>
      </c>
      <c r="U12" t="n">
        <v>0.51</v>
      </c>
      <c r="V12" t="n">
        <v>0.74</v>
      </c>
      <c r="W12" t="n">
        <v>0.23</v>
      </c>
      <c r="X12" t="n">
        <v>1.04</v>
      </c>
      <c r="Y12" t="n">
        <v>1</v>
      </c>
      <c r="Z12" t="n">
        <v>10</v>
      </c>
      <c r="AA12" t="n">
        <v>237.6436943334527</v>
      </c>
      <c r="AB12" t="n">
        <v>325.1545866867414</v>
      </c>
      <c r="AC12" t="n">
        <v>294.1222892907841</v>
      </c>
      <c r="AD12" t="n">
        <v>237643.6943334527</v>
      </c>
      <c r="AE12" t="n">
        <v>325154.5866867414</v>
      </c>
      <c r="AF12" t="n">
        <v>5.393289798425785e-06</v>
      </c>
      <c r="AG12" t="n">
        <v>6.160300925925926</v>
      </c>
      <c r="AH12" t="n">
        <v>294122.2892907841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4.7385</v>
      </c>
      <c r="E13" t="n">
        <v>21.1</v>
      </c>
      <c r="F13" t="n">
        <v>18.21</v>
      </c>
      <c r="G13" t="n">
        <v>32.13</v>
      </c>
      <c r="H13" t="n">
        <v>0.55</v>
      </c>
      <c r="I13" t="n">
        <v>34</v>
      </c>
      <c r="J13" t="n">
        <v>119.61</v>
      </c>
      <c r="K13" t="n">
        <v>43.4</v>
      </c>
      <c r="L13" t="n">
        <v>3.75</v>
      </c>
      <c r="M13" t="n">
        <v>32</v>
      </c>
      <c r="N13" t="n">
        <v>17.46</v>
      </c>
      <c r="O13" t="n">
        <v>14985.35</v>
      </c>
      <c r="P13" t="n">
        <v>171.74</v>
      </c>
      <c r="Q13" t="n">
        <v>444.55</v>
      </c>
      <c r="R13" t="n">
        <v>90.90000000000001</v>
      </c>
      <c r="S13" t="n">
        <v>48.21</v>
      </c>
      <c r="T13" t="n">
        <v>15284.73</v>
      </c>
      <c r="U13" t="n">
        <v>0.53</v>
      </c>
      <c r="V13" t="n">
        <v>0.75</v>
      </c>
      <c r="W13" t="n">
        <v>0.22</v>
      </c>
      <c r="X13" t="n">
        <v>0.93</v>
      </c>
      <c r="Y13" t="n">
        <v>1</v>
      </c>
      <c r="Z13" t="n">
        <v>10</v>
      </c>
      <c r="AA13" t="n">
        <v>235.5027667013371</v>
      </c>
      <c r="AB13" t="n">
        <v>322.2252750494212</v>
      </c>
      <c r="AC13" t="n">
        <v>291.472547044814</v>
      </c>
      <c r="AD13" t="n">
        <v>235502.7667013371</v>
      </c>
      <c r="AE13" t="n">
        <v>322225.2750494212</v>
      </c>
      <c r="AF13" t="n">
        <v>5.439783675998421e-06</v>
      </c>
      <c r="AG13" t="n">
        <v>6.105324074074075</v>
      </c>
      <c r="AH13" t="n">
        <v>291472.547044814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4.763</v>
      </c>
      <c r="E14" t="n">
        <v>21</v>
      </c>
      <c r="F14" t="n">
        <v>18.15</v>
      </c>
      <c r="G14" t="n">
        <v>34.02</v>
      </c>
      <c r="H14" t="n">
        <v>0.59</v>
      </c>
      <c r="I14" t="n">
        <v>32</v>
      </c>
      <c r="J14" t="n">
        <v>119.93</v>
      </c>
      <c r="K14" t="n">
        <v>43.4</v>
      </c>
      <c r="L14" t="n">
        <v>4</v>
      </c>
      <c r="M14" t="n">
        <v>30</v>
      </c>
      <c r="N14" t="n">
        <v>17.53</v>
      </c>
      <c r="O14" t="n">
        <v>15025.44</v>
      </c>
      <c r="P14" t="n">
        <v>170.49</v>
      </c>
      <c r="Q14" t="n">
        <v>444.55</v>
      </c>
      <c r="R14" t="n">
        <v>89.06</v>
      </c>
      <c r="S14" t="n">
        <v>48.21</v>
      </c>
      <c r="T14" t="n">
        <v>14373.57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234.1251727971599</v>
      </c>
      <c r="AB14" t="n">
        <v>320.3403902945731</v>
      </c>
      <c r="AC14" t="n">
        <v>289.7675530455157</v>
      </c>
      <c r="AD14" t="n">
        <v>234125.1727971599</v>
      </c>
      <c r="AE14" t="n">
        <v>320340.3902945732</v>
      </c>
      <c r="AF14" t="n">
        <v>5.467909601937423e-06</v>
      </c>
      <c r="AG14" t="n">
        <v>6.076388888888889</v>
      </c>
      <c r="AH14" t="n">
        <v>289767.5530455157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4.7855</v>
      </c>
      <c r="E15" t="n">
        <v>20.9</v>
      </c>
      <c r="F15" t="n">
        <v>18.1</v>
      </c>
      <c r="G15" t="n">
        <v>36.19</v>
      </c>
      <c r="H15" t="n">
        <v>0.62</v>
      </c>
      <c r="I15" t="n">
        <v>30</v>
      </c>
      <c r="J15" t="n">
        <v>120.26</v>
      </c>
      <c r="K15" t="n">
        <v>43.4</v>
      </c>
      <c r="L15" t="n">
        <v>4.25</v>
      </c>
      <c r="M15" t="n">
        <v>28</v>
      </c>
      <c r="N15" t="n">
        <v>17.61</v>
      </c>
      <c r="O15" t="n">
        <v>15065.56</v>
      </c>
      <c r="P15" t="n">
        <v>169.32</v>
      </c>
      <c r="Q15" t="n">
        <v>444.6</v>
      </c>
      <c r="R15" t="n">
        <v>87.23</v>
      </c>
      <c r="S15" t="n">
        <v>48.21</v>
      </c>
      <c r="T15" t="n">
        <v>13468.57</v>
      </c>
      <c r="U15" t="n">
        <v>0.55</v>
      </c>
      <c r="V15" t="n">
        <v>0.75</v>
      </c>
      <c r="W15" t="n">
        <v>0.21</v>
      </c>
      <c r="X15" t="n">
        <v>0.82</v>
      </c>
      <c r="Y15" t="n">
        <v>1</v>
      </c>
      <c r="Z15" t="n">
        <v>10</v>
      </c>
      <c r="AA15" t="n">
        <v>232.8709380185635</v>
      </c>
      <c r="AB15" t="n">
        <v>318.6242909375653</v>
      </c>
      <c r="AC15" t="n">
        <v>288.2152358025795</v>
      </c>
      <c r="AD15" t="n">
        <v>232870.9380185635</v>
      </c>
      <c r="AE15" t="n">
        <v>318624.2909375653</v>
      </c>
      <c r="AF15" t="n">
        <v>5.49373953392222e-06</v>
      </c>
      <c r="AG15" t="n">
        <v>6.047453703703703</v>
      </c>
      <c r="AH15" t="n">
        <v>288215.2358025795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4.8162</v>
      </c>
      <c r="E16" t="n">
        <v>20.76</v>
      </c>
      <c r="F16" t="n">
        <v>18.01</v>
      </c>
      <c r="G16" t="n">
        <v>38.59</v>
      </c>
      <c r="H16" t="n">
        <v>0.66</v>
      </c>
      <c r="I16" t="n">
        <v>28</v>
      </c>
      <c r="J16" t="n">
        <v>120.58</v>
      </c>
      <c r="K16" t="n">
        <v>43.4</v>
      </c>
      <c r="L16" t="n">
        <v>4.5</v>
      </c>
      <c r="M16" t="n">
        <v>26</v>
      </c>
      <c r="N16" t="n">
        <v>17.68</v>
      </c>
      <c r="O16" t="n">
        <v>15105.7</v>
      </c>
      <c r="P16" t="n">
        <v>167.61</v>
      </c>
      <c r="Q16" t="n">
        <v>444.58</v>
      </c>
      <c r="R16" t="n">
        <v>84.39</v>
      </c>
      <c r="S16" t="n">
        <v>48.21</v>
      </c>
      <c r="T16" t="n">
        <v>12061.45</v>
      </c>
      <c r="U16" t="n">
        <v>0.57</v>
      </c>
      <c r="V16" t="n">
        <v>0.76</v>
      </c>
      <c r="W16" t="n">
        <v>0.21</v>
      </c>
      <c r="X16" t="n">
        <v>0.73</v>
      </c>
      <c r="Y16" t="n">
        <v>1</v>
      </c>
      <c r="Z16" t="n">
        <v>10</v>
      </c>
      <c r="AA16" t="n">
        <v>231.0806717679731</v>
      </c>
      <c r="AB16" t="n">
        <v>316.1747696725359</v>
      </c>
      <c r="AC16" t="n">
        <v>285.9994934091591</v>
      </c>
      <c r="AD16" t="n">
        <v>231080.6717679731</v>
      </c>
      <c r="AE16" t="n">
        <v>316174.7696725359</v>
      </c>
      <c r="AF16" t="n">
        <v>5.528983041119256e-06</v>
      </c>
      <c r="AG16" t="n">
        <v>6.006944444444446</v>
      </c>
      <c r="AH16" t="n">
        <v>285999.4934091591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4.8374</v>
      </c>
      <c r="E17" t="n">
        <v>20.67</v>
      </c>
      <c r="F17" t="n">
        <v>17.94</v>
      </c>
      <c r="G17" t="n">
        <v>39.87</v>
      </c>
      <c r="H17" t="n">
        <v>0.6899999999999999</v>
      </c>
      <c r="I17" t="n">
        <v>27</v>
      </c>
      <c r="J17" t="n">
        <v>120.91</v>
      </c>
      <c r="K17" t="n">
        <v>43.4</v>
      </c>
      <c r="L17" t="n">
        <v>4.75</v>
      </c>
      <c r="M17" t="n">
        <v>25</v>
      </c>
      <c r="N17" t="n">
        <v>17.76</v>
      </c>
      <c r="O17" t="n">
        <v>15145.88</v>
      </c>
      <c r="P17" t="n">
        <v>166.24</v>
      </c>
      <c r="Q17" t="n">
        <v>444.55</v>
      </c>
      <c r="R17" t="n">
        <v>82.63</v>
      </c>
      <c r="S17" t="n">
        <v>48.21</v>
      </c>
      <c r="T17" t="n">
        <v>11183.59</v>
      </c>
      <c r="U17" t="n">
        <v>0.58</v>
      </c>
      <c r="V17" t="n">
        <v>0.76</v>
      </c>
      <c r="W17" t="n">
        <v>0.19</v>
      </c>
      <c r="X17" t="n">
        <v>0.67</v>
      </c>
      <c r="Y17" t="n">
        <v>1</v>
      </c>
      <c r="Z17" t="n">
        <v>10</v>
      </c>
      <c r="AA17" t="n">
        <v>229.5778558425952</v>
      </c>
      <c r="AB17" t="n">
        <v>314.1185506238755</v>
      </c>
      <c r="AC17" t="n">
        <v>284.1395170205806</v>
      </c>
      <c r="AD17" t="n">
        <v>229577.8558425952</v>
      </c>
      <c r="AE17" t="n">
        <v>314118.5506238755</v>
      </c>
      <c r="AF17" t="n">
        <v>5.553320577033821e-06</v>
      </c>
      <c r="AG17" t="n">
        <v>5.980902777777779</v>
      </c>
      <c r="AH17" t="n">
        <v>284139.5170205806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4.8392</v>
      </c>
      <c r="E18" t="n">
        <v>20.66</v>
      </c>
      <c r="F18" t="n">
        <v>17.98</v>
      </c>
      <c r="G18" t="n">
        <v>43.16</v>
      </c>
      <c r="H18" t="n">
        <v>0.73</v>
      </c>
      <c r="I18" t="n">
        <v>25</v>
      </c>
      <c r="J18" t="n">
        <v>121.23</v>
      </c>
      <c r="K18" t="n">
        <v>43.4</v>
      </c>
      <c r="L18" t="n">
        <v>5</v>
      </c>
      <c r="M18" t="n">
        <v>23</v>
      </c>
      <c r="N18" t="n">
        <v>17.83</v>
      </c>
      <c r="O18" t="n">
        <v>15186.08</v>
      </c>
      <c r="P18" t="n">
        <v>166.14</v>
      </c>
      <c r="Q18" t="n">
        <v>444.59</v>
      </c>
      <c r="R18" t="n">
        <v>83.86</v>
      </c>
      <c r="S18" t="n">
        <v>48.21</v>
      </c>
      <c r="T18" t="n">
        <v>11809.79</v>
      </c>
      <c r="U18" t="n">
        <v>0.57</v>
      </c>
      <c r="V18" t="n">
        <v>0.76</v>
      </c>
      <c r="W18" t="n">
        <v>0.2</v>
      </c>
      <c r="X18" t="n">
        <v>0.71</v>
      </c>
      <c r="Y18" t="n">
        <v>1</v>
      </c>
      <c r="Z18" t="n">
        <v>10</v>
      </c>
      <c r="AA18" t="n">
        <v>229.559074977749</v>
      </c>
      <c r="AB18" t="n">
        <v>314.0928538160397</v>
      </c>
      <c r="AC18" t="n">
        <v>284.1162726800189</v>
      </c>
      <c r="AD18" t="n">
        <v>229559.074977749</v>
      </c>
      <c r="AE18" t="n">
        <v>314092.8538160397</v>
      </c>
      <c r="AF18" t="n">
        <v>5.555386971592604e-06</v>
      </c>
      <c r="AG18" t="n">
        <v>5.97800925925926</v>
      </c>
      <c r="AH18" t="n">
        <v>284116.2726800189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4.8518</v>
      </c>
      <c r="E19" t="n">
        <v>20.61</v>
      </c>
      <c r="F19" t="n">
        <v>17.95</v>
      </c>
      <c r="G19" t="n">
        <v>44.88</v>
      </c>
      <c r="H19" t="n">
        <v>0.76</v>
      </c>
      <c r="I19" t="n">
        <v>24</v>
      </c>
      <c r="J19" t="n">
        <v>121.56</v>
      </c>
      <c r="K19" t="n">
        <v>43.4</v>
      </c>
      <c r="L19" t="n">
        <v>5.25</v>
      </c>
      <c r="M19" t="n">
        <v>22</v>
      </c>
      <c r="N19" t="n">
        <v>17.91</v>
      </c>
      <c r="O19" t="n">
        <v>15226.31</v>
      </c>
      <c r="P19" t="n">
        <v>165.3</v>
      </c>
      <c r="Q19" t="n">
        <v>444.56</v>
      </c>
      <c r="R19" t="n">
        <v>82.63</v>
      </c>
      <c r="S19" t="n">
        <v>48.21</v>
      </c>
      <c r="T19" t="n">
        <v>11200.22</v>
      </c>
      <c r="U19" t="n">
        <v>0.58</v>
      </c>
      <c r="V19" t="n">
        <v>0.76</v>
      </c>
      <c r="W19" t="n">
        <v>0.2</v>
      </c>
      <c r="X19" t="n">
        <v>0.68</v>
      </c>
      <c r="Y19" t="n">
        <v>1</v>
      </c>
      <c r="Z19" t="n">
        <v>10</v>
      </c>
      <c r="AA19" t="n">
        <v>228.7818743730281</v>
      </c>
      <c r="AB19" t="n">
        <v>313.0294536609902</v>
      </c>
      <c r="AC19" t="n">
        <v>283.1543619432755</v>
      </c>
      <c r="AD19" t="n">
        <v>228781.8743730281</v>
      </c>
      <c r="AE19" t="n">
        <v>313029.4536609902</v>
      </c>
      <c r="AF19" t="n">
        <v>5.569851733504091e-06</v>
      </c>
      <c r="AG19" t="n">
        <v>5.963541666666667</v>
      </c>
      <c r="AH19" t="n">
        <v>283154.3619432756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4.8674</v>
      </c>
      <c r="E20" t="n">
        <v>20.54</v>
      </c>
      <c r="F20" t="n">
        <v>17.91</v>
      </c>
      <c r="G20" t="n">
        <v>46.73</v>
      </c>
      <c r="H20" t="n">
        <v>0.8</v>
      </c>
      <c r="I20" t="n">
        <v>23</v>
      </c>
      <c r="J20" t="n">
        <v>121.89</v>
      </c>
      <c r="K20" t="n">
        <v>43.4</v>
      </c>
      <c r="L20" t="n">
        <v>5.5</v>
      </c>
      <c r="M20" t="n">
        <v>21</v>
      </c>
      <c r="N20" t="n">
        <v>17.99</v>
      </c>
      <c r="O20" t="n">
        <v>15266.56</v>
      </c>
      <c r="P20" t="n">
        <v>163.93</v>
      </c>
      <c r="Q20" t="n">
        <v>444.55</v>
      </c>
      <c r="R20" t="n">
        <v>81.43000000000001</v>
      </c>
      <c r="S20" t="n">
        <v>48.21</v>
      </c>
      <c r="T20" t="n">
        <v>10605.84</v>
      </c>
      <c r="U20" t="n">
        <v>0.59</v>
      </c>
      <c r="V20" t="n">
        <v>0.76</v>
      </c>
      <c r="W20" t="n">
        <v>0.2</v>
      </c>
      <c r="X20" t="n">
        <v>0.63</v>
      </c>
      <c r="Y20" t="n">
        <v>1</v>
      </c>
      <c r="Z20" t="n">
        <v>10</v>
      </c>
      <c r="AA20" t="n">
        <v>227.6559266020241</v>
      </c>
      <c r="AB20" t="n">
        <v>311.4888822473933</v>
      </c>
      <c r="AC20" t="n">
        <v>281.7608205031864</v>
      </c>
      <c r="AD20" t="n">
        <v>227655.9266020241</v>
      </c>
      <c r="AE20" t="n">
        <v>311488.8822473934</v>
      </c>
      <c r="AF20" t="n">
        <v>5.587760486346884e-06</v>
      </c>
      <c r="AG20" t="n">
        <v>5.943287037037037</v>
      </c>
      <c r="AH20" t="n">
        <v>281760.8205031864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4.8782</v>
      </c>
      <c r="E21" t="n">
        <v>20.5</v>
      </c>
      <c r="F21" t="n">
        <v>17.89</v>
      </c>
      <c r="G21" t="n">
        <v>48.79</v>
      </c>
      <c r="H21" t="n">
        <v>0.83</v>
      </c>
      <c r="I21" t="n">
        <v>22</v>
      </c>
      <c r="J21" t="n">
        <v>122.21</v>
      </c>
      <c r="K21" t="n">
        <v>43.4</v>
      </c>
      <c r="L21" t="n">
        <v>5.75</v>
      </c>
      <c r="M21" t="n">
        <v>20</v>
      </c>
      <c r="N21" t="n">
        <v>18.06</v>
      </c>
      <c r="O21" t="n">
        <v>15306.85</v>
      </c>
      <c r="P21" t="n">
        <v>162.82</v>
      </c>
      <c r="Q21" t="n">
        <v>444.56</v>
      </c>
      <c r="R21" t="n">
        <v>80.70999999999999</v>
      </c>
      <c r="S21" t="n">
        <v>48.21</v>
      </c>
      <c r="T21" t="n">
        <v>10249.77</v>
      </c>
      <c r="U21" t="n">
        <v>0.6</v>
      </c>
      <c r="V21" t="n">
        <v>0.76</v>
      </c>
      <c r="W21" t="n">
        <v>0.2</v>
      </c>
      <c r="X21" t="n">
        <v>0.61</v>
      </c>
      <c r="Y21" t="n">
        <v>1</v>
      </c>
      <c r="Z21" t="n">
        <v>10</v>
      </c>
      <c r="AA21" t="n">
        <v>215.8649727669213</v>
      </c>
      <c r="AB21" t="n">
        <v>295.3559790300431</v>
      </c>
      <c r="AC21" t="n">
        <v>267.167618926223</v>
      </c>
      <c r="AD21" t="n">
        <v>215864.9727669213</v>
      </c>
      <c r="AE21" t="n">
        <v>295355.9790300431</v>
      </c>
      <c r="AF21" t="n">
        <v>5.600158853699587e-06</v>
      </c>
      <c r="AG21" t="n">
        <v>5.931712962962963</v>
      </c>
      <c r="AH21" t="n">
        <v>267167.618926223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4.8944</v>
      </c>
      <c r="E22" t="n">
        <v>20.43</v>
      </c>
      <c r="F22" t="n">
        <v>17.85</v>
      </c>
      <c r="G22" t="n">
        <v>50.99</v>
      </c>
      <c r="H22" t="n">
        <v>0.86</v>
      </c>
      <c r="I22" t="n">
        <v>21</v>
      </c>
      <c r="J22" t="n">
        <v>122.54</v>
      </c>
      <c r="K22" t="n">
        <v>43.4</v>
      </c>
      <c r="L22" t="n">
        <v>6</v>
      </c>
      <c r="M22" t="n">
        <v>19</v>
      </c>
      <c r="N22" t="n">
        <v>18.14</v>
      </c>
      <c r="O22" t="n">
        <v>15347.16</v>
      </c>
      <c r="P22" t="n">
        <v>161.96</v>
      </c>
      <c r="Q22" t="n">
        <v>444.58</v>
      </c>
      <c r="R22" t="n">
        <v>79.19</v>
      </c>
      <c r="S22" t="n">
        <v>48.21</v>
      </c>
      <c r="T22" t="n">
        <v>9493.620000000001</v>
      </c>
      <c r="U22" t="n">
        <v>0.61</v>
      </c>
      <c r="V22" t="n">
        <v>0.76</v>
      </c>
      <c r="W22" t="n">
        <v>0.2</v>
      </c>
      <c r="X22" t="n">
        <v>0.57</v>
      </c>
      <c r="Y22" t="n">
        <v>1</v>
      </c>
      <c r="Z22" t="n">
        <v>10</v>
      </c>
      <c r="AA22" t="n">
        <v>214.9895794043695</v>
      </c>
      <c r="AB22" t="n">
        <v>294.1582272117709</v>
      </c>
      <c r="AC22" t="n">
        <v>266.084178860431</v>
      </c>
      <c r="AD22" t="n">
        <v>214989.5794043695</v>
      </c>
      <c r="AE22" t="n">
        <v>294158.2272117709</v>
      </c>
      <c r="AF22" t="n">
        <v>5.618756404728642e-06</v>
      </c>
      <c r="AG22" t="n">
        <v>5.911458333333333</v>
      </c>
      <c r="AH22" t="n">
        <v>266084.178860431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4.9099</v>
      </c>
      <c r="E23" t="n">
        <v>20.37</v>
      </c>
      <c r="F23" t="n">
        <v>17.8</v>
      </c>
      <c r="G23" t="n">
        <v>53.41</v>
      </c>
      <c r="H23" t="n">
        <v>0.9</v>
      </c>
      <c r="I23" t="n">
        <v>20</v>
      </c>
      <c r="J23" t="n">
        <v>122.87</v>
      </c>
      <c r="K23" t="n">
        <v>43.4</v>
      </c>
      <c r="L23" t="n">
        <v>6.25</v>
      </c>
      <c r="M23" t="n">
        <v>18</v>
      </c>
      <c r="N23" t="n">
        <v>18.22</v>
      </c>
      <c r="O23" t="n">
        <v>15387.5</v>
      </c>
      <c r="P23" t="n">
        <v>160.88</v>
      </c>
      <c r="Q23" t="n">
        <v>444.55</v>
      </c>
      <c r="R23" t="n">
        <v>77.75</v>
      </c>
      <c r="S23" t="n">
        <v>48.21</v>
      </c>
      <c r="T23" t="n">
        <v>8781.73</v>
      </c>
      <c r="U23" t="n">
        <v>0.62</v>
      </c>
      <c r="V23" t="n">
        <v>0.77</v>
      </c>
      <c r="W23" t="n">
        <v>0.2</v>
      </c>
      <c r="X23" t="n">
        <v>0.53</v>
      </c>
      <c r="Y23" t="n">
        <v>1</v>
      </c>
      <c r="Z23" t="n">
        <v>10</v>
      </c>
      <c r="AA23" t="n">
        <v>214.0091936660221</v>
      </c>
      <c r="AB23" t="n">
        <v>292.8168201929984</v>
      </c>
      <c r="AC23" t="n">
        <v>264.8707938448532</v>
      </c>
      <c r="AD23" t="n">
        <v>214009.1936660221</v>
      </c>
      <c r="AE23" t="n">
        <v>292816.8201929984</v>
      </c>
      <c r="AF23" t="n">
        <v>5.636550357873725e-06</v>
      </c>
      <c r="AG23" t="n">
        <v>5.894097222222222</v>
      </c>
      <c r="AH23" t="n">
        <v>264870.7938448532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4.9223</v>
      </c>
      <c r="E24" t="n">
        <v>20.32</v>
      </c>
      <c r="F24" t="n">
        <v>17.78</v>
      </c>
      <c r="G24" t="n">
        <v>56.14</v>
      </c>
      <c r="H24" t="n">
        <v>0.93</v>
      </c>
      <c r="I24" t="n">
        <v>19</v>
      </c>
      <c r="J24" t="n">
        <v>123.19</v>
      </c>
      <c r="K24" t="n">
        <v>43.4</v>
      </c>
      <c r="L24" t="n">
        <v>6.5</v>
      </c>
      <c r="M24" t="n">
        <v>17</v>
      </c>
      <c r="N24" t="n">
        <v>18.29</v>
      </c>
      <c r="O24" t="n">
        <v>15427.87</v>
      </c>
      <c r="P24" t="n">
        <v>159.97</v>
      </c>
      <c r="Q24" t="n">
        <v>444.58</v>
      </c>
      <c r="R24" t="n">
        <v>76.79000000000001</v>
      </c>
      <c r="S24" t="n">
        <v>48.21</v>
      </c>
      <c r="T24" t="n">
        <v>8305.540000000001</v>
      </c>
      <c r="U24" t="n">
        <v>0.63</v>
      </c>
      <c r="V24" t="n">
        <v>0.77</v>
      </c>
      <c r="W24" t="n">
        <v>0.2</v>
      </c>
      <c r="X24" t="n">
        <v>0.5</v>
      </c>
      <c r="Y24" t="n">
        <v>1</v>
      </c>
      <c r="Z24" t="n">
        <v>10</v>
      </c>
      <c r="AA24" t="n">
        <v>213.2433780732522</v>
      </c>
      <c r="AB24" t="n">
        <v>291.7689975135715</v>
      </c>
      <c r="AC24" t="n">
        <v>263.9229738913222</v>
      </c>
      <c r="AD24" t="n">
        <v>213243.3780732522</v>
      </c>
      <c r="AE24" t="n">
        <v>291768.9975135715</v>
      </c>
      <c r="AF24" t="n">
        <v>5.650785520389791e-06</v>
      </c>
      <c r="AG24" t="n">
        <v>5.87962962962963</v>
      </c>
      <c r="AH24" t="n">
        <v>263922.9738913222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4.9549</v>
      </c>
      <c r="E25" t="n">
        <v>20.18</v>
      </c>
      <c r="F25" t="n">
        <v>17.67</v>
      </c>
      <c r="G25" t="n">
        <v>58.89</v>
      </c>
      <c r="H25" t="n">
        <v>0.96</v>
      </c>
      <c r="I25" t="n">
        <v>18</v>
      </c>
      <c r="J25" t="n">
        <v>123.52</v>
      </c>
      <c r="K25" t="n">
        <v>43.4</v>
      </c>
      <c r="L25" t="n">
        <v>6.75</v>
      </c>
      <c r="M25" t="n">
        <v>16</v>
      </c>
      <c r="N25" t="n">
        <v>18.37</v>
      </c>
      <c r="O25" t="n">
        <v>15468.27</v>
      </c>
      <c r="P25" t="n">
        <v>157.67</v>
      </c>
      <c r="Q25" t="n">
        <v>444.57</v>
      </c>
      <c r="R25" t="n">
        <v>73.37</v>
      </c>
      <c r="S25" t="n">
        <v>48.21</v>
      </c>
      <c r="T25" t="n">
        <v>6600.5</v>
      </c>
      <c r="U25" t="n">
        <v>0.66</v>
      </c>
      <c r="V25" t="n">
        <v>0.77</v>
      </c>
      <c r="W25" t="n">
        <v>0.18</v>
      </c>
      <c r="X25" t="n">
        <v>0.39</v>
      </c>
      <c r="Y25" t="n">
        <v>1</v>
      </c>
      <c r="Z25" t="n">
        <v>10</v>
      </c>
      <c r="AA25" t="n">
        <v>211.188892700581</v>
      </c>
      <c r="AB25" t="n">
        <v>288.9579599891865</v>
      </c>
      <c r="AC25" t="n">
        <v>261.3802178429476</v>
      </c>
      <c r="AD25" t="n">
        <v>211188.892700581</v>
      </c>
      <c r="AE25" t="n">
        <v>288957.9599891865</v>
      </c>
      <c r="AF25" t="n">
        <v>5.688210221843321e-06</v>
      </c>
      <c r="AG25" t="n">
        <v>5.83912037037037</v>
      </c>
      <c r="AH25" t="n">
        <v>261380.2178429476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4.9234</v>
      </c>
      <c r="E26" t="n">
        <v>20.31</v>
      </c>
      <c r="F26" t="n">
        <v>17.8</v>
      </c>
      <c r="G26" t="n">
        <v>59.32</v>
      </c>
      <c r="H26" t="n">
        <v>1</v>
      </c>
      <c r="I26" t="n">
        <v>18</v>
      </c>
      <c r="J26" t="n">
        <v>123.85</v>
      </c>
      <c r="K26" t="n">
        <v>43.4</v>
      </c>
      <c r="L26" t="n">
        <v>7</v>
      </c>
      <c r="M26" t="n">
        <v>16</v>
      </c>
      <c r="N26" t="n">
        <v>18.45</v>
      </c>
      <c r="O26" t="n">
        <v>15508.69</v>
      </c>
      <c r="P26" t="n">
        <v>158.22</v>
      </c>
      <c r="Q26" t="n">
        <v>444.56</v>
      </c>
      <c r="R26" t="n">
        <v>77.79000000000001</v>
      </c>
      <c r="S26" t="n">
        <v>48.21</v>
      </c>
      <c r="T26" t="n">
        <v>8810.09</v>
      </c>
      <c r="U26" t="n">
        <v>0.62</v>
      </c>
      <c r="V26" t="n">
        <v>0.77</v>
      </c>
      <c r="W26" t="n">
        <v>0.19</v>
      </c>
      <c r="X26" t="n">
        <v>0.52</v>
      </c>
      <c r="Y26" t="n">
        <v>1</v>
      </c>
      <c r="Z26" t="n">
        <v>10</v>
      </c>
      <c r="AA26" t="n">
        <v>212.3954812604973</v>
      </c>
      <c r="AB26" t="n">
        <v>290.6088676877937</v>
      </c>
      <c r="AC26" t="n">
        <v>262.8735652278637</v>
      </c>
      <c r="AD26" t="n">
        <v>212395.4812604974</v>
      </c>
      <c r="AE26" t="n">
        <v>290608.8676877937</v>
      </c>
      <c r="AF26" t="n">
        <v>5.652048317064604e-06</v>
      </c>
      <c r="AG26" t="n">
        <v>5.876736111111111</v>
      </c>
      <c r="AH26" t="n">
        <v>262873.5652278637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4.9404</v>
      </c>
      <c r="E27" t="n">
        <v>20.24</v>
      </c>
      <c r="F27" t="n">
        <v>17.75</v>
      </c>
      <c r="G27" t="n">
        <v>62.65</v>
      </c>
      <c r="H27" t="n">
        <v>1.03</v>
      </c>
      <c r="I27" t="n">
        <v>17</v>
      </c>
      <c r="J27" t="n">
        <v>124.18</v>
      </c>
      <c r="K27" t="n">
        <v>43.4</v>
      </c>
      <c r="L27" t="n">
        <v>7.25</v>
      </c>
      <c r="M27" t="n">
        <v>15</v>
      </c>
      <c r="N27" t="n">
        <v>18.53</v>
      </c>
      <c r="O27" t="n">
        <v>15549.15</v>
      </c>
      <c r="P27" t="n">
        <v>157.48</v>
      </c>
      <c r="Q27" t="n">
        <v>444.55</v>
      </c>
      <c r="R27" t="n">
        <v>76.23999999999999</v>
      </c>
      <c r="S27" t="n">
        <v>48.21</v>
      </c>
      <c r="T27" t="n">
        <v>8038.01</v>
      </c>
      <c r="U27" t="n">
        <v>0.63</v>
      </c>
      <c r="V27" t="n">
        <v>0.77</v>
      </c>
      <c r="W27" t="n">
        <v>0.19</v>
      </c>
      <c r="X27" t="n">
        <v>0.47</v>
      </c>
      <c r="Y27" t="n">
        <v>1</v>
      </c>
      <c r="Z27" t="n">
        <v>10</v>
      </c>
      <c r="AA27" t="n">
        <v>211.5622382194955</v>
      </c>
      <c r="AB27" t="n">
        <v>289.468787799007</v>
      </c>
      <c r="AC27" t="n">
        <v>261.8422929635503</v>
      </c>
      <c r="AD27" t="n">
        <v>211562.2382194955</v>
      </c>
      <c r="AE27" t="n">
        <v>289468.787799007</v>
      </c>
      <c r="AF27" t="n">
        <v>5.671564265675341e-06</v>
      </c>
      <c r="AG27" t="n">
        <v>5.856481481481481</v>
      </c>
      <c r="AH27" t="n">
        <v>261842.2929635503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4.9596</v>
      </c>
      <c r="E28" t="n">
        <v>20.16</v>
      </c>
      <c r="F28" t="n">
        <v>17.7</v>
      </c>
      <c r="G28" t="n">
        <v>66.36</v>
      </c>
      <c r="H28" t="n">
        <v>1.06</v>
      </c>
      <c r="I28" t="n">
        <v>16</v>
      </c>
      <c r="J28" t="n">
        <v>124.51</v>
      </c>
      <c r="K28" t="n">
        <v>43.4</v>
      </c>
      <c r="L28" t="n">
        <v>7.5</v>
      </c>
      <c r="M28" t="n">
        <v>14</v>
      </c>
      <c r="N28" t="n">
        <v>18.61</v>
      </c>
      <c r="O28" t="n">
        <v>15589.63</v>
      </c>
      <c r="P28" t="n">
        <v>155.45</v>
      </c>
      <c r="Q28" t="n">
        <v>444.56</v>
      </c>
      <c r="R28" t="n">
        <v>74.31999999999999</v>
      </c>
      <c r="S28" t="n">
        <v>48.21</v>
      </c>
      <c r="T28" t="n">
        <v>7086.16</v>
      </c>
      <c r="U28" t="n">
        <v>0.65</v>
      </c>
      <c r="V28" t="n">
        <v>0.77</v>
      </c>
      <c r="W28" t="n">
        <v>0.19</v>
      </c>
      <c r="X28" t="n">
        <v>0.42</v>
      </c>
      <c r="Y28" t="n">
        <v>1</v>
      </c>
      <c r="Z28" t="n">
        <v>10</v>
      </c>
      <c r="AA28" t="n">
        <v>210.0574081190093</v>
      </c>
      <c r="AB28" t="n">
        <v>287.4098128671042</v>
      </c>
      <c r="AC28" t="n">
        <v>259.9798237093582</v>
      </c>
      <c r="AD28" t="n">
        <v>210057.4081190093</v>
      </c>
      <c r="AE28" t="n">
        <v>287409.8128671042</v>
      </c>
      <c r="AF28" t="n">
        <v>5.6936058076357e-06</v>
      </c>
      <c r="AG28" t="n">
        <v>5.833333333333333</v>
      </c>
      <c r="AH28" t="n">
        <v>259979.8237093582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4.9581</v>
      </c>
      <c r="E29" t="n">
        <v>20.17</v>
      </c>
      <c r="F29" t="n">
        <v>17.7</v>
      </c>
      <c r="G29" t="n">
        <v>66.39</v>
      </c>
      <c r="H29" t="n">
        <v>1.1</v>
      </c>
      <c r="I29" t="n">
        <v>16</v>
      </c>
      <c r="J29" t="n">
        <v>124.83</v>
      </c>
      <c r="K29" t="n">
        <v>43.4</v>
      </c>
      <c r="L29" t="n">
        <v>7.75</v>
      </c>
      <c r="M29" t="n">
        <v>14</v>
      </c>
      <c r="N29" t="n">
        <v>18.68</v>
      </c>
      <c r="O29" t="n">
        <v>15630.14</v>
      </c>
      <c r="P29" t="n">
        <v>155.12</v>
      </c>
      <c r="Q29" t="n">
        <v>444.55</v>
      </c>
      <c r="R29" t="n">
        <v>74.53</v>
      </c>
      <c r="S29" t="n">
        <v>48.21</v>
      </c>
      <c r="T29" t="n">
        <v>7190.9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209.9291020899036</v>
      </c>
      <c r="AB29" t="n">
        <v>287.2342588976193</v>
      </c>
      <c r="AC29" t="n">
        <v>259.8210243643293</v>
      </c>
      <c r="AD29" t="n">
        <v>209929.1020899036</v>
      </c>
      <c r="AE29" t="n">
        <v>287234.2588976193</v>
      </c>
      <c r="AF29" t="n">
        <v>5.691883812170048e-06</v>
      </c>
      <c r="AG29" t="n">
        <v>5.836226851851852</v>
      </c>
      <c r="AH29" t="n">
        <v>259821.0243643294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4.9724</v>
      </c>
      <c r="E30" t="n">
        <v>20.11</v>
      </c>
      <c r="F30" t="n">
        <v>17.67</v>
      </c>
      <c r="G30" t="n">
        <v>70.67</v>
      </c>
      <c r="H30" t="n">
        <v>1.13</v>
      </c>
      <c r="I30" t="n">
        <v>15</v>
      </c>
      <c r="J30" t="n">
        <v>125.16</v>
      </c>
      <c r="K30" t="n">
        <v>43.4</v>
      </c>
      <c r="L30" t="n">
        <v>8</v>
      </c>
      <c r="M30" t="n">
        <v>13</v>
      </c>
      <c r="N30" t="n">
        <v>18.76</v>
      </c>
      <c r="O30" t="n">
        <v>15670.68</v>
      </c>
      <c r="P30" t="n">
        <v>154.17</v>
      </c>
      <c r="Q30" t="n">
        <v>444.55</v>
      </c>
      <c r="R30" t="n">
        <v>73.42</v>
      </c>
      <c r="S30" t="n">
        <v>48.21</v>
      </c>
      <c r="T30" t="n">
        <v>6641.54</v>
      </c>
      <c r="U30" t="n">
        <v>0.66</v>
      </c>
      <c r="V30" t="n">
        <v>0.77</v>
      </c>
      <c r="W30" t="n">
        <v>0.19</v>
      </c>
      <c r="X30" t="n">
        <v>0.39</v>
      </c>
      <c r="Y30" t="n">
        <v>1</v>
      </c>
      <c r="Z30" t="n">
        <v>10</v>
      </c>
      <c r="AA30" t="n">
        <v>209.1023615422595</v>
      </c>
      <c r="AB30" t="n">
        <v>286.1030760071144</v>
      </c>
      <c r="AC30" t="n">
        <v>258.7977999812688</v>
      </c>
      <c r="AD30" t="n">
        <v>209102.3615422595</v>
      </c>
      <c r="AE30" t="n">
        <v>286103.0760071144</v>
      </c>
      <c r="AF30" t="n">
        <v>5.708300168942609e-06</v>
      </c>
      <c r="AG30" t="n">
        <v>5.81886574074074</v>
      </c>
      <c r="AH30" t="n">
        <v>258797.7999812688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4.9689</v>
      </c>
      <c r="E31" t="n">
        <v>20.12</v>
      </c>
      <c r="F31" t="n">
        <v>17.68</v>
      </c>
      <c r="G31" t="n">
        <v>70.73</v>
      </c>
      <c r="H31" t="n">
        <v>1.16</v>
      </c>
      <c r="I31" t="n">
        <v>15</v>
      </c>
      <c r="J31" t="n">
        <v>125.49</v>
      </c>
      <c r="K31" t="n">
        <v>43.4</v>
      </c>
      <c r="L31" t="n">
        <v>8.25</v>
      </c>
      <c r="M31" t="n">
        <v>13</v>
      </c>
      <c r="N31" t="n">
        <v>18.84</v>
      </c>
      <c r="O31" t="n">
        <v>15711.24</v>
      </c>
      <c r="P31" t="n">
        <v>153.34</v>
      </c>
      <c r="Q31" t="n">
        <v>444.55</v>
      </c>
      <c r="R31" t="n">
        <v>73.89</v>
      </c>
      <c r="S31" t="n">
        <v>48.21</v>
      </c>
      <c r="T31" t="n">
        <v>6875.47</v>
      </c>
      <c r="U31" t="n">
        <v>0.65</v>
      </c>
      <c r="V31" t="n">
        <v>0.77</v>
      </c>
      <c r="W31" t="n">
        <v>0.19</v>
      </c>
      <c r="X31" t="n">
        <v>0.41</v>
      </c>
      <c r="Y31" t="n">
        <v>1</v>
      </c>
      <c r="Z31" t="n">
        <v>10</v>
      </c>
      <c r="AA31" t="n">
        <v>208.7919066465076</v>
      </c>
      <c r="AB31" t="n">
        <v>285.6782979224436</v>
      </c>
      <c r="AC31" t="n">
        <v>258.4135621208189</v>
      </c>
      <c r="AD31" t="n">
        <v>208791.9066465076</v>
      </c>
      <c r="AE31" t="n">
        <v>285678.2979224435</v>
      </c>
      <c r="AF31" t="n">
        <v>5.70428217952275e-06</v>
      </c>
      <c r="AG31" t="n">
        <v>5.82175925925926</v>
      </c>
      <c r="AH31" t="n">
        <v>258413.5621208189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17.59</v>
      </c>
      <c r="G32" t="n">
        <v>75.41</v>
      </c>
      <c r="H32" t="n">
        <v>1.19</v>
      </c>
      <c r="I32" t="n">
        <v>14</v>
      </c>
      <c r="J32" t="n">
        <v>125.82</v>
      </c>
      <c r="K32" t="n">
        <v>43.4</v>
      </c>
      <c r="L32" t="n">
        <v>8.5</v>
      </c>
      <c r="M32" t="n">
        <v>12</v>
      </c>
      <c r="N32" t="n">
        <v>18.92</v>
      </c>
      <c r="O32" t="n">
        <v>15751.84</v>
      </c>
      <c r="P32" t="n">
        <v>152.15</v>
      </c>
      <c r="Q32" t="n">
        <v>444.57</v>
      </c>
      <c r="R32" t="n">
        <v>70.76000000000001</v>
      </c>
      <c r="S32" t="n">
        <v>48.21</v>
      </c>
      <c r="T32" t="n">
        <v>5315.4</v>
      </c>
      <c r="U32" t="n">
        <v>0.68</v>
      </c>
      <c r="V32" t="n">
        <v>0.78</v>
      </c>
      <c r="W32" t="n">
        <v>0.19</v>
      </c>
      <c r="X32" t="n">
        <v>0.32</v>
      </c>
      <c r="Y32" t="n">
        <v>1</v>
      </c>
      <c r="Z32" t="n">
        <v>10</v>
      </c>
      <c r="AA32" t="n">
        <v>207.4595826331373</v>
      </c>
      <c r="AB32" t="n">
        <v>283.8553534293641</v>
      </c>
      <c r="AC32" t="n">
        <v>256.7645968916398</v>
      </c>
      <c r="AD32" t="n">
        <v>207459.5826331373</v>
      </c>
      <c r="AE32" t="n">
        <v>283855.3534293641</v>
      </c>
      <c r="AF32" t="n">
        <v>5.736196495486189e-06</v>
      </c>
      <c r="AG32" t="n">
        <v>5.789930555555556</v>
      </c>
      <c r="AH32" t="n">
        <v>256764.5968916398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4.9688</v>
      </c>
      <c r="E33" t="n">
        <v>20.13</v>
      </c>
      <c r="F33" t="n">
        <v>17.71</v>
      </c>
      <c r="G33" t="n">
        <v>75.89</v>
      </c>
      <c r="H33" t="n">
        <v>1.22</v>
      </c>
      <c r="I33" t="n">
        <v>14</v>
      </c>
      <c r="J33" t="n">
        <v>126.15</v>
      </c>
      <c r="K33" t="n">
        <v>43.4</v>
      </c>
      <c r="L33" t="n">
        <v>8.75</v>
      </c>
      <c r="M33" t="n">
        <v>12</v>
      </c>
      <c r="N33" t="n">
        <v>19</v>
      </c>
      <c r="O33" t="n">
        <v>15792.46</v>
      </c>
      <c r="P33" t="n">
        <v>152.51</v>
      </c>
      <c r="Q33" t="n">
        <v>444.55</v>
      </c>
      <c r="R33" t="n">
        <v>75.06</v>
      </c>
      <c r="S33" t="n">
        <v>48.21</v>
      </c>
      <c r="T33" t="n">
        <v>7466.93</v>
      </c>
      <c r="U33" t="n">
        <v>0.64</v>
      </c>
      <c r="V33" t="n">
        <v>0.77</v>
      </c>
      <c r="W33" t="n">
        <v>0.18</v>
      </c>
      <c r="X33" t="n">
        <v>0.43</v>
      </c>
      <c r="Y33" t="n">
        <v>1</v>
      </c>
      <c r="Z33" t="n">
        <v>10</v>
      </c>
      <c r="AA33" t="n">
        <v>208.444499008378</v>
      </c>
      <c r="AB33" t="n">
        <v>285.2029594654115</v>
      </c>
      <c r="AC33" t="n">
        <v>257.9835892989842</v>
      </c>
      <c r="AD33" t="n">
        <v>208444.499008378</v>
      </c>
      <c r="AE33" t="n">
        <v>285202.9594654115</v>
      </c>
      <c r="AF33" t="n">
        <v>5.70416737982504e-06</v>
      </c>
      <c r="AG33" t="n">
        <v>5.824652777777778</v>
      </c>
      <c r="AH33" t="n">
        <v>257983.5892989842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4.9963</v>
      </c>
      <c r="E34" t="n">
        <v>20.02</v>
      </c>
      <c r="F34" t="n">
        <v>17.62</v>
      </c>
      <c r="G34" t="n">
        <v>81.31999999999999</v>
      </c>
      <c r="H34" t="n">
        <v>1.26</v>
      </c>
      <c r="I34" t="n">
        <v>13</v>
      </c>
      <c r="J34" t="n">
        <v>126.48</v>
      </c>
      <c r="K34" t="n">
        <v>43.4</v>
      </c>
      <c r="L34" t="n">
        <v>9</v>
      </c>
      <c r="M34" t="n">
        <v>11</v>
      </c>
      <c r="N34" t="n">
        <v>19.08</v>
      </c>
      <c r="O34" t="n">
        <v>15833.12</v>
      </c>
      <c r="P34" t="n">
        <v>150.11</v>
      </c>
      <c r="Q34" t="n">
        <v>444.55</v>
      </c>
      <c r="R34" t="n">
        <v>71.81</v>
      </c>
      <c r="S34" t="n">
        <v>48.21</v>
      </c>
      <c r="T34" t="n">
        <v>5845.95</v>
      </c>
      <c r="U34" t="n">
        <v>0.67</v>
      </c>
      <c r="V34" t="n">
        <v>0.77</v>
      </c>
      <c r="W34" t="n">
        <v>0.18</v>
      </c>
      <c r="X34" t="n">
        <v>0.34</v>
      </c>
      <c r="Y34" t="n">
        <v>1</v>
      </c>
      <c r="Z34" t="n">
        <v>10</v>
      </c>
      <c r="AA34" t="n">
        <v>206.534642962334</v>
      </c>
      <c r="AB34" t="n">
        <v>282.5898101663134</v>
      </c>
      <c r="AC34" t="n">
        <v>255.619835301413</v>
      </c>
      <c r="AD34" t="n">
        <v>206534.642962334</v>
      </c>
      <c r="AE34" t="n">
        <v>282589.8101663134</v>
      </c>
      <c r="AF34" t="n">
        <v>5.735737296695349e-06</v>
      </c>
      <c r="AG34" t="n">
        <v>5.792824074074074</v>
      </c>
      <c r="AH34" t="n">
        <v>255619.835301413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4.9999</v>
      </c>
      <c r="E35" t="n">
        <v>20</v>
      </c>
      <c r="F35" t="n">
        <v>17.61</v>
      </c>
      <c r="G35" t="n">
        <v>81.26000000000001</v>
      </c>
      <c r="H35" t="n">
        <v>1.29</v>
      </c>
      <c r="I35" t="n">
        <v>13</v>
      </c>
      <c r="J35" t="n">
        <v>126.81</v>
      </c>
      <c r="K35" t="n">
        <v>43.4</v>
      </c>
      <c r="L35" t="n">
        <v>9.25</v>
      </c>
      <c r="M35" t="n">
        <v>11</v>
      </c>
      <c r="N35" t="n">
        <v>19.16</v>
      </c>
      <c r="O35" t="n">
        <v>15873.8</v>
      </c>
      <c r="P35" t="n">
        <v>149.4</v>
      </c>
      <c r="Q35" t="n">
        <v>444.55</v>
      </c>
      <c r="R35" t="n">
        <v>71.31999999999999</v>
      </c>
      <c r="S35" t="n">
        <v>48.21</v>
      </c>
      <c r="T35" t="n">
        <v>5600.92</v>
      </c>
      <c r="U35" t="n">
        <v>0.68</v>
      </c>
      <c r="V35" t="n">
        <v>0.77</v>
      </c>
      <c r="W35" t="n">
        <v>0.18</v>
      </c>
      <c r="X35" t="n">
        <v>0.33</v>
      </c>
      <c r="Y35" t="n">
        <v>1</v>
      </c>
      <c r="Z35" t="n">
        <v>10</v>
      </c>
      <c r="AA35" t="n">
        <v>206.0979222935831</v>
      </c>
      <c r="AB35" t="n">
        <v>281.9922696805726</v>
      </c>
      <c r="AC35" t="n">
        <v>255.0793232409778</v>
      </c>
      <c r="AD35" t="n">
        <v>206097.9222935831</v>
      </c>
      <c r="AE35" t="n">
        <v>281992.2696805726</v>
      </c>
      <c r="AF35" t="n">
        <v>5.739870085812917e-06</v>
      </c>
      <c r="AG35" t="n">
        <v>5.787037037037037</v>
      </c>
      <c r="AH35" t="n">
        <v>255079.3232409778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4.9962</v>
      </c>
      <c r="E36" t="n">
        <v>20.02</v>
      </c>
      <c r="F36" t="n">
        <v>17.62</v>
      </c>
      <c r="G36" t="n">
        <v>81.33</v>
      </c>
      <c r="H36" t="n">
        <v>1.32</v>
      </c>
      <c r="I36" t="n">
        <v>13</v>
      </c>
      <c r="J36" t="n">
        <v>127.14</v>
      </c>
      <c r="K36" t="n">
        <v>43.4</v>
      </c>
      <c r="L36" t="n">
        <v>9.5</v>
      </c>
      <c r="M36" t="n">
        <v>11</v>
      </c>
      <c r="N36" t="n">
        <v>19.24</v>
      </c>
      <c r="O36" t="n">
        <v>15914.51</v>
      </c>
      <c r="P36" t="n">
        <v>148.21</v>
      </c>
      <c r="Q36" t="n">
        <v>444.55</v>
      </c>
      <c r="R36" t="n">
        <v>71.81</v>
      </c>
      <c r="S36" t="n">
        <v>48.21</v>
      </c>
      <c r="T36" t="n">
        <v>5846.53</v>
      </c>
      <c r="U36" t="n">
        <v>0.67</v>
      </c>
      <c r="V36" t="n">
        <v>0.77</v>
      </c>
      <c r="W36" t="n">
        <v>0.19</v>
      </c>
      <c r="X36" t="n">
        <v>0.34</v>
      </c>
      <c r="Y36" t="n">
        <v>1</v>
      </c>
      <c r="Z36" t="n">
        <v>10</v>
      </c>
      <c r="AA36" t="n">
        <v>205.6169487209911</v>
      </c>
      <c r="AB36" t="n">
        <v>281.334180419496</v>
      </c>
      <c r="AC36" t="n">
        <v>254.4840410953441</v>
      </c>
      <c r="AD36" t="n">
        <v>205616.9487209911</v>
      </c>
      <c r="AE36" t="n">
        <v>281334.180419496</v>
      </c>
      <c r="AF36" t="n">
        <v>5.735622496997639e-06</v>
      </c>
      <c r="AG36" t="n">
        <v>5.792824074074074</v>
      </c>
      <c r="AH36" t="n">
        <v>254484.0410953441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5.0086</v>
      </c>
      <c r="E37" t="n">
        <v>19.97</v>
      </c>
      <c r="F37" t="n">
        <v>17.59</v>
      </c>
      <c r="G37" t="n">
        <v>87.97</v>
      </c>
      <c r="H37" t="n">
        <v>1.35</v>
      </c>
      <c r="I37" t="n">
        <v>12</v>
      </c>
      <c r="J37" t="n">
        <v>127.47</v>
      </c>
      <c r="K37" t="n">
        <v>43.4</v>
      </c>
      <c r="L37" t="n">
        <v>9.75</v>
      </c>
      <c r="M37" t="n">
        <v>10</v>
      </c>
      <c r="N37" t="n">
        <v>19.32</v>
      </c>
      <c r="O37" t="n">
        <v>15955.25</v>
      </c>
      <c r="P37" t="n">
        <v>147.37</v>
      </c>
      <c r="Q37" t="n">
        <v>444.55</v>
      </c>
      <c r="R37" t="n">
        <v>70.97</v>
      </c>
      <c r="S37" t="n">
        <v>48.21</v>
      </c>
      <c r="T37" t="n">
        <v>5429.75</v>
      </c>
      <c r="U37" t="n">
        <v>0.68</v>
      </c>
      <c r="V37" t="n">
        <v>0.78</v>
      </c>
      <c r="W37" t="n">
        <v>0.18</v>
      </c>
      <c r="X37" t="n">
        <v>0.32</v>
      </c>
      <c r="Y37" t="n">
        <v>1</v>
      </c>
      <c r="Z37" t="n">
        <v>10</v>
      </c>
      <c r="AA37" t="n">
        <v>204.9008989817243</v>
      </c>
      <c r="AB37" t="n">
        <v>280.3544495763467</v>
      </c>
      <c r="AC37" t="n">
        <v>253.5978143888038</v>
      </c>
      <c r="AD37" t="n">
        <v>204900.8989817243</v>
      </c>
      <c r="AE37" t="n">
        <v>280354.4495763467</v>
      </c>
      <c r="AF37" t="n">
        <v>5.749857659513705e-06</v>
      </c>
      <c r="AG37" t="n">
        <v>5.778356481481481</v>
      </c>
      <c r="AH37" t="n">
        <v>253597.8143888038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5.0126</v>
      </c>
      <c r="E38" t="n">
        <v>19.95</v>
      </c>
      <c r="F38" t="n">
        <v>17.58</v>
      </c>
      <c r="G38" t="n">
        <v>87.89</v>
      </c>
      <c r="H38" t="n">
        <v>1.38</v>
      </c>
      <c r="I38" t="n">
        <v>12</v>
      </c>
      <c r="J38" t="n">
        <v>127.8</v>
      </c>
      <c r="K38" t="n">
        <v>43.4</v>
      </c>
      <c r="L38" t="n">
        <v>10</v>
      </c>
      <c r="M38" t="n">
        <v>10</v>
      </c>
      <c r="N38" t="n">
        <v>19.4</v>
      </c>
      <c r="O38" t="n">
        <v>15996.02</v>
      </c>
      <c r="P38" t="n">
        <v>147.3</v>
      </c>
      <c r="Q38" t="n">
        <v>444.56</v>
      </c>
      <c r="R38" t="n">
        <v>70.39</v>
      </c>
      <c r="S38" t="n">
        <v>48.21</v>
      </c>
      <c r="T38" t="n">
        <v>5139.97</v>
      </c>
      <c r="U38" t="n">
        <v>0.68</v>
      </c>
      <c r="V38" t="n">
        <v>0.78</v>
      </c>
      <c r="W38" t="n">
        <v>0.18</v>
      </c>
      <c r="X38" t="n">
        <v>0.3</v>
      </c>
      <c r="Y38" t="n">
        <v>1</v>
      </c>
      <c r="Z38" t="n">
        <v>10</v>
      </c>
      <c r="AA38" t="n">
        <v>204.767060124611</v>
      </c>
      <c r="AB38" t="n">
        <v>280.1713253474907</v>
      </c>
      <c r="AC38" t="n">
        <v>253.4321672793333</v>
      </c>
      <c r="AD38" t="n">
        <v>204767.060124611</v>
      </c>
      <c r="AE38" t="n">
        <v>280171.3253474907</v>
      </c>
      <c r="AF38" t="n">
        <v>5.754449647422113e-06</v>
      </c>
      <c r="AG38" t="n">
        <v>5.772569444444444</v>
      </c>
      <c r="AH38" t="n">
        <v>253432.1672793333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5.0251</v>
      </c>
      <c r="E39" t="n">
        <v>19.9</v>
      </c>
      <c r="F39" t="n">
        <v>17.53</v>
      </c>
      <c r="G39" t="n">
        <v>87.65000000000001</v>
      </c>
      <c r="H39" t="n">
        <v>1.41</v>
      </c>
      <c r="I39" t="n">
        <v>12</v>
      </c>
      <c r="J39" t="n">
        <v>128.13</v>
      </c>
      <c r="K39" t="n">
        <v>43.4</v>
      </c>
      <c r="L39" t="n">
        <v>10.25</v>
      </c>
      <c r="M39" t="n">
        <v>10</v>
      </c>
      <c r="N39" t="n">
        <v>19.48</v>
      </c>
      <c r="O39" t="n">
        <v>16036.82</v>
      </c>
      <c r="P39" t="n">
        <v>144.57</v>
      </c>
      <c r="Q39" t="n">
        <v>444.56</v>
      </c>
      <c r="R39" t="n">
        <v>68.72</v>
      </c>
      <c r="S39" t="n">
        <v>48.21</v>
      </c>
      <c r="T39" t="n">
        <v>4304.24</v>
      </c>
      <c r="U39" t="n">
        <v>0.7</v>
      </c>
      <c r="V39" t="n">
        <v>0.78</v>
      </c>
      <c r="W39" t="n">
        <v>0.18</v>
      </c>
      <c r="X39" t="n">
        <v>0.25</v>
      </c>
      <c r="Y39" t="n">
        <v>1</v>
      </c>
      <c r="Z39" t="n">
        <v>10</v>
      </c>
      <c r="AA39" t="n">
        <v>203.1078318610663</v>
      </c>
      <c r="AB39" t="n">
        <v>277.9010960373252</v>
      </c>
      <c r="AC39" t="n">
        <v>251.3786054682424</v>
      </c>
      <c r="AD39" t="n">
        <v>203107.8318610663</v>
      </c>
      <c r="AE39" t="n">
        <v>277901.0960373252</v>
      </c>
      <c r="AF39" t="n">
        <v>5.76879960963589e-06</v>
      </c>
      <c r="AG39" t="n">
        <v>5.758101851851851</v>
      </c>
      <c r="AH39" t="n">
        <v>251378.6054682424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5.0249</v>
      </c>
      <c r="E40" t="n">
        <v>19.9</v>
      </c>
      <c r="F40" t="n">
        <v>17.55</v>
      </c>
      <c r="G40" t="n">
        <v>95.75</v>
      </c>
      <c r="H40" t="n">
        <v>1.44</v>
      </c>
      <c r="I40" t="n">
        <v>11</v>
      </c>
      <c r="J40" t="n">
        <v>128.46</v>
      </c>
      <c r="K40" t="n">
        <v>43.4</v>
      </c>
      <c r="L40" t="n">
        <v>10.5</v>
      </c>
      <c r="M40" t="n">
        <v>9</v>
      </c>
      <c r="N40" t="n">
        <v>19.56</v>
      </c>
      <c r="O40" t="n">
        <v>16077.65</v>
      </c>
      <c r="P40" t="n">
        <v>143.63</v>
      </c>
      <c r="Q40" t="n">
        <v>444.55</v>
      </c>
      <c r="R40" t="n">
        <v>69.65000000000001</v>
      </c>
      <c r="S40" t="n">
        <v>48.21</v>
      </c>
      <c r="T40" t="n">
        <v>4773.15</v>
      </c>
      <c r="U40" t="n">
        <v>0.6899999999999999</v>
      </c>
      <c r="V40" t="n">
        <v>0.78</v>
      </c>
      <c r="W40" t="n">
        <v>0.18</v>
      </c>
      <c r="X40" t="n">
        <v>0.28</v>
      </c>
      <c r="Y40" t="n">
        <v>1</v>
      </c>
      <c r="Z40" t="n">
        <v>10</v>
      </c>
      <c r="AA40" t="n">
        <v>202.6953031330848</v>
      </c>
      <c r="AB40" t="n">
        <v>277.336656032218</v>
      </c>
      <c r="AC40" t="n">
        <v>250.8680348250259</v>
      </c>
      <c r="AD40" t="n">
        <v>202695.3031330848</v>
      </c>
      <c r="AE40" t="n">
        <v>277336.656032218</v>
      </c>
      <c r="AF40" t="n">
        <v>5.768570010240469e-06</v>
      </c>
      <c r="AG40" t="n">
        <v>5.758101851851851</v>
      </c>
      <c r="AH40" t="n">
        <v>250868.0348250259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5.0233</v>
      </c>
      <c r="E41" t="n">
        <v>19.91</v>
      </c>
      <c r="F41" t="n">
        <v>17.56</v>
      </c>
      <c r="G41" t="n">
        <v>95.78</v>
      </c>
      <c r="H41" t="n">
        <v>1.47</v>
      </c>
      <c r="I41" t="n">
        <v>11</v>
      </c>
      <c r="J41" t="n">
        <v>128.79</v>
      </c>
      <c r="K41" t="n">
        <v>43.4</v>
      </c>
      <c r="L41" t="n">
        <v>10.75</v>
      </c>
      <c r="M41" t="n">
        <v>9</v>
      </c>
      <c r="N41" t="n">
        <v>19.64</v>
      </c>
      <c r="O41" t="n">
        <v>16118.5</v>
      </c>
      <c r="P41" t="n">
        <v>144.11</v>
      </c>
      <c r="Q41" t="n">
        <v>444.55</v>
      </c>
      <c r="R41" t="n">
        <v>69.83</v>
      </c>
      <c r="S41" t="n">
        <v>48.21</v>
      </c>
      <c r="T41" t="n">
        <v>4862.89</v>
      </c>
      <c r="U41" t="n">
        <v>0.6899999999999999</v>
      </c>
      <c r="V41" t="n">
        <v>0.78</v>
      </c>
      <c r="W41" t="n">
        <v>0.18</v>
      </c>
      <c r="X41" t="n">
        <v>0.28</v>
      </c>
      <c r="Y41" t="n">
        <v>1</v>
      </c>
      <c r="Z41" t="n">
        <v>10</v>
      </c>
      <c r="AA41" t="n">
        <v>202.9764277775731</v>
      </c>
      <c r="AB41" t="n">
        <v>277.7213031731509</v>
      </c>
      <c r="AC41" t="n">
        <v>251.2159717826839</v>
      </c>
      <c r="AD41" t="n">
        <v>202976.4277775731</v>
      </c>
      <c r="AE41" t="n">
        <v>277721.3031731509</v>
      </c>
      <c r="AF41" t="n">
        <v>5.766733215077106e-06</v>
      </c>
      <c r="AG41" t="n">
        <v>5.76099537037037</v>
      </c>
      <c r="AH41" t="n">
        <v>251215.9717826839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5.0206</v>
      </c>
      <c r="E42" t="n">
        <v>19.92</v>
      </c>
      <c r="F42" t="n">
        <v>17.57</v>
      </c>
      <c r="G42" t="n">
        <v>95.84</v>
      </c>
      <c r="H42" t="n">
        <v>1.5</v>
      </c>
      <c r="I42" t="n">
        <v>11</v>
      </c>
      <c r="J42" t="n">
        <v>129.13</v>
      </c>
      <c r="K42" t="n">
        <v>43.4</v>
      </c>
      <c r="L42" t="n">
        <v>11</v>
      </c>
      <c r="M42" t="n">
        <v>8</v>
      </c>
      <c r="N42" t="n">
        <v>19.73</v>
      </c>
      <c r="O42" t="n">
        <v>16159.39</v>
      </c>
      <c r="P42" t="n">
        <v>143.14</v>
      </c>
      <c r="Q42" t="n">
        <v>444.55</v>
      </c>
      <c r="R42" t="n">
        <v>70.09999999999999</v>
      </c>
      <c r="S42" t="n">
        <v>48.21</v>
      </c>
      <c r="T42" t="n">
        <v>5001.48</v>
      </c>
      <c r="U42" t="n">
        <v>0.6899999999999999</v>
      </c>
      <c r="V42" t="n">
        <v>0.78</v>
      </c>
      <c r="W42" t="n">
        <v>0.19</v>
      </c>
      <c r="X42" t="n">
        <v>0.29</v>
      </c>
      <c r="Y42" t="n">
        <v>1</v>
      </c>
      <c r="Z42" t="n">
        <v>10</v>
      </c>
      <c r="AA42" t="n">
        <v>202.5813742054609</v>
      </c>
      <c r="AB42" t="n">
        <v>277.1807734472537</v>
      </c>
      <c r="AC42" t="n">
        <v>250.727029455188</v>
      </c>
      <c r="AD42" t="n">
        <v>202581.3742054609</v>
      </c>
      <c r="AE42" t="n">
        <v>277180.7734472537</v>
      </c>
      <c r="AF42" t="n">
        <v>5.76363362323893e-06</v>
      </c>
      <c r="AG42" t="n">
        <v>5.763888888888889</v>
      </c>
      <c r="AH42" t="n">
        <v>250727.029455188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5.0192</v>
      </c>
      <c r="E43" t="n">
        <v>19.92</v>
      </c>
      <c r="F43" t="n">
        <v>17.58</v>
      </c>
      <c r="G43" t="n">
        <v>95.87</v>
      </c>
      <c r="H43" t="n">
        <v>1.54</v>
      </c>
      <c r="I43" t="n">
        <v>11</v>
      </c>
      <c r="J43" t="n">
        <v>129.46</v>
      </c>
      <c r="K43" t="n">
        <v>43.4</v>
      </c>
      <c r="L43" t="n">
        <v>11.25</v>
      </c>
      <c r="M43" t="n">
        <v>8</v>
      </c>
      <c r="N43" t="n">
        <v>19.81</v>
      </c>
      <c r="O43" t="n">
        <v>16200.3</v>
      </c>
      <c r="P43" t="n">
        <v>142.19</v>
      </c>
      <c r="Q43" t="n">
        <v>444.61</v>
      </c>
      <c r="R43" t="n">
        <v>70.29000000000001</v>
      </c>
      <c r="S43" t="n">
        <v>48.21</v>
      </c>
      <c r="T43" t="n">
        <v>5096.86</v>
      </c>
      <c r="U43" t="n">
        <v>0.6899999999999999</v>
      </c>
      <c r="V43" t="n">
        <v>0.78</v>
      </c>
      <c r="W43" t="n">
        <v>0.19</v>
      </c>
      <c r="X43" t="n">
        <v>0.3</v>
      </c>
      <c r="Y43" t="n">
        <v>1</v>
      </c>
      <c r="Z43" t="n">
        <v>10</v>
      </c>
      <c r="AA43" t="n">
        <v>202.1695992958055</v>
      </c>
      <c r="AB43" t="n">
        <v>276.6173648496364</v>
      </c>
      <c r="AC43" t="n">
        <v>250.2173917833783</v>
      </c>
      <c r="AD43" t="n">
        <v>202169.5992958055</v>
      </c>
      <c r="AE43" t="n">
        <v>276617.3648496364</v>
      </c>
      <c r="AF43" t="n">
        <v>5.762026427470987e-06</v>
      </c>
      <c r="AG43" t="n">
        <v>5.763888888888889</v>
      </c>
      <c r="AH43" t="n">
        <v>250217.3917833783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5.0376</v>
      </c>
      <c r="E44" t="n">
        <v>19.85</v>
      </c>
      <c r="F44" t="n">
        <v>17.53</v>
      </c>
      <c r="G44" t="n">
        <v>105.16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6</v>
      </c>
      <c r="N44" t="n">
        <v>19.89</v>
      </c>
      <c r="O44" t="n">
        <v>16241.25</v>
      </c>
      <c r="P44" t="n">
        <v>141.43</v>
      </c>
      <c r="Q44" t="n">
        <v>444.55</v>
      </c>
      <c r="R44" t="n">
        <v>68.65000000000001</v>
      </c>
      <c r="S44" t="n">
        <v>48.21</v>
      </c>
      <c r="T44" t="n">
        <v>4280.55</v>
      </c>
      <c r="U44" t="n">
        <v>0.7</v>
      </c>
      <c r="V44" t="n">
        <v>0.78</v>
      </c>
      <c r="W44" t="n">
        <v>0.18</v>
      </c>
      <c r="X44" t="n">
        <v>0.25</v>
      </c>
      <c r="Y44" t="n">
        <v>1</v>
      </c>
      <c r="Z44" t="n">
        <v>10</v>
      </c>
      <c r="AA44" t="n">
        <v>201.3495175559661</v>
      </c>
      <c r="AB44" t="n">
        <v>275.495292833736</v>
      </c>
      <c r="AC44" t="n">
        <v>249.2024087458369</v>
      </c>
      <c r="AD44" t="n">
        <v>201349.5175559662</v>
      </c>
      <c r="AE44" t="n">
        <v>275495.2928337359</v>
      </c>
      <c r="AF44" t="n">
        <v>5.783149571849666e-06</v>
      </c>
      <c r="AG44" t="n">
        <v>5.74363425925926</v>
      </c>
      <c r="AH44" t="n">
        <v>249202.4087458369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5.0408</v>
      </c>
      <c r="E45" t="n">
        <v>19.84</v>
      </c>
      <c r="F45" t="n">
        <v>17.52</v>
      </c>
      <c r="G45" t="n">
        <v>105.09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140.45</v>
      </c>
      <c r="Q45" t="n">
        <v>444.56</v>
      </c>
      <c r="R45" t="n">
        <v>68.11</v>
      </c>
      <c r="S45" t="n">
        <v>48.21</v>
      </c>
      <c r="T45" t="n">
        <v>4011.08</v>
      </c>
      <c r="U45" t="n">
        <v>0.71</v>
      </c>
      <c r="V45" t="n">
        <v>0.78</v>
      </c>
      <c r="W45" t="n">
        <v>0.19</v>
      </c>
      <c r="X45" t="n">
        <v>0.24</v>
      </c>
      <c r="Y45" t="n">
        <v>1</v>
      </c>
      <c r="Z45" t="n">
        <v>10</v>
      </c>
      <c r="AA45" t="n">
        <v>200.7983726071975</v>
      </c>
      <c r="AB45" t="n">
        <v>274.741192000032</v>
      </c>
      <c r="AC45" t="n">
        <v>248.5202782373142</v>
      </c>
      <c r="AD45" t="n">
        <v>200798.3726071975</v>
      </c>
      <c r="AE45" t="n">
        <v>274741.1920000319</v>
      </c>
      <c r="AF45" t="n">
        <v>5.786823162176393e-06</v>
      </c>
      <c r="AG45" t="n">
        <v>5.74074074074074</v>
      </c>
      <c r="AH45" t="n">
        <v>248520.2782373143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5.0441</v>
      </c>
      <c r="E46" t="n">
        <v>19.82</v>
      </c>
      <c r="F46" t="n">
        <v>17.5</v>
      </c>
      <c r="G46" t="n">
        <v>105.01</v>
      </c>
      <c r="H46" t="n">
        <v>1.63</v>
      </c>
      <c r="I46" t="n">
        <v>10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139.41</v>
      </c>
      <c r="Q46" t="n">
        <v>444.57</v>
      </c>
      <c r="R46" t="n">
        <v>67.84999999999999</v>
      </c>
      <c r="S46" t="n">
        <v>48.21</v>
      </c>
      <c r="T46" t="n">
        <v>3879.25</v>
      </c>
      <c r="U46" t="n">
        <v>0.71</v>
      </c>
      <c r="V46" t="n">
        <v>0.78</v>
      </c>
      <c r="W46" t="n">
        <v>0.18</v>
      </c>
      <c r="X46" t="n">
        <v>0.22</v>
      </c>
      <c r="Y46" t="n">
        <v>1</v>
      </c>
      <c r="Z46" t="n">
        <v>10</v>
      </c>
      <c r="AA46" t="n">
        <v>200.1993276598483</v>
      </c>
      <c r="AB46" t="n">
        <v>273.9215522750712</v>
      </c>
      <c r="AC46" t="n">
        <v>247.7788637773319</v>
      </c>
      <c r="AD46" t="n">
        <v>200199.3276598483</v>
      </c>
      <c r="AE46" t="n">
        <v>273921.5522750712</v>
      </c>
      <c r="AF46" t="n">
        <v>5.79061155220083e-06</v>
      </c>
      <c r="AG46" t="n">
        <v>5.734953703703703</v>
      </c>
      <c r="AH46" t="n">
        <v>247778.8637773319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5.0386</v>
      </c>
      <c r="E47" t="n">
        <v>19.85</v>
      </c>
      <c r="F47" t="n">
        <v>17.52</v>
      </c>
      <c r="G47" t="n">
        <v>105.14</v>
      </c>
      <c r="H47" t="n">
        <v>1.65</v>
      </c>
      <c r="I47" t="n">
        <v>10</v>
      </c>
      <c r="J47" t="n">
        <v>130.79</v>
      </c>
      <c r="K47" t="n">
        <v>43.4</v>
      </c>
      <c r="L47" t="n">
        <v>12.25</v>
      </c>
      <c r="M47" t="n">
        <v>3</v>
      </c>
      <c r="N47" t="n">
        <v>20.14</v>
      </c>
      <c r="O47" t="n">
        <v>16364.25</v>
      </c>
      <c r="P47" t="n">
        <v>138.79</v>
      </c>
      <c r="Q47" t="n">
        <v>444.55</v>
      </c>
      <c r="R47" t="n">
        <v>68.37</v>
      </c>
      <c r="S47" t="n">
        <v>48.21</v>
      </c>
      <c r="T47" t="n">
        <v>4140.06</v>
      </c>
      <c r="U47" t="n">
        <v>0.71</v>
      </c>
      <c r="V47" t="n">
        <v>0.78</v>
      </c>
      <c r="W47" t="n">
        <v>0.19</v>
      </c>
      <c r="X47" t="n">
        <v>0.25</v>
      </c>
      <c r="Y47" t="n">
        <v>1</v>
      </c>
      <c r="Z47" t="n">
        <v>10</v>
      </c>
      <c r="AA47" t="n">
        <v>200.044646121787</v>
      </c>
      <c r="AB47" t="n">
        <v>273.7099101706281</v>
      </c>
      <c r="AC47" t="n">
        <v>247.5874204982952</v>
      </c>
      <c r="AD47" t="n">
        <v>200044.646121787</v>
      </c>
      <c r="AE47" t="n">
        <v>273709.9101706281</v>
      </c>
      <c r="AF47" t="n">
        <v>5.784297568826768e-06</v>
      </c>
      <c r="AG47" t="n">
        <v>5.74363425925926</v>
      </c>
      <c r="AH47" t="n">
        <v>247587.4204982952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5.0418</v>
      </c>
      <c r="E48" t="n">
        <v>19.83</v>
      </c>
      <c r="F48" t="n">
        <v>17.51</v>
      </c>
      <c r="G48" t="n">
        <v>105.07</v>
      </c>
      <c r="H48" t="n">
        <v>1.68</v>
      </c>
      <c r="I48" t="n">
        <v>10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138.32</v>
      </c>
      <c r="Q48" t="n">
        <v>444.55</v>
      </c>
      <c r="R48" t="n">
        <v>67.90000000000001</v>
      </c>
      <c r="S48" t="n">
        <v>48.21</v>
      </c>
      <c r="T48" t="n">
        <v>3902.81</v>
      </c>
      <c r="U48" t="n">
        <v>0.71</v>
      </c>
      <c r="V48" t="n">
        <v>0.78</v>
      </c>
      <c r="W48" t="n">
        <v>0.19</v>
      </c>
      <c r="X48" t="n">
        <v>0.23</v>
      </c>
      <c r="Y48" t="n">
        <v>1</v>
      </c>
      <c r="Z48" t="n">
        <v>10</v>
      </c>
      <c r="AA48" t="n">
        <v>199.7390954730796</v>
      </c>
      <c r="AB48" t="n">
        <v>273.2918422931236</v>
      </c>
      <c r="AC48" t="n">
        <v>247.2092524322576</v>
      </c>
      <c r="AD48" t="n">
        <v>199739.0954730796</v>
      </c>
      <c r="AE48" t="n">
        <v>273291.8422931236</v>
      </c>
      <c r="AF48" t="n">
        <v>5.787971159153495e-06</v>
      </c>
      <c r="AG48" t="n">
        <v>5.737847222222221</v>
      </c>
      <c r="AH48" t="n">
        <v>247209.2524322576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5.0374</v>
      </c>
      <c r="E49" t="n">
        <v>19.85</v>
      </c>
      <c r="F49" t="n">
        <v>17.53</v>
      </c>
      <c r="G49" t="n">
        <v>105.17</v>
      </c>
      <c r="H49" t="n">
        <v>1.71</v>
      </c>
      <c r="I49" t="n">
        <v>10</v>
      </c>
      <c r="J49" t="n">
        <v>131.45</v>
      </c>
      <c r="K49" t="n">
        <v>43.4</v>
      </c>
      <c r="L49" t="n">
        <v>12.75</v>
      </c>
      <c r="M49" t="n">
        <v>1</v>
      </c>
      <c r="N49" t="n">
        <v>20.3</v>
      </c>
      <c r="O49" t="n">
        <v>16446.41</v>
      </c>
      <c r="P49" t="n">
        <v>138.37</v>
      </c>
      <c r="Q49" t="n">
        <v>444.55</v>
      </c>
      <c r="R49" t="n">
        <v>68.56999999999999</v>
      </c>
      <c r="S49" t="n">
        <v>48.21</v>
      </c>
      <c r="T49" t="n">
        <v>4241.61</v>
      </c>
      <c r="U49" t="n">
        <v>0.7</v>
      </c>
      <c r="V49" t="n">
        <v>0.78</v>
      </c>
      <c r="W49" t="n">
        <v>0.19</v>
      </c>
      <c r="X49" t="n">
        <v>0.25</v>
      </c>
      <c r="Y49" t="n">
        <v>1</v>
      </c>
      <c r="Z49" t="n">
        <v>10</v>
      </c>
      <c r="AA49" t="n">
        <v>199.8842368048226</v>
      </c>
      <c r="AB49" t="n">
        <v>273.4904310663979</v>
      </c>
      <c r="AC49" t="n">
        <v>247.3888881717318</v>
      </c>
      <c r="AD49" t="n">
        <v>199884.2368048226</v>
      </c>
      <c r="AE49" t="n">
        <v>273490.4310663979</v>
      </c>
      <c r="AF49" t="n">
        <v>5.782919972454246e-06</v>
      </c>
      <c r="AG49" t="n">
        <v>5.74363425925926</v>
      </c>
      <c r="AH49" t="n">
        <v>247388.8881717318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5.0371</v>
      </c>
      <c r="E50" t="n">
        <v>19.85</v>
      </c>
      <c r="F50" t="n">
        <v>17.53</v>
      </c>
      <c r="G50" t="n">
        <v>105.18</v>
      </c>
      <c r="H50" t="n">
        <v>1.74</v>
      </c>
      <c r="I50" t="n">
        <v>10</v>
      </c>
      <c r="J50" t="n">
        <v>131.79</v>
      </c>
      <c r="K50" t="n">
        <v>43.4</v>
      </c>
      <c r="L50" t="n">
        <v>13</v>
      </c>
      <c r="M50" t="n">
        <v>0</v>
      </c>
      <c r="N50" t="n">
        <v>20.39</v>
      </c>
      <c r="O50" t="n">
        <v>16487.53</v>
      </c>
      <c r="P50" t="n">
        <v>138.59</v>
      </c>
      <c r="Q50" t="n">
        <v>444.55</v>
      </c>
      <c r="R50" t="n">
        <v>68.5</v>
      </c>
      <c r="S50" t="n">
        <v>48.21</v>
      </c>
      <c r="T50" t="n">
        <v>4203.25</v>
      </c>
      <c r="U50" t="n">
        <v>0.7</v>
      </c>
      <c r="V50" t="n">
        <v>0.78</v>
      </c>
      <c r="W50" t="n">
        <v>0.19</v>
      </c>
      <c r="X50" t="n">
        <v>0.25</v>
      </c>
      <c r="Y50" t="n">
        <v>1</v>
      </c>
      <c r="Z50" t="n">
        <v>10</v>
      </c>
      <c r="AA50" t="n">
        <v>199.9956998736699</v>
      </c>
      <c r="AB50" t="n">
        <v>273.6429397545983</v>
      </c>
      <c r="AC50" t="n">
        <v>247.5268416447777</v>
      </c>
      <c r="AD50" t="n">
        <v>199995.6998736699</v>
      </c>
      <c r="AE50" t="n">
        <v>273642.9397545983</v>
      </c>
      <c r="AF50" t="n">
        <v>5.782575573361114e-06</v>
      </c>
      <c r="AG50" t="n">
        <v>5.74363425925926</v>
      </c>
      <c r="AH50" t="n">
        <v>247526.8416447777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3.9732</v>
      </c>
      <c r="E2" t="n">
        <v>25.17</v>
      </c>
      <c r="F2" t="n">
        <v>20.87</v>
      </c>
      <c r="G2" t="n">
        <v>10.02</v>
      </c>
      <c r="H2" t="n">
        <v>0.2</v>
      </c>
      <c r="I2" t="n">
        <v>125</v>
      </c>
      <c r="J2" t="n">
        <v>89.87</v>
      </c>
      <c r="K2" t="n">
        <v>37.55</v>
      </c>
      <c r="L2" t="n">
        <v>1</v>
      </c>
      <c r="M2" t="n">
        <v>123</v>
      </c>
      <c r="N2" t="n">
        <v>11.32</v>
      </c>
      <c r="O2" t="n">
        <v>11317.98</v>
      </c>
      <c r="P2" t="n">
        <v>172.19</v>
      </c>
      <c r="Q2" t="n">
        <v>444.62</v>
      </c>
      <c r="R2" t="n">
        <v>177.86</v>
      </c>
      <c r="S2" t="n">
        <v>48.21</v>
      </c>
      <c r="T2" t="n">
        <v>58307.97</v>
      </c>
      <c r="U2" t="n">
        <v>0.27</v>
      </c>
      <c r="V2" t="n">
        <v>0.65</v>
      </c>
      <c r="W2" t="n">
        <v>0.36</v>
      </c>
      <c r="X2" t="n">
        <v>3.59</v>
      </c>
      <c r="Y2" t="n">
        <v>1</v>
      </c>
      <c r="Z2" t="n">
        <v>10</v>
      </c>
      <c r="AA2" t="n">
        <v>276.2037167895559</v>
      </c>
      <c r="AB2" t="n">
        <v>377.9141105594646</v>
      </c>
      <c r="AC2" t="n">
        <v>341.8465182534539</v>
      </c>
      <c r="AD2" t="n">
        <v>276203.7167895559</v>
      </c>
      <c r="AE2" t="n">
        <v>377914.1105594645</v>
      </c>
      <c r="AF2" t="n">
        <v>4.958837572173224e-06</v>
      </c>
      <c r="AG2" t="n">
        <v>7.282986111111112</v>
      </c>
      <c r="AH2" t="n">
        <v>341846.5182534539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4.2047</v>
      </c>
      <c r="E3" t="n">
        <v>23.78</v>
      </c>
      <c r="F3" t="n">
        <v>20.03</v>
      </c>
      <c r="G3" t="n">
        <v>12.52</v>
      </c>
      <c r="H3" t="n">
        <v>0.24</v>
      </c>
      <c r="I3" t="n">
        <v>96</v>
      </c>
      <c r="J3" t="n">
        <v>90.18000000000001</v>
      </c>
      <c r="K3" t="n">
        <v>37.55</v>
      </c>
      <c r="L3" t="n">
        <v>1.25</v>
      </c>
      <c r="M3" t="n">
        <v>94</v>
      </c>
      <c r="N3" t="n">
        <v>11.37</v>
      </c>
      <c r="O3" t="n">
        <v>11355.7</v>
      </c>
      <c r="P3" t="n">
        <v>164.23</v>
      </c>
      <c r="Q3" t="n">
        <v>444.67</v>
      </c>
      <c r="R3" t="n">
        <v>150.18</v>
      </c>
      <c r="S3" t="n">
        <v>48.21</v>
      </c>
      <c r="T3" t="n">
        <v>44617.11</v>
      </c>
      <c r="U3" t="n">
        <v>0.32</v>
      </c>
      <c r="V3" t="n">
        <v>0.68</v>
      </c>
      <c r="W3" t="n">
        <v>0.32</v>
      </c>
      <c r="X3" t="n">
        <v>2.75</v>
      </c>
      <c r="Y3" t="n">
        <v>1</v>
      </c>
      <c r="Z3" t="n">
        <v>10</v>
      </c>
      <c r="AA3" t="n">
        <v>251.3297298396769</v>
      </c>
      <c r="AB3" t="n">
        <v>343.8804242516215</v>
      </c>
      <c r="AC3" t="n">
        <v>311.060959200356</v>
      </c>
      <c r="AD3" t="n">
        <v>251329.7298396769</v>
      </c>
      <c r="AE3" t="n">
        <v>343880.4242516215</v>
      </c>
      <c r="AF3" t="n">
        <v>5.247766117919248e-06</v>
      </c>
      <c r="AG3" t="n">
        <v>6.880787037037038</v>
      </c>
      <c r="AH3" t="n">
        <v>311060.959200356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4.3771</v>
      </c>
      <c r="E4" t="n">
        <v>22.85</v>
      </c>
      <c r="F4" t="n">
        <v>19.45</v>
      </c>
      <c r="G4" t="n">
        <v>15.16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75</v>
      </c>
      <c r="N4" t="n">
        <v>11.43</v>
      </c>
      <c r="O4" t="n">
        <v>11393.43</v>
      </c>
      <c r="P4" t="n">
        <v>158.49</v>
      </c>
      <c r="Q4" t="n">
        <v>444.63</v>
      </c>
      <c r="R4" t="n">
        <v>131.55</v>
      </c>
      <c r="S4" t="n">
        <v>48.21</v>
      </c>
      <c r="T4" t="n">
        <v>35393.98</v>
      </c>
      <c r="U4" t="n">
        <v>0.37</v>
      </c>
      <c r="V4" t="n">
        <v>0.7</v>
      </c>
      <c r="W4" t="n">
        <v>0.28</v>
      </c>
      <c r="X4" t="n">
        <v>2.17</v>
      </c>
      <c r="Y4" t="n">
        <v>1</v>
      </c>
      <c r="Z4" t="n">
        <v>10</v>
      </c>
      <c r="AA4" t="n">
        <v>241.8975636311116</v>
      </c>
      <c r="AB4" t="n">
        <v>330.9749183272639</v>
      </c>
      <c r="AC4" t="n">
        <v>299.3871366484237</v>
      </c>
      <c r="AD4" t="n">
        <v>241897.5636311116</v>
      </c>
      <c r="AE4" t="n">
        <v>330974.918327264</v>
      </c>
      <c r="AF4" t="n">
        <v>5.462933639675684e-06</v>
      </c>
      <c r="AG4" t="n">
        <v>6.611689814814816</v>
      </c>
      <c r="AH4" t="n">
        <v>299387.1366484237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4.4956</v>
      </c>
      <c r="E5" t="n">
        <v>22.24</v>
      </c>
      <c r="F5" t="n">
        <v>19.08</v>
      </c>
      <c r="G5" t="n">
        <v>17.61</v>
      </c>
      <c r="H5" t="n">
        <v>0.34</v>
      </c>
      <c r="I5" t="n">
        <v>65</v>
      </c>
      <c r="J5" t="n">
        <v>90.79000000000001</v>
      </c>
      <c r="K5" t="n">
        <v>37.55</v>
      </c>
      <c r="L5" t="n">
        <v>1.75</v>
      </c>
      <c r="M5" t="n">
        <v>63</v>
      </c>
      <c r="N5" t="n">
        <v>11.49</v>
      </c>
      <c r="O5" t="n">
        <v>11431.19</v>
      </c>
      <c r="P5" t="n">
        <v>154.44</v>
      </c>
      <c r="Q5" t="n">
        <v>444.56</v>
      </c>
      <c r="R5" t="n">
        <v>118.98</v>
      </c>
      <c r="S5" t="n">
        <v>48.21</v>
      </c>
      <c r="T5" t="n">
        <v>29172.29</v>
      </c>
      <c r="U5" t="n">
        <v>0.41</v>
      </c>
      <c r="V5" t="n">
        <v>0.72</v>
      </c>
      <c r="W5" t="n">
        <v>0.27</v>
      </c>
      <c r="X5" t="n">
        <v>1.8</v>
      </c>
      <c r="Y5" t="n">
        <v>1</v>
      </c>
      <c r="Z5" t="n">
        <v>10</v>
      </c>
      <c r="AA5" t="n">
        <v>225.1829912337694</v>
      </c>
      <c r="AB5" t="n">
        <v>308.1053029783404</v>
      </c>
      <c r="AC5" t="n">
        <v>278.7001652906873</v>
      </c>
      <c r="AD5" t="n">
        <v>225182.9912337694</v>
      </c>
      <c r="AE5" t="n">
        <v>308105.3029783404</v>
      </c>
      <c r="AF5" t="n">
        <v>5.610830109096433e-06</v>
      </c>
      <c r="AG5" t="n">
        <v>6.435185185185184</v>
      </c>
      <c r="AH5" t="n">
        <v>278700.1652906873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4.6267</v>
      </c>
      <c r="E6" t="n">
        <v>21.61</v>
      </c>
      <c r="F6" t="n">
        <v>18.63</v>
      </c>
      <c r="G6" t="n">
        <v>20.33</v>
      </c>
      <c r="H6" t="n">
        <v>0.39</v>
      </c>
      <c r="I6" t="n">
        <v>55</v>
      </c>
      <c r="J6" t="n">
        <v>91.09999999999999</v>
      </c>
      <c r="K6" t="n">
        <v>37.55</v>
      </c>
      <c r="L6" t="n">
        <v>2</v>
      </c>
      <c r="M6" t="n">
        <v>53</v>
      </c>
      <c r="N6" t="n">
        <v>11.54</v>
      </c>
      <c r="O6" t="n">
        <v>11468.97</v>
      </c>
      <c r="P6" t="n">
        <v>149.67</v>
      </c>
      <c r="Q6" t="n">
        <v>444.57</v>
      </c>
      <c r="R6" t="n">
        <v>103.92</v>
      </c>
      <c r="S6" t="n">
        <v>48.21</v>
      </c>
      <c r="T6" t="n">
        <v>21691.04</v>
      </c>
      <c r="U6" t="n">
        <v>0.46</v>
      </c>
      <c r="V6" t="n">
        <v>0.73</v>
      </c>
      <c r="W6" t="n">
        <v>0.26</v>
      </c>
      <c r="X6" t="n">
        <v>1.36</v>
      </c>
      <c r="Y6" t="n">
        <v>1</v>
      </c>
      <c r="Z6" t="n">
        <v>10</v>
      </c>
      <c r="AA6" t="n">
        <v>218.6094887001007</v>
      </c>
      <c r="AB6" t="n">
        <v>299.111146809315</v>
      </c>
      <c r="AC6" t="n">
        <v>270.5643987630534</v>
      </c>
      <c r="AD6" t="n">
        <v>218609.4887001007</v>
      </c>
      <c r="AE6" t="n">
        <v>299111.146809315</v>
      </c>
      <c r="AF6" t="n">
        <v>5.774452279063188e-06</v>
      </c>
      <c r="AG6" t="n">
        <v>6.252893518518519</v>
      </c>
      <c r="AH6" t="n">
        <v>270564.3987630534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4.6233</v>
      </c>
      <c r="E7" t="n">
        <v>21.63</v>
      </c>
      <c r="F7" t="n">
        <v>18.76</v>
      </c>
      <c r="G7" t="n">
        <v>22.98</v>
      </c>
      <c r="H7" t="n">
        <v>0.43</v>
      </c>
      <c r="I7" t="n">
        <v>49</v>
      </c>
      <c r="J7" t="n">
        <v>91.40000000000001</v>
      </c>
      <c r="K7" t="n">
        <v>37.55</v>
      </c>
      <c r="L7" t="n">
        <v>2.25</v>
      </c>
      <c r="M7" t="n">
        <v>47</v>
      </c>
      <c r="N7" t="n">
        <v>11.6</v>
      </c>
      <c r="O7" t="n">
        <v>11506.78</v>
      </c>
      <c r="P7" t="n">
        <v>150.04</v>
      </c>
      <c r="Q7" t="n">
        <v>444.59</v>
      </c>
      <c r="R7" t="n">
        <v>109.39</v>
      </c>
      <c r="S7" t="n">
        <v>48.21</v>
      </c>
      <c r="T7" t="n">
        <v>24457.28</v>
      </c>
      <c r="U7" t="n">
        <v>0.44</v>
      </c>
      <c r="V7" t="n">
        <v>0.73</v>
      </c>
      <c r="W7" t="n">
        <v>0.24</v>
      </c>
      <c r="X7" t="n">
        <v>1.49</v>
      </c>
      <c r="Y7" t="n">
        <v>1</v>
      </c>
      <c r="Z7" t="n">
        <v>10</v>
      </c>
      <c r="AA7" t="n">
        <v>219.1071405832197</v>
      </c>
      <c r="AB7" t="n">
        <v>299.7920560706497</v>
      </c>
      <c r="AC7" t="n">
        <v>271.1803230001487</v>
      </c>
      <c r="AD7" t="n">
        <v>219107.1405832197</v>
      </c>
      <c r="AE7" t="n">
        <v>299792.0560706496</v>
      </c>
      <c r="AF7" t="n">
        <v>5.770208836058711e-06</v>
      </c>
      <c r="AG7" t="n">
        <v>6.258680555555556</v>
      </c>
      <c r="AH7" t="n">
        <v>271180.3230001487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4.6901</v>
      </c>
      <c r="E8" t="n">
        <v>21.32</v>
      </c>
      <c r="F8" t="n">
        <v>18.55</v>
      </c>
      <c r="G8" t="n">
        <v>25.3</v>
      </c>
      <c r="H8" t="n">
        <v>0.48</v>
      </c>
      <c r="I8" t="n">
        <v>44</v>
      </c>
      <c r="J8" t="n">
        <v>91.70999999999999</v>
      </c>
      <c r="K8" t="n">
        <v>37.55</v>
      </c>
      <c r="L8" t="n">
        <v>2.5</v>
      </c>
      <c r="M8" t="n">
        <v>42</v>
      </c>
      <c r="N8" t="n">
        <v>11.66</v>
      </c>
      <c r="O8" t="n">
        <v>11544.61</v>
      </c>
      <c r="P8" t="n">
        <v>147.37</v>
      </c>
      <c r="Q8" t="n">
        <v>444.57</v>
      </c>
      <c r="R8" t="n">
        <v>102.19</v>
      </c>
      <c r="S8" t="n">
        <v>48.21</v>
      </c>
      <c r="T8" t="n">
        <v>20881.15</v>
      </c>
      <c r="U8" t="n">
        <v>0.47</v>
      </c>
      <c r="V8" t="n">
        <v>0.74</v>
      </c>
      <c r="W8" t="n">
        <v>0.24</v>
      </c>
      <c r="X8" t="n">
        <v>1.27</v>
      </c>
      <c r="Y8" t="n">
        <v>1</v>
      </c>
      <c r="Z8" t="n">
        <v>10</v>
      </c>
      <c r="AA8" t="n">
        <v>215.7986366692971</v>
      </c>
      <c r="AB8" t="n">
        <v>295.2652150547318</v>
      </c>
      <c r="AC8" t="n">
        <v>267.0855173373272</v>
      </c>
      <c r="AD8" t="n">
        <v>215798.6366692971</v>
      </c>
      <c r="AE8" t="n">
        <v>295265.2150547318</v>
      </c>
      <c r="AF8" t="n">
        <v>5.85358001038197e-06</v>
      </c>
      <c r="AG8" t="n">
        <v>6.168981481481482</v>
      </c>
      <c r="AH8" t="n">
        <v>267085.5173373272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4.7488</v>
      </c>
      <c r="E9" t="n">
        <v>21.06</v>
      </c>
      <c r="F9" t="n">
        <v>18.38</v>
      </c>
      <c r="G9" t="n">
        <v>28.28</v>
      </c>
      <c r="H9" t="n">
        <v>0.52</v>
      </c>
      <c r="I9" t="n">
        <v>39</v>
      </c>
      <c r="J9" t="n">
        <v>92.02</v>
      </c>
      <c r="K9" t="n">
        <v>37.55</v>
      </c>
      <c r="L9" t="n">
        <v>2.75</v>
      </c>
      <c r="M9" t="n">
        <v>37</v>
      </c>
      <c r="N9" t="n">
        <v>11.71</v>
      </c>
      <c r="O9" t="n">
        <v>11582.46</v>
      </c>
      <c r="P9" t="n">
        <v>144.93</v>
      </c>
      <c r="Q9" t="n">
        <v>444.59</v>
      </c>
      <c r="R9" t="n">
        <v>96.68000000000001</v>
      </c>
      <c r="S9" t="n">
        <v>48.21</v>
      </c>
      <c r="T9" t="n">
        <v>18149.34</v>
      </c>
      <c r="U9" t="n">
        <v>0.5</v>
      </c>
      <c r="V9" t="n">
        <v>0.74</v>
      </c>
      <c r="W9" t="n">
        <v>0.23</v>
      </c>
      <c r="X9" t="n">
        <v>1.1</v>
      </c>
      <c r="Y9" t="n">
        <v>1</v>
      </c>
      <c r="Z9" t="n">
        <v>10</v>
      </c>
      <c r="AA9" t="n">
        <v>212.9446773780144</v>
      </c>
      <c r="AB9" t="n">
        <v>291.3603020446029</v>
      </c>
      <c r="AC9" t="n">
        <v>263.5532837443041</v>
      </c>
      <c r="AD9" t="n">
        <v>212944.6773780144</v>
      </c>
      <c r="AE9" t="n">
        <v>291360.3020446029</v>
      </c>
      <c r="AF9" t="n">
        <v>5.926841805782797e-06</v>
      </c>
      <c r="AG9" t="n">
        <v>6.09375</v>
      </c>
      <c r="AH9" t="n">
        <v>263553.283744304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4.7833</v>
      </c>
      <c r="E10" t="n">
        <v>20.91</v>
      </c>
      <c r="F10" t="n">
        <v>18.29</v>
      </c>
      <c r="G10" t="n">
        <v>30.48</v>
      </c>
      <c r="H10" t="n">
        <v>0.57</v>
      </c>
      <c r="I10" t="n">
        <v>36</v>
      </c>
      <c r="J10" t="n">
        <v>92.31999999999999</v>
      </c>
      <c r="K10" t="n">
        <v>37.55</v>
      </c>
      <c r="L10" t="n">
        <v>3</v>
      </c>
      <c r="M10" t="n">
        <v>34</v>
      </c>
      <c r="N10" t="n">
        <v>11.77</v>
      </c>
      <c r="O10" t="n">
        <v>11620.34</v>
      </c>
      <c r="P10" t="n">
        <v>143.27</v>
      </c>
      <c r="Q10" t="n">
        <v>444.6</v>
      </c>
      <c r="R10" t="n">
        <v>93.51000000000001</v>
      </c>
      <c r="S10" t="n">
        <v>48.21</v>
      </c>
      <c r="T10" t="n">
        <v>16579.81</v>
      </c>
      <c r="U10" t="n">
        <v>0.52</v>
      </c>
      <c r="V10" t="n">
        <v>0.75</v>
      </c>
      <c r="W10" t="n">
        <v>0.22</v>
      </c>
      <c r="X10" t="n">
        <v>1.01</v>
      </c>
      <c r="Y10" t="n">
        <v>1</v>
      </c>
      <c r="Z10" t="n">
        <v>10</v>
      </c>
      <c r="AA10" t="n">
        <v>211.2021941654012</v>
      </c>
      <c r="AB10" t="n">
        <v>288.9761596401727</v>
      </c>
      <c r="AC10" t="n">
        <v>261.396680544787</v>
      </c>
      <c r="AD10" t="n">
        <v>211202.1941654012</v>
      </c>
      <c r="AE10" t="n">
        <v>288976.1596401727</v>
      </c>
      <c r="AF10" t="n">
        <v>5.969900271563522e-06</v>
      </c>
      <c r="AG10" t="n">
        <v>6.050347222222222</v>
      </c>
      <c r="AH10" t="n">
        <v>261396.680544787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4.8184</v>
      </c>
      <c r="E11" t="n">
        <v>20.75</v>
      </c>
      <c r="F11" t="n">
        <v>18.19</v>
      </c>
      <c r="G11" t="n">
        <v>33.07</v>
      </c>
      <c r="H11" t="n">
        <v>0.62</v>
      </c>
      <c r="I11" t="n">
        <v>33</v>
      </c>
      <c r="J11" t="n">
        <v>92.63</v>
      </c>
      <c r="K11" t="n">
        <v>37.55</v>
      </c>
      <c r="L11" t="n">
        <v>3.25</v>
      </c>
      <c r="M11" t="n">
        <v>31</v>
      </c>
      <c r="N11" t="n">
        <v>11.83</v>
      </c>
      <c r="O11" t="n">
        <v>11658.24</v>
      </c>
      <c r="P11" t="n">
        <v>141.68</v>
      </c>
      <c r="Q11" t="n">
        <v>444.55</v>
      </c>
      <c r="R11" t="n">
        <v>90.42</v>
      </c>
      <c r="S11" t="n">
        <v>48.21</v>
      </c>
      <c r="T11" t="n">
        <v>15047.61</v>
      </c>
      <c r="U11" t="n">
        <v>0.53</v>
      </c>
      <c r="V11" t="n">
        <v>0.75</v>
      </c>
      <c r="W11" t="n">
        <v>0.22</v>
      </c>
      <c r="X11" t="n">
        <v>0.91</v>
      </c>
      <c r="Y11" t="n">
        <v>1</v>
      </c>
      <c r="Z11" t="n">
        <v>10</v>
      </c>
      <c r="AA11" t="n">
        <v>209.4907560869394</v>
      </c>
      <c r="AB11" t="n">
        <v>286.6344945579032</v>
      </c>
      <c r="AC11" t="n">
        <v>259.278500691421</v>
      </c>
      <c r="AD11" t="n">
        <v>209490.7560869394</v>
      </c>
      <c r="AE11" t="n">
        <v>286634.4945579032</v>
      </c>
      <c r="AF11" t="n">
        <v>6.013707580227389e-06</v>
      </c>
      <c r="AG11" t="n">
        <v>6.004050925925926</v>
      </c>
      <c r="AH11" t="n">
        <v>259278.500691421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4.8539</v>
      </c>
      <c r="E12" t="n">
        <v>20.6</v>
      </c>
      <c r="F12" t="n">
        <v>18.1</v>
      </c>
      <c r="G12" t="n">
        <v>36.19</v>
      </c>
      <c r="H12" t="n">
        <v>0.66</v>
      </c>
      <c r="I12" t="n">
        <v>30</v>
      </c>
      <c r="J12" t="n">
        <v>92.94</v>
      </c>
      <c r="K12" t="n">
        <v>37.55</v>
      </c>
      <c r="L12" t="n">
        <v>3.5</v>
      </c>
      <c r="M12" t="n">
        <v>28</v>
      </c>
      <c r="N12" t="n">
        <v>11.88</v>
      </c>
      <c r="O12" t="n">
        <v>11696.16</v>
      </c>
      <c r="P12" t="n">
        <v>139.81</v>
      </c>
      <c r="Q12" t="n">
        <v>444.58</v>
      </c>
      <c r="R12" t="n">
        <v>87.28</v>
      </c>
      <c r="S12" t="n">
        <v>48.21</v>
      </c>
      <c r="T12" t="n">
        <v>13495.92</v>
      </c>
      <c r="U12" t="n">
        <v>0.55</v>
      </c>
      <c r="V12" t="n">
        <v>0.75</v>
      </c>
      <c r="W12" t="n">
        <v>0.21</v>
      </c>
      <c r="X12" t="n">
        <v>0.82</v>
      </c>
      <c r="Y12" t="n">
        <v>1</v>
      </c>
      <c r="Z12" t="n">
        <v>10</v>
      </c>
      <c r="AA12" t="n">
        <v>207.5021122237857</v>
      </c>
      <c r="AB12" t="n">
        <v>283.9135442915623</v>
      </c>
      <c r="AC12" t="n">
        <v>256.8172340996212</v>
      </c>
      <c r="AD12" t="n">
        <v>207502.1122237857</v>
      </c>
      <c r="AE12" t="n">
        <v>283913.5442915623</v>
      </c>
      <c r="AF12" t="n">
        <v>6.05801411748002e-06</v>
      </c>
      <c r="AG12" t="n">
        <v>5.960648148148149</v>
      </c>
      <c r="AH12" t="n">
        <v>256817.2340996212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4.8908</v>
      </c>
      <c r="E13" t="n">
        <v>20.45</v>
      </c>
      <c r="F13" t="n">
        <v>17.98</v>
      </c>
      <c r="G13" t="n">
        <v>38.52</v>
      </c>
      <c r="H13" t="n">
        <v>0.71</v>
      </c>
      <c r="I13" t="n">
        <v>28</v>
      </c>
      <c r="J13" t="n">
        <v>93.23999999999999</v>
      </c>
      <c r="K13" t="n">
        <v>37.55</v>
      </c>
      <c r="L13" t="n">
        <v>3.75</v>
      </c>
      <c r="M13" t="n">
        <v>26</v>
      </c>
      <c r="N13" t="n">
        <v>11.94</v>
      </c>
      <c r="O13" t="n">
        <v>11734.1</v>
      </c>
      <c r="P13" t="n">
        <v>137.72</v>
      </c>
      <c r="Q13" t="n">
        <v>444.58</v>
      </c>
      <c r="R13" t="n">
        <v>83.14</v>
      </c>
      <c r="S13" t="n">
        <v>48.21</v>
      </c>
      <c r="T13" t="n">
        <v>11436.42</v>
      </c>
      <c r="U13" t="n">
        <v>0.58</v>
      </c>
      <c r="V13" t="n">
        <v>0.76</v>
      </c>
      <c r="W13" t="n">
        <v>0.21</v>
      </c>
      <c r="X13" t="n">
        <v>0.7</v>
      </c>
      <c r="Y13" t="n">
        <v>1</v>
      </c>
      <c r="Z13" t="n">
        <v>10</v>
      </c>
      <c r="AA13" t="n">
        <v>195.0505403820724</v>
      </c>
      <c r="AB13" t="n">
        <v>266.8767543731585</v>
      </c>
      <c r="AC13" t="n">
        <v>241.4064114997395</v>
      </c>
      <c r="AD13" t="n">
        <v>195050.5403820724</v>
      </c>
      <c r="AE13" t="n">
        <v>266876.7543731584</v>
      </c>
      <c r="AF13" t="n">
        <v>6.104067954793317e-06</v>
      </c>
      <c r="AG13" t="n">
        <v>5.91724537037037</v>
      </c>
      <c r="AH13" t="n">
        <v>241406.4114997395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4.8604</v>
      </c>
      <c r="E14" t="n">
        <v>20.57</v>
      </c>
      <c r="F14" t="n">
        <v>18.14</v>
      </c>
      <c r="G14" t="n">
        <v>41.87</v>
      </c>
      <c r="H14" t="n">
        <v>0.75</v>
      </c>
      <c r="I14" t="n">
        <v>26</v>
      </c>
      <c r="J14" t="n">
        <v>93.55</v>
      </c>
      <c r="K14" t="n">
        <v>37.55</v>
      </c>
      <c r="L14" t="n">
        <v>4</v>
      </c>
      <c r="M14" t="n">
        <v>24</v>
      </c>
      <c r="N14" t="n">
        <v>12</v>
      </c>
      <c r="O14" t="n">
        <v>11772.07</v>
      </c>
      <c r="P14" t="n">
        <v>138.16</v>
      </c>
      <c r="Q14" t="n">
        <v>444.55</v>
      </c>
      <c r="R14" t="n">
        <v>89.17</v>
      </c>
      <c r="S14" t="n">
        <v>48.21</v>
      </c>
      <c r="T14" t="n">
        <v>14459.82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206.6135922735386</v>
      </c>
      <c r="AB14" t="n">
        <v>282.6978320969013</v>
      </c>
      <c r="AC14" t="n">
        <v>255.7175477705554</v>
      </c>
      <c r="AD14" t="n">
        <v>206613.5922735386</v>
      </c>
      <c r="AE14" t="n">
        <v>282697.8320969013</v>
      </c>
      <c r="AF14" t="n">
        <v>6.066126582047403e-06</v>
      </c>
      <c r="AG14" t="n">
        <v>5.951967592592593</v>
      </c>
      <c r="AH14" t="n">
        <v>255717.5477705554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4.9157</v>
      </c>
      <c r="E15" t="n">
        <v>20.34</v>
      </c>
      <c r="F15" t="n">
        <v>17.95</v>
      </c>
      <c r="G15" t="n">
        <v>44.87</v>
      </c>
      <c r="H15" t="n">
        <v>0.8</v>
      </c>
      <c r="I15" t="n">
        <v>24</v>
      </c>
      <c r="J15" t="n">
        <v>93.86</v>
      </c>
      <c r="K15" t="n">
        <v>37.55</v>
      </c>
      <c r="L15" t="n">
        <v>4.25</v>
      </c>
      <c r="M15" t="n">
        <v>22</v>
      </c>
      <c r="N15" t="n">
        <v>12.06</v>
      </c>
      <c r="O15" t="n">
        <v>11810.06</v>
      </c>
      <c r="P15" t="n">
        <v>135.48</v>
      </c>
      <c r="Q15" t="n">
        <v>444.57</v>
      </c>
      <c r="R15" t="n">
        <v>82.56</v>
      </c>
      <c r="S15" t="n">
        <v>48.21</v>
      </c>
      <c r="T15" t="n">
        <v>11163.36</v>
      </c>
      <c r="U15" t="n">
        <v>0.58</v>
      </c>
      <c r="V15" t="n">
        <v>0.76</v>
      </c>
      <c r="W15" t="n">
        <v>0.2</v>
      </c>
      <c r="X15" t="n">
        <v>0.67</v>
      </c>
      <c r="Y15" t="n">
        <v>1</v>
      </c>
      <c r="Z15" t="n">
        <v>10</v>
      </c>
      <c r="AA15" t="n">
        <v>193.4072783996171</v>
      </c>
      <c r="AB15" t="n">
        <v>264.628370833162</v>
      </c>
      <c r="AC15" t="n">
        <v>239.3726105291735</v>
      </c>
      <c r="AD15" t="n">
        <v>193407.2783996171</v>
      </c>
      <c r="AE15" t="n">
        <v>264628.370833162</v>
      </c>
      <c r="AF15" t="n">
        <v>6.135144934443753e-06</v>
      </c>
      <c r="AG15" t="n">
        <v>5.885416666666667</v>
      </c>
      <c r="AH15" t="n">
        <v>239372.6105291735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4.9291</v>
      </c>
      <c r="E16" t="n">
        <v>20.29</v>
      </c>
      <c r="F16" t="n">
        <v>17.91</v>
      </c>
      <c r="G16" t="n">
        <v>46.73</v>
      </c>
      <c r="H16" t="n">
        <v>0.84</v>
      </c>
      <c r="I16" t="n">
        <v>23</v>
      </c>
      <c r="J16" t="n">
        <v>94.17</v>
      </c>
      <c r="K16" t="n">
        <v>37.55</v>
      </c>
      <c r="L16" t="n">
        <v>4.5</v>
      </c>
      <c r="M16" t="n">
        <v>21</v>
      </c>
      <c r="N16" t="n">
        <v>12.12</v>
      </c>
      <c r="O16" t="n">
        <v>11848.08</v>
      </c>
      <c r="P16" t="n">
        <v>134.16</v>
      </c>
      <c r="Q16" t="n">
        <v>444.55</v>
      </c>
      <c r="R16" t="n">
        <v>81.48999999999999</v>
      </c>
      <c r="S16" t="n">
        <v>48.21</v>
      </c>
      <c r="T16" t="n">
        <v>10636.48</v>
      </c>
      <c r="U16" t="n">
        <v>0.59</v>
      </c>
      <c r="V16" t="n">
        <v>0.76</v>
      </c>
      <c r="W16" t="n">
        <v>0.2</v>
      </c>
      <c r="X16" t="n">
        <v>0.64</v>
      </c>
      <c r="Y16" t="n">
        <v>1</v>
      </c>
      <c r="Z16" t="n">
        <v>10</v>
      </c>
      <c r="AA16" t="n">
        <v>192.4352289506516</v>
      </c>
      <c r="AB16" t="n">
        <v>263.2983698932931</v>
      </c>
      <c r="AC16" t="n">
        <v>238.1695430123372</v>
      </c>
      <c r="AD16" t="n">
        <v>192435.2289506516</v>
      </c>
      <c r="AE16" t="n">
        <v>263298.3698932931</v>
      </c>
      <c r="AF16" t="n">
        <v>6.151869092167281e-06</v>
      </c>
      <c r="AG16" t="n">
        <v>5.870949074074074</v>
      </c>
      <c r="AH16" t="n">
        <v>238169.5430123372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4.9545</v>
      </c>
      <c r="E17" t="n">
        <v>20.18</v>
      </c>
      <c r="F17" t="n">
        <v>17.85</v>
      </c>
      <c r="G17" t="n">
        <v>50.99</v>
      </c>
      <c r="H17" t="n">
        <v>0.88</v>
      </c>
      <c r="I17" t="n">
        <v>21</v>
      </c>
      <c r="J17" t="n">
        <v>94.48</v>
      </c>
      <c r="K17" t="n">
        <v>37.55</v>
      </c>
      <c r="L17" t="n">
        <v>4.75</v>
      </c>
      <c r="M17" t="n">
        <v>19</v>
      </c>
      <c r="N17" t="n">
        <v>12.17</v>
      </c>
      <c r="O17" t="n">
        <v>11886.12</v>
      </c>
      <c r="P17" t="n">
        <v>132.03</v>
      </c>
      <c r="Q17" t="n">
        <v>444.55</v>
      </c>
      <c r="R17" t="n">
        <v>79.17</v>
      </c>
      <c r="S17" t="n">
        <v>48.21</v>
      </c>
      <c r="T17" t="n">
        <v>9484.379999999999</v>
      </c>
      <c r="U17" t="n">
        <v>0.61</v>
      </c>
      <c r="V17" t="n">
        <v>0.76</v>
      </c>
      <c r="W17" t="n">
        <v>0.2</v>
      </c>
      <c r="X17" t="n">
        <v>0.57</v>
      </c>
      <c r="Y17" t="n">
        <v>1</v>
      </c>
      <c r="Z17" t="n">
        <v>10</v>
      </c>
      <c r="AA17" t="n">
        <v>190.8140920283333</v>
      </c>
      <c r="AB17" t="n">
        <v>261.0802588366648</v>
      </c>
      <c r="AC17" t="n">
        <v>236.1631253618144</v>
      </c>
      <c r="AD17" t="n">
        <v>190814.0920283333</v>
      </c>
      <c r="AE17" t="n">
        <v>261080.2588366648</v>
      </c>
      <c r="AF17" t="n">
        <v>6.18357010755367e-06</v>
      </c>
      <c r="AG17" t="n">
        <v>5.83912037037037</v>
      </c>
      <c r="AH17" t="n">
        <v>236163.1253618144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4.969</v>
      </c>
      <c r="E18" t="n">
        <v>20.12</v>
      </c>
      <c r="F18" t="n">
        <v>17.81</v>
      </c>
      <c r="G18" t="n">
        <v>53.42</v>
      </c>
      <c r="H18" t="n">
        <v>0.93</v>
      </c>
      <c r="I18" t="n">
        <v>20</v>
      </c>
      <c r="J18" t="n">
        <v>94.79000000000001</v>
      </c>
      <c r="K18" t="n">
        <v>37.55</v>
      </c>
      <c r="L18" t="n">
        <v>5</v>
      </c>
      <c r="M18" t="n">
        <v>18</v>
      </c>
      <c r="N18" t="n">
        <v>12.23</v>
      </c>
      <c r="O18" t="n">
        <v>11924.18</v>
      </c>
      <c r="P18" t="n">
        <v>131.46</v>
      </c>
      <c r="Q18" t="n">
        <v>444.55</v>
      </c>
      <c r="R18" t="n">
        <v>77.89</v>
      </c>
      <c r="S18" t="n">
        <v>48.21</v>
      </c>
      <c r="T18" t="n">
        <v>8850.200000000001</v>
      </c>
      <c r="U18" t="n">
        <v>0.62</v>
      </c>
      <c r="V18" t="n">
        <v>0.77</v>
      </c>
      <c r="W18" t="n">
        <v>0.2</v>
      </c>
      <c r="X18" t="n">
        <v>0.53</v>
      </c>
      <c r="Y18" t="n">
        <v>1</v>
      </c>
      <c r="Z18" t="n">
        <v>10</v>
      </c>
      <c r="AA18" t="n">
        <v>190.201306542376</v>
      </c>
      <c r="AB18" t="n">
        <v>260.2418187005908</v>
      </c>
      <c r="AC18" t="n">
        <v>235.4047047755689</v>
      </c>
      <c r="AD18" t="n">
        <v>190201.306542376</v>
      </c>
      <c r="AE18" t="n">
        <v>260241.8187005908</v>
      </c>
      <c r="AF18" t="n">
        <v>6.201667143896294e-06</v>
      </c>
      <c r="AG18" t="n">
        <v>5.82175925925926</v>
      </c>
      <c r="AH18" t="n">
        <v>235404.7047755689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4.9808</v>
      </c>
      <c r="E19" t="n">
        <v>20.08</v>
      </c>
      <c r="F19" t="n">
        <v>17.78</v>
      </c>
      <c r="G19" t="n">
        <v>56.14</v>
      </c>
      <c r="H19" t="n">
        <v>0.97</v>
      </c>
      <c r="I19" t="n">
        <v>19</v>
      </c>
      <c r="J19" t="n">
        <v>95.09</v>
      </c>
      <c r="K19" t="n">
        <v>37.55</v>
      </c>
      <c r="L19" t="n">
        <v>5.25</v>
      </c>
      <c r="M19" t="n">
        <v>17</v>
      </c>
      <c r="N19" t="n">
        <v>12.29</v>
      </c>
      <c r="O19" t="n">
        <v>11962.27</v>
      </c>
      <c r="P19" t="n">
        <v>129.98</v>
      </c>
      <c r="Q19" t="n">
        <v>444.56</v>
      </c>
      <c r="R19" t="n">
        <v>76.98</v>
      </c>
      <c r="S19" t="n">
        <v>48.21</v>
      </c>
      <c r="T19" t="n">
        <v>8400.870000000001</v>
      </c>
      <c r="U19" t="n">
        <v>0.63</v>
      </c>
      <c r="V19" t="n">
        <v>0.77</v>
      </c>
      <c r="W19" t="n">
        <v>0.19</v>
      </c>
      <c r="X19" t="n">
        <v>0.5</v>
      </c>
      <c r="Y19" t="n">
        <v>1</v>
      </c>
      <c r="Z19" t="n">
        <v>10</v>
      </c>
      <c r="AA19" t="n">
        <v>189.215892379437</v>
      </c>
      <c r="AB19" t="n">
        <v>258.8935315694538</v>
      </c>
      <c r="AC19" t="n">
        <v>234.1850962758943</v>
      </c>
      <c r="AD19" t="n">
        <v>189215.892379437</v>
      </c>
      <c r="AE19" t="n">
        <v>258893.5315694538</v>
      </c>
      <c r="AF19" t="n">
        <v>6.216394387264774e-06</v>
      </c>
      <c r="AG19" t="n">
        <v>5.810185185185184</v>
      </c>
      <c r="AH19" t="n">
        <v>234185.0962758943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4.9976</v>
      </c>
      <c r="E20" t="n">
        <v>20.01</v>
      </c>
      <c r="F20" t="n">
        <v>17.73</v>
      </c>
      <c r="G20" t="n">
        <v>59.1</v>
      </c>
      <c r="H20" t="n">
        <v>1.01</v>
      </c>
      <c r="I20" t="n">
        <v>18</v>
      </c>
      <c r="J20" t="n">
        <v>95.40000000000001</v>
      </c>
      <c r="K20" t="n">
        <v>37.55</v>
      </c>
      <c r="L20" t="n">
        <v>5.5</v>
      </c>
      <c r="M20" t="n">
        <v>16</v>
      </c>
      <c r="N20" t="n">
        <v>12.35</v>
      </c>
      <c r="O20" t="n">
        <v>12000.38</v>
      </c>
      <c r="P20" t="n">
        <v>128.1</v>
      </c>
      <c r="Q20" t="n">
        <v>444.55</v>
      </c>
      <c r="R20" t="n">
        <v>75.65000000000001</v>
      </c>
      <c r="S20" t="n">
        <v>48.21</v>
      </c>
      <c r="T20" t="n">
        <v>7739.77</v>
      </c>
      <c r="U20" t="n">
        <v>0.64</v>
      </c>
      <c r="V20" t="n">
        <v>0.77</v>
      </c>
      <c r="W20" t="n">
        <v>0.18</v>
      </c>
      <c r="X20" t="n">
        <v>0.45</v>
      </c>
      <c r="Y20" t="n">
        <v>1</v>
      </c>
      <c r="Z20" t="n">
        <v>10</v>
      </c>
      <c r="AA20" t="n">
        <v>187.9193067525743</v>
      </c>
      <c r="AB20" t="n">
        <v>257.1194859134603</v>
      </c>
      <c r="AC20" t="n">
        <v>232.5803630474196</v>
      </c>
      <c r="AD20" t="n">
        <v>187919.3067525743</v>
      </c>
      <c r="AE20" t="n">
        <v>257119.4859134603</v>
      </c>
      <c r="AF20" t="n">
        <v>6.237361987992779e-06</v>
      </c>
      <c r="AG20" t="n">
        <v>5.789930555555556</v>
      </c>
      <c r="AH20" t="n">
        <v>232580.3630474196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4.9937</v>
      </c>
      <c r="E21" t="n">
        <v>20.03</v>
      </c>
      <c r="F21" t="n">
        <v>17.76</v>
      </c>
      <c r="G21" t="n">
        <v>62.7</v>
      </c>
      <c r="H21" t="n">
        <v>1.06</v>
      </c>
      <c r="I21" t="n">
        <v>17</v>
      </c>
      <c r="J21" t="n">
        <v>95.70999999999999</v>
      </c>
      <c r="K21" t="n">
        <v>37.55</v>
      </c>
      <c r="L21" t="n">
        <v>5.75</v>
      </c>
      <c r="M21" t="n">
        <v>15</v>
      </c>
      <c r="N21" t="n">
        <v>12.41</v>
      </c>
      <c r="O21" t="n">
        <v>12038.51</v>
      </c>
      <c r="P21" t="n">
        <v>127.29</v>
      </c>
      <c r="Q21" t="n">
        <v>444.55</v>
      </c>
      <c r="R21" t="n">
        <v>76.56999999999999</v>
      </c>
      <c r="S21" t="n">
        <v>48.21</v>
      </c>
      <c r="T21" t="n">
        <v>8202.879999999999</v>
      </c>
      <c r="U21" t="n">
        <v>0.63</v>
      </c>
      <c r="V21" t="n">
        <v>0.77</v>
      </c>
      <c r="W21" t="n">
        <v>0.19</v>
      </c>
      <c r="X21" t="n">
        <v>0.49</v>
      </c>
      <c r="Y21" t="n">
        <v>1</v>
      </c>
      <c r="Z21" t="n">
        <v>10</v>
      </c>
      <c r="AA21" t="n">
        <v>187.6450455132847</v>
      </c>
      <c r="AB21" t="n">
        <v>256.7442295863125</v>
      </c>
      <c r="AC21" t="n">
        <v>232.2409206574591</v>
      </c>
      <c r="AD21" t="n">
        <v>187645.0455132847</v>
      </c>
      <c r="AE21" t="n">
        <v>256744.2295863125</v>
      </c>
      <c r="AF21" t="n">
        <v>6.232494509252348e-06</v>
      </c>
      <c r="AG21" t="n">
        <v>5.795717592592593</v>
      </c>
      <c r="AH21" t="n">
        <v>232240.9206574591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5.0143</v>
      </c>
      <c r="E22" t="n">
        <v>19.94</v>
      </c>
      <c r="F22" t="n">
        <v>17.7</v>
      </c>
      <c r="G22" t="n">
        <v>66.38</v>
      </c>
      <c r="H22" t="n">
        <v>1.1</v>
      </c>
      <c r="I22" t="n">
        <v>16</v>
      </c>
      <c r="J22" t="n">
        <v>96.02</v>
      </c>
      <c r="K22" t="n">
        <v>37.55</v>
      </c>
      <c r="L22" t="n">
        <v>6</v>
      </c>
      <c r="M22" t="n">
        <v>14</v>
      </c>
      <c r="N22" t="n">
        <v>12.47</v>
      </c>
      <c r="O22" t="n">
        <v>12076.67</v>
      </c>
      <c r="P22" t="n">
        <v>125.63</v>
      </c>
      <c r="Q22" t="n">
        <v>444.55</v>
      </c>
      <c r="R22" t="n">
        <v>74.31999999999999</v>
      </c>
      <c r="S22" t="n">
        <v>48.21</v>
      </c>
      <c r="T22" t="n">
        <v>7083.74</v>
      </c>
      <c r="U22" t="n">
        <v>0.65</v>
      </c>
      <c r="V22" t="n">
        <v>0.77</v>
      </c>
      <c r="W22" t="n">
        <v>0.19</v>
      </c>
      <c r="X22" t="n">
        <v>0.42</v>
      </c>
      <c r="Y22" t="n">
        <v>1</v>
      </c>
      <c r="Z22" t="n">
        <v>10</v>
      </c>
      <c r="AA22" t="n">
        <v>186.3802353914379</v>
      </c>
      <c r="AB22" t="n">
        <v>255.0136605781181</v>
      </c>
      <c r="AC22" t="n">
        <v>230.6755147265374</v>
      </c>
      <c r="AD22" t="n">
        <v>186380.2353914379</v>
      </c>
      <c r="AE22" t="n">
        <v>255013.6605781181</v>
      </c>
      <c r="AF22" t="n">
        <v>6.258204781573594e-06</v>
      </c>
      <c r="AG22" t="n">
        <v>5.769675925925926</v>
      </c>
      <c r="AH22" t="n">
        <v>230675.5147265374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5.0123</v>
      </c>
      <c r="E23" t="n">
        <v>19.95</v>
      </c>
      <c r="F23" t="n">
        <v>17.71</v>
      </c>
      <c r="G23" t="n">
        <v>66.41</v>
      </c>
      <c r="H23" t="n">
        <v>1.14</v>
      </c>
      <c r="I23" t="n">
        <v>16</v>
      </c>
      <c r="J23" t="n">
        <v>96.33</v>
      </c>
      <c r="K23" t="n">
        <v>37.55</v>
      </c>
      <c r="L23" t="n">
        <v>6.25</v>
      </c>
      <c r="M23" t="n">
        <v>14</v>
      </c>
      <c r="N23" t="n">
        <v>12.53</v>
      </c>
      <c r="O23" t="n">
        <v>12114.85</v>
      </c>
      <c r="P23" t="n">
        <v>124.62</v>
      </c>
      <c r="Q23" t="n">
        <v>444.58</v>
      </c>
      <c r="R23" t="n">
        <v>74.72</v>
      </c>
      <c r="S23" t="n">
        <v>48.21</v>
      </c>
      <c r="T23" t="n">
        <v>7285.85</v>
      </c>
      <c r="U23" t="n">
        <v>0.65</v>
      </c>
      <c r="V23" t="n">
        <v>0.77</v>
      </c>
      <c r="W23" t="n">
        <v>0.19</v>
      </c>
      <c r="X23" t="n">
        <v>0.43</v>
      </c>
      <c r="Y23" t="n">
        <v>1</v>
      </c>
      <c r="Z23" t="n">
        <v>10</v>
      </c>
      <c r="AA23" t="n">
        <v>185.9440470641219</v>
      </c>
      <c r="AB23" t="n">
        <v>254.4168484654138</v>
      </c>
      <c r="AC23" t="n">
        <v>230.1356615242382</v>
      </c>
      <c r="AD23" t="n">
        <v>185944.0470641219</v>
      </c>
      <c r="AE23" t="n">
        <v>254416.8484654138</v>
      </c>
      <c r="AF23" t="n">
        <v>6.255708638629783e-06</v>
      </c>
      <c r="AG23" t="n">
        <v>5.772569444444444</v>
      </c>
      <c r="AH23" t="n">
        <v>230135.6615242382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5.026</v>
      </c>
      <c r="E24" t="n">
        <v>19.9</v>
      </c>
      <c r="F24" t="n">
        <v>17.67</v>
      </c>
      <c r="G24" t="n">
        <v>70.69</v>
      </c>
      <c r="H24" t="n">
        <v>1.18</v>
      </c>
      <c r="I24" t="n">
        <v>15</v>
      </c>
      <c r="J24" t="n">
        <v>96.64</v>
      </c>
      <c r="K24" t="n">
        <v>37.55</v>
      </c>
      <c r="L24" t="n">
        <v>6.5</v>
      </c>
      <c r="M24" t="n">
        <v>13</v>
      </c>
      <c r="N24" t="n">
        <v>12.59</v>
      </c>
      <c r="O24" t="n">
        <v>12153.06</v>
      </c>
      <c r="P24" t="n">
        <v>123.02</v>
      </c>
      <c r="Q24" t="n">
        <v>444.55</v>
      </c>
      <c r="R24" t="n">
        <v>73.55</v>
      </c>
      <c r="S24" t="n">
        <v>48.21</v>
      </c>
      <c r="T24" t="n">
        <v>6702.95</v>
      </c>
      <c r="U24" t="n">
        <v>0.66</v>
      </c>
      <c r="V24" t="n">
        <v>0.77</v>
      </c>
      <c r="W24" t="n">
        <v>0.19</v>
      </c>
      <c r="X24" t="n">
        <v>0.4</v>
      </c>
      <c r="Y24" t="n">
        <v>1</v>
      </c>
      <c r="Z24" t="n">
        <v>10</v>
      </c>
      <c r="AA24" t="n">
        <v>184.8706303839807</v>
      </c>
      <c r="AB24" t="n">
        <v>252.9481524078436</v>
      </c>
      <c r="AC24" t="n">
        <v>228.8071357570742</v>
      </c>
      <c r="AD24" t="n">
        <v>184870.6303839807</v>
      </c>
      <c r="AE24" t="n">
        <v>252948.1524078436</v>
      </c>
      <c r="AF24" t="n">
        <v>6.272807217794883e-06</v>
      </c>
      <c r="AG24" t="n">
        <v>5.758101851851851</v>
      </c>
      <c r="AH24" t="n">
        <v>228807.1357570742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5.0524</v>
      </c>
      <c r="E25" t="n">
        <v>19.79</v>
      </c>
      <c r="F25" t="n">
        <v>17.59</v>
      </c>
      <c r="G25" t="n">
        <v>75.38</v>
      </c>
      <c r="H25" t="n">
        <v>1.22</v>
      </c>
      <c r="I25" t="n">
        <v>14</v>
      </c>
      <c r="J25" t="n">
        <v>96.95</v>
      </c>
      <c r="K25" t="n">
        <v>37.55</v>
      </c>
      <c r="L25" t="n">
        <v>6.75</v>
      </c>
      <c r="M25" t="n">
        <v>11</v>
      </c>
      <c r="N25" t="n">
        <v>12.65</v>
      </c>
      <c r="O25" t="n">
        <v>12191.28</v>
      </c>
      <c r="P25" t="n">
        <v>121.5</v>
      </c>
      <c r="Q25" t="n">
        <v>444.55</v>
      </c>
      <c r="R25" t="n">
        <v>70.42</v>
      </c>
      <c r="S25" t="n">
        <v>48.21</v>
      </c>
      <c r="T25" t="n">
        <v>5143.7</v>
      </c>
      <c r="U25" t="n">
        <v>0.68</v>
      </c>
      <c r="V25" t="n">
        <v>0.78</v>
      </c>
      <c r="W25" t="n">
        <v>0.19</v>
      </c>
      <c r="X25" t="n">
        <v>0.31</v>
      </c>
      <c r="Y25" t="n">
        <v>1</v>
      </c>
      <c r="Z25" t="n">
        <v>10</v>
      </c>
      <c r="AA25" t="n">
        <v>183.5623108548502</v>
      </c>
      <c r="AB25" t="n">
        <v>251.158051909104</v>
      </c>
      <c r="AC25" t="n">
        <v>227.187879937512</v>
      </c>
      <c r="AD25" t="n">
        <v>183562.3108548502</v>
      </c>
      <c r="AE25" t="n">
        <v>251158.051909104</v>
      </c>
      <c r="AF25" t="n">
        <v>6.305756304653176e-06</v>
      </c>
      <c r="AG25" t="n">
        <v>5.726273148148148</v>
      </c>
      <c r="AH25" t="n">
        <v>227187.879937512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5.0185</v>
      </c>
      <c r="E26" t="n">
        <v>19.93</v>
      </c>
      <c r="F26" t="n">
        <v>17.72</v>
      </c>
      <c r="G26" t="n">
        <v>75.95</v>
      </c>
      <c r="H26" t="n">
        <v>1.27</v>
      </c>
      <c r="I26" t="n">
        <v>14</v>
      </c>
      <c r="J26" t="n">
        <v>97.26000000000001</v>
      </c>
      <c r="K26" t="n">
        <v>37.55</v>
      </c>
      <c r="L26" t="n">
        <v>7</v>
      </c>
      <c r="M26" t="n">
        <v>11</v>
      </c>
      <c r="N26" t="n">
        <v>12.71</v>
      </c>
      <c r="O26" t="n">
        <v>12229.54</v>
      </c>
      <c r="P26" t="n">
        <v>121.53</v>
      </c>
      <c r="Q26" t="n">
        <v>444.56</v>
      </c>
      <c r="R26" t="n">
        <v>75.26000000000001</v>
      </c>
      <c r="S26" t="n">
        <v>48.21</v>
      </c>
      <c r="T26" t="n">
        <v>7567.04</v>
      </c>
      <c r="U26" t="n">
        <v>0.64</v>
      </c>
      <c r="V26" t="n">
        <v>0.77</v>
      </c>
      <c r="W26" t="n">
        <v>0.19</v>
      </c>
      <c r="X26" t="n">
        <v>0.45</v>
      </c>
      <c r="Y26" t="n">
        <v>1</v>
      </c>
      <c r="Z26" t="n">
        <v>10</v>
      </c>
      <c r="AA26" t="n">
        <v>184.3617198456448</v>
      </c>
      <c r="AB26" t="n">
        <v>252.2518385577443</v>
      </c>
      <c r="AC26" t="n">
        <v>228.1772771235456</v>
      </c>
      <c r="AD26" t="n">
        <v>184361.7198456448</v>
      </c>
      <c r="AE26" t="n">
        <v>252251.8385577443</v>
      </c>
      <c r="AF26" t="n">
        <v>6.263446681755595e-06</v>
      </c>
      <c r="AG26" t="n">
        <v>5.766782407407407</v>
      </c>
      <c r="AH26" t="n">
        <v>228177.2771235456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5.0472</v>
      </c>
      <c r="E27" t="n">
        <v>19.81</v>
      </c>
      <c r="F27" t="n">
        <v>17.63</v>
      </c>
      <c r="G27" t="n">
        <v>81.36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119.24</v>
      </c>
      <c r="Q27" t="n">
        <v>444.58</v>
      </c>
      <c r="R27" t="n">
        <v>71.90000000000001</v>
      </c>
      <c r="S27" t="n">
        <v>48.21</v>
      </c>
      <c r="T27" t="n">
        <v>5891.85</v>
      </c>
      <c r="U27" t="n">
        <v>0.67</v>
      </c>
      <c r="V27" t="n">
        <v>0.77</v>
      </c>
      <c r="W27" t="n">
        <v>0.19</v>
      </c>
      <c r="X27" t="n">
        <v>0.35</v>
      </c>
      <c r="Y27" t="n">
        <v>1</v>
      </c>
      <c r="Z27" t="n">
        <v>10</v>
      </c>
      <c r="AA27" t="n">
        <v>182.6305534876907</v>
      </c>
      <c r="AB27" t="n">
        <v>249.8831803731233</v>
      </c>
      <c r="AC27" t="n">
        <v>226.0346803516314</v>
      </c>
      <c r="AD27" t="n">
        <v>182630.5534876907</v>
      </c>
      <c r="AE27" t="n">
        <v>249883.1803731233</v>
      </c>
      <c r="AF27" t="n">
        <v>6.29926633299927e-06</v>
      </c>
      <c r="AG27" t="n">
        <v>5.732060185185184</v>
      </c>
      <c r="AH27" t="n">
        <v>226034.6803516314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5.0466</v>
      </c>
      <c r="E28" t="n">
        <v>19.82</v>
      </c>
      <c r="F28" t="n">
        <v>17.63</v>
      </c>
      <c r="G28" t="n">
        <v>81.37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4</v>
      </c>
      <c r="N28" t="n">
        <v>12.83</v>
      </c>
      <c r="O28" t="n">
        <v>12306.12</v>
      </c>
      <c r="P28" t="n">
        <v>119.07</v>
      </c>
      <c r="Q28" t="n">
        <v>444.58</v>
      </c>
      <c r="R28" t="n">
        <v>71.81999999999999</v>
      </c>
      <c r="S28" t="n">
        <v>48.21</v>
      </c>
      <c r="T28" t="n">
        <v>5849.04</v>
      </c>
      <c r="U28" t="n">
        <v>0.67</v>
      </c>
      <c r="V28" t="n">
        <v>0.77</v>
      </c>
      <c r="W28" t="n">
        <v>0.19</v>
      </c>
      <c r="X28" t="n">
        <v>0.35</v>
      </c>
      <c r="Y28" t="n">
        <v>1</v>
      </c>
      <c r="Z28" t="n">
        <v>10</v>
      </c>
      <c r="AA28" t="n">
        <v>182.5591667858888</v>
      </c>
      <c r="AB28" t="n">
        <v>249.785505938359</v>
      </c>
      <c r="AC28" t="n">
        <v>225.946327827834</v>
      </c>
      <c r="AD28" t="n">
        <v>182559.1667858888</v>
      </c>
      <c r="AE28" t="n">
        <v>249785.505938359</v>
      </c>
      <c r="AF28" t="n">
        <v>6.298517490116127e-06</v>
      </c>
      <c r="AG28" t="n">
        <v>5.734953703703703</v>
      </c>
      <c r="AH28" t="n">
        <v>225946.327827834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5.0472</v>
      </c>
      <c r="E29" t="n">
        <v>19.81</v>
      </c>
      <c r="F29" t="n">
        <v>17.63</v>
      </c>
      <c r="G29" t="n">
        <v>81.36</v>
      </c>
      <c r="H29" t="n">
        <v>1.39</v>
      </c>
      <c r="I29" t="n">
        <v>13</v>
      </c>
      <c r="J29" t="n">
        <v>98.19</v>
      </c>
      <c r="K29" t="n">
        <v>37.55</v>
      </c>
      <c r="L29" t="n">
        <v>7.75</v>
      </c>
      <c r="M29" t="n">
        <v>3</v>
      </c>
      <c r="N29" t="n">
        <v>12.89</v>
      </c>
      <c r="O29" t="n">
        <v>12344.44</v>
      </c>
      <c r="P29" t="n">
        <v>119.19</v>
      </c>
      <c r="Q29" t="n">
        <v>444.59</v>
      </c>
      <c r="R29" t="n">
        <v>71.68000000000001</v>
      </c>
      <c r="S29" t="n">
        <v>48.21</v>
      </c>
      <c r="T29" t="n">
        <v>5781.16</v>
      </c>
      <c r="U29" t="n">
        <v>0.67</v>
      </c>
      <c r="V29" t="n">
        <v>0.77</v>
      </c>
      <c r="W29" t="n">
        <v>0.2</v>
      </c>
      <c r="X29" t="n">
        <v>0.35</v>
      </c>
      <c r="Y29" t="n">
        <v>1</v>
      </c>
      <c r="Z29" t="n">
        <v>10</v>
      </c>
      <c r="AA29" t="n">
        <v>182.6065931903776</v>
      </c>
      <c r="AB29" t="n">
        <v>249.8503968372857</v>
      </c>
      <c r="AC29" t="n">
        <v>226.0050256304421</v>
      </c>
      <c r="AD29" t="n">
        <v>182606.5931903776</v>
      </c>
      <c r="AE29" t="n">
        <v>249850.3968372857</v>
      </c>
      <c r="AF29" t="n">
        <v>6.29926633299927e-06</v>
      </c>
      <c r="AG29" t="n">
        <v>5.732060185185184</v>
      </c>
      <c r="AH29" t="n">
        <v>226005.0256304421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5.0483</v>
      </c>
      <c r="E30" t="n">
        <v>19.81</v>
      </c>
      <c r="F30" t="n">
        <v>17.62</v>
      </c>
      <c r="G30" t="n">
        <v>81.34</v>
      </c>
      <c r="H30" t="n">
        <v>1.43</v>
      </c>
      <c r="I30" t="n">
        <v>13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118.86</v>
      </c>
      <c r="Q30" t="n">
        <v>444.59</v>
      </c>
      <c r="R30" t="n">
        <v>71.58</v>
      </c>
      <c r="S30" t="n">
        <v>48.21</v>
      </c>
      <c r="T30" t="n">
        <v>5731.89</v>
      </c>
      <c r="U30" t="n">
        <v>0.67</v>
      </c>
      <c r="V30" t="n">
        <v>0.77</v>
      </c>
      <c r="W30" t="n">
        <v>0.19</v>
      </c>
      <c r="X30" t="n">
        <v>0.35</v>
      </c>
      <c r="Y30" t="n">
        <v>1</v>
      </c>
      <c r="Z30" t="n">
        <v>10</v>
      </c>
      <c r="AA30" t="n">
        <v>182.414292599242</v>
      </c>
      <c r="AB30" t="n">
        <v>249.5872826847908</v>
      </c>
      <c r="AC30" t="n">
        <v>225.7670227233783</v>
      </c>
      <c r="AD30" t="n">
        <v>182414.292599242</v>
      </c>
      <c r="AE30" t="n">
        <v>249587.2826847908</v>
      </c>
      <c r="AF30" t="n">
        <v>6.300639211618366e-06</v>
      </c>
      <c r="AG30" t="n">
        <v>5.732060185185184</v>
      </c>
      <c r="AH30" t="n">
        <v>225767.0227233783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5.046</v>
      </c>
      <c r="E31" t="n">
        <v>19.82</v>
      </c>
      <c r="F31" t="n">
        <v>17.63</v>
      </c>
      <c r="G31" t="n">
        <v>81.38</v>
      </c>
      <c r="H31" t="n">
        <v>1.47</v>
      </c>
      <c r="I31" t="n">
        <v>13</v>
      </c>
      <c r="J31" t="n">
        <v>98.81999999999999</v>
      </c>
      <c r="K31" t="n">
        <v>37.55</v>
      </c>
      <c r="L31" t="n">
        <v>8.25</v>
      </c>
      <c r="M31" t="n">
        <v>1</v>
      </c>
      <c r="N31" t="n">
        <v>13.01</v>
      </c>
      <c r="O31" t="n">
        <v>12421.16</v>
      </c>
      <c r="P31" t="n">
        <v>118.82</v>
      </c>
      <c r="Q31" t="n">
        <v>444.58</v>
      </c>
      <c r="R31" t="n">
        <v>71.8</v>
      </c>
      <c r="S31" t="n">
        <v>48.21</v>
      </c>
      <c r="T31" t="n">
        <v>5841.33</v>
      </c>
      <c r="U31" t="n">
        <v>0.67</v>
      </c>
      <c r="V31" t="n">
        <v>0.77</v>
      </c>
      <c r="W31" t="n">
        <v>0.2</v>
      </c>
      <c r="X31" t="n">
        <v>0.35</v>
      </c>
      <c r="Y31" t="n">
        <v>1</v>
      </c>
      <c r="Z31" t="n">
        <v>10</v>
      </c>
      <c r="AA31" t="n">
        <v>182.4494175148834</v>
      </c>
      <c r="AB31" t="n">
        <v>249.6353421439733</v>
      </c>
      <c r="AC31" t="n">
        <v>225.8104954552283</v>
      </c>
      <c r="AD31" t="n">
        <v>182449.4175148834</v>
      </c>
      <c r="AE31" t="n">
        <v>249635.3421439733</v>
      </c>
      <c r="AF31" t="n">
        <v>6.297768647232984e-06</v>
      </c>
      <c r="AG31" t="n">
        <v>5.734953703703703</v>
      </c>
      <c r="AH31" t="n">
        <v>225810.4954552283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5.0437</v>
      </c>
      <c r="E32" t="n">
        <v>19.83</v>
      </c>
      <c r="F32" t="n">
        <v>17.64</v>
      </c>
      <c r="G32" t="n">
        <v>81.42</v>
      </c>
      <c r="H32" t="n">
        <v>1.51</v>
      </c>
      <c r="I32" t="n">
        <v>13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118.83</v>
      </c>
      <c r="Q32" t="n">
        <v>444.58</v>
      </c>
      <c r="R32" t="n">
        <v>72.06999999999999</v>
      </c>
      <c r="S32" t="n">
        <v>48.21</v>
      </c>
      <c r="T32" t="n">
        <v>5977.38</v>
      </c>
      <c r="U32" t="n">
        <v>0.67</v>
      </c>
      <c r="V32" t="n">
        <v>0.77</v>
      </c>
      <c r="W32" t="n">
        <v>0.2</v>
      </c>
      <c r="X32" t="n">
        <v>0.36</v>
      </c>
      <c r="Y32" t="n">
        <v>1</v>
      </c>
      <c r="Z32" t="n">
        <v>10</v>
      </c>
      <c r="AA32" t="n">
        <v>182.5085513896642</v>
      </c>
      <c r="AB32" t="n">
        <v>249.7162517202508</v>
      </c>
      <c r="AC32" t="n">
        <v>225.8836831351031</v>
      </c>
      <c r="AD32" t="n">
        <v>182508.5513896642</v>
      </c>
      <c r="AE32" t="n">
        <v>249716.2517202508</v>
      </c>
      <c r="AF32" t="n">
        <v>6.294898082847603e-06</v>
      </c>
      <c r="AG32" t="n">
        <v>5.737847222222221</v>
      </c>
      <c r="AH32" t="n">
        <v>225883.6831351031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</row>
    <row r="133">
      <c r="A133" t="n">
        <v>0</v>
      </c>
      <c r="B133" t="n">
        <v>140</v>
      </c>
      <c r="C133" t="inlineStr">
        <is>
          <t xml:space="preserve">CONCLUIDO	</t>
        </is>
      </c>
      <c r="D133" t="n">
        <v>2.0311</v>
      </c>
      <c r="E133" t="n">
        <v>49.23</v>
      </c>
      <c r="F133" t="n">
        <v>27.95</v>
      </c>
      <c r="G133" t="n">
        <v>4.76</v>
      </c>
      <c r="H133" t="n">
        <v>0.06</v>
      </c>
      <c r="I133" t="n">
        <v>352</v>
      </c>
      <c r="J133" t="n">
        <v>274.09</v>
      </c>
      <c r="K133" t="n">
        <v>60.56</v>
      </c>
      <c r="L133" t="n">
        <v>1</v>
      </c>
      <c r="M133" t="n">
        <v>350</v>
      </c>
      <c r="N133" t="n">
        <v>72.53</v>
      </c>
      <c r="O133" t="n">
        <v>34038.11</v>
      </c>
      <c r="P133" t="n">
        <v>482.89</v>
      </c>
      <c r="Q133" t="n">
        <v>444.8</v>
      </c>
      <c r="R133" t="n">
        <v>410.68</v>
      </c>
      <c r="S133" t="n">
        <v>48.21</v>
      </c>
      <c r="T133" t="n">
        <v>173584.14</v>
      </c>
      <c r="U133" t="n">
        <v>0.12</v>
      </c>
      <c r="V133" t="n">
        <v>0.49</v>
      </c>
      <c r="W133" t="n">
        <v>0.72</v>
      </c>
      <c r="X133" t="n">
        <v>10.66</v>
      </c>
      <c r="Y133" t="n">
        <v>1</v>
      </c>
      <c r="Z133" t="n">
        <v>10</v>
      </c>
    </row>
    <row r="134">
      <c r="A134" t="n">
        <v>1</v>
      </c>
      <c r="B134" t="n">
        <v>140</v>
      </c>
      <c r="C134" t="inlineStr">
        <is>
          <t xml:space="preserve">CONCLUIDO	</t>
        </is>
      </c>
      <c r="D134" t="n">
        <v>2.4738</v>
      </c>
      <c r="E134" t="n">
        <v>40.42</v>
      </c>
      <c r="F134" t="n">
        <v>24.62</v>
      </c>
      <c r="G134" t="n">
        <v>5.98</v>
      </c>
      <c r="H134" t="n">
        <v>0.08</v>
      </c>
      <c r="I134" t="n">
        <v>247</v>
      </c>
      <c r="J134" t="n">
        <v>274.57</v>
      </c>
      <c r="K134" t="n">
        <v>60.56</v>
      </c>
      <c r="L134" t="n">
        <v>1.25</v>
      </c>
      <c r="M134" t="n">
        <v>245</v>
      </c>
      <c r="N134" t="n">
        <v>72.76000000000001</v>
      </c>
      <c r="O134" t="n">
        <v>34097.72</v>
      </c>
      <c r="P134" t="n">
        <v>424.98</v>
      </c>
      <c r="Q134" t="n">
        <v>444.74</v>
      </c>
      <c r="R134" t="n">
        <v>300.64</v>
      </c>
      <c r="S134" t="n">
        <v>48.21</v>
      </c>
      <c r="T134" t="n">
        <v>119089.27</v>
      </c>
      <c r="U134" t="n">
        <v>0.16</v>
      </c>
      <c r="V134" t="n">
        <v>0.55</v>
      </c>
      <c r="W134" t="n">
        <v>0.5600000000000001</v>
      </c>
      <c r="X134" t="n">
        <v>7.34</v>
      </c>
      <c r="Y134" t="n">
        <v>1</v>
      </c>
      <c r="Z134" t="n">
        <v>10</v>
      </c>
    </row>
    <row r="135">
      <c r="A135" t="n">
        <v>2</v>
      </c>
      <c r="B135" t="n">
        <v>140</v>
      </c>
      <c r="C135" t="inlineStr">
        <is>
          <t xml:space="preserve">CONCLUIDO	</t>
        </is>
      </c>
      <c r="D135" t="n">
        <v>2.7969</v>
      </c>
      <c r="E135" t="n">
        <v>35.75</v>
      </c>
      <c r="F135" t="n">
        <v>22.88</v>
      </c>
      <c r="G135" t="n">
        <v>7.19</v>
      </c>
      <c r="H135" t="n">
        <v>0.1</v>
      </c>
      <c r="I135" t="n">
        <v>191</v>
      </c>
      <c r="J135" t="n">
        <v>275.05</v>
      </c>
      <c r="K135" t="n">
        <v>60.56</v>
      </c>
      <c r="L135" t="n">
        <v>1.5</v>
      </c>
      <c r="M135" t="n">
        <v>189</v>
      </c>
      <c r="N135" t="n">
        <v>73</v>
      </c>
      <c r="O135" t="n">
        <v>34157.42</v>
      </c>
      <c r="P135" t="n">
        <v>394.53</v>
      </c>
      <c r="Q135" t="n">
        <v>444.67</v>
      </c>
      <c r="R135" t="n">
        <v>243.6</v>
      </c>
      <c r="S135" t="n">
        <v>48.21</v>
      </c>
      <c r="T135" t="n">
        <v>90848.16</v>
      </c>
      <c r="U135" t="n">
        <v>0.2</v>
      </c>
      <c r="V135" t="n">
        <v>0.6</v>
      </c>
      <c r="W135" t="n">
        <v>0.47</v>
      </c>
      <c r="X135" t="n">
        <v>5.6</v>
      </c>
      <c r="Y135" t="n">
        <v>1</v>
      </c>
      <c r="Z135" t="n">
        <v>10</v>
      </c>
    </row>
    <row r="136">
      <c r="A136" t="n">
        <v>3</v>
      </c>
      <c r="B136" t="n">
        <v>140</v>
      </c>
      <c r="C136" t="inlineStr">
        <is>
          <t xml:space="preserve">CONCLUIDO	</t>
        </is>
      </c>
      <c r="D136" t="n">
        <v>3.0453</v>
      </c>
      <c r="E136" t="n">
        <v>32.84</v>
      </c>
      <c r="F136" t="n">
        <v>21.79</v>
      </c>
      <c r="G136" t="n">
        <v>8.380000000000001</v>
      </c>
      <c r="H136" t="n">
        <v>0.11</v>
      </c>
      <c r="I136" t="n">
        <v>156</v>
      </c>
      <c r="J136" t="n">
        <v>275.54</v>
      </c>
      <c r="K136" t="n">
        <v>60.56</v>
      </c>
      <c r="L136" t="n">
        <v>1.75</v>
      </c>
      <c r="M136" t="n">
        <v>154</v>
      </c>
      <c r="N136" t="n">
        <v>73.23</v>
      </c>
      <c r="O136" t="n">
        <v>34217.22</v>
      </c>
      <c r="P136" t="n">
        <v>375.45</v>
      </c>
      <c r="Q136" t="n">
        <v>444.68</v>
      </c>
      <c r="R136" t="n">
        <v>208.18</v>
      </c>
      <c r="S136" t="n">
        <v>48.21</v>
      </c>
      <c r="T136" t="n">
        <v>73314.35000000001</v>
      </c>
      <c r="U136" t="n">
        <v>0.23</v>
      </c>
      <c r="V136" t="n">
        <v>0.63</v>
      </c>
      <c r="W136" t="n">
        <v>0.41</v>
      </c>
      <c r="X136" t="n">
        <v>4.51</v>
      </c>
      <c r="Y136" t="n">
        <v>1</v>
      </c>
      <c r="Z136" t="n">
        <v>10</v>
      </c>
    </row>
    <row r="137">
      <c r="A137" t="n">
        <v>4</v>
      </c>
      <c r="B137" t="n">
        <v>140</v>
      </c>
      <c r="C137" t="inlineStr">
        <is>
          <t xml:space="preserve">CONCLUIDO	</t>
        </is>
      </c>
      <c r="D137" t="n">
        <v>3.2386</v>
      </c>
      <c r="E137" t="n">
        <v>30.88</v>
      </c>
      <c r="F137" t="n">
        <v>21.08</v>
      </c>
      <c r="G137" t="n">
        <v>9.58</v>
      </c>
      <c r="H137" t="n">
        <v>0.13</v>
      </c>
      <c r="I137" t="n">
        <v>132</v>
      </c>
      <c r="J137" t="n">
        <v>276.02</v>
      </c>
      <c r="K137" t="n">
        <v>60.56</v>
      </c>
      <c r="L137" t="n">
        <v>2</v>
      </c>
      <c r="M137" t="n">
        <v>130</v>
      </c>
      <c r="N137" t="n">
        <v>73.47</v>
      </c>
      <c r="O137" t="n">
        <v>34277.1</v>
      </c>
      <c r="P137" t="n">
        <v>363.08</v>
      </c>
      <c r="Q137" t="n">
        <v>444.61</v>
      </c>
      <c r="R137" t="n">
        <v>184.92</v>
      </c>
      <c r="S137" t="n">
        <v>48.21</v>
      </c>
      <c r="T137" t="n">
        <v>61805.25</v>
      </c>
      <c r="U137" t="n">
        <v>0.26</v>
      </c>
      <c r="V137" t="n">
        <v>0.65</v>
      </c>
      <c r="W137" t="n">
        <v>0.37</v>
      </c>
      <c r="X137" t="n">
        <v>3.8</v>
      </c>
      <c r="Y137" t="n">
        <v>1</v>
      </c>
      <c r="Z137" t="n">
        <v>10</v>
      </c>
    </row>
    <row r="138">
      <c r="A138" t="n">
        <v>5</v>
      </c>
      <c r="B138" t="n">
        <v>140</v>
      </c>
      <c r="C138" t="inlineStr">
        <is>
          <t xml:space="preserve">CONCLUIDO	</t>
        </is>
      </c>
      <c r="D138" t="n">
        <v>3.402</v>
      </c>
      <c r="E138" t="n">
        <v>29.39</v>
      </c>
      <c r="F138" t="n">
        <v>20.54</v>
      </c>
      <c r="G138" t="n">
        <v>10.81</v>
      </c>
      <c r="H138" t="n">
        <v>0.14</v>
      </c>
      <c r="I138" t="n">
        <v>114</v>
      </c>
      <c r="J138" t="n">
        <v>276.51</v>
      </c>
      <c r="K138" t="n">
        <v>60.56</v>
      </c>
      <c r="L138" t="n">
        <v>2.25</v>
      </c>
      <c r="M138" t="n">
        <v>112</v>
      </c>
      <c r="N138" t="n">
        <v>73.70999999999999</v>
      </c>
      <c r="O138" t="n">
        <v>34337.08</v>
      </c>
      <c r="P138" t="n">
        <v>353.53</v>
      </c>
      <c r="Q138" t="n">
        <v>444.63</v>
      </c>
      <c r="R138" t="n">
        <v>166.94</v>
      </c>
      <c r="S138" t="n">
        <v>48.21</v>
      </c>
      <c r="T138" t="n">
        <v>52907.1</v>
      </c>
      <c r="U138" t="n">
        <v>0.29</v>
      </c>
      <c r="V138" t="n">
        <v>0.66</v>
      </c>
      <c r="W138" t="n">
        <v>0.35</v>
      </c>
      <c r="X138" t="n">
        <v>3.26</v>
      </c>
      <c r="Y138" t="n">
        <v>1</v>
      </c>
      <c r="Z138" t="n">
        <v>10</v>
      </c>
    </row>
    <row r="139">
      <c r="A139" t="n">
        <v>6</v>
      </c>
      <c r="B139" t="n">
        <v>140</v>
      </c>
      <c r="C139" t="inlineStr">
        <is>
          <t xml:space="preserve">CONCLUIDO	</t>
        </is>
      </c>
      <c r="D139" t="n">
        <v>3.5269</v>
      </c>
      <c r="E139" t="n">
        <v>28.35</v>
      </c>
      <c r="F139" t="n">
        <v>20.18</v>
      </c>
      <c r="G139" t="n">
        <v>11.99</v>
      </c>
      <c r="H139" t="n">
        <v>0.16</v>
      </c>
      <c r="I139" t="n">
        <v>101</v>
      </c>
      <c r="J139" t="n">
        <v>277</v>
      </c>
      <c r="K139" t="n">
        <v>60.56</v>
      </c>
      <c r="L139" t="n">
        <v>2.5</v>
      </c>
      <c r="M139" t="n">
        <v>99</v>
      </c>
      <c r="N139" t="n">
        <v>73.94</v>
      </c>
      <c r="O139" t="n">
        <v>34397.15</v>
      </c>
      <c r="P139" t="n">
        <v>347.07</v>
      </c>
      <c r="Q139" t="n">
        <v>444.62</v>
      </c>
      <c r="R139" t="n">
        <v>155.31</v>
      </c>
      <c r="S139" t="n">
        <v>48.21</v>
      </c>
      <c r="T139" t="n">
        <v>47156.18</v>
      </c>
      <c r="U139" t="n">
        <v>0.31</v>
      </c>
      <c r="V139" t="n">
        <v>0.68</v>
      </c>
      <c r="W139" t="n">
        <v>0.32</v>
      </c>
      <c r="X139" t="n">
        <v>2.9</v>
      </c>
      <c r="Y139" t="n">
        <v>1</v>
      </c>
      <c r="Z139" t="n">
        <v>10</v>
      </c>
    </row>
    <row r="140">
      <c r="A140" t="n">
        <v>7</v>
      </c>
      <c r="B140" t="n">
        <v>140</v>
      </c>
      <c r="C140" t="inlineStr">
        <is>
          <t xml:space="preserve">CONCLUIDO	</t>
        </is>
      </c>
      <c r="D140" t="n">
        <v>3.6343</v>
      </c>
      <c r="E140" t="n">
        <v>27.52</v>
      </c>
      <c r="F140" t="n">
        <v>19.86</v>
      </c>
      <c r="G140" t="n">
        <v>13.1</v>
      </c>
      <c r="H140" t="n">
        <v>0.18</v>
      </c>
      <c r="I140" t="n">
        <v>91</v>
      </c>
      <c r="J140" t="n">
        <v>277.48</v>
      </c>
      <c r="K140" t="n">
        <v>60.56</v>
      </c>
      <c r="L140" t="n">
        <v>2.75</v>
      </c>
      <c r="M140" t="n">
        <v>89</v>
      </c>
      <c r="N140" t="n">
        <v>74.18000000000001</v>
      </c>
      <c r="O140" t="n">
        <v>34457.31</v>
      </c>
      <c r="P140" t="n">
        <v>341.51</v>
      </c>
      <c r="Q140" t="n">
        <v>444.57</v>
      </c>
      <c r="R140" t="n">
        <v>144.88</v>
      </c>
      <c r="S140" t="n">
        <v>48.21</v>
      </c>
      <c r="T140" t="n">
        <v>41989.12</v>
      </c>
      <c r="U140" t="n">
        <v>0.33</v>
      </c>
      <c r="V140" t="n">
        <v>0.6899999999999999</v>
      </c>
      <c r="W140" t="n">
        <v>0.31</v>
      </c>
      <c r="X140" t="n">
        <v>2.58</v>
      </c>
      <c r="Y140" t="n">
        <v>1</v>
      </c>
      <c r="Z140" t="n">
        <v>10</v>
      </c>
    </row>
    <row r="141">
      <c r="A141" t="n">
        <v>8</v>
      </c>
      <c r="B141" t="n">
        <v>140</v>
      </c>
      <c r="C141" t="inlineStr">
        <is>
          <t xml:space="preserve">CONCLUIDO	</t>
        </is>
      </c>
      <c r="D141" t="n">
        <v>3.735</v>
      </c>
      <c r="E141" t="n">
        <v>26.77</v>
      </c>
      <c r="F141" t="n">
        <v>19.59</v>
      </c>
      <c r="G141" t="n">
        <v>14.33</v>
      </c>
      <c r="H141" t="n">
        <v>0.19</v>
      </c>
      <c r="I141" t="n">
        <v>82</v>
      </c>
      <c r="J141" t="n">
        <v>277.97</v>
      </c>
      <c r="K141" t="n">
        <v>60.56</v>
      </c>
      <c r="L141" t="n">
        <v>3</v>
      </c>
      <c r="M141" t="n">
        <v>80</v>
      </c>
      <c r="N141" t="n">
        <v>74.42</v>
      </c>
      <c r="O141" t="n">
        <v>34517.57</v>
      </c>
      <c r="P141" t="n">
        <v>336.61</v>
      </c>
      <c r="Q141" t="n">
        <v>444.65</v>
      </c>
      <c r="R141" t="n">
        <v>136.02</v>
      </c>
      <c r="S141" t="n">
        <v>48.21</v>
      </c>
      <c r="T141" t="n">
        <v>37604.48</v>
      </c>
      <c r="U141" t="n">
        <v>0.35</v>
      </c>
      <c r="V141" t="n">
        <v>0.7</v>
      </c>
      <c r="W141" t="n">
        <v>0.29</v>
      </c>
      <c r="X141" t="n">
        <v>2.31</v>
      </c>
      <c r="Y141" t="n">
        <v>1</v>
      </c>
      <c r="Z141" t="n">
        <v>10</v>
      </c>
    </row>
    <row r="142">
      <c r="A142" t="n">
        <v>9</v>
      </c>
      <c r="B142" t="n">
        <v>140</v>
      </c>
      <c r="C142" t="inlineStr">
        <is>
          <t xml:space="preserve">CONCLUIDO	</t>
        </is>
      </c>
      <c r="D142" t="n">
        <v>3.8174</v>
      </c>
      <c r="E142" t="n">
        <v>26.2</v>
      </c>
      <c r="F142" t="n">
        <v>19.38</v>
      </c>
      <c r="G142" t="n">
        <v>15.5</v>
      </c>
      <c r="H142" t="n">
        <v>0.21</v>
      </c>
      <c r="I142" t="n">
        <v>75</v>
      </c>
      <c r="J142" t="n">
        <v>278.46</v>
      </c>
      <c r="K142" t="n">
        <v>60.56</v>
      </c>
      <c r="L142" t="n">
        <v>3.25</v>
      </c>
      <c r="M142" t="n">
        <v>73</v>
      </c>
      <c r="N142" t="n">
        <v>74.66</v>
      </c>
      <c r="O142" t="n">
        <v>34577.92</v>
      </c>
      <c r="P142" t="n">
        <v>332.8</v>
      </c>
      <c r="Q142" t="n">
        <v>444.6</v>
      </c>
      <c r="R142" t="n">
        <v>128.9</v>
      </c>
      <c r="S142" t="n">
        <v>48.21</v>
      </c>
      <c r="T142" t="n">
        <v>34079.03</v>
      </c>
      <c r="U142" t="n">
        <v>0.37</v>
      </c>
      <c r="V142" t="n">
        <v>0.7</v>
      </c>
      <c r="W142" t="n">
        <v>0.29</v>
      </c>
      <c r="X142" t="n">
        <v>2.1</v>
      </c>
      <c r="Y142" t="n">
        <v>1</v>
      </c>
      <c r="Z142" t="n">
        <v>10</v>
      </c>
    </row>
    <row r="143">
      <c r="A143" t="n">
        <v>10</v>
      </c>
      <c r="B143" t="n">
        <v>140</v>
      </c>
      <c r="C143" t="inlineStr">
        <is>
          <t xml:space="preserve">CONCLUIDO	</t>
        </is>
      </c>
      <c r="D143" t="n">
        <v>3.8908</v>
      </c>
      <c r="E143" t="n">
        <v>25.7</v>
      </c>
      <c r="F143" t="n">
        <v>19.2</v>
      </c>
      <c r="G143" t="n">
        <v>16.69</v>
      </c>
      <c r="H143" t="n">
        <v>0.22</v>
      </c>
      <c r="I143" t="n">
        <v>69</v>
      </c>
      <c r="J143" t="n">
        <v>278.95</v>
      </c>
      <c r="K143" t="n">
        <v>60.56</v>
      </c>
      <c r="L143" t="n">
        <v>3.5</v>
      </c>
      <c r="M143" t="n">
        <v>67</v>
      </c>
      <c r="N143" t="n">
        <v>74.90000000000001</v>
      </c>
      <c r="O143" t="n">
        <v>34638.36</v>
      </c>
      <c r="P143" t="n">
        <v>329.57</v>
      </c>
      <c r="Q143" t="n">
        <v>444.62</v>
      </c>
      <c r="R143" t="n">
        <v>123.05</v>
      </c>
      <c r="S143" t="n">
        <v>48.21</v>
      </c>
      <c r="T143" t="n">
        <v>31183.62</v>
      </c>
      <c r="U143" t="n">
        <v>0.39</v>
      </c>
      <c r="V143" t="n">
        <v>0.71</v>
      </c>
      <c r="W143" t="n">
        <v>0.27</v>
      </c>
      <c r="X143" t="n">
        <v>1.92</v>
      </c>
      <c r="Y143" t="n">
        <v>1</v>
      </c>
      <c r="Z143" t="n">
        <v>10</v>
      </c>
    </row>
    <row r="144">
      <c r="A144" t="n">
        <v>11</v>
      </c>
      <c r="B144" t="n">
        <v>140</v>
      </c>
      <c r="C144" t="inlineStr">
        <is>
          <t xml:space="preserve">CONCLUIDO	</t>
        </is>
      </c>
      <c r="D144" t="n">
        <v>3.9546</v>
      </c>
      <c r="E144" t="n">
        <v>25.29</v>
      </c>
      <c r="F144" t="n">
        <v>19.04</v>
      </c>
      <c r="G144" t="n">
        <v>17.85</v>
      </c>
      <c r="H144" t="n">
        <v>0.24</v>
      </c>
      <c r="I144" t="n">
        <v>64</v>
      </c>
      <c r="J144" t="n">
        <v>279.44</v>
      </c>
      <c r="K144" t="n">
        <v>60.56</v>
      </c>
      <c r="L144" t="n">
        <v>3.75</v>
      </c>
      <c r="M144" t="n">
        <v>62</v>
      </c>
      <c r="N144" t="n">
        <v>75.14</v>
      </c>
      <c r="O144" t="n">
        <v>34698.9</v>
      </c>
      <c r="P144" t="n">
        <v>326.85</v>
      </c>
      <c r="Q144" t="n">
        <v>444.59</v>
      </c>
      <c r="R144" t="n">
        <v>117.95</v>
      </c>
      <c r="S144" t="n">
        <v>48.21</v>
      </c>
      <c r="T144" t="n">
        <v>28658.63</v>
      </c>
      <c r="U144" t="n">
        <v>0.41</v>
      </c>
      <c r="V144" t="n">
        <v>0.72</v>
      </c>
      <c r="W144" t="n">
        <v>0.27</v>
      </c>
      <c r="X144" t="n">
        <v>1.77</v>
      </c>
      <c r="Y144" t="n">
        <v>1</v>
      </c>
      <c r="Z144" t="n">
        <v>10</v>
      </c>
    </row>
    <row r="145">
      <c r="A145" t="n">
        <v>12</v>
      </c>
      <c r="B145" t="n">
        <v>140</v>
      </c>
      <c r="C145" t="inlineStr">
        <is>
          <t xml:space="preserve">CONCLUIDO	</t>
        </is>
      </c>
      <c r="D145" t="n">
        <v>4.0083</v>
      </c>
      <c r="E145" t="n">
        <v>24.95</v>
      </c>
      <c r="F145" t="n">
        <v>18.91</v>
      </c>
      <c r="G145" t="n">
        <v>18.91</v>
      </c>
      <c r="H145" t="n">
        <v>0.25</v>
      </c>
      <c r="I145" t="n">
        <v>60</v>
      </c>
      <c r="J145" t="n">
        <v>279.94</v>
      </c>
      <c r="K145" t="n">
        <v>60.56</v>
      </c>
      <c r="L145" t="n">
        <v>4</v>
      </c>
      <c r="M145" t="n">
        <v>58</v>
      </c>
      <c r="N145" t="n">
        <v>75.38</v>
      </c>
      <c r="O145" t="n">
        <v>34759.54</v>
      </c>
      <c r="P145" t="n">
        <v>324.39</v>
      </c>
      <c r="Q145" t="n">
        <v>444.56</v>
      </c>
      <c r="R145" t="n">
        <v>113.77</v>
      </c>
      <c r="S145" t="n">
        <v>48.21</v>
      </c>
      <c r="T145" t="n">
        <v>26588.59</v>
      </c>
      <c r="U145" t="n">
        <v>0.42</v>
      </c>
      <c r="V145" t="n">
        <v>0.72</v>
      </c>
      <c r="W145" t="n">
        <v>0.26</v>
      </c>
      <c r="X145" t="n">
        <v>1.64</v>
      </c>
      <c r="Y145" t="n">
        <v>1</v>
      </c>
      <c r="Z145" t="n">
        <v>10</v>
      </c>
    </row>
    <row r="146">
      <c r="A146" t="n">
        <v>13</v>
      </c>
      <c r="B146" t="n">
        <v>140</v>
      </c>
      <c r="C146" t="inlineStr">
        <is>
          <t xml:space="preserve">CONCLUIDO	</t>
        </is>
      </c>
      <c r="D146" t="n">
        <v>4.0937</v>
      </c>
      <c r="E146" t="n">
        <v>24.43</v>
      </c>
      <c r="F146" t="n">
        <v>18.65</v>
      </c>
      <c r="G146" t="n">
        <v>20.35</v>
      </c>
      <c r="H146" t="n">
        <v>0.27</v>
      </c>
      <c r="I146" t="n">
        <v>55</v>
      </c>
      <c r="J146" t="n">
        <v>280.43</v>
      </c>
      <c r="K146" t="n">
        <v>60.56</v>
      </c>
      <c r="L146" t="n">
        <v>4.25</v>
      </c>
      <c r="M146" t="n">
        <v>53</v>
      </c>
      <c r="N146" t="n">
        <v>75.62</v>
      </c>
      <c r="O146" t="n">
        <v>34820.27</v>
      </c>
      <c r="P146" t="n">
        <v>319.78</v>
      </c>
      <c r="Q146" t="n">
        <v>444.55</v>
      </c>
      <c r="R146" t="n">
        <v>104.93</v>
      </c>
      <c r="S146" t="n">
        <v>48.21</v>
      </c>
      <c r="T146" t="n">
        <v>22193.74</v>
      </c>
      <c r="U146" t="n">
        <v>0.46</v>
      </c>
      <c r="V146" t="n">
        <v>0.73</v>
      </c>
      <c r="W146" t="n">
        <v>0.25</v>
      </c>
      <c r="X146" t="n">
        <v>1.38</v>
      </c>
      <c r="Y146" t="n">
        <v>1</v>
      </c>
      <c r="Z146" t="n">
        <v>10</v>
      </c>
    </row>
    <row r="147">
      <c r="A147" t="n">
        <v>14</v>
      </c>
      <c r="B147" t="n">
        <v>140</v>
      </c>
      <c r="C147" t="inlineStr">
        <is>
          <t xml:space="preserve">CONCLUIDO	</t>
        </is>
      </c>
      <c r="D147" t="n">
        <v>4.1369</v>
      </c>
      <c r="E147" t="n">
        <v>24.17</v>
      </c>
      <c r="F147" t="n">
        <v>18.56</v>
      </c>
      <c r="G147" t="n">
        <v>21.41</v>
      </c>
      <c r="H147" t="n">
        <v>0.29</v>
      </c>
      <c r="I147" t="n">
        <v>52</v>
      </c>
      <c r="J147" t="n">
        <v>280.92</v>
      </c>
      <c r="K147" t="n">
        <v>60.56</v>
      </c>
      <c r="L147" t="n">
        <v>4.5</v>
      </c>
      <c r="M147" t="n">
        <v>50</v>
      </c>
      <c r="N147" t="n">
        <v>75.87</v>
      </c>
      <c r="O147" t="n">
        <v>34881.09</v>
      </c>
      <c r="P147" t="n">
        <v>317.79</v>
      </c>
      <c r="Q147" t="n">
        <v>444.59</v>
      </c>
      <c r="R147" t="n">
        <v>102.34</v>
      </c>
      <c r="S147" t="n">
        <v>48.21</v>
      </c>
      <c r="T147" t="n">
        <v>20915.06</v>
      </c>
      <c r="U147" t="n">
        <v>0.47</v>
      </c>
      <c r="V147" t="n">
        <v>0.74</v>
      </c>
      <c r="W147" t="n">
        <v>0.23</v>
      </c>
      <c r="X147" t="n">
        <v>1.28</v>
      </c>
      <c r="Y147" t="n">
        <v>1</v>
      </c>
      <c r="Z147" t="n">
        <v>10</v>
      </c>
    </row>
    <row r="148">
      <c r="A148" t="n">
        <v>15</v>
      </c>
      <c r="B148" t="n">
        <v>140</v>
      </c>
      <c r="C148" t="inlineStr">
        <is>
          <t xml:space="preserve">CONCLUIDO	</t>
        </is>
      </c>
      <c r="D148" t="n">
        <v>4.1098</v>
      </c>
      <c r="E148" t="n">
        <v>24.33</v>
      </c>
      <c r="F148" t="n">
        <v>18.82</v>
      </c>
      <c r="G148" t="n">
        <v>22.58</v>
      </c>
      <c r="H148" t="n">
        <v>0.3</v>
      </c>
      <c r="I148" t="n">
        <v>50</v>
      </c>
      <c r="J148" t="n">
        <v>281.41</v>
      </c>
      <c r="K148" t="n">
        <v>60.56</v>
      </c>
      <c r="L148" t="n">
        <v>4.75</v>
      </c>
      <c r="M148" t="n">
        <v>48</v>
      </c>
      <c r="N148" t="n">
        <v>76.11</v>
      </c>
      <c r="O148" t="n">
        <v>34942.02</v>
      </c>
      <c r="P148" t="n">
        <v>322.38</v>
      </c>
      <c r="Q148" t="n">
        <v>444.58</v>
      </c>
      <c r="R148" t="n">
        <v>111.7</v>
      </c>
      <c r="S148" t="n">
        <v>48.21</v>
      </c>
      <c r="T148" t="n">
        <v>25603.33</v>
      </c>
      <c r="U148" t="n">
        <v>0.43</v>
      </c>
      <c r="V148" t="n">
        <v>0.72</v>
      </c>
      <c r="W148" t="n">
        <v>0.24</v>
      </c>
      <c r="X148" t="n">
        <v>1.54</v>
      </c>
      <c r="Y148" t="n">
        <v>1</v>
      </c>
      <c r="Z148" t="n">
        <v>10</v>
      </c>
    </row>
    <row r="149">
      <c r="A149" t="n">
        <v>16</v>
      </c>
      <c r="B149" t="n">
        <v>140</v>
      </c>
      <c r="C149" t="inlineStr">
        <is>
          <t xml:space="preserve">CONCLUIDO	</t>
        </is>
      </c>
      <c r="D149" t="n">
        <v>4.1658</v>
      </c>
      <c r="E149" t="n">
        <v>24.01</v>
      </c>
      <c r="F149" t="n">
        <v>18.65</v>
      </c>
      <c r="G149" t="n">
        <v>23.81</v>
      </c>
      <c r="H149" t="n">
        <v>0.32</v>
      </c>
      <c r="I149" t="n">
        <v>47</v>
      </c>
      <c r="J149" t="n">
        <v>281.91</v>
      </c>
      <c r="K149" t="n">
        <v>60.56</v>
      </c>
      <c r="L149" t="n">
        <v>5</v>
      </c>
      <c r="M149" t="n">
        <v>45</v>
      </c>
      <c r="N149" t="n">
        <v>76.34999999999999</v>
      </c>
      <c r="O149" t="n">
        <v>35003.04</v>
      </c>
      <c r="P149" t="n">
        <v>319.19</v>
      </c>
      <c r="Q149" t="n">
        <v>444.62</v>
      </c>
      <c r="R149" t="n">
        <v>105.69</v>
      </c>
      <c r="S149" t="n">
        <v>48.21</v>
      </c>
      <c r="T149" t="n">
        <v>22615.63</v>
      </c>
      <c r="U149" t="n">
        <v>0.46</v>
      </c>
      <c r="V149" t="n">
        <v>0.73</v>
      </c>
      <c r="W149" t="n">
        <v>0.24</v>
      </c>
      <c r="X149" t="n">
        <v>1.37</v>
      </c>
      <c r="Y149" t="n">
        <v>1</v>
      </c>
      <c r="Z149" t="n">
        <v>10</v>
      </c>
    </row>
    <row r="150">
      <c r="A150" t="n">
        <v>17</v>
      </c>
      <c r="B150" t="n">
        <v>140</v>
      </c>
      <c r="C150" t="inlineStr">
        <is>
          <t xml:space="preserve">CONCLUIDO	</t>
        </is>
      </c>
      <c r="D150" t="n">
        <v>4.1952</v>
      </c>
      <c r="E150" t="n">
        <v>23.84</v>
      </c>
      <c r="F150" t="n">
        <v>18.59</v>
      </c>
      <c r="G150" t="n">
        <v>24.78</v>
      </c>
      <c r="H150" t="n">
        <v>0.33</v>
      </c>
      <c r="I150" t="n">
        <v>45</v>
      </c>
      <c r="J150" t="n">
        <v>282.4</v>
      </c>
      <c r="K150" t="n">
        <v>60.56</v>
      </c>
      <c r="L150" t="n">
        <v>5.25</v>
      </c>
      <c r="M150" t="n">
        <v>43</v>
      </c>
      <c r="N150" t="n">
        <v>76.59999999999999</v>
      </c>
      <c r="O150" t="n">
        <v>35064.15</v>
      </c>
      <c r="P150" t="n">
        <v>318.22</v>
      </c>
      <c r="Q150" t="n">
        <v>444.58</v>
      </c>
      <c r="R150" t="n">
        <v>103.5</v>
      </c>
      <c r="S150" t="n">
        <v>48.21</v>
      </c>
      <c r="T150" t="n">
        <v>21528.39</v>
      </c>
      <c r="U150" t="n">
        <v>0.47</v>
      </c>
      <c r="V150" t="n">
        <v>0.73</v>
      </c>
      <c r="W150" t="n">
        <v>0.23</v>
      </c>
      <c r="X150" t="n">
        <v>1.31</v>
      </c>
      <c r="Y150" t="n">
        <v>1</v>
      </c>
      <c r="Z150" t="n">
        <v>10</v>
      </c>
    </row>
    <row r="151">
      <c r="A151" t="n">
        <v>18</v>
      </c>
      <c r="B151" t="n">
        <v>140</v>
      </c>
      <c r="C151" t="inlineStr">
        <is>
          <t xml:space="preserve">CONCLUIDO	</t>
        </is>
      </c>
      <c r="D151" t="n">
        <v>4.2259</v>
      </c>
      <c r="E151" t="n">
        <v>23.66</v>
      </c>
      <c r="F151" t="n">
        <v>18.52</v>
      </c>
      <c r="G151" t="n">
        <v>25.84</v>
      </c>
      <c r="H151" t="n">
        <v>0.35</v>
      </c>
      <c r="I151" t="n">
        <v>43</v>
      </c>
      <c r="J151" t="n">
        <v>282.9</v>
      </c>
      <c r="K151" t="n">
        <v>60.56</v>
      </c>
      <c r="L151" t="n">
        <v>5.5</v>
      </c>
      <c r="M151" t="n">
        <v>41</v>
      </c>
      <c r="N151" t="n">
        <v>76.84999999999999</v>
      </c>
      <c r="O151" t="n">
        <v>35125.37</v>
      </c>
      <c r="P151" t="n">
        <v>316.74</v>
      </c>
      <c r="Q151" t="n">
        <v>444.6</v>
      </c>
      <c r="R151" t="n">
        <v>101.1</v>
      </c>
      <c r="S151" t="n">
        <v>48.21</v>
      </c>
      <c r="T151" t="n">
        <v>20341.51</v>
      </c>
      <c r="U151" t="n">
        <v>0.48</v>
      </c>
      <c r="V151" t="n">
        <v>0.74</v>
      </c>
      <c r="W151" t="n">
        <v>0.23</v>
      </c>
      <c r="X151" t="n">
        <v>1.24</v>
      </c>
      <c r="Y151" t="n">
        <v>1</v>
      </c>
      <c r="Z151" t="n">
        <v>10</v>
      </c>
    </row>
    <row r="152">
      <c r="A152" t="n">
        <v>19</v>
      </c>
      <c r="B152" t="n">
        <v>140</v>
      </c>
      <c r="C152" t="inlineStr">
        <is>
          <t xml:space="preserve">CONCLUIDO	</t>
        </is>
      </c>
      <c r="D152" t="n">
        <v>4.2572</v>
      </c>
      <c r="E152" t="n">
        <v>23.49</v>
      </c>
      <c r="F152" t="n">
        <v>18.45</v>
      </c>
      <c r="G152" t="n">
        <v>27</v>
      </c>
      <c r="H152" t="n">
        <v>0.36</v>
      </c>
      <c r="I152" t="n">
        <v>41</v>
      </c>
      <c r="J152" t="n">
        <v>283.4</v>
      </c>
      <c r="K152" t="n">
        <v>60.56</v>
      </c>
      <c r="L152" t="n">
        <v>5.75</v>
      </c>
      <c r="M152" t="n">
        <v>39</v>
      </c>
      <c r="N152" t="n">
        <v>77.09</v>
      </c>
      <c r="O152" t="n">
        <v>35186.68</v>
      </c>
      <c r="P152" t="n">
        <v>315.42</v>
      </c>
      <c r="Q152" t="n">
        <v>444.58</v>
      </c>
      <c r="R152" t="n">
        <v>98.95</v>
      </c>
      <c r="S152" t="n">
        <v>48.21</v>
      </c>
      <c r="T152" t="n">
        <v>19274.45</v>
      </c>
      <c r="U152" t="n">
        <v>0.49</v>
      </c>
      <c r="V152" t="n">
        <v>0.74</v>
      </c>
      <c r="W152" t="n">
        <v>0.23</v>
      </c>
      <c r="X152" t="n">
        <v>1.17</v>
      </c>
      <c r="Y152" t="n">
        <v>1</v>
      </c>
      <c r="Z152" t="n">
        <v>10</v>
      </c>
    </row>
    <row r="153">
      <c r="A153" t="n">
        <v>20</v>
      </c>
      <c r="B153" t="n">
        <v>140</v>
      </c>
      <c r="C153" t="inlineStr">
        <is>
          <t xml:space="preserve">CONCLUIDO	</t>
        </is>
      </c>
      <c r="D153" t="n">
        <v>4.2899</v>
      </c>
      <c r="E153" t="n">
        <v>23.31</v>
      </c>
      <c r="F153" t="n">
        <v>18.37</v>
      </c>
      <c r="G153" t="n">
        <v>28.27</v>
      </c>
      <c r="H153" t="n">
        <v>0.38</v>
      </c>
      <c r="I153" t="n">
        <v>39</v>
      </c>
      <c r="J153" t="n">
        <v>283.9</v>
      </c>
      <c r="K153" t="n">
        <v>60.56</v>
      </c>
      <c r="L153" t="n">
        <v>6</v>
      </c>
      <c r="M153" t="n">
        <v>37</v>
      </c>
      <c r="N153" t="n">
        <v>77.34</v>
      </c>
      <c r="O153" t="n">
        <v>35248.1</v>
      </c>
      <c r="P153" t="n">
        <v>314.17</v>
      </c>
      <c r="Q153" t="n">
        <v>444.55</v>
      </c>
      <c r="R153" t="n">
        <v>96.40000000000001</v>
      </c>
      <c r="S153" t="n">
        <v>48.21</v>
      </c>
      <c r="T153" t="n">
        <v>18011.92</v>
      </c>
      <c r="U153" t="n">
        <v>0.5</v>
      </c>
      <c r="V153" t="n">
        <v>0.74</v>
      </c>
      <c r="W153" t="n">
        <v>0.23</v>
      </c>
      <c r="X153" t="n">
        <v>1.1</v>
      </c>
      <c r="Y153" t="n">
        <v>1</v>
      </c>
      <c r="Z153" t="n">
        <v>10</v>
      </c>
    </row>
    <row r="154">
      <c r="A154" t="n">
        <v>21</v>
      </c>
      <c r="B154" t="n">
        <v>140</v>
      </c>
      <c r="C154" t="inlineStr">
        <is>
          <t xml:space="preserve">CONCLUIDO	</t>
        </is>
      </c>
      <c r="D154" t="n">
        <v>4.3214</v>
      </c>
      <c r="E154" t="n">
        <v>23.14</v>
      </c>
      <c r="F154" t="n">
        <v>18.31</v>
      </c>
      <c r="G154" t="n">
        <v>29.69</v>
      </c>
      <c r="H154" t="n">
        <v>0.39</v>
      </c>
      <c r="I154" t="n">
        <v>37</v>
      </c>
      <c r="J154" t="n">
        <v>284.4</v>
      </c>
      <c r="K154" t="n">
        <v>60.56</v>
      </c>
      <c r="L154" t="n">
        <v>6.25</v>
      </c>
      <c r="M154" t="n">
        <v>35</v>
      </c>
      <c r="N154" t="n">
        <v>77.59</v>
      </c>
      <c r="O154" t="n">
        <v>35309.61</v>
      </c>
      <c r="P154" t="n">
        <v>312.89</v>
      </c>
      <c r="Q154" t="n">
        <v>444.58</v>
      </c>
      <c r="R154" t="n">
        <v>94.23</v>
      </c>
      <c r="S154" t="n">
        <v>48.21</v>
      </c>
      <c r="T154" t="n">
        <v>16936.54</v>
      </c>
      <c r="U154" t="n">
        <v>0.51</v>
      </c>
      <c r="V154" t="n">
        <v>0.75</v>
      </c>
      <c r="W154" t="n">
        <v>0.22</v>
      </c>
      <c r="X154" t="n">
        <v>1.03</v>
      </c>
      <c r="Y154" t="n">
        <v>1</v>
      </c>
      <c r="Z154" t="n">
        <v>10</v>
      </c>
    </row>
    <row r="155">
      <c r="A155" t="n">
        <v>22</v>
      </c>
      <c r="B155" t="n">
        <v>140</v>
      </c>
      <c r="C155" t="inlineStr">
        <is>
          <t xml:space="preserve">CONCLUIDO	</t>
        </is>
      </c>
      <c r="D155" t="n">
        <v>4.3349</v>
      </c>
      <c r="E155" t="n">
        <v>23.07</v>
      </c>
      <c r="F155" t="n">
        <v>18.29</v>
      </c>
      <c r="G155" t="n">
        <v>30.48</v>
      </c>
      <c r="H155" t="n">
        <v>0.41</v>
      </c>
      <c r="I155" t="n">
        <v>36</v>
      </c>
      <c r="J155" t="n">
        <v>284.89</v>
      </c>
      <c r="K155" t="n">
        <v>60.56</v>
      </c>
      <c r="L155" t="n">
        <v>6.5</v>
      </c>
      <c r="M155" t="n">
        <v>34</v>
      </c>
      <c r="N155" t="n">
        <v>77.84</v>
      </c>
      <c r="O155" t="n">
        <v>35371.22</v>
      </c>
      <c r="P155" t="n">
        <v>312.29</v>
      </c>
      <c r="Q155" t="n">
        <v>444.55</v>
      </c>
      <c r="R155" t="n">
        <v>93.48999999999999</v>
      </c>
      <c r="S155" t="n">
        <v>48.21</v>
      </c>
      <c r="T155" t="n">
        <v>16568.6</v>
      </c>
      <c r="U155" t="n">
        <v>0.52</v>
      </c>
      <c r="V155" t="n">
        <v>0.75</v>
      </c>
      <c r="W155" t="n">
        <v>0.22</v>
      </c>
      <c r="X155" t="n">
        <v>1.01</v>
      </c>
      <c r="Y155" t="n">
        <v>1</v>
      </c>
      <c r="Z155" t="n">
        <v>10</v>
      </c>
    </row>
    <row r="156">
      <c r="A156" t="n">
        <v>23</v>
      </c>
      <c r="B156" t="n">
        <v>140</v>
      </c>
      <c r="C156" t="inlineStr">
        <is>
          <t xml:space="preserve">CONCLUIDO	</t>
        </is>
      </c>
      <c r="D156" t="n">
        <v>4.3467</v>
      </c>
      <c r="E156" t="n">
        <v>23.01</v>
      </c>
      <c r="F156" t="n">
        <v>18.28</v>
      </c>
      <c r="G156" t="n">
        <v>31.33</v>
      </c>
      <c r="H156" t="n">
        <v>0.42</v>
      </c>
      <c r="I156" t="n">
        <v>35</v>
      </c>
      <c r="J156" t="n">
        <v>285.39</v>
      </c>
      <c r="K156" t="n">
        <v>60.56</v>
      </c>
      <c r="L156" t="n">
        <v>6.75</v>
      </c>
      <c r="M156" t="n">
        <v>33</v>
      </c>
      <c r="N156" t="n">
        <v>78.09</v>
      </c>
      <c r="O156" t="n">
        <v>35432.93</v>
      </c>
      <c r="P156" t="n">
        <v>311.89</v>
      </c>
      <c r="Q156" t="n">
        <v>444.61</v>
      </c>
      <c r="R156" t="n">
        <v>93.29000000000001</v>
      </c>
      <c r="S156" t="n">
        <v>48.21</v>
      </c>
      <c r="T156" t="n">
        <v>16474.91</v>
      </c>
      <c r="U156" t="n">
        <v>0.52</v>
      </c>
      <c r="V156" t="n">
        <v>0.75</v>
      </c>
      <c r="W156" t="n">
        <v>0.22</v>
      </c>
      <c r="X156" t="n">
        <v>1</v>
      </c>
      <c r="Y156" t="n">
        <v>1</v>
      </c>
      <c r="Z156" t="n">
        <v>10</v>
      </c>
    </row>
    <row r="157">
      <c r="A157" t="n">
        <v>24</v>
      </c>
      <c r="B157" t="n">
        <v>140</v>
      </c>
      <c r="C157" t="inlineStr">
        <is>
          <t xml:space="preserve">CONCLUIDO	</t>
        </is>
      </c>
      <c r="D157" t="n">
        <v>4.3845</v>
      </c>
      <c r="E157" t="n">
        <v>22.81</v>
      </c>
      <c r="F157" t="n">
        <v>18.18</v>
      </c>
      <c r="G157" t="n">
        <v>33.06</v>
      </c>
      <c r="H157" t="n">
        <v>0.44</v>
      </c>
      <c r="I157" t="n">
        <v>33</v>
      </c>
      <c r="J157" t="n">
        <v>285.9</v>
      </c>
      <c r="K157" t="n">
        <v>60.56</v>
      </c>
      <c r="L157" t="n">
        <v>7</v>
      </c>
      <c r="M157" t="n">
        <v>31</v>
      </c>
      <c r="N157" t="n">
        <v>78.34</v>
      </c>
      <c r="O157" t="n">
        <v>35494.74</v>
      </c>
      <c r="P157" t="n">
        <v>310.15</v>
      </c>
      <c r="Q157" t="n">
        <v>444.58</v>
      </c>
      <c r="R157" t="n">
        <v>90.09999999999999</v>
      </c>
      <c r="S157" t="n">
        <v>48.21</v>
      </c>
      <c r="T157" t="n">
        <v>14892.22</v>
      </c>
      <c r="U157" t="n">
        <v>0.54</v>
      </c>
      <c r="V157" t="n">
        <v>0.75</v>
      </c>
      <c r="W157" t="n">
        <v>0.22</v>
      </c>
      <c r="X157" t="n">
        <v>0.9</v>
      </c>
      <c r="Y157" t="n">
        <v>1</v>
      </c>
      <c r="Z157" t="n">
        <v>10</v>
      </c>
    </row>
    <row r="158">
      <c r="A158" t="n">
        <v>25</v>
      </c>
      <c r="B158" t="n">
        <v>140</v>
      </c>
      <c r="C158" t="inlineStr">
        <is>
          <t xml:space="preserve">CONCLUIDO	</t>
        </is>
      </c>
      <c r="D158" t="n">
        <v>4.4015</v>
      </c>
      <c r="E158" t="n">
        <v>22.72</v>
      </c>
      <c r="F158" t="n">
        <v>18.15</v>
      </c>
      <c r="G158" t="n">
        <v>34.03</v>
      </c>
      <c r="H158" t="n">
        <v>0.45</v>
      </c>
      <c r="I158" t="n">
        <v>32</v>
      </c>
      <c r="J158" t="n">
        <v>286.4</v>
      </c>
      <c r="K158" t="n">
        <v>60.56</v>
      </c>
      <c r="L158" t="n">
        <v>7.25</v>
      </c>
      <c r="M158" t="n">
        <v>30</v>
      </c>
      <c r="N158" t="n">
        <v>78.59</v>
      </c>
      <c r="O158" t="n">
        <v>35556.78</v>
      </c>
      <c r="P158" t="n">
        <v>309.6</v>
      </c>
      <c r="Q158" t="n">
        <v>444.55</v>
      </c>
      <c r="R158" t="n">
        <v>89.03</v>
      </c>
      <c r="S158" t="n">
        <v>48.21</v>
      </c>
      <c r="T158" t="n">
        <v>14361.97</v>
      </c>
      <c r="U158" t="n">
        <v>0.54</v>
      </c>
      <c r="V158" t="n">
        <v>0.75</v>
      </c>
      <c r="W158" t="n">
        <v>0.21</v>
      </c>
      <c r="X158" t="n">
        <v>0.87</v>
      </c>
      <c r="Y158" t="n">
        <v>1</v>
      </c>
      <c r="Z158" t="n">
        <v>10</v>
      </c>
    </row>
    <row r="159">
      <c r="A159" t="n">
        <v>26</v>
      </c>
      <c r="B159" t="n">
        <v>140</v>
      </c>
      <c r="C159" t="inlineStr">
        <is>
          <t xml:space="preserve">CONCLUIDO	</t>
        </is>
      </c>
      <c r="D159" t="n">
        <v>4.4146</v>
      </c>
      <c r="E159" t="n">
        <v>22.65</v>
      </c>
      <c r="F159" t="n">
        <v>18.13</v>
      </c>
      <c r="G159" t="n">
        <v>35.09</v>
      </c>
      <c r="H159" t="n">
        <v>0.47</v>
      </c>
      <c r="I159" t="n">
        <v>31</v>
      </c>
      <c r="J159" t="n">
        <v>286.9</v>
      </c>
      <c r="K159" t="n">
        <v>60.56</v>
      </c>
      <c r="L159" t="n">
        <v>7.5</v>
      </c>
      <c r="M159" t="n">
        <v>29</v>
      </c>
      <c r="N159" t="n">
        <v>78.84999999999999</v>
      </c>
      <c r="O159" t="n">
        <v>35618.8</v>
      </c>
      <c r="P159" t="n">
        <v>309.16</v>
      </c>
      <c r="Q159" t="n">
        <v>444.56</v>
      </c>
      <c r="R159" t="n">
        <v>88.55</v>
      </c>
      <c r="S159" t="n">
        <v>48.21</v>
      </c>
      <c r="T159" t="n">
        <v>14125.1</v>
      </c>
      <c r="U159" t="n">
        <v>0.54</v>
      </c>
      <c r="V159" t="n">
        <v>0.75</v>
      </c>
      <c r="W159" t="n">
        <v>0.21</v>
      </c>
      <c r="X159" t="n">
        <v>0.85</v>
      </c>
      <c r="Y159" t="n">
        <v>1</v>
      </c>
      <c r="Z159" t="n">
        <v>10</v>
      </c>
    </row>
    <row r="160">
      <c r="A160" t="n">
        <v>27</v>
      </c>
      <c r="B160" t="n">
        <v>140</v>
      </c>
      <c r="C160" t="inlineStr">
        <is>
          <t xml:space="preserve">CONCLUIDO	</t>
        </is>
      </c>
      <c r="D160" t="n">
        <v>4.4328</v>
      </c>
      <c r="E160" t="n">
        <v>22.56</v>
      </c>
      <c r="F160" t="n">
        <v>18.09</v>
      </c>
      <c r="G160" t="n">
        <v>36.18</v>
      </c>
      <c r="H160" t="n">
        <v>0.48</v>
      </c>
      <c r="I160" t="n">
        <v>30</v>
      </c>
      <c r="J160" t="n">
        <v>287.41</v>
      </c>
      <c r="K160" t="n">
        <v>60.56</v>
      </c>
      <c r="L160" t="n">
        <v>7.75</v>
      </c>
      <c r="M160" t="n">
        <v>28</v>
      </c>
      <c r="N160" t="n">
        <v>79.09999999999999</v>
      </c>
      <c r="O160" t="n">
        <v>35680.92</v>
      </c>
      <c r="P160" t="n">
        <v>308.46</v>
      </c>
      <c r="Q160" t="n">
        <v>444.55</v>
      </c>
      <c r="R160" t="n">
        <v>87.23999999999999</v>
      </c>
      <c r="S160" t="n">
        <v>48.21</v>
      </c>
      <c r="T160" t="n">
        <v>13475.61</v>
      </c>
      <c r="U160" t="n">
        <v>0.55</v>
      </c>
      <c r="V160" t="n">
        <v>0.75</v>
      </c>
      <c r="W160" t="n">
        <v>0.21</v>
      </c>
      <c r="X160" t="n">
        <v>0.8100000000000001</v>
      </c>
      <c r="Y160" t="n">
        <v>1</v>
      </c>
      <c r="Z160" t="n">
        <v>10</v>
      </c>
    </row>
    <row r="161">
      <c r="A161" t="n">
        <v>28</v>
      </c>
      <c r="B161" t="n">
        <v>140</v>
      </c>
      <c r="C161" t="inlineStr">
        <is>
          <t xml:space="preserve">CONCLUIDO	</t>
        </is>
      </c>
      <c r="D161" t="n">
        <v>4.4499</v>
      </c>
      <c r="E161" t="n">
        <v>22.47</v>
      </c>
      <c r="F161" t="n">
        <v>18.06</v>
      </c>
      <c r="G161" t="n">
        <v>37.36</v>
      </c>
      <c r="H161" t="n">
        <v>0.49</v>
      </c>
      <c r="I161" t="n">
        <v>29</v>
      </c>
      <c r="J161" t="n">
        <v>287.91</v>
      </c>
      <c r="K161" t="n">
        <v>60.56</v>
      </c>
      <c r="L161" t="n">
        <v>8</v>
      </c>
      <c r="M161" t="n">
        <v>27</v>
      </c>
      <c r="N161" t="n">
        <v>79.36</v>
      </c>
      <c r="O161" t="n">
        <v>35743.15</v>
      </c>
      <c r="P161" t="n">
        <v>307.59</v>
      </c>
      <c r="Q161" t="n">
        <v>444.57</v>
      </c>
      <c r="R161" t="n">
        <v>85.91</v>
      </c>
      <c r="S161" t="n">
        <v>48.21</v>
      </c>
      <c r="T161" t="n">
        <v>12814.6</v>
      </c>
      <c r="U161" t="n">
        <v>0.5600000000000001</v>
      </c>
      <c r="V161" t="n">
        <v>0.76</v>
      </c>
      <c r="W161" t="n">
        <v>0.21</v>
      </c>
      <c r="X161" t="n">
        <v>0.78</v>
      </c>
      <c r="Y161" t="n">
        <v>1</v>
      </c>
      <c r="Z161" t="n">
        <v>10</v>
      </c>
    </row>
    <row r="162">
      <c r="A162" t="n">
        <v>29</v>
      </c>
      <c r="B162" t="n">
        <v>140</v>
      </c>
      <c r="C162" t="inlineStr">
        <is>
          <t xml:space="preserve">CONCLUIDO	</t>
        </is>
      </c>
      <c r="D162" t="n">
        <v>4.4693</v>
      </c>
      <c r="E162" t="n">
        <v>22.38</v>
      </c>
      <c r="F162" t="n">
        <v>18.01</v>
      </c>
      <c r="G162" t="n">
        <v>38.6</v>
      </c>
      <c r="H162" t="n">
        <v>0.51</v>
      </c>
      <c r="I162" t="n">
        <v>28</v>
      </c>
      <c r="J162" t="n">
        <v>288.42</v>
      </c>
      <c r="K162" t="n">
        <v>60.56</v>
      </c>
      <c r="L162" t="n">
        <v>8.25</v>
      </c>
      <c r="M162" t="n">
        <v>26</v>
      </c>
      <c r="N162" t="n">
        <v>79.61</v>
      </c>
      <c r="O162" t="n">
        <v>35805.48</v>
      </c>
      <c r="P162" t="n">
        <v>306.67</v>
      </c>
      <c r="Q162" t="n">
        <v>444.57</v>
      </c>
      <c r="R162" t="n">
        <v>84.39</v>
      </c>
      <c r="S162" t="n">
        <v>48.21</v>
      </c>
      <c r="T162" t="n">
        <v>12060.32</v>
      </c>
      <c r="U162" t="n">
        <v>0.57</v>
      </c>
      <c r="V162" t="n">
        <v>0.76</v>
      </c>
      <c r="W162" t="n">
        <v>0.21</v>
      </c>
      <c r="X162" t="n">
        <v>0.73</v>
      </c>
      <c r="Y162" t="n">
        <v>1</v>
      </c>
      <c r="Z162" t="n">
        <v>10</v>
      </c>
    </row>
    <row r="163">
      <c r="A163" t="n">
        <v>30</v>
      </c>
      <c r="B163" t="n">
        <v>140</v>
      </c>
      <c r="C163" t="inlineStr">
        <is>
          <t xml:space="preserve">CONCLUIDO	</t>
        </is>
      </c>
      <c r="D163" t="n">
        <v>4.5077</v>
      </c>
      <c r="E163" t="n">
        <v>22.18</v>
      </c>
      <c r="F163" t="n">
        <v>17.87</v>
      </c>
      <c r="G163" t="n">
        <v>39.72</v>
      </c>
      <c r="H163" t="n">
        <v>0.52</v>
      </c>
      <c r="I163" t="n">
        <v>27</v>
      </c>
      <c r="J163" t="n">
        <v>288.92</v>
      </c>
      <c r="K163" t="n">
        <v>60.56</v>
      </c>
      <c r="L163" t="n">
        <v>8.5</v>
      </c>
      <c r="M163" t="n">
        <v>25</v>
      </c>
      <c r="N163" t="n">
        <v>79.87</v>
      </c>
      <c r="O163" t="n">
        <v>35867.91</v>
      </c>
      <c r="P163" t="n">
        <v>304.29</v>
      </c>
      <c r="Q163" t="n">
        <v>444.57</v>
      </c>
      <c r="R163" t="n">
        <v>79.59999999999999</v>
      </c>
      <c r="S163" t="n">
        <v>48.21</v>
      </c>
      <c r="T163" t="n">
        <v>9668.219999999999</v>
      </c>
      <c r="U163" t="n">
        <v>0.61</v>
      </c>
      <c r="V163" t="n">
        <v>0.76</v>
      </c>
      <c r="W163" t="n">
        <v>0.2</v>
      </c>
      <c r="X163" t="n">
        <v>0.59</v>
      </c>
      <c r="Y163" t="n">
        <v>1</v>
      </c>
      <c r="Z163" t="n">
        <v>10</v>
      </c>
    </row>
    <row r="164">
      <c r="A164" t="n">
        <v>31</v>
      </c>
      <c r="B164" t="n">
        <v>140</v>
      </c>
      <c r="C164" t="inlineStr">
        <is>
          <t xml:space="preserve">CONCLUIDO	</t>
        </is>
      </c>
      <c r="D164" t="n">
        <v>4.5074</v>
      </c>
      <c r="E164" t="n">
        <v>22.19</v>
      </c>
      <c r="F164" t="n">
        <v>17.93</v>
      </c>
      <c r="G164" t="n">
        <v>41.37</v>
      </c>
      <c r="H164" t="n">
        <v>0.54</v>
      </c>
      <c r="I164" t="n">
        <v>26</v>
      </c>
      <c r="J164" t="n">
        <v>289.43</v>
      </c>
      <c r="K164" t="n">
        <v>60.56</v>
      </c>
      <c r="L164" t="n">
        <v>8.75</v>
      </c>
      <c r="M164" t="n">
        <v>24</v>
      </c>
      <c r="N164" t="n">
        <v>80.12</v>
      </c>
      <c r="O164" t="n">
        <v>35930.44</v>
      </c>
      <c r="P164" t="n">
        <v>304.98</v>
      </c>
      <c r="Q164" t="n">
        <v>444.56</v>
      </c>
      <c r="R164" t="n">
        <v>82.15000000000001</v>
      </c>
      <c r="S164" t="n">
        <v>48.21</v>
      </c>
      <c r="T164" t="n">
        <v>10951.98</v>
      </c>
      <c r="U164" t="n">
        <v>0.59</v>
      </c>
      <c r="V164" t="n">
        <v>0.76</v>
      </c>
      <c r="W164" t="n">
        <v>0.19</v>
      </c>
      <c r="X164" t="n">
        <v>0.65</v>
      </c>
      <c r="Y164" t="n">
        <v>1</v>
      </c>
      <c r="Z164" t="n">
        <v>10</v>
      </c>
    </row>
    <row r="165">
      <c r="A165" t="n">
        <v>32</v>
      </c>
      <c r="B165" t="n">
        <v>140</v>
      </c>
      <c r="C165" t="inlineStr">
        <is>
          <t xml:space="preserve">CONCLUIDO	</t>
        </is>
      </c>
      <c r="D165" t="n">
        <v>4.4888</v>
      </c>
      <c r="E165" t="n">
        <v>22.28</v>
      </c>
      <c r="F165" t="n">
        <v>18.02</v>
      </c>
      <c r="G165" t="n">
        <v>41.58</v>
      </c>
      <c r="H165" t="n">
        <v>0.55</v>
      </c>
      <c r="I165" t="n">
        <v>26</v>
      </c>
      <c r="J165" t="n">
        <v>289.94</v>
      </c>
      <c r="K165" t="n">
        <v>60.56</v>
      </c>
      <c r="L165" t="n">
        <v>9</v>
      </c>
      <c r="M165" t="n">
        <v>24</v>
      </c>
      <c r="N165" t="n">
        <v>80.38</v>
      </c>
      <c r="O165" t="n">
        <v>35993.08</v>
      </c>
      <c r="P165" t="n">
        <v>306.52</v>
      </c>
      <c r="Q165" t="n">
        <v>444.57</v>
      </c>
      <c r="R165" t="n">
        <v>85</v>
      </c>
      <c r="S165" t="n">
        <v>48.21</v>
      </c>
      <c r="T165" t="n">
        <v>12374.89</v>
      </c>
      <c r="U165" t="n">
        <v>0.57</v>
      </c>
      <c r="V165" t="n">
        <v>0.76</v>
      </c>
      <c r="W165" t="n">
        <v>0.2</v>
      </c>
      <c r="X165" t="n">
        <v>0.74</v>
      </c>
      <c r="Y165" t="n">
        <v>1</v>
      </c>
      <c r="Z165" t="n">
        <v>10</v>
      </c>
    </row>
    <row r="166">
      <c r="A166" t="n">
        <v>33</v>
      </c>
      <c r="B166" t="n">
        <v>140</v>
      </c>
      <c r="C166" t="inlineStr">
        <is>
          <t xml:space="preserve">CONCLUIDO	</t>
        </is>
      </c>
      <c r="D166" t="n">
        <v>4.5019</v>
      </c>
      <c r="E166" t="n">
        <v>22.21</v>
      </c>
      <c r="F166" t="n">
        <v>18.01</v>
      </c>
      <c r="G166" t="n">
        <v>43.22</v>
      </c>
      <c r="H166" t="n">
        <v>0.57</v>
      </c>
      <c r="I166" t="n">
        <v>25</v>
      </c>
      <c r="J166" t="n">
        <v>290.45</v>
      </c>
      <c r="K166" t="n">
        <v>60.56</v>
      </c>
      <c r="L166" t="n">
        <v>9.25</v>
      </c>
      <c r="M166" t="n">
        <v>23</v>
      </c>
      <c r="N166" t="n">
        <v>80.64</v>
      </c>
      <c r="O166" t="n">
        <v>36055.83</v>
      </c>
      <c r="P166" t="n">
        <v>306.42</v>
      </c>
      <c r="Q166" t="n">
        <v>444.56</v>
      </c>
      <c r="R166" t="n">
        <v>84.56999999999999</v>
      </c>
      <c r="S166" t="n">
        <v>48.21</v>
      </c>
      <c r="T166" t="n">
        <v>12163.51</v>
      </c>
      <c r="U166" t="n">
        <v>0.57</v>
      </c>
      <c r="V166" t="n">
        <v>0.76</v>
      </c>
      <c r="W166" t="n">
        <v>0.2</v>
      </c>
      <c r="X166" t="n">
        <v>0.73</v>
      </c>
      <c r="Y166" t="n">
        <v>1</v>
      </c>
      <c r="Z166" t="n">
        <v>10</v>
      </c>
    </row>
    <row r="167">
      <c r="A167" t="n">
        <v>34</v>
      </c>
      <c r="B167" t="n">
        <v>140</v>
      </c>
      <c r="C167" t="inlineStr">
        <is>
          <t xml:space="preserve">CONCLUIDO	</t>
        </is>
      </c>
      <c r="D167" t="n">
        <v>4.5255</v>
      </c>
      <c r="E167" t="n">
        <v>22.1</v>
      </c>
      <c r="F167" t="n">
        <v>17.94</v>
      </c>
      <c r="G167" t="n">
        <v>44.86</v>
      </c>
      <c r="H167" t="n">
        <v>0.58</v>
      </c>
      <c r="I167" t="n">
        <v>24</v>
      </c>
      <c r="J167" t="n">
        <v>290.96</v>
      </c>
      <c r="K167" t="n">
        <v>60.56</v>
      </c>
      <c r="L167" t="n">
        <v>9.5</v>
      </c>
      <c r="M167" t="n">
        <v>22</v>
      </c>
      <c r="N167" t="n">
        <v>80.90000000000001</v>
      </c>
      <c r="O167" t="n">
        <v>36118.68</v>
      </c>
      <c r="P167" t="n">
        <v>304.88</v>
      </c>
      <c r="Q167" t="n">
        <v>444.59</v>
      </c>
      <c r="R167" t="n">
        <v>82.37</v>
      </c>
      <c r="S167" t="n">
        <v>48.21</v>
      </c>
      <c r="T167" t="n">
        <v>11069.49</v>
      </c>
      <c r="U167" t="n">
        <v>0.59</v>
      </c>
      <c r="V167" t="n">
        <v>0.76</v>
      </c>
      <c r="W167" t="n">
        <v>0.2</v>
      </c>
      <c r="X167" t="n">
        <v>0.66</v>
      </c>
      <c r="Y167" t="n">
        <v>1</v>
      </c>
      <c r="Z167" t="n">
        <v>10</v>
      </c>
    </row>
    <row r="168">
      <c r="A168" t="n">
        <v>35</v>
      </c>
      <c r="B168" t="n">
        <v>140</v>
      </c>
      <c r="C168" t="inlineStr">
        <is>
          <t xml:space="preserve">CONCLUIDO	</t>
        </is>
      </c>
      <c r="D168" t="n">
        <v>4.5251</v>
      </c>
      <c r="E168" t="n">
        <v>22.1</v>
      </c>
      <c r="F168" t="n">
        <v>17.94</v>
      </c>
      <c r="G168" t="n">
        <v>44.86</v>
      </c>
      <c r="H168" t="n">
        <v>0.6</v>
      </c>
      <c r="I168" t="n">
        <v>24</v>
      </c>
      <c r="J168" t="n">
        <v>291.47</v>
      </c>
      <c r="K168" t="n">
        <v>60.56</v>
      </c>
      <c r="L168" t="n">
        <v>9.75</v>
      </c>
      <c r="M168" t="n">
        <v>22</v>
      </c>
      <c r="N168" t="n">
        <v>81.16</v>
      </c>
      <c r="O168" t="n">
        <v>36181.64</v>
      </c>
      <c r="P168" t="n">
        <v>305.23</v>
      </c>
      <c r="Q168" t="n">
        <v>444.56</v>
      </c>
      <c r="R168" t="n">
        <v>82.38</v>
      </c>
      <c r="S168" t="n">
        <v>48.21</v>
      </c>
      <c r="T168" t="n">
        <v>11076.13</v>
      </c>
      <c r="U168" t="n">
        <v>0.59</v>
      </c>
      <c r="V168" t="n">
        <v>0.76</v>
      </c>
      <c r="W168" t="n">
        <v>0.2</v>
      </c>
      <c r="X168" t="n">
        <v>0.67</v>
      </c>
      <c r="Y168" t="n">
        <v>1</v>
      </c>
      <c r="Z168" t="n">
        <v>10</v>
      </c>
    </row>
    <row r="169">
      <c r="A169" t="n">
        <v>36</v>
      </c>
      <c r="B169" t="n">
        <v>140</v>
      </c>
      <c r="C169" t="inlineStr">
        <is>
          <t xml:space="preserve">CONCLUIDO	</t>
        </is>
      </c>
      <c r="D169" t="n">
        <v>4.5439</v>
      </c>
      <c r="E169" t="n">
        <v>22.01</v>
      </c>
      <c r="F169" t="n">
        <v>17.91</v>
      </c>
      <c r="G169" t="n">
        <v>46.71</v>
      </c>
      <c r="H169" t="n">
        <v>0.61</v>
      </c>
      <c r="I169" t="n">
        <v>23</v>
      </c>
      <c r="J169" t="n">
        <v>291.98</v>
      </c>
      <c r="K169" t="n">
        <v>60.56</v>
      </c>
      <c r="L169" t="n">
        <v>10</v>
      </c>
      <c r="M169" t="n">
        <v>21</v>
      </c>
      <c r="N169" t="n">
        <v>81.42</v>
      </c>
      <c r="O169" t="n">
        <v>36244.71</v>
      </c>
      <c r="P169" t="n">
        <v>304.06</v>
      </c>
      <c r="Q169" t="n">
        <v>444.56</v>
      </c>
      <c r="R169" t="n">
        <v>81.09</v>
      </c>
      <c r="S169" t="n">
        <v>48.21</v>
      </c>
      <c r="T169" t="n">
        <v>10435.16</v>
      </c>
      <c r="U169" t="n">
        <v>0.59</v>
      </c>
      <c r="V169" t="n">
        <v>0.76</v>
      </c>
      <c r="W169" t="n">
        <v>0.2</v>
      </c>
      <c r="X169" t="n">
        <v>0.63</v>
      </c>
      <c r="Y169" t="n">
        <v>1</v>
      </c>
      <c r="Z169" t="n">
        <v>10</v>
      </c>
    </row>
    <row r="170">
      <c r="A170" t="n">
        <v>37</v>
      </c>
      <c r="B170" t="n">
        <v>140</v>
      </c>
      <c r="C170" t="inlineStr">
        <is>
          <t xml:space="preserve">CONCLUIDO	</t>
        </is>
      </c>
      <c r="D170" t="n">
        <v>4.5405</v>
      </c>
      <c r="E170" t="n">
        <v>22.02</v>
      </c>
      <c r="F170" t="n">
        <v>17.92</v>
      </c>
      <c r="G170" t="n">
        <v>46.75</v>
      </c>
      <c r="H170" t="n">
        <v>0.62</v>
      </c>
      <c r="I170" t="n">
        <v>23</v>
      </c>
      <c r="J170" t="n">
        <v>292.49</v>
      </c>
      <c r="K170" t="n">
        <v>60.56</v>
      </c>
      <c r="L170" t="n">
        <v>10.25</v>
      </c>
      <c r="M170" t="n">
        <v>21</v>
      </c>
      <c r="N170" t="n">
        <v>81.68000000000001</v>
      </c>
      <c r="O170" t="n">
        <v>36307.88</v>
      </c>
      <c r="P170" t="n">
        <v>304.26</v>
      </c>
      <c r="Q170" t="n">
        <v>444.55</v>
      </c>
      <c r="R170" t="n">
        <v>81.7</v>
      </c>
      <c r="S170" t="n">
        <v>48.21</v>
      </c>
      <c r="T170" t="n">
        <v>10738.51</v>
      </c>
      <c r="U170" t="n">
        <v>0.59</v>
      </c>
      <c r="V170" t="n">
        <v>0.76</v>
      </c>
      <c r="W170" t="n">
        <v>0.2</v>
      </c>
      <c r="X170" t="n">
        <v>0.65</v>
      </c>
      <c r="Y170" t="n">
        <v>1</v>
      </c>
      <c r="Z170" t="n">
        <v>10</v>
      </c>
    </row>
    <row r="171">
      <c r="A171" t="n">
        <v>38</v>
      </c>
      <c r="B171" t="n">
        <v>140</v>
      </c>
      <c r="C171" t="inlineStr">
        <is>
          <t xml:space="preserve">CONCLUIDO	</t>
        </is>
      </c>
      <c r="D171" t="n">
        <v>4.5613</v>
      </c>
      <c r="E171" t="n">
        <v>21.92</v>
      </c>
      <c r="F171" t="n">
        <v>17.87</v>
      </c>
      <c r="G171" t="n">
        <v>48.75</v>
      </c>
      <c r="H171" t="n">
        <v>0.64</v>
      </c>
      <c r="I171" t="n">
        <v>22</v>
      </c>
      <c r="J171" t="n">
        <v>293</v>
      </c>
      <c r="K171" t="n">
        <v>60.56</v>
      </c>
      <c r="L171" t="n">
        <v>10.5</v>
      </c>
      <c r="M171" t="n">
        <v>20</v>
      </c>
      <c r="N171" t="n">
        <v>81.95</v>
      </c>
      <c r="O171" t="n">
        <v>36371.17</v>
      </c>
      <c r="P171" t="n">
        <v>303.63</v>
      </c>
      <c r="Q171" t="n">
        <v>444.56</v>
      </c>
      <c r="R171" t="n">
        <v>80.2</v>
      </c>
      <c r="S171" t="n">
        <v>48.21</v>
      </c>
      <c r="T171" t="n">
        <v>9997.030000000001</v>
      </c>
      <c r="U171" t="n">
        <v>0.6</v>
      </c>
      <c r="V171" t="n">
        <v>0.76</v>
      </c>
      <c r="W171" t="n">
        <v>0.2</v>
      </c>
      <c r="X171" t="n">
        <v>0.6</v>
      </c>
      <c r="Y171" t="n">
        <v>1</v>
      </c>
      <c r="Z171" t="n">
        <v>10</v>
      </c>
    </row>
    <row r="172">
      <c r="A172" t="n">
        <v>39</v>
      </c>
      <c r="B172" t="n">
        <v>140</v>
      </c>
      <c r="C172" t="inlineStr">
        <is>
          <t xml:space="preserve">CONCLUIDO	</t>
        </is>
      </c>
      <c r="D172" t="n">
        <v>4.5567</v>
      </c>
      <c r="E172" t="n">
        <v>21.95</v>
      </c>
      <c r="F172" t="n">
        <v>17.9</v>
      </c>
      <c r="G172" t="n">
        <v>48.81</v>
      </c>
      <c r="H172" t="n">
        <v>0.65</v>
      </c>
      <c r="I172" t="n">
        <v>22</v>
      </c>
      <c r="J172" t="n">
        <v>293.52</v>
      </c>
      <c r="K172" t="n">
        <v>60.56</v>
      </c>
      <c r="L172" t="n">
        <v>10.75</v>
      </c>
      <c r="M172" t="n">
        <v>20</v>
      </c>
      <c r="N172" t="n">
        <v>82.20999999999999</v>
      </c>
      <c r="O172" t="n">
        <v>36434.56</v>
      </c>
      <c r="P172" t="n">
        <v>303.59</v>
      </c>
      <c r="Q172" t="n">
        <v>444.56</v>
      </c>
      <c r="R172" t="n">
        <v>80.81</v>
      </c>
      <c r="S172" t="n">
        <v>48.21</v>
      </c>
      <c r="T172" t="n">
        <v>10299.59</v>
      </c>
      <c r="U172" t="n">
        <v>0.6</v>
      </c>
      <c r="V172" t="n">
        <v>0.76</v>
      </c>
      <c r="W172" t="n">
        <v>0.2</v>
      </c>
      <c r="X172" t="n">
        <v>0.62</v>
      </c>
      <c r="Y172" t="n">
        <v>1</v>
      </c>
      <c r="Z172" t="n">
        <v>10</v>
      </c>
    </row>
    <row r="173">
      <c r="A173" t="n">
        <v>40</v>
      </c>
      <c r="B173" t="n">
        <v>140</v>
      </c>
      <c r="C173" t="inlineStr">
        <is>
          <t xml:space="preserve">CONCLUIDO	</t>
        </is>
      </c>
      <c r="D173" t="n">
        <v>4.5786</v>
      </c>
      <c r="E173" t="n">
        <v>21.84</v>
      </c>
      <c r="F173" t="n">
        <v>17.84</v>
      </c>
      <c r="G173" t="n">
        <v>50.98</v>
      </c>
      <c r="H173" t="n">
        <v>0.67</v>
      </c>
      <c r="I173" t="n">
        <v>21</v>
      </c>
      <c r="J173" t="n">
        <v>294.03</v>
      </c>
      <c r="K173" t="n">
        <v>60.56</v>
      </c>
      <c r="L173" t="n">
        <v>11</v>
      </c>
      <c r="M173" t="n">
        <v>19</v>
      </c>
      <c r="N173" t="n">
        <v>82.48</v>
      </c>
      <c r="O173" t="n">
        <v>36498.06</v>
      </c>
      <c r="P173" t="n">
        <v>302.5</v>
      </c>
      <c r="Q173" t="n">
        <v>444.57</v>
      </c>
      <c r="R173" t="n">
        <v>79</v>
      </c>
      <c r="S173" t="n">
        <v>48.21</v>
      </c>
      <c r="T173" t="n">
        <v>9398.82</v>
      </c>
      <c r="U173" t="n">
        <v>0.61</v>
      </c>
      <c r="V173" t="n">
        <v>0.76</v>
      </c>
      <c r="W173" t="n">
        <v>0.2</v>
      </c>
      <c r="X173" t="n">
        <v>0.57</v>
      </c>
      <c r="Y173" t="n">
        <v>1</v>
      </c>
      <c r="Z173" t="n">
        <v>10</v>
      </c>
    </row>
    <row r="174">
      <c r="A174" t="n">
        <v>41</v>
      </c>
      <c r="B174" t="n">
        <v>140</v>
      </c>
      <c r="C174" t="inlineStr">
        <is>
          <t xml:space="preserve">CONCLUIDO	</t>
        </is>
      </c>
      <c r="D174" t="n">
        <v>4.5771</v>
      </c>
      <c r="E174" t="n">
        <v>21.85</v>
      </c>
      <c r="F174" t="n">
        <v>17.85</v>
      </c>
      <c r="G174" t="n">
        <v>51</v>
      </c>
      <c r="H174" t="n">
        <v>0.68</v>
      </c>
      <c r="I174" t="n">
        <v>21</v>
      </c>
      <c r="J174" t="n">
        <v>294.55</v>
      </c>
      <c r="K174" t="n">
        <v>60.56</v>
      </c>
      <c r="L174" t="n">
        <v>11.25</v>
      </c>
      <c r="M174" t="n">
        <v>19</v>
      </c>
      <c r="N174" t="n">
        <v>82.73999999999999</v>
      </c>
      <c r="O174" t="n">
        <v>36561.67</v>
      </c>
      <c r="P174" t="n">
        <v>302.81</v>
      </c>
      <c r="Q174" t="n">
        <v>444.55</v>
      </c>
      <c r="R174" t="n">
        <v>79.31</v>
      </c>
      <c r="S174" t="n">
        <v>48.21</v>
      </c>
      <c r="T174" t="n">
        <v>9555.040000000001</v>
      </c>
      <c r="U174" t="n">
        <v>0.61</v>
      </c>
      <c r="V174" t="n">
        <v>0.76</v>
      </c>
      <c r="W174" t="n">
        <v>0.2</v>
      </c>
      <c r="X174" t="n">
        <v>0.57</v>
      </c>
      <c r="Y174" t="n">
        <v>1</v>
      </c>
      <c r="Z174" t="n">
        <v>10</v>
      </c>
    </row>
    <row r="175">
      <c r="A175" t="n">
        <v>42</v>
      </c>
      <c r="B175" t="n">
        <v>140</v>
      </c>
      <c r="C175" t="inlineStr">
        <is>
          <t xml:space="preserve">CONCLUIDO	</t>
        </is>
      </c>
      <c r="D175" t="n">
        <v>4.597</v>
      </c>
      <c r="E175" t="n">
        <v>21.75</v>
      </c>
      <c r="F175" t="n">
        <v>17.81</v>
      </c>
      <c r="G175" t="n">
        <v>53.42</v>
      </c>
      <c r="H175" t="n">
        <v>0.6899999999999999</v>
      </c>
      <c r="I175" t="n">
        <v>20</v>
      </c>
      <c r="J175" t="n">
        <v>295.06</v>
      </c>
      <c r="K175" t="n">
        <v>60.56</v>
      </c>
      <c r="L175" t="n">
        <v>11.5</v>
      </c>
      <c r="M175" t="n">
        <v>18</v>
      </c>
      <c r="N175" t="n">
        <v>83.01000000000001</v>
      </c>
      <c r="O175" t="n">
        <v>36625.39</v>
      </c>
      <c r="P175" t="n">
        <v>302.01</v>
      </c>
      <c r="Q175" t="n">
        <v>444.55</v>
      </c>
      <c r="R175" t="n">
        <v>77.93000000000001</v>
      </c>
      <c r="S175" t="n">
        <v>48.21</v>
      </c>
      <c r="T175" t="n">
        <v>8870.950000000001</v>
      </c>
      <c r="U175" t="n">
        <v>0.62</v>
      </c>
      <c r="V175" t="n">
        <v>0.77</v>
      </c>
      <c r="W175" t="n">
        <v>0.19</v>
      </c>
      <c r="X175" t="n">
        <v>0.53</v>
      </c>
      <c r="Y175" t="n">
        <v>1</v>
      </c>
      <c r="Z175" t="n">
        <v>10</v>
      </c>
    </row>
    <row r="176">
      <c r="A176" t="n">
        <v>43</v>
      </c>
      <c r="B176" t="n">
        <v>140</v>
      </c>
      <c r="C176" t="inlineStr">
        <is>
          <t xml:space="preserve">CONCLUIDO	</t>
        </is>
      </c>
      <c r="D176" t="n">
        <v>4.5961</v>
      </c>
      <c r="E176" t="n">
        <v>21.76</v>
      </c>
      <c r="F176" t="n">
        <v>17.81</v>
      </c>
      <c r="G176" t="n">
        <v>53.44</v>
      </c>
      <c r="H176" t="n">
        <v>0.71</v>
      </c>
      <c r="I176" t="n">
        <v>20</v>
      </c>
      <c r="J176" t="n">
        <v>295.58</v>
      </c>
      <c r="K176" t="n">
        <v>60.56</v>
      </c>
      <c r="L176" t="n">
        <v>11.75</v>
      </c>
      <c r="M176" t="n">
        <v>18</v>
      </c>
      <c r="N176" t="n">
        <v>83.28</v>
      </c>
      <c r="O176" t="n">
        <v>36689.22</v>
      </c>
      <c r="P176" t="n">
        <v>301.99</v>
      </c>
      <c r="Q176" t="n">
        <v>444.55</v>
      </c>
      <c r="R176" t="n">
        <v>78.01000000000001</v>
      </c>
      <c r="S176" t="n">
        <v>48.21</v>
      </c>
      <c r="T176" t="n">
        <v>8912.24</v>
      </c>
      <c r="U176" t="n">
        <v>0.62</v>
      </c>
      <c r="V176" t="n">
        <v>0.77</v>
      </c>
      <c r="W176" t="n">
        <v>0.2</v>
      </c>
      <c r="X176" t="n">
        <v>0.53</v>
      </c>
      <c r="Y176" t="n">
        <v>1</v>
      </c>
      <c r="Z176" t="n">
        <v>10</v>
      </c>
    </row>
    <row r="177">
      <c r="A177" t="n">
        <v>44</v>
      </c>
      <c r="B177" t="n">
        <v>140</v>
      </c>
      <c r="C177" t="inlineStr">
        <is>
          <t xml:space="preserve">CONCLUIDO	</t>
        </is>
      </c>
      <c r="D177" t="n">
        <v>4.6149</v>
      </c>
      <c r="E177" t="n">
        <v>21.67</v>
      </c>
      <c r="F177" t="n">
        <v>17.78</v>
      </c>
      <c r="G177" t="n">
        <v>56.13</v>
      </c>
      <c r="H177" t="n">
        <v>0.72</v>
      </c>
      <c r="I177" t="n">
        <v>19</v>
      </c>
      <c r="J177" t="n">
        <v>296.1</v>
      </c>
      <c r="K177" t="n">
        <v>60.56</v>
      </c>
      <c r="L177" t="n">
        <v>12</v>
      </c>
      <c r="M177" t="n">
        <v>17</v>
      </c>
      <c r="N177" t="n">
        <v>83.54000000000001</v>
      </c>
      <c r="O177" t="n">
        <v>36753.16</v>
      </c>
      <c r="P177" t="n">
        <v>301.12</v>
      </c>
      <c r="Q177" t="n">
        <v>444.56</v>
      </c>
      <c r="R177" t="n">
        <v>76.81</v>
      </c>
      <c r="S177" t="n">
        <v>48.21</v>
      </c>
      <c r="T177" t="n">
        <v>8315.200000000001</v>
      </c>
      <c r="U177" t="n">
        <v>0.63</v>
      </c>
      <c r="V177" t="n">
        <v>0.77</v>
      </c>
      <c r="W177" t="n">
        <v>0.19</v>
      </c>
      <c r="X177" t="n">
        <v>0.5</v>
      </c>
      <c r="Y177" t="n">
        <v>1</v>
      </c>
      <c r="Z177" t="n">
        <v>10</v>
      </c>
    </row>
    <row r="178">
      <c r="A178" t="n">
        <v>45</v>
      </c>
      <c r="B178" t="n">
        <v>140</v>
      </c>
      <c r="C178" t="inlineStr">
        <is>
          <t xml:space="preserve">CONCLUIDO	</t>
        </is>
      </c>
      <c r="D178" t="n">
        <v>4.6143</v>
      </c>
      <c r="E178" t="n">
        <v>21.67</v>
      </c>
      <c r="F178" t="n">
        <v>17.78</v>
      </c>
      <c r="G178" t="n">
        <v>56.14</v>
      </c>
      <c r="H178" t="n">
        <v>0.74</v>
      </c>
      <c r="I178" t="n">
        <v>19</v>
      </c>
      <c r="J178" t="n">
        <v>296.62</v>
      </c>
      <c r="K178" t="n">
        <v>60.56</v>
      </c>
      <c r="L178" t="n">
        <v>12.25</v>
      </c>
      <c r="M178" t="n">
        <v>17</v>
      </c>
      <c r="N178" t="n">
        <v>83.81</v>
      </c>
      <c r="O178" t="n">
        <v>36817.22</v>
      </c>
      <c r="P178" t="n">
        <v>301.24</v>
      </c>
      <c r="Q178" t="n">
        <v>444.55</v>
      </c>
      <c r="R178" t="n">
        <v>76.84999999999999</v>
      </c>
      <c r="S178" t="n">
        <v>48.21</v>
      </c>
      <c r="T178" t="n">
        <v>8335.26</v>
      </c>
      <c r="U178" t="n">
        <v>0.63</v>
      </c>
      <c r="V178" t="n">
        <v>0.77</v>
      </c>
      <c r="W178" t="n">
        <v>0.2</v>
      </c>
      <c r="X178" t="n">
        <v>0.5</v>
      </c>
      <c r="Y178" t="n">
        <v>1</v>
      </c>
      <c r="Z178" t="n">
        <v>10</v>
      </c>
    </row>
    <row r="179">
      <c r="A179" t="n">
        <v>46</v>
      </c>
      <c r="B179" t="n">
        <v>140</v>
      </c>
      <c r="C179" t="inlineStr">
        <is>
          <t xml:space="preserve">CONCLUIDO	</t>
        </is>
      </c>
      <c r="D179" t="n">
        <v>4.6228</v>
      </c>
      <c r="E179" t="n">
        <v>21.63</v>
      </c>
      <c r="F179" t="n">
        <v>17.74</v>
      </c>
      <c r="G179" t="n">
        <v>56.02</v>
      </c>
      <c r="H179" t="n">
        <v>0.75</v>
      </c>
      <c r="I179" t="n">
        <v>19</v>
      </c>
      <c r="J179" t="n">
        <v>297.14</v>
      </c>
      <c r="K179" t="n">
        <v>60.56</v>
      </c>
      <c r="L179" t="n">
        <v>12.5</v>
      </c>
      <c r="M179" t="n">
        <v>17</v>
      </c>
      <c r="N179" t="n">
        <v>84.08</v>
      </c>
      <c r="O179" t="n">
        <v>36881.39</v>
      </c>
      <c r="P179" t="n">
        <v>300.17</v>
      </c>
      <c r="Q179" t="n">
        <v>444.55</v>
      </c>
      <c r="R179" t="n">
        <v>75.29000000000001</v>
      </c>
      <c r="S179" t="n">
        <v>48.21</v>
      </c>
      <c r="T179" t="n">
        <v>7554.81</v>
      </c>
      <c r="U179" t="n">
        <v>0.64</v>
      </c>
      <c r="V179" t="n">
        <v>0.77</v>
      </c>
      <c r="W179" t="n">
        <v>0.2</v>
      </c>
      <c r="X179" t="n">
        <v>0.46</v>
      </c>
      <c r="Y179" t="n">
        <v>1</v>
      </c>
      <c r="Z179" t="n">
        <v>10</v>
      </c>
    </row>
    <row r="180">
      <c r="A180" t="n">
        <v>47</v>
      </c>
      <c r="B180" t="n">
        <v>140</v>
      </c>
      <c r="C180" t="inlineStr">
        <is>
          <t xml:space="preserve">CONCLUIDO	</t>
        </is>
      </c>
      <c r="D180" t="n">
        <v>4.6548</v>
      </c>
      <c r="E180" t="n">
        <v>21.48</v>
      </c>
      <c r="F180" t="n">
        <v>17.64</v>
      </c>
      <c r="G180" t="n">
        <v>58.81</v>
      </c>
      <c r="H180" t="n">
        <v>0.76</v>
      </c>
      <c r="I180" t="n">
        <v>18</v>
      </c>
      <c r="J180" t="n">
        <v>297.66</v>
      </c>
      <c r="K180" t="n">
        <v>60.56</v>
      </c>
      <c r="L180" t="n">
        <v>12.75</v>
      </c>
      <c r="M180" t="n">
        <v>16</v>
      </c>
      <c r="N180" t="n">
        <v>84.36</v>
      </c>
      <c r="O180" t="n">
        <v>36945.67</v>
      </c>
      <c r="P180" t="n">
        <v>298.37</v>
      </c>
      <c r="Q180" t="n">
        <v>444.56</v>
      </c>
      <c r="R180" t="n">
        <v>72.31999999999999</v>
      </c>
      <c r="S180" t="n">
        <v>48.21</v>
      </c>
      <c r="T180" t="n">
        <v>6075.19</v>
      </c>
      <c r="U180" t="n">
        <v>0.67</v>
      </c>
      <c r="V180" t="n">
        <v>0.77</v>
      </c>
      <c r="W180" t="n">
        <v>0.19</v>
      </c>
      <c r="X180" t="n">
        <v>0.36</v>
      </c>
      <c r="Y180" t="n">
        <v>1</v>
      </c>
      <c r="Z180" t="n">
        <v>10</v>
      </c>
    </row>
    <row r="181">
      <c r="A181" t="n">
        <v>48</v>
      </c>
      <c r="B181" t="n">
        <v>140</v>
      </c>
      <c r="C181" t="inlineStr">
        <is>
          <t xml:space="preserve">CONCLUIDO	</t>
        </is>
      </c>
      <c r="D181" t="n">
        <v>4.6202</v>
      </c>
      <c r="E181" t="n">
        <v>21.64</v>
      </c>
      <c r="F181" t="n">
        <v>17.8</v>
      </c>
      <c r="G181" t="n">
        <v>59.34</v>
      </c>
      <c r="H181" t="n">
        <v>0.78</v>
      </c>
      <c r="I181" t="n">
        <v>18</v>
      </c>
      <c r="J181" t="n">
        <v>298.18</v>
      </c>
      <c r="K181" t="n">
        <v>60.56</v>
      </c>
      <c r="L181" t="n">
        <v>13</v>
      </c>
      <c r="M181" t="n">
        <v>16</v>
      </c>
      <c r="N181" t="n">
        <v>84.63</v>
      </c>
      <c r="O181" t="n">
        <v>37010.06</v>
      </c>
      <c r="P181" t="n">
        <v>301.11</v>
      </c>
      <c r="Q181" t="n">
        <v>444.55</v>
      </c>
      <c r="R181" t="n">
        <v>78.25</v>
      </c>
      <c r="S181" t="n">
        <v>48.21</v>
      </c>
      <c r="T181" t="n">
        <v>9038.76</v>
      </c>
      <c r="U181" t="n">
        <v>0.62</v>
      </c>
      <c r="V181" t="n">
        <v>0.77</v>
      </c>
      <c r="W181" t="n">
        <v>0.18</v>
      </c>
      <c r="X181" t="n">
        <v>0.53</v>
      </c>
      <c r="Y181" t="n">
        <v>1</v>
      </c>
      <c r="Z181" t="n">
        <v>10</v>
      </c>
    </row>
    <row r="182">
      <c r="A182" t="n">
        <v>49</v>
      </c>
      <c r="B182" t="n">
        <v>140</v>
      </c>
      <c r="C182" t="inlineStr">
        <is>
          <t xml:space="preserve">CONCLUIDO	</t>
        </is>
      </c>
      <c r="D182" t="n">
        <v>4.6262</v>
      </c>
      <c r="E182" t="n">
        <v>21.62</v>
      </c>
      <c r="F182" t="n">
        <v>17.77</v>
      </c>
      <c r="G182" t="n">
        <v>59.25</v>
      </c>
      <c r="H182" t="n">
        <v>0.79</v>
      </c>
      <c r="I182" t="n">
        <v>18</v>
      </c>
      <c r="J182" t="n">
        <v>298.71</v>
      </c>
      <c r="K182" t="n">
        <v>60.56</v>
      </c>
      <c r="L182" t="n">
        <v>13.25</v>
      </c>
      <c r="M182" t="n">
        <v>16</v>
      </c>
      <c r="N182" t="n">
        <v>84.90000000000001</v>
      </c>
      <c r="O182" t="n">
        <v>37074.57</v>
      </c>
      <c r="P182" t="n">
        <v>300.57</v>
      </c>
      <c r="Q182" t="n">
        <v>444.55</v>
      </c>
      <c r="R182" t="n">
        <v>77.06999999999999</v>
      </c>
      <c r="S182" t="n">
        <v>48.21</v>
      </c>
      <c r="T182" t="n">
        <v>8448.6</v>
      </c>
      <c r="U182" t="n">
        <v>0.63</v>
      </c>
      <c r="V182" t="n">
        <v>0.77</v>
      </c>
      <c r="W182" t="n">
        <v>0.19</v>
      </c>
      <c r="X182" t="n">
        <v>0.5</v>
      </c>
      <c r="Y182" t="n">
        <v>1</v>
      </c>
      <c r="Z182" t="n">
        <v>10</v>
      </c>
    </row>
    <row r="183">
      <c r="A183" t="n">
        <v>50</v>
      </c>
      <c r="B183" t="n">
        <v>140</v>
      </c>
      <c r="C183" t="inlineStr">
        <is>
          <t xml:space="preserve">CONCLUIDO	</t>
        </is>
      </c>
      <c r="D183" t="n">
        <v>4.6455</v>
      </c>
      <c r="E183" t="n">
        <v>21.53</v>
      </c>
      <c r="F183" t="n">
        <v>17.74</v>
      </c>
      <c r="G183" t="n">
        <v>62.6</v>
      </c>
      <c r="H183" t="n">
        <v>0.8</v>
      </c>
      <c r="I183" t="n">
        <v>17</v>
      </c>
      <c r="J183" t="n">
        <v>299.23</v>
      </c>
      <c r="K183" t="n">
        <v>60.56</v>
      </c>
      <c r="L183" t="n">
        <v>13.5</v>
      </c>
      <c r="M183" t="n">
        <v>15</v>
      </c>
      <c r="N183" t="n">
        <v>85.18000000000001</v>
      </c>
      <c r="O183" t="n">
        <v>37139.2</v>
      </c>
      <c r="P183" t="n">
        <v>299.7</v>
      </c>
      <c r="Q183" t="n">
        <v>444.59</v>
      </c>
      <c r="R183" t="n">
        <v>75.63</v>
      </c>
      <c r="S183" t="n">
        <v>48.21</v>
      </c>
      <c r="T183" t="n">
        <v>7736.05</v>
      </c>
      <c r="U183" t="n">
        <v>0.64</v>
      </c>
      <c r="V183" t="n">
        <v>0.77</v>
      </c>
      <c r="W183" t="n">
        <v>0.19</v>
      </c>
      <c r="X183" t="n">
        <v>0.46</v>
      </c>
      <c r="Y183" t="n">
        <v>1</v>
      </c>
      <c r="Z183" t="n">
        <v>10</v>
      </c>
    </row>
    <row r="184">
      <c r="A184" t="n">
        <v>51</v>
      </c>
      <c r="B184" t="n">
        <v>140</v>
      </c>
      <c r="C184" t="inlineStr">
        <is>
          <t xml:space="preserve">CONCLUIDO	</t>
        </is>
      </c>
      <c r="D184" t="n">
        <v>4.6444</v>
      </c>
      <c r="E184" t="n">
        <v>21.53</v>
      </c>
      <c r="F184" t="n">
        <v>17.74</v>
      </c>
      <c r="G184" t="n">
        <v>62.62</v>
      </c>
      <c r="H184" t="n">
        <v>0.82</v>
      </c>
      <c r="I184" t="n">
        <v>17</v>
      </c>
      <c r="J184" t="n">
        <v>299.76</v>
      </c>
      <c r="K184" t="n">
        <v>60.56</v>
      </c>
      <c r="L184" t="n">
        <v>13.75</v>
      </c>
      <c r="M184" t="n">
        <v>15</v>
      </c>
      <c r="N184" t="n">
        <v>85.45</v>
      </c>
      <c r="O184" t="n">
        <v>37204.07</v>
      </c>
      <c r="P184" t="n">
        <v>300.03</v>
      </c>
      <c r="Q184" t="n">
        <v>444.55</v>
      </c>
      <c r="R184" t="n">
        <v>75.78</v>
      </c>
      <c r="S184" t="n">
        <v>48.21</v>
      </c>
      <c r="T184" t="n">
        <v>7812.38</v>
      </c>
      <c r="U184" t="n">
        <v>0.64</v>
      </c>
      <c r="V184" t="n">
        <v>0.77</v>
      </c>
      <c r="W184" t="n">
        <v>0.19</v>
      </c>
      <c r="X184" t="n">
        <v>0.47</v>
      </c>
      <c r="Y184" t="n">
        <v>1</v>
      </c>
      <c r="Z184" t="n">
        <v>10</v>
      </c>
    </row>
    <row r="185">
      <c r="A185" t="n">
        <v>52</v>
      </c>
      <c r="B185" t="n">
        <v>140</v>
      </c>
      <c r="C185" t="inlineStr">
        <is>
          <t xml:space="preserve">CONCLUIDO	</t>
        </is>
      </c>
      <c r="D185" t="n">
        <v>4.645</v>
      </c>
      <c r="E185" t="n">
        <v>21.53</v>
      </c>
      <c r="F185" t="n">
        <v>17.74</v>
      </c>
      <c r="G185" t="n">
        <v>62.61</v>
      </c>
      <c r="H185" t="n">
        <v>0.83</v>
      </c>
      <c r="I185" t="n">
        <v>17</v>
      </c>
      <c r="J185" t="n">
        <v>300.28</v>
      </c>
      <c r="K185" t="n">
        <v>60.56</v>
      </c>
      <c r="L185" t="n">
        <v>14</v>
      </c>
      <c r="M185" t="n">
        <v>15</v>
      </c>
      <c r="N185" t="n">
        <v>85.73</v>
      </c>
      <c r="O185" t="n">
        <v>37268.93</v>
      </c>
      <c r="P185" t="n">
        <v>299.86</v>
      </c>
      <c r="Q185" t="n">
        <v>444.55</v>
      </c>
      <c r="R185" t="n">
        <v>75.73</v>
      </c>
      <c r="S185" t="n">
        <v>48.21</v>
      </c>
      <c r="T185" t="n">
        <v>7785.89</v>
      </c>
      <c r="U185" t="n">
        <v>0.64</v>
      </c>
      <c r="V185" t="n">
        <v>0.77</v>
      </c>
      <c r="W185" t="n">
        <v>0.19</v>
      </c>
      <c r="X185" t="n">
        <v>0.46</v>
      </c>
      <c r="Y185" t="n">
        <v>1</v>
      </c>
      <c r="Z185" t="n">
        <v>10</v>
      </c>
    </row>
    <row r="186">
      <c r="A186" t="n">
        <v>53</v>
      </c>
      <c r="B186" t="n">
        <v>140</v>
      </c>
      <c r="C186" t="inlineStr">
        <is>
          <t xml:space="preserve">CONCLUIDO	</t>
        </is>
      </c>
      <c r="D186" t="n">
        <v>4.6435</v>
      </c>
      <c r="E186" t="n">
        <v>21.54</v>
      </c>
      <c r="F186" t="n">
        <v>17.75</v>
      </c>
      <c r="G186" t="n">
        <v>62.63</v>
      </c>
      <c r="H186" t="n">
        <v>0.84</v>
      </c>
      <c r="I186" t="n">
        <v>17</v>
      </c>
      <c r="J186" t="n">
        <v>300.81</v>
      </c>
      <c r="K186" t="n">
        <v>60.56</v>
      </c>
      <c r="L186" t="n">
        <v>14.25</v>
      </c>
      <c r="M186" t="n">
        <v>15</v>
      </c>
      <c r="N186" t="n">
        <v>86</v>
      </c>
      <c r="O186" t="n">
        <v>37333.9</v>
      </c>
      <c r="P186" t="n">
        <v>299.73</v>
      </c>
      <c r="Q186" t="n">
        <v>444.55</v>
      </c>
      <c r="R186" t="n">
        <v>75.98</v>
      </c>
      <c r="S186" t="n">
        <v>48.21</v>
      </c>
      <c r="T186" t="n">
        <v>7910.2</v>
      </c>
      <c r="U186" t="n">
        <v>0.63</v>
      </c>
      <c r="V186" t="n">
        <v>0.77</v>
      </c>
      <c r="W186" t="n">
        <v>0.19</v>
      </c>
      <c r="X186" t="n">
        <v>0.47</v>
      </c>
      <c r="Y186" t="n">
        <v>1</v>
      </c>
      <c r="Z186" t="n">
        <v>10</v>
      </c>
    </row>
    <row r="187">
      <c r="A187" t="n">
        <v>54</v>
      </c>
      <c r="B187" t="n">
        <v>140</v>
      </c>
      <c r="C187" t="inlineStr">
        <is>
          <t xml:space="preserve">CONCLUIDO	</t>
        </is>
      </c>
      <c r="D187" t="n">
        <v>4.6633</v>
      </c>
      <c r="E187" t="n">
        <v>21.44</v>
      </c>
      <c r="F187" t="n">
        <v>17.71</v>
      </c>
      <c r="G187" t="n">
        <v>66.40000000000001</v>
      </c>
      <c r="H187" t="n">
        <v>0.86</v>
      </c>
      <c r="I187" t="n">
        <v>16</v>
      </c>
      <c r="J187" t="n">
        <v>301.34</v>
      </c>
      <c r="K187" t="n">
        <v>60.56</v>
      </c>
      <c r="L187" t="n">
        <v>14.5</v>
      </c>
      <c r="M187" t="n">
        <v>14</v>
      </c>
      <c r="N187" t="n">
        <v>86.28</v>
      </c>
      <c r="O187" t="n">
        <v>37399</v>
      </c>
      <c r="P187" t="n">
        <v>298.91</v>
      </c>
      <c r="Q187" t="n">
        <v>444.55</v>
      </c>
      <c r="R187" t="n">
        <v>74.66</v>
      </c>
      <c r="S187" t="n">
        <v>48.21</v>
      </c>
      <c r="T187" t="n">
        <v>7252.66</v>
      </c>
      <c r="U187" t="n">
        <v>0.65</v>
      </c>
      <c r="V187" t="n">
        <v>0.77</v>
      </c>
      <c r="W187" t="n">
        <v>0.19</v>
      </c>
      <c r="X187" t="n">
        <v>0.43</v>
      </c>
      <c r="Y187" t="n">
        <v>1</v>
      </c>
      <c r="Z187" t="n">
        <v>10</v>
      </c>
    </row>
    <row r="188">
      <c r="A188" t="n">
        <v>55</v>
      </c>
      <c r="B188" t="n">
        <v>140</v>
      </c>
      <c r="C188" t="inlineStr">
        <is>
          <t xml:space="preserve">CONCLUIDO	</t>
        </is>
      </c>
      <c r="D188" t="n">
        <v>4.6627</v>
      </c>
      <c r="E188" t="n">
        <v>21.45</v>
      </c>
      <c r="F188" t="n">
        <v>17.71</v>
      </c>
      <c r="G188" t="n">
        <v>66.41</v>
      </c>
      <c r="H188" t="n">
        <v>0.87</v>
      </c>
      <c r="I188" t="n">
        <v>16</v>
      </c>
      <c r="J188" t="n">
        <v>301.86</v>
      </c>
      <c r="K188" t="n">
        <v>60.56</v>
      </c>
      <c r="L188" t="n">
        <v>14.75</v>
      </c>
      <c r="M188" t="n">
        <v>14</v>
      </c>
      <c r="N188" t="n">
        <v>86.56</v>
      </c>
      <c r="O188" t="n">
        <v>37464.21</v>
      </c>
      <c r="P188" t="n">
        <v>299.11</v>
      </c>
      <c r="Q188" t="n">
        <v>444.55</v>
      </c>
      <c r="R188" t="n">
        <v>74.79000000000001</v>
      </c>
      <c r="S188" t="n">
        <v>48.21</v>
      </c>
      <c r="T188" t="n">
        <v>7321.14</v>
      </c>
      <c r="U188" t="n">
        <v>0.64</v>
      </c>
      <c r="V188" t="n">
        <v>0.77</v>
      </c>
      <c r="W188" t="n">
        <v>0.19</v>
      </c>
      <c r="X188" t="n">
        <v>0.43</v>
      </c>
      <c r="Y188" t="n">
        <v>1</v>
      </c>
      <c r="Z188" t="n">
        <v>10</v>
      </c>
    </row>
    <row r="189">
      <c r="A189" t="n">
        <v>56</v>
      </c>
      <c r="B189" t="n">
        <v>140</v>
      </c>
      <c r="C189" t="inlineStr">
        <is>
          <t xml:space="preserve">CONCLUIDO	</t>
        </is>
      </c>
      <c r="D189" t="n">
        <v>4.6646</v>
      </c>
      <c r="E189" t="n">
        <v>21.44</v>
      </c>
      <c r="F189" t="n">
        <v>17.7</v>
      </c>
      <c r="G189" t="n">
        <v>66.38</v>
      </c>
      <c r="H189" t="n">
        <v>0.88</v>
      </c>
      <c r="I189" t="n">
        <v>16</v>
      </c>
      <c r="J189" t="n">
        <v>302.39</v>
      </c>
      <c r="K189" t="n">
        <v>60.56</v>
      </c>
      <c r="L189" t="n">
        <v>15</v>
      </c>
      <c r="M189" t="n">
        <v>14</v>
      </c>
      <c r="N189" t="n">
        <v>86.84</v>
      </c>
      <c r="O189" t="n">
        <v>37529.55</v>
      </c>
      <c r="P189" t="n">
        <v>298.72</v>
      </c>
      <c r="Q189" t="n">
        <v>444.57</v>
      </c>
      <c r="R189" t="n">
        <v>74.41</v>
      </c>
      <c r="S189" t="n">
        <v>48.21</v>
      </c>
      <c r="T189" t="n">
        <v>7129.82</v>
      </c>
      <c r="U189" t="n">
        <v>0.65</v>
      </c>
      <c r="V189" t="n">
        <v>0.77</v>
      </c>
      <c r="W189" t="n">
        <v>0.19</v>
      </c>
      <c r="X189" t="n">
        <v>0.42</v>
      </c>
      <c r="Y189" t="n">
        <v>1</v>
      </c>
      <c r="Z189" t="n">
        <v>10</v>
      </c>
    </row>
    <row r="190">
      <c r="A190" t="n">
        <v>57</v>
      </c>
      <c r="B190" t="n">
        <v>140</v>
      </c>
      <c r="C190" t="inlineStr">
        <is>
          <t xml:space="preserve">CONCLUIDO	</t>
        </is>
      </c>
      <c r="D190" t="n">
        <v>4.6829</v>
      </c>
      <c r="E190" t="n">
        <v>21.35</v>
      </c>
      <c r="F190" t="n">
        <v>17.67</v>
      </c>
      <c r="G190" t="n">
        <v>70.68000000000001</v>
      </c>
      <c r="H190" t="n">
        <v>0.9</v>
      </c>
      <c r="I190" t="n">
        <v>15</v>
      </c>
      <c r="J190" t="n">
        <v>302.92</v>
      </c>
      <c r="K190" t="n">
        <v>60.56</v>
      </c>
      <c r="L190" t="n">
        <v>15.25</v>
      </c>
      <c r="M190" t="n">
        <v>13</v>
      </c>
      <c r="N190" t="n">
        <v>87.12</v>
      </c>
      <c r="O190" t="n">
        <v>37595</v>
      </c>
      <c r="P190" t="n">
        <v>297.97</v>
      </c>
      <c r="Q190" t="n">
        <v>444.55</v>
      </c>
      <c r="R190" t="n">
        <v>73.44</v>
      </c>
      <c r="S190" t="n">
        <v>48.21</v>
      </c>
      <c r="T190" t="n">
        <v>6649.23</v>
      </c>
      <c r="U190" t="n">
        <v>0.66</v>
      </c>
      <c r="V190" t="n">
        <v>0.77</v>
      </c>
      <c r="W190" t="n">
        <v>0.19</v>
      </c>
      <c r="X190" t="n">
        <v>0.39</v>
      </c>
      <c r="Y190" t="n">
        <v>1</v>
      </c>
      <c r="Z190" t="n">
        <v>10</v>
      </c>
    </row>
    <row r="191">
      <c r="A191" t="n">
        <v>58</v>
      </c>
      <c r="B191" t="n">
        <v>140</v>
      </c>
      <c r="C191" t="inlineStr">
        <is>
          <t xml:space="preserve">CONCLUIDO	</t>
        </is>
      </c>
      <c r="D191" t="n">
        <v>4.6837</v>
      </c>
      <c r="E191" t="n">
        <v>21.35</v>
      </c>
      <c r="F191" t="n">
        <v>17.67</v>
      </c>
      <c r="G191" t="n">
        <v>70.66</v>
      </c>
      <c r="H191" t="n">
        <v>0.91</v>
      </c>
      <c r="I191" t="n">
        <v>15</v>
      </c>
      <c r="J191" t="n">
        <v>303.46</v>
      </c>
      <c r="K191" t="n">
        <v>60.56</v>
      </c>
      <c r="L191" t="n">
        <v>15.5</v>
      </c>
      <c r="M191" t="n">
        <v>13</v>
      </c>
      <c r="N191" t="n">
        <v>87.40000000000001</v>
      </c>
      <c r="O191" t="n">
        <v>37660.57</v>
      </c>
      <c r="P191" t="n">
        <v>298.13</v>
      </c>
      <c r="Q191" t="n">
        <v>444.55</v>
      </c>
      <c r="R191" t="n">
        <v>73.41</v>
      </c>
      <c r="S191" t="n">
        <v>48.21</v>
      </c>
      <c r="T191" t="n">
        <v>6636.6</v>
      </c>
      <c r="U191" t="n">
        <v>0.66</v>
      </c>
      <c r="V191" t="n">
        <v>0.77</v>
      </c>
      <c r="W191" t="n">
        <v>0.19</v>
      </c>
      <c r="X191" t="n">
        <v>0.39</v>
      </c>
      <c r="Y191" t="n">
        <v>1</v>
      </c>
      <c r="Z191" t="n">
        <v>10</v>
      </c>
    </row>
    <row r="192">
      <c r="A192" t="n">
        <v>59</v>
      </c>
      <c r="B192" t="n">
        <v>140</v>
      </c>
      <c r="C192" t="inlineStr">
        <is>
          <t xml:space="preserve">CONCLUIDO	</t>
        </is>
      </c>
      <c r="D192" t="n">
        <v>4.6819</v>
      </c>
      <c r="E192" t="n">
        <v>21.36</v>
      </c>
      <c r="F192" t="n">
        <v>17.67</v>
      </c>
      <c r="G192" t="n">
        <v>70.7</v>
      </c>
      <c r="H192" t="n">
        <v>0.92</v>
      </c>
      <c r="I192" t="n">
        <v>15</v>
      </c>
      <c r="J192" t="n">
        <v>303.99</v>
      </c>
      <c r="K192" t="n">
        <v>60.56</v>
      </c>
      <c r="L192" t="n">
        <v>15.75</v>
      </c>
      <c r="M192" t="n">
        <v>13</v>
      </c>
      <c r="N192" t="n">
        <v>87.68000000000001</v>
      </c>
      <c r="O192" t="n">
        <v>37726.27</v>
      </c>
      <c r="P192" t="n">
        <v>298.14</v>
      </c>
      <c r="Q192" t="n">
        <v>444.57</v>
      </c>
      <c r="R192" t="n">
        <v>73.61</v>
      </c>
      <c r="S192" t="n">
        <v>48.21</v>
      </c>
      <c r="T192" t="n">
        <v>6736.11</v>
      </c>
      <c r="U192" t="n">
        <v>0.65</v>
      </c>
      <c r="V192" t="n">
        <v>0.77</v>
      </c>
      <c r="W192" t="n">
        <v>0.19</v>
      </c>
      <c r="X192" t="n">
        <v>0.4</v>
      </c>
      <c r="Y192" t="n">
        <v>1</v>
      </c>
      <c r="Z192" t="n">
        <v>10</v>
      </c>
    </row>
    <row r="193">
      <c r="A193" t="n">
        <v>60</v>
      </c>
      <c r="B193" t="n">
        <v>140</v>
      </c>
      <c r="C193" t="inlineStr">
        <is>
          <t xml:space="preserve">CONCLUIDO	</t>
        </is>
      </c>
      <c r="D193" t="n">
        <v>4.6825</v>
      </c>
      <c r="E193" t="n">
        <v>21.36</v>
      </c>
      <c r="F193" t="n">
        <v>17.67</v>
      </c>
      <c r="G193" t="n">
        <v>70.69</v>
      </c>
      <c r="H193" t="n">
        <v>0.9399999999999999</v>
      </c>
      <c r="I193" t="n">
        <v>15</v>
      </c>
      <c r="J193" t="n">
        <v>304.52</v>
      </c>
      <c r="K193" t="n">
        <v>60.56</v>
      </c>
      <c r="L193" t="n">
        <v>16</v>
      </c>
      <c r="M193" t="n">
        <v>13</v>
      </c>
      <c r="N193" t="n">
        <v>87.97</v>
      </c>
      <c r="O193" t="n">
        <v>37792.08</v>
      </c>
      <c r="P193" t="n">
        <v>297.96</v>
      </c>
      <c r="Q193" t="n">
        <v>444.55</v>
      </c>
      <c r="R193" t="n">
        <v>73.45</v>
      </c>
      <c r="S193" t="n">
        <v>48.21</v>
      </c>
      <c r="T193" t="n">
        <v>6656.01</v>
      </c>
      <c r="U193" t="n">
        <v>0.66</v>
      </c>
      <c r="V193" t="n">
        <v>0.77</v>
      </c>
      <c r="W193" t="n">
        <v>0.19</v>
      </c>
      <c r="X193" t="n">
        <v>0.4</v>
      </c>
      <c r="Y193" t="n">
        <v>1</v>
      </c>
      <c r="Z193" t="n">
        <v>10</v>
      </c>
    </row>
    <row r="194">
      <c r="A194" t="n">
        <v>61</v>
      </c>
      <c r="B194" t="n">
        <v>140</v>
      </c>
      <c r="C194" t="inlineStr">
        <is>
          <t xml:space="preserve">CONCLUIDO	</t>
        </is>
      </c>
      <c r="D194" t="n">
        <v>4.6829</v>
      </c>
      <c r="E194" t="n">
        <v>21.35</v>
      </c>
      <c r="F194" t="n">
        <v>17.67</v>
      </c>
      <c r="G194" t="n">
        <v>70.68000000000001</v>
      </c>
      <c r="H194" t="n">
        <v>0.95</v>
      </c>
      <c r="I194" t="n">
        <v>15</v>
      </c>
      <c r="J194" t="n">
        <v>305.06</v>
      </c>
      <c r="K194" t="n">
        <v>60.56</v>
      </c>
      <c r="L194" t="n">
        <v>16.25</v>
      </c>
      <c r="M194" t="n">
        <v>13</v>
      </c>
      <c r="N194" t="n">
        <v>88.25</v>
      </c>
      <c r="O194" t="n">
        <v>37858.02</v>
      </c>
      <c r="P194" t="n">
        <v>297.84</v>
      </c>
      <c r="Q194" t="n">
        <v>444.56</v>
      </c>
      <c r="R194" t="n">
        <v>73.31999999999999</v>
      </c>
      <c r="S194" t="n">
        <v>48.21</v>
      </c>
      <c r="T194" t="n">
        <v>6590.85</v>
      </c>
      <c r="U194" t="n">
        <v>0.66</v>
      </c>
      <c r="V194" t="n">
        <v>0.77</v>
      </c>
      <c r="W194" t="n">
        <v>0.19</v>
      </c>
      <c r="X194" t="n">
        <v>0.39</v>
      </c>
      <c r="Y194" t="n">
        <v>1</v>
      </c>
      <c r="Z194" t="n">
        <v>10</v>
      </c>
    </row>
    <row r="195">
      <c r="A195" t="n">
        <v>62</v>
      </c>
      <c r="B195" t="n">
        <v>140</v>
      </c>
      <c r="C195" t="inlineStr">
        <is>
          <t xml:space="preserve">CONCLUIDO	</t>
        </is>
      </c>
      <c r="D195" t="n">
        <v>4.708</v>
      </c>
      <c r="E195" t="n">
        <v>21.24</v>
      </c>
      <c r="F195" t="n">
        <v>17.61</v>
      </c>
      <c r="G195" t="n">
        <v>75.45999999999999</v>
      </c>
      <c r="H195" t="n">
        <v>0.96</v>
      </c>
      <c r="I195" t="n">
        <v>14</v>
      </c>
      <c r="J195" t="n">
        <v>305.59</v>
      </c>
      <c r="K195" t="n">
        <v>60.56</v>
      </c>
      <c r="L195" t="n">
        <v>16.5</v>
      </c>
      <c r="M195" t="n">
        <v>12</v>
      </c>
      <c r="N195" t="n">
        <v>88.54000000000001</v>
      </c>
      <c r="O195" t="n">
        <v>37924.08</v>
      </c>
      <c r="P195" t="n">
        <v>296.75</v>
      </c>
      <c r="Q195" t="n">
        <v>444.55</v>
      </c>
      <c r="R195" t="n">
        <v>71.16</v>
      </c>
      <c r="S195" t="n">
        <v>48.21</v>
      </c>
      <c r="T195" t="n">
        <v>5517.42</v>
      </c>
      <c r="U195" t="n">
        <v>0.68</v>
      </c>
      <c r="V195" t="n">
        <v>0.77</v>
      </c>
      <c r="W195" t="n">
        <v>0.19</v>
      </c>
      <c r="X195" t="n">
        <v>0.33</v>
      </c>
      <c r="Y195" t="n">
        <v>1</v>
      </c>
      <c r="Z195" t="n">
        <v>10</v>
      </c>
    </row>
    <row r="196">
      <c r="A196" t="n">
        <v>63</v>
      </c>
      <c r="B196" t="n">
        <v>140</v>
      </c>
      <c r="C196" t="inlineStr">
        <is>
          <t xml:space="preserve">CONCLUIDO	</t>
        </is>
      </c>
      <c r="D196" t="n">
        <v>4.7185</v>
      </c>
      <c r="E196" t="n">
        <v>21.19</v>
      </c>
      <c r="F196" t="n">
        <v>17.56</v>
      </c>
      <c r="G196" t="n">
        <v>75.26000000000001</v>
      </c>
      <c r="H196" t="n">
        <v>0.97</v>
      </c>
      <c r="I196" t="n">
        <v>14</v>
      </c>
      <c r="J196" t="n">
        <v>306.13</v>
      </c>
      <c r="K196" t="n">
        <v>60.56</v>
      </c>
      <c r="L196" t="n">
        <v>16.75</v>
      </c>
      <c r="M196" t="n">
        <v>12</v>
      </c>
      <c r="N196" t="n">
        <v>88.83</v>
      </c>
      <c r="O196" t="n">
        <v>37990.27</v>
      </c>
      <c r="P196" t="n">
        <v>296.05</v>
      </c>
      <c r="Q196" t="n">
        <v>444.55</v>
      </c>
      <c r="R196" t="n">
        <v>69.56999999999999</v>
      </c>
      <c r="S196" t="n">
        <v>48.21</v>
      </c>
      <c r="T196" t="n">
        <v>4722.47</v>
      </c>
      <c r="U196" t="n">
        <v>0.6899999999999999</v>
      </c>
      <c r="V196" t="n">
        <v>0.78</v>
      </c>
      <c r="W196" t="n">
        <v>0.19</v>
      </c>
      <c r="X196" t="n">
        <v>0.28</v>
      </c>
      <c r="Y196" t="n">
        <v>1</v>
      </c>
      <c r="Z196" t="n">
        <v>10</v>
      </c>
    </row>
    <row r="197">
      <c r="A197" t="n">
        <v>64</v>
      </c>
      <c r="B197" t="n">
        <v>140</v>
      </c>
      <c r="C197" t="inlineStr">
        <is>
          <t xml:space="preserve">CONCLUIDO	</t>
        </is>
      </c>
      <c r="D197" t="n">
        <v>4.7088</v>
      </c>
      <c r="E197" t="n">
        <v>21.24</v>
      </c>
      <c r="F197" t="n">
        <v>17.6</v>
      </c>
      <c r="G197" t="n">
        <v>75.45</v>
      </c>
      <c r="H197" t="n">
        <v>0.99</v>
      </c>
      <c r="I197" t="n">
        <v>14</v>
      </c>
      <c r="J197" t="n">
        <v>306.67</v>
      </c>
      <c r="K197" t="n">
        <v>60.56</v>
      </c>
      <c r="L197" t="n">
        <v>17</v>
      </c>
      <c r="M197" t="n">
        <v>12</v>
      </c>
      <c r="N197" t="n">
        <v>89.11</v>
      </c>
      <c r="O197" t="n">
        <v>38056.58</v>
      </c>
      <c r="P197" t="n">
        <v>296.81</v>
      </c>
      <c r="Q197" t="n">
        <v>444.59</v>
      </c>
      <c r="R197" t="n">
        <v>71.40000000000001</v>
      </c>
      <c r="S197" t="n">
        <v>48.21</v>
      </c>
      <c r="T197" t="n">
        <v>5634.24</v>
      </c>
      <c r="U197" t="n">
        <v>0.68</v>
      </c>
      <c r="V197" t="n">
        <v>0.78</v>
      </c>
      <c r="W197" t="n">
        <v>0.18</v>
      </c>
      <c r="X197" t="n">
        <v>0.33</v>
      </c>
      <c r="Y197" t="n">
        <v>1</v>
      </c>
      <c r="Z197" t="n">
        <v>10</v>
      </c>
    </row>
    <row r="198">
      <c r="A198" t="n">
        <v>65</v>
      </c>
      <c r="B198" t="n">
        <v>140</v>
      </c>
      <c r="C198" t="inlineStr">
        <is>
          <t xml:space="preserve">CONCLUIDO	</t>
        </is>
      </c>
      <c r="D198" t="n">
        <v>4.6828</v>
      </c>
      <c r="E198" t="n">
        <v>21.35</v>
      </c>
      <c r="F198" t="n">
        <v>17.72</v>
      </c>
      <c r="G198" t="n">
        <v>75.95</v>
      </c>
      <c r="H198" t="n">
        <v>1</v>
      </c>
      <c r="I198" t="n">
        <v>14</v>
      </c>
      <c r="J198" t="n">
        <v>307.21</v>
      </c>
      <c r="K198" t="n">
        <v>60.56</v>
      </c>
      <c r="L198" t="n">
        <v>17.25</v>
      </c>
      <c r="M198" t="n">
        <v>12</v>
      </c>
      <c r="N198" t="n">
        <v>89.40000000000001</v>
      </c>
      <c r="O198" t="n">
        <v>38123.01</v>
      </c>
      <c r="P198" t="n">
        <v>298.69</v>
      </c>
      <c r="Q198" t="n">
        <v>444.55</v>
      </c>
      <c r="R198" t="n">
        <v>75.48</v>
      </c>
      <c r="S198" t="n">
        <v>48.21</v>
      </c>
      <c r="T198" t="n">
        <v>7673.03</v>
      </c>
      <c r="U198" t="n">
        <v>0.64</v>
      </c>
      <c r="V198" t="n">
        <v>0.77</v>
      </c>
      <c r="W198" t="n">
        <v>0.19</v>
      </c>
      <c r="X198" t="n">
        <v>0.45</v>
      </c>
      <c r="Y198" t="n">
        <v>1</v>
      </c>
      <c r="Z198" t="n">
        <v>10</v>
      </c>
    </row>
    <row r="199">
      <c r="A199" t="n">
        <v>66</v>
      </c>
      <c r="B199" t="n">
        <v>140</v>
      </c>
      <c r="C199" t="inlineStr">
        <is>
          <t xml:space="preserve">CONCLUIDO	</t>
        </is>
      </c>
      <c r="D199" t="n">
        <v>4.6942</v>
      </c>
      <c r="E199" t="n">
        <v>21.3</v>
      </c>
      <c r="F199" t="n">
        <v>17.67</v>
      </c>
      <c r="G199" t="n">
        <v>75.73</v>
      </c>
      <c r="H199" t="n">
        <v>1.01</v>
      </c>
      <c r="I199" t="n">
        <v>14</v>
      </c>
      <c r="J199" t="n">
        <v>307.75</v>
      </c>
      <c r="K199" t="n">
        <v>60.56</v>
      </c>
      <c r="L199" t="n">
        <v>17.5</v>
      </c>
      <c r="M199" t="n">
        <v>12</v>
      </c>
      <c r="N199" t="n">
        <v>89.69</v>
      </c>
      <c r="O199" t="n">
        <v>38189.58</v>
      </c>
      <c r="P199" t="n">
        <v>297.02</v>
      </c>
      <c r="Q199" t="n">
        <v>444.55</v>
      </c>
      <c r="R199" t="n">
        <v>73.65000000000001</v>
      </c>
      <c r="S199" t="n">
        <v>48.21</v>
      </c>
      <c r="T199" t="n">
        <v>6762.24</v>
      </c>
      <c r="U199" t="n">
        <v>0.65</v>
      </c>
      <c r="V199" t="n">
        <v>0.77</v>
      </c>
      <c r="W199" t="n">
        <v>0.18</v>
      </c>
      <c r="X199" t="n">
        <v>0.39</v>
      </c>
      <c r="Y199" t="n">
        <v>1</v>
      </c>
      <c r="Z199" t="n">
        <v>10</v>
      </c>
    </row>
    <row r="200">
      <c r="A200" t="n">
        <v>67</v>
      </c>
      <c r="B200" t="n">
        <v>140</v>
      </c>
      <c r="C200" t="inlineStr">
        <is>
          <t xml:space="preserve">CONCLUIDO	</t>
        </is>
      </c>
      <c r="D200" t="n">
        <v>4.7169</v>
      </c>
      <c r="E200" t="n">
        <v>21.2</v>
      </c>
      <c r="F200" t="n">
        <v>17.62</v>
      </c>
      <c r="G200" t="n">
        <v>81.31999999999999</v>
      </c>
      <c r="H200" t="n">
        <v>1.03</v>
      </c>
      <c r="I200" t="n">
        <v>13</v>
      </c>
      <c r="J200" t="n">
        <v>308.29</v>
      </c>
      <c r="K200" t="n">
        <v>60.56</v>
      </c>
      <c r="L200" t="n">
        <v>17.75</v>
      </c>
      <c r="M200" t="n">
        <v>11</v>
      </c>
      <c r="N200" t="n">
        <v>89.98</v>
      </c>
      <c r="O200" t="n">
        <v>38256.26</v>
      </c>
      <c r="P200" t="n">
        <v>296.02</v>
      </c>
      <c r="Q200" t="n">
        <v>444.55</v>
      </c>
      <c r="R200" t="n">
        <v>71.81999999999999</v>
      </c>
      <c r="S200" t="n">
        <v>48.21</v>
      </c>
      <c r="T200" t="n">
        <v>5851.11</v>
      </c>
      <c r="U200" t="n">
        <v>0.67</v>
      </c>
      <c r="V200" t="n">
        <v>0.77</v>
      </c>
      <c r="W200" t="n">
        <v>0.18</v>
      </c>
      <c r="X200" t="n">
        <v>0.34</v>
      </c>
      <c r="Y200" t="n">
        <v>1</v>
      </c>
      <c r="Z200" t="n">
        <v>10</v>
      </c>
    </row>
    <row r="201">
      <c r="A201" t="n">
        <v>68</v>
      </c>
      <c r="B201" t="n">
        <v>140</v>
      </c>
      <c r="C201" t="inlineStr">
        <is>
          <t xml:space="preserve">CONCLUIDO	</t>
        </is>
      </c>
      <c r="D201" t="n">
        <v>4.7165</v>
      </c>
      <c r="E201" t="n">
        <v>21.2</v>
      </c>
      <c r="F201" t="n">
        <v>17.62</v>
      </c>
      <c r="G201" t="n">
        <v>81.33</v>
      </c>
      <c r="H201" t="n">
        <v>1.04</v>
      </c>
      <c r="I201" t="n">
        <v>13</v>
      </c>
      <c r="J201" t="n">
        <v>308.83</v>
      </c>
      <c r="K201" t="n">
        <v>60.56</v>
      </c>
      <c r="L201" t="n">
        <v>18</v>
      </c>
      <c r="M201" t="n">
        <v>11</v>
      </c>
      <c r="N201" t="n">
        <v>90.27</v>
      </c>
      <c r="O201" t="n">
        <v>38323.08</v>
      </c>
      <c r="P201" t="n">
        <v>296.17</v>
      </c>
      <c r="Q201" t="n">
        <v>444.55</v>
      </c>
      <c r="R201" t="n">
        <v>71.89</v>
      </c>
      <c r="S201" t="n">
        <v>48.21</v>
      </c>
      <c r="T201" t="n">
        <v>5882.95</v>
      </c>
      <c r="U201" t="n">
        <v>0.67</v>
      </c>
      <c r="V201" t="n">
        <v>0.77</v>
      </c>
      <c r="W201" t="n">
        <v>0.19</v>
      </c>
      <c r="X201" t="n">
        <v>0.35</v>
      </c>
      <c r="Y201" t="n">
        <v>1</v>
      </c>
      <c r="Z201" t="n">
        <v>10</v>
      </c>
    </row>
    <row r="202">
      <c r="A202" t="n">
        <v>69</v>
      </c>
      <c r="B202" t="n">
        <v>140</v>
      </c>
      <c r="C202" t="inlineStr">
        <is>
          <t xml:space="preserve">CONCLUIDO	</t>
        </is>
      </c>
      <c r="D202" t="n">
        <v>4.7169</v>
      </c>
      <c r="E202" t="n">
        <v>21.2</v>
      </c>
      <c r="F202" t="n">
        <v>17.62</v>
      </c>
      <c r="G202" t="n">
        <v>81.33</v>
      </c>
      <c r="H202" t="n">
        <v>1.05</v>
      </c>
      <c r="I202" t="n">
        <v>13</v>
      </c>
      <c r="J202" t="n">
        <v>309.37</v>
      </c>
      <c r="K202" t="n">
        <v>60.56</v>
      </c>
      <c r="L202" t="n">
        <v>18.25</v>
      </c>
      <c r="M202" t="n">
        <v>11</v>
      </c>
      <c r="N202" t="n">
        <v>90.56999999999999</v>
      </c>
      <c r="O202" t="n">
        <v>38390.02</v>
      </c>
      <c r="P202" t="n">
        <v>296.47</v>
      </c>
      <c r="Q202" t="n">
        <v>444.55</v>
      </c>
      <c r="R202" t="n">
        <v>71.90000000000001</v>
      </c>
      <c r="S202" t="n">
        <v>48.21</v>
      </c>
      <c r="T202" t="n">
        <v>5891.03</v>
      </c>
      <c r="U202" t="n">
        <v>0.67</v>
      </c>
      <c r="V202" t="n">
        <v>0.77</v>
      </c>
      <c r="W202" t="n">
        <v>0.18</v>
      </c>
      <c r="X202" t="n">
        <v>0.34</v>
      </c>
      <c r="Y202" t="n">
        <v>1</v>
      </c>
      <c r="Z202" t="n">
        <v>10</v>
      </c>
    </row>
    <row r="203">
      <c r="A203" t="n">
        <v>70</v>
      </c>
      <c r="B203" t="n">
        <v>140</v>
      </c>
      <c r="C203" t="inlineStr">
        <is>
          <t xml:space="preserve">CONCLUIDO	</t>
        </is>
      </c>
      <c r="D203" t="n">
        <v>4.718</v>
      </c>
      <c r="E203" t="n">
        <v>21.2</v>
      </c>
      <c r="F203" t="n">
        <v>17.62</v>
      </c>
      <c r="G203" t="n">
        <v>81.3</v>
      </c>
      <c r="H203" t="n">
        <v>1.06</v>
      </c>
      <c r="I203" t="n">
        <v>13</v>
      </c>
      <c r="J203" t="n">
        <v>309.91</v>
      </c>
      <c r="K203" t="n">
        <v>60.56</v>
      </c>
      <c r="L203" t="n">
        <v>18.5</v>
      </c>
      <c r="M203" t="n">
        <v>11</v>
      </c>
      <c r="N203" t="n">
        <v>90.86</v>
      </c>
      <c r="O203" t="n">
        <v>38457.09</v>
      </c>
      <c r="P203" t="n">
        <v>296.23</v>
      </c>
      <c r="Q203" t="n">
        <v>444.55</v>
      </c>
      <c r="R203" t="n">
        <v>71.78</v>
      </c>
      <c r="S203" t="n">
        <v>48.21</v>
      </c>
      <c r="T203" t="n">
        <v>5829.89</v>
      </c>
      <c r="U203" t="n">
        <v>0.67</v>
      </c>
      <c r="V203" t="n">
        <v>0.77</v>
      </c>
      <c r="W203" t="n">
        <v>0.18</v>
      </c>
      <c r="X203" t="n">
        <v>0.34</v>
      </c>
      <c r="Y203" t="n">
        <v>1</v>
      </c>
      <c r="Z203" t="n">
        <v>10</v>
      </c>
    </row>
    <row r="204">
      <c r="A204" t="n">
        <v>71</v>
      </c>
      <c r="B204" t="n">
        <v>140</v>
      </c>
      <c r="C204" t="inlineStr">
        <is>
          <t xml:space="preserve">CONCLUIDO	</t>
        </is>
      </c>
      <c r="D204" t="n">
        <v>4.7153</v>
      </c>
      <c r="E204" t="n">
        <v>21.21</v>
      </c>
      <c r="F204" t="n">
        <v>17.63</v>
      </c>
      <c r="G204" t="n">
        <v>81.36</v>
      </c>
      <c r="H204" t="n">
        <v>1.08</v>
      </c>
      <c r="I204" t="n">
        <v>13</v>
      </c>
      <c r="J204" t="n">
        <v>310.46</v>
      </c>
      <c r="K204" t="n">
        <v>60.56</v>
      </c>
      <c r="L204" t="n">
        <v>18.75</v>
      </c>
      <c r="M204" t="n">
        <v>11</v>
      </c>
      <c r="N204" t="n">
        <v>91.16</v>
      </c>
      <c r="O204" t="n">
        <v>38524.29</v>
      </c>
      <c r="P204" t="n">
        <v>296.57</v>
      </c>
      <c r="Q204" t="n">
        <v>444.55</v>
      </c>
      <c r="R204" t="n">
        <v>72.11</v>
      </c>
      <c r="S204" t="n">
        <v>48.21</v>
      </c>
      <c r="T204" t="n">
        <v>5994.44</v>
      </c>
      <c r="U204" t="n">
        <v>0.67</v>
      </c>
      <c r="V204" t="n">
        <v>0.77</v>
      </c>
      <c r="W204" t="n">
        <v>0.19</v>
      </c>
      <c r="X204" t="n">
        <v>0.35</v>
      </c>
      <c r="Y204" t="n">
        <v>1</v>
      </c>
      <c r="Z204" t="n">
        <v>10</v>
      </c>
    </row>
    <row r="205">
      <c r="A205" t="n">
        <v>72</v>
      </c>
      <c r="B205" t="n">
        <v>140</v>
      </c>
      <c r="C205" t="inlineStr">
        <is>
          <t xml:space="preserve">CONCLUIDO	</t>
        </is>
      </c>
      <c r="D205" t="n">
        <v>4.7145</v>
      </c>
      <c r="E205" t="n">
        <v>21.21</v>
      </c>
      <c r="F205" t="n">
        <v>17.63</v>
      </c>
      <c r="G205" t="n">
        <v>81.37</v>
      </c>
      <c r="H205" t="n">
        <v>1.09</v>
      </c>
      <c r="I205" t="n">
        <v>13</v>
      </c>
      <c r="J205" t="n">
        <v>311.01</v>
      </c>
      <c r="K205" t="n">
        <v>60.56</v>
      </c>
      <c r="L205" t="n">
        <v>19</v>
      </c>
      <c r="M205" t="n">
        <v>11</v>
      </c>
      <c r="N205" t="n">
        <v>91.45</v>
      </c>
      <c r="O205" t="n">
        <v>38591.62</v>
      </c>
      <c r="P205" t="n">
        <v>296.09</v>
      </c>
      <c r="Q205" t="n">
        <v>444.55</v>
      </c>
      <c r="R205" t="n">
        <v>72.23</v>
      </c>
      <c r="S205" t="n">
        <v>48.21</v>
      </c>
      <c r="T205" t="n">
        <v>6057.18</v>
      </c>
      <c r="U205" t="n">
        <v>0.67</v>
      </c>
      <c r="V205" t="n">
        <v>0.77</v>
      </c>
      <c r="W205" t="n">
        <v>0.19</v>
      </c>
      <c r="X205" t="n">
        <v>0.35</v>
      </c>
      <c r="Y205" t="n">
        <v>1</v>
      </c>
      <c r="Z205" t="n">
        <v>10</v>
      </c>
    </row>
    <row r="206">
      <c r="A206" t="n">
        <v>73</v>
      </c>
      <c r="B206" t="n">
        <v>140</v>
      </c>
      <c r="C206" t="inlineStr">
        <is>
          <t xml:space="preserve">CONCLUIDO	</t>
        </is>
      </c>
      <c r="D206" t="n">
        <v>4.7372</v>
      </c>
      <c r="E206" t="n">
        <v>21.11</v>
      </c>
      <c r="F206" t="n">
        <v>17.58</v>
      </c>
      <c r="G206" t="n">
        <v>87.91</v>
      </c>
      <c r="H206" t="n">
        <v>1.1</v>
      </c>
      <c r="I206" t="n">
        <v>12</v>
      </c>
      <c r="J206" t="n">
        <v>311.55</v>
      </c>
      <c r="K206" t="n">
        <v>60.56</v>
      </c>
      <c r="L206" t="n">
        <v>19.25</v>
      </c>
      <c r="M206" t="n">
        <v>10</v>
      </c>
      <c r="N206" t="n">
        <v>91.75</v>
      </c>
      <c r="O206" t="n">
        <v>38659.08</v>
      </c>
      <c r="P206" t="n">
        <v>294.54</v>
      </c>
      <c r="Q206" t="n">
        <v>444.59</v>
      </c>
      <c r="R206" t="n">
        <v>70.52</v>
      </c>
      <c r="S206" t="n">
        <v>48.21</v>
      </c>
      <c r="T206" t="n">
        <v>5206.68</v>
      </c>
      <c r="U206" t="n">
        <v>0.68</v>
      </c>
      <c r="V206" t="n">
        <v>0.78</v>
      </c>
      <c r="W206" t="n">
        <v>0.18</v>
      </c>
      <c r="X206" t="n">
        <v>0.3</v>
      </c>
      <c r="Y206" t="n">
        <v>1</v>
      </c>
      <c r="Z206" t="n">
        <v>10</v>
      </c>
    </row>
    <row r="207">
      <c r="A207" t="n">
        <v>74</v>
      </c>
      <c r="B207" t="n">
        <v>140</v>
      </c>
      <c r="C207" t="inlineStr">
        <is>
          <t xml:space="preserve">CONCLUIDO	</t>
        </is>
      </c>
      <c r="D207" t="n">
        <v>4.7363</v>
      </c>
      <c r="E207" t="n">
        <v>21.11</v>
      </c>
      <c r="F207" t="n">
        <v>17.59</v>
      </c>
      <c r="G207" t="n">
        <v>87.93000000000001</v>
      </c>
      <c r="H207" t="n">
        <v>1.11</v>
      </c>
      <c r="I207" t="n">
        <v>12</v>
      </c>
      <c r="J207" t="n">
        <v>312.1</v>
      </c>
      <c r="K207" t="n">
        <v>60.56</v>
      </c>
      <c r="L207" t="n">
        <v>19.5</v>
      </c>
      <c r="M207" t="n">
        <v>10</v>
      </c>
      <c r="N207" t="n">
        <v>92.05</v>
      </c>
      <c r="O207" t="n">
        <v>38726.8</v>
      </c>
      <c r="P207" t="n">
        <v>295.01</v>
      </c>
      <c r="Q207" t="n">
        <v>444.56</v>
      </c>
      <c r="R207" t="n">
        <v>70.69</v>
      </c>
      <c r="S207" t="n">
        <v>48.21</v>
      </c>
      <c r="T207" t="n">
        <v>5292.48</v>
      </c>
      <c r="U207" t="n">
        <v>0.68</v>
      </c>
      <c r="V207" t="n">
        <v>0.78</v>
      </c>
      <c r="W207" t="n">
        <v>0.18</v>
      </c>
      <c r="X207" t="n">
        <v>0.31</v>
      </c>
      <c r="Y207" t="n">
        <v>1</v>
      </c>
      <c r="Z207" t="n">
        <v>10</v>
      </c>
    </row>
    <row r="208">
      <c r="A208" t="n">
        <v>75</v>
      </c>
      <c r="B208" t="n">
        <v>140</v>
      </c>
      <c r="C208" t="inlineStr">
        <is>
          <t xml:space="preserve">CONCLUIDO	</t>
        </is>
      </c>
      <c r="D208" t="n">
        <v>4.7366</v>
      </c>
      <c r="E208" t="n">
        <v>21.11</v>
      </c>
      <c r="F208" t="n">
        <v>17.58</v>
      </c>
      <c r="G208" t="n">
        <v>87.92</v>
      </c>
      <c r="H208" t="n">
        <v>1.13</v>
      </c>
      <c r="I208" t="n">
        <v>12</v>
      </c>
      <c r="J208" t="n">
        <v>312.65</v>
      </c>
      <c r="K208" t="n">
        <v>60.56</v>
      </c>
      <c r="L208" t="n">
        <v>19.75</v>
      </c>
      <c r="M208" t="n">
        <v>10</v>
      </c>
      <c r="N208" t="n">
        <v>92.34999999999999</v>
      </c>
      <c r="O208" t="n">
        <v>38794.53</v>
      </c>
      <c r="P208" t="n">
        <v>295.22</v>
      </c>
      <c r="Q208" t="n">
        <v>444.55</v>
      </c>
      <c r="R208" t="n">
        <v>70.59</v>
      </c>
      <c r="S208" t="n">
        <v>48.21</v>
      </c>
      <c r="T208" t="n">
        <v>5240.92</v>
      </c>
      <c r="U208" t="n">
        <v>0.68</v>
      </c>
      <c r="V208" t="n">
        <v>0.78</v>
      </c>
      <c r="W208" t="n">
        <v>0.18</v>
      </c>
      <c r="X208" t="n">
        <v>0.31</v>
      </c>
      <c r="Y208" t="n">
        <v>1</v>
      </c>
      <c r="Z208" t="n">
        <v>10</v>
      </c>
    </row>
    <row r="209">
      <c r="A209" t="n">
        <v>76</v>
      </c>
      <c r="B209" t="n">
        <v>140</v>
      </c>
      <c r="C209" t="inlineStr">
        <is>
          <t xml:space="preserve">CONCLUIDO	</t>
        </is>
      </c>
      <c r="D209" t="n">
        <v>4.735</v>
      </c>
      <c r="E209" t="n">
        <v>21.12</v>
      </c>
      <c r="F209" t="n">
        <v>17.59</v>
      </c>
      <c r="G209" t="n">
        <v>87.95999999999999</v>
      </c>
      <c r="H209" t="n">
        <v>1.14</v>
      </c>
      <c r="I209" t="n">
        <v>12</v>
      </c>
      <c r="J209" t="n">
        <v>313.2</v>
      </c>
      <c r="K209" t="n">
        <v>60.56</v>
      </c>
      <c r="L209" t="n">
        <v>20</v>
      </c>
      <c r="M209" t="n">
        <v>10</v>
      </c>
      <c r="N209" t="n">
        <v>92.65000000000001</v>
      </c>
      <c r="O209" t="n">
        <v>38862.4</v>
      </c>
      <c r="P209" t="n">
        <v>295.51</v>
      </c>
      <c r="Q209" t="n">
        <v>444.55</v>
      </c>
      <c r="R209" t="n">
        <v>70.84</v>
      </c>
      <c r="S209" t="n">
        <v>48.21</v>
      </c>
      <c r="T209" t="n">
        <v>5363.65</v>
      </c>
      <c r="U209" t="n">
        <v>0.68</v>
      </c>
      <c r="V209" t="n">
        <v>0.78</v>
      </c>
      <c r="W209" t="n">
        <v>0.18</v>
      </c>
      <c r="X209" t="n">
        <v>0.32</v>
      </c>
      <c r="Y209" t="n">
        <v>1</v>
      </c>
      <c r="Z209" t="n">
        <v>10</v>
      </c>
    </row>
    <row r="210">
      <c r="A210" t="n">
        <v>77</v>
      </c>
      <c r="B210" t="n">
        <v>140</v>
      </c>
      <c r="C210" t="inlineStr">
        <is>
          <t xml:space="preserve">CONCLUIDO	</t>
        </is>
      </c>
      <c r="D210" t="n">
        <v>4.7366</v>
      </c>
      <c r="E210" t="n">
        <v>21.11</v>
      </c>
      <c r="F210" t="n">
        <v>17.58</v>
      </c>
      <c r="G210" t="n">
        <v>87.92</v>
      </c>
      <c r="H210" t="n">
        <v>1.15</v>
      </c>
      <c r="I210" t="n">
        <v>12</v>
      </c>
      <c r="J210" t="n">
        <v>313.75</v>
      </c>
      <c r="K210" t="n">
        <v>60.56</v>
      </c>
      <c r="L210" t="n">
        <v>20.25</v>
      </c>
      <c r="M210" t="n">
        <v>10</v>
      </c>
      <c r="N210" t="n">
        <v>92.95</v>
      </c>
      <c r="O210" t="n">
        <v>38930.39</v>
      </c>
      <c r="P210" t="n">
        <v>295.72</v>
      </c>
      <c r="Q210" t="n">
        <v>444.56</v>
      </c>
      <c r="R210" t="n">
        <v>70.67</v>
      </c>
      <c r="S210" t="n">
        <v>48.21</v>
      </c>
      <c r="T210" t="n">
        <v>5280.6</v>
      </c>
      <c r="U210" t="n">
        <v>0.68</v>
      </c>
      <c r="V210" t="n">
        <v>0.78</v>
      </c>
      <c r="W210" t="n">
        <v>0.18</v>
      </c>
      <c r="X210" t="n">
        <v>0.31</v>
      </c>
      <c r="Y210" t="n">
        <v>1</v>
      </c>
      <c r="Z210" t="n">
        <v>10</v>
      </c>
    </row>
    <row r="211">
      <c r="A211" t="n">
        <v>78</v>
      </c>
      <c r="B211" t="n">
        <v>140</v>
      </c>
      <c r="C211" t="inlineStr">
        <is>
          <t xml:space="preserve">CONCLUIDO	</t>
        </is>
      </c>
      <c r="D211" t="n">
        <v>4.7415</v>
      </c>
      <c r="E211" t="n">
        <v>21.09</v>
      </c>
      <c r="F211" t="n">
        <v>17.56</v>
      </c>
      <c r="G211" t="n">
        <v>87.81</v>
      </c>
      <c r="H211" t="n">
        <v>1.16</v>
      </c>
      <c r="I211" t="n">
        <v>12</v>
      </c>
      <c r="J211" t="n">
        <v>314.3</v>
      </c>
      <c r="K211" t="n">
        <v>60.56</v>
      </c>
      <c r="L211" t="n">
        <v>20.5</v>
      </c>
      <c r="M211" t="n">
        <v>10</v>
      </c>
      <c r="N211" t="n">
        <v>93.25</v>
      </c>
      <c r="O211" t="n">
        <v>38998.53</v>
      </c>
      <c r="P211" t="n">
        <v>295.01</v>
      </c>
      <c r="Q211" t="n">
        <v>444.55</v>
      </c>
      <c r="R211" t="n">
        <v>69.70999999999999</v>
      </c>
      <c r="S211" t="n">
        <v>48.21</v>
      </c>
      <c r="T211" t="n">
        <v>4799.99</v>
      </c>
      <c r="U211" t="n">
        <v>0.6899999999999999</v>
      </c>
      <c r="V211" t="n">
        <v>0.78</v>
      </c>
      <c r="W211" t="n">
        <v>0.19</v>
      </c>
      <c r="X211" t="n">
        <v>0.29</v>
      </c>
      <c r="Y211" t="n">
        <v>1</v>
      </c>
      <c r="Z211" t="n">
        <v>10</v>
      </c>
    </row>
    <row r="212">
      <c r="A212" t="n">
        <v>79</v>
      </c>
      <c r="B212" t="n">
        <v>140</v>
      </c>
      <c r="C212" t="inlineStr">
        <is>
          <t xml:space="preserve">CONCLUIDO	</t>
        </is>
      </c>
      <c r="D212" t="n">
        <v>4.746</v>
      </c>
      <c r="E212" t="n">
        <v>21.07</v>
      </c>
      <c r="F212" t="n">
        <v>17.54</v>
      </c>
      <c r="G212" t="n">
        <v>87.70999999999999</v>
      </c>
      <c r="H212" t="n">
        <v>1.17</v>
      </c>
      <c r="I212" t="n">
        <v>12</v>
      </c>
      <c r="J212" t="n">
        <v>314.86</v>
      </c>
      <c r="K212" t="n">
        <v>60.56</v>
      </c>
      <c r="L212" t="n">
        <v>20.75</v>
      </c>
      <c r="M212" t="n">
        <v>10</v>
      </c>
      <c r="N212" t="n">
        <v>93.55</v>
      </c>
      <c r="O212" t="n">
        <v>39066.8</v>
      </c>
      <c r="P212" t="n">
        <v>294.08</v>
      </c>
      <c r="Q212" t="n">
        <v>444.55</v>
      </c>
      <c r="R212" t="n">
        <v>69.03</v>
      </c>
      <c r="S212" t="n">
        <v>48.21</v>
      </c>
      <c r="T212" t="n">
        <v>4460.48</v>
      </c>
      <c r="U212" t="n">
        <v>0.7</v>
      </c>
      <c r="V212" t="n">
        <v>0.78</v>
      </c>
      <c r="W212" t="n">
        <v>0.19</v>
      </c>
      <c r="X212" t="n">
        <v>0.27</v>
      </c>
      <c r="Y212" t="n">
        <v>1</v>
      </c>
      <c r="Z212" t="n">
        <v>10</v>
      </c>
    </row>
    <row r="213">
      <c r="A213" t="n">
        <v>80</v>
      </c>
      <c r="B213" t="n">
        <v>140</v>
      </c>
      <c r="C213" t="inlineStr">
        <is>
          <t xml:space="preserve">CONCLUIDO	</t>
        </is>
      </c>
      <c r="D213" t="n">
        <v>4.7663</v>
      </c>
      <c r="E213" t="n">
        <v>20.98</v>
      </c>
      <c r="F213" t="n">
        <v>17.51</v>
      </c>
      <c r="G213" t="n">
        <v>95.48</v>
      </c>
      <c r="H213" t="n">
        <v>1.19</v>
      </c>
      <c r="I213" t="n">
        <v>11</v>
      </c>
      <c r="J213" t="n">
        <v>315.41</v>
      </c>
      <c r="K213" t="n">
        <v>60.56</v>
      </c>
      <c r="L213" t="n">
        <v>21</v>
      </c>
      <c r="M213" t="n">
        <v>9</v>
      </c>
      <c r="N213" t="n">
        <v>93.86</v>
      </c>
      <c r="O213" t="n">
        <v>39135.2</v>
      </c>
      <c r="P213" t="n">
        <v>292.97</v>
      </c>
      <c r="Q213" t="n">
        <v>444.57</v>
      </c>
      <c r="R213" t="n">
        <v>68.03</v>
      </c>
      <c r="S213" t="n">
        <v>48.21</v>
      </c>
      <c r="T213" t="n">
        <v>3965.2</v>
      </c>
      <c r="U213" t="n">
        <v>0.71</v>
      </c>
      <c r="V213" t="n">
        <v>0.78</v>
      </c>
      <c r="W213" t="n">
        <v>0.18</v>
      </c>
      <c r="X213" t="n">
        <v>0.23</v>
      </c>
      <c r="Y213" t="n">
        <v>1</v>
      </c>
      <c r="Z213" t="n">
        <v>10</v>
      </c>
    </row>
    <row r="214">
      <c r="A214" t="n">
        <v>81</v>
      </c>
      <c r="B214" t="n">
        <v>140</v>
      </c>
      <c r="C214" t="inlineStr">
        <is>
          <t xml:space="preserve">CONCLUIDO	</t>
        </is>
      </c>
      <c r="D214" t="n">
        <v>4.7473</v>
      </c>
      <c r="E214" t="n">
        <v>21.06</v>
      </c>
      <c r="F214" t="n">
        <v>17.59</v>
      </c>
      <c r="G214" t="n">
        <v>95.94</v>
      </c>
      <c r="H214" t="n">
        <v>1.2</v>
      </c>
      <c r="I214" t="n">
        <v>11</v>
      </c>
      <c r="J214" t="n">
        <v>315.97</v>
      </c>
      <c r="K214" t="n">
        <v>60.56</v>
      </c>
      <c r="L214" t="n">
        <v>21.25</v>
      </c>
      <c r="M214" t="n">
        <v>9</v>
      </c>
      <c r="N214" t="n">
        <v>94.16</v>
      </c>
      <c r="O214" t="n">
        <v>39203.74</v>
      </c>
      <c r="P214" t="n">
        <v>294.52</v>
      </c>
      <c r="Q214" t="n">
        <v>444.55</v>
      </c>
      <c r="R214" t="n">
        <v>71.11</v>
      </c>
      <c r="S214" t="n">
        <v>48.21</v>
      </c>
      <c r="T214" t="n">
        <v>5504.74</v>
      </c>
      <c r="U214" t="n">
        <v>0.68</v>
      </c>
      <c r="V214" t="n">
        <v>0.78</v>
      </c>
      <c r="W214" t="n">
        <v>0.18</v>
      </c>
      <c r="X214" t="n">
        <v>0.31</v>
      </c>
      <c r="Y214" t="n">
        <v>1</v>
      </c>
      <c r="Z214" t="n">
        <v>10</v>
      </c>
    </row>
    <row r="215">
      <c r="A215" t="n">
        <v>82</v>
      </c>
      <c r="B215" t="n">
        <v>140</v>
      </c>
      <c r="C215" t="inlineStr">
        <is>
          <t xml:space="preserve">CONCLUIDO	</t>
        </is>
      </c>
      <c r="D215" t="n">
        <v>4.7537</v>
      </c>
      <c r="E215" t="n">
        <v>21.04</v>
      </c>
      <c r="F215" t="n">
        <v>17.56</v>
      </c>
      <c r="G215" t="n">
        <v>95.78</v>
      </c>
      <c r="H215" t="n">
        <v>1.21</v>
      </c>
      <c r="I215" t="n">
        <v>11</v>
      </c>
      <c r="J215" t="n">
        <v>316.53</v>
      </c>
      <c r="K215" t="n">
        <v>60.56</v>
      </c>
      <c r="L215" t="n">
        <v>21.5</v>
      </c>
      <c r="M215" t="n">
        <v>9</v>
      </c>
      <c r="N215" t="n">
        <v>94.47</v>
      </c>
      <c r="O215" t="n">
        <v>39272.42</v>
      </c>
      <c r="P215" t="n">
        <v>294.03</v>
      </c>
      <c r="Q215" t="n">
        <v>444.55</v>
      </c>
      <c r="R215" t="n">
        <v>69.89</v>
      </c>
      <c r="S215" t="n">
        <v>48.21</v>
      </c>
      <c r="T215" t="n">
        <v>4896.77</v>
      </c>
      <c r="U215" t="n">
        <v>0.6899999999999999</v>
      </c>
      <c r="V215" t="n">
        <v>0.78</v>
      </c>
      <c r="W215" t="n">
        <v>0.18</v>
      </c>
      <c r="X215" t="n">
        <v>0.28</v>
      </c>
      <c r="Y215" t="n">
        <v>1</v>
      </c>
      <c r="Z215" t="n">
        <v>10</v>
      </c>
    </row>
    <row r="216">
      <c r="A216" t="n">
        <v>83</v>
      </c>
      <c r="B216" t="n">
        <v>140</v>
      </c>
      <c r="C216" t="inlineStr">
        <is>
          <t xml:space="preserve">CONCLUIDO	</t>
        </is>
      </c>
      <c r="D216" t="n">
        <v>4.7511</v>
      </c>
      <c r="E216" t="n">
        <v>21.05</v>
      </c>
      <c r="F216" t="n">
        <v>17.57</v>
      </c>
      <c r="G216" t="n">
        <v>95.84999999999999</v>
      </c>
      <c r="H216" t="n">
        <v>1.22</v>
      </c>
      <c r="I216" t="n">
        <v>11</v>
      </c>
      <c r="J216" t="n">
        <v>317.08</v>
      </c>
      <c r="K216" t="n">
        <v>60.56</v>
      </c>
      <c r="L216" t="n">
        <v>21.75</v>
      </c>
      <c r="M216" t="n">
        <v>9</v>
      </c>
      <c r="N216" t="n">
        <v>94.78</v>
      </c>
      <c r="O216" t="n">
        <v>39341.24</v>
      </c>
      <c r="P216" t="n">
        <v>294.34</v>
      </c>
      <c r="Q216" t="n">
        <v>444.55</v>
      </c>
      <c r="R216" t="n">
        <v>70.34</v>
      </c>
      <c r="S216" t="n">
        <v>48.21</v>
      </c>
      <c r="T216" t="n">
        <v>5118.76</v>
      </c>
      <c r="U216" t="n">
        <v>0.6899999999999999</v>
      </c>
      <c r="V216" t="n">
        <v>0.78</v>
      </c>
      <c r="W216" t="n">
        <v>0.18</v>
      </c>
      <c r="X216" t="n">
        <v>0.3</v>
      </c>
      <c r="Y216" t="n">
        <v>1</v>
      </c>
      <c r="Z216" t="n">
        <v>10</v>
      </c>
    </row>
    <row r="217">
      <c r="A217" t="n">
        <v>84</v>
      </c>
      <c r="B217" t="n">
        <v>140</v>
      </c>
      <c r="C217" t="inlineStr">
        <is>
          <t xml:space="preserve">CONCLUIDO	</t>
        </is>
      </c>
      <c r="D217" t="n">
        <v>4.7531</v>
      </c>
      <c r="E217" t="n">
        <v>21.04</v>
      </c>
      <c r="F217" t="n">
        <v>17.56</v>
      </c>
      <c r="G217" t="n">
        <v>95.8</v>
      </c>
      <c r="H217" t="n">
        <v>1.23</v>
      </c>
      <c r="I217" t="n">
        <v>11</v>
      </c>
      <c r="J217" t="n">
        <v>317.64</v>
      </c>
      <c r="K217" t="n">
        <v>60.56</v>
      </c>
      <c r="L217" t="n">
        <v>22</v>
      </c>
      <c r="M217" t="n">
        <v>9</v>
      </c>
      <c r="N217" t="n">
        <v>95.09</v>
      </c>
      <c r="O217" t="n">
        <v>39410.2</v>
      </c>
      <c r="P217" t="n">
        <v>294.52</v>
      </c>
      <c r="Q217" t="n">
        <v>444.55</v>
      </c>
      <c r="R217" t="n">
        <v>69.95</v>
      </c>
      <c r="S217" t="n">
        <v>48.21</v>
      </c>
      <c r="T217" t="n">
        <v>4926.03</v>
      </c>
      <c r="U217" t="n">
        <v>0.6899999999999999</v>
      </c>
      <c r="V217" t="n">
        <v>0.78</v>
      </c>
      <c r="W217" t="n">
        <v>0.18</v>
      </c>
      <c r="X217" t="n">
        <v>0.29</v>
      </c>
      <c r="Y217" t="n">
        <v>1</v>
      </c>
      <c r="Z217" t="n">
        <v>10</v>
      </c>
    </row>
    <row r="218">
      <c r="A218" t="n">
        <v>85</v>
      </c>
      <c r="B218" t="n">
        <v>140</v>
      </c>
      <c r="C218" t="inlineStr">
        <is>
          <t xml:space="preserve">CONCLUIDO	</t>
        </is>
      </c>
      <c r="D218" t="n">
        <v>4.7517</v>
      </c>
      <c r="E218" t="n">
        <v>21.05</v>
      </c>
      <c r="F218" t="n">
        <v>17.57</v>
      </c>
      <c r="G218" t="n">
        <v>95.83</v>
      </c>
      <c r="H218" t="n">
        <v>1.25</v>
      </c>
      <c r="I218" t="n">
        <v>11</v>
      </c>
      <c r="J218" t="n">
        <v>318.2</v>
      </c>
      <c r="K218" t="n">
        <v>60.56</v>
      </c>
      <c r="L218" t="n">
        <v>22.25</v>
      </c>
      <c r="M218" t="n">
        <v>9</v>
      </c>
      <c r="N218" t="n">
        <v>95.40000000000001</v>
      </c>
      <c r="O218" t="n">
        <v>39479.3</v>
      </c>
      <c r="P218" t="n">
        <v>294.57</v>
      </c>
      <c r="Q218" t="n">
        <v>444.55</v>
      </c>
      <c r="R218" t="n">
        <v>70.19</v>
      </c>
      <c r="S218" t="n">
        <v>48.21</v>
      </c>
      <c r="T218" t="n">
        <v>5047.34</v>
      </c>
      <c r="U218" t="n">
        <v>0.6899999999999999</v>
      </c>
      <c r="V218" t="n">
        <v>0.78</v>
      </c>
      <c r="W218" t="n">
        <v>0.18</v>
      </c>
      <c r="X218" t="n">
        <v>0.29</v>
      </c>
      <c r="Y218" t="n">
        <v>1</v>
      </c>
      <c r="Z218" t="n">
        <v>10</v>
      </c>
    </row>
    <row r="219">
      <c r="A219" t="n">
        <v>86</v>
      </c>
      <c r="B219" t="n">
        <v>140</v>
      </c>
      <c r="C219" t="inlineStr">
        <is>
          <t xml:space="preserve">CONCLUIDO	</t>
        </is>
      </c>
      <c r="D219" t="n">
        <v>4.7521</v>
      </c>
      <c r="E219" t="n">
        <v>21.04</v>
      </c>
      <c r="F219" t="n">
        <v>17.57</v>
      </c>
      <c r="G219" t="n">
        <v>95.81999999999999</v>
      </c>
      <c r="H219" t="n">
        <v>1.26</v>
      </c>
      <c r="I219" t="n">
        <v>11</v>
      </c>
      <c r="J219" t="n">
        <v>318.76</v>
      </c>
      <c r="K219" t="n">
        <v>60.56</v>
      </c>
      <c r="L219" t="n">
        <v>22.5</v>
      </c>
      <c r="M219" t="n">
        <v>9</v>
      </c>
      <c r="N219" t="n">
        <v>95.70999999999999</v>
      </c>
      <c r="O219" t="n">
        <v>39548.54</v>
      </c>
      <c r="P219" t="n">
        <v>294.54</v>
      </c>
      <c r="Q219" t="n">
        <v>444.56</v>
      </c>
      <c r="R219" t="n">
        <v>70.08</v>
      </c>
      <c r="S219" t="n">
        <v>48.21</v>
      </c>
      <c r="T219" t="n">
        <v>4987.7</v>
      </c>
      <c r="U219" t="n">
        <v>0.6899999999999999</v>
      </c>
      <c r="V219" t="n">
        <v>0.78</v>
      </c>
      <c r="W219" t="n">
        <v>0.18</v>
      </c>
      <c r="X219" t="n">
        <v>0.29</v>
      </c>
      <c r="Y219" t="n">
        <v>1</v>
      </c>
      <c r="Z219" t="n">
        <v>10</v>
      </c>
    </row>
    <row r="220">
      <c r="A220" t="n">
        <v>87</v>
      </c>
      <c r="B220" t="n">
        <v>140</v>
      </c>
      <c r="C220" t="inlineStr">
        <is>
          <t xml:space="preserve">CONCLUIDO	</t>
        </is>
      </c>
      <c r="D220" t="n">
        <v>4.7523</v>
      </c>
      <c r="E220" t="n">
        <v>21.04</v>
      </c>
      <c r="F220" t="n">
        <v>17.57</v>
      </c>
      <c r="G220" t="n">
        <v>95.81999999999999</v>
      </c>
      <c r="H220" t="n">
        <v>1.27</v>
      </c>
      <c r="I220" t="n">
        <v>11</v>
      </c>
      <c r="J220" t="n">
        <v>319.33</v>
      </c>
      <c r="K220" t="n">
        <v>60.56</v>
      </c>
      <c r="L220" t="n">
        <v>22.75</v>
      </c>
      <c r="M220" t="n">
        <v>9</v>
      </c>
      <c r="N220" t="n">
        <v>96.02</v>
      </c>
      <c r="O220" t="n">
        <v>39617.93</v>
      </c>
      <c r="P220" t="n">
        <v>294.43</v>
      </c>
      <c r="Q220" t="n">
        <v>444.55</v>
      </c>
      <c r="R220" t="n">
        <v>70.09</v>
      </c>
      <c r="S220" t="n">
        <v>48.21</v>
      </c>
      <c r="T220" t="n">
        <v>4993.73</v>
      </c>
      <c r="U220" t="n">
        <v>0.6899999999999999</v>
      </c>
      <c r="V220" t="n">
        <v>0.78</v>
      </c>
      <c r="W220" t="n">
        <v>0.18</v>
      </c>
      <c r="X220" t="n">
        <v>0.29</v>
      </c>
      <c r="Y220" t="n">
        <v>1</v>
      </c>
      <c r="Z220" t="n">
        <v>10</v>
      </c>
    </row>
    <row r="221">
      <c r="A221" t="n">
        <v>88</v>
      </c>
      <c r="B221" t="n">
        <v>140</v>
      </c>
      <c r="C221" t="inlineStr">
        <is>
          <t xml:space="preserve">CONCLUIDO	</t>
        </is>
      </c>
      <c r="D221" t="n">
        <v>4.7501</v>
      </c>
      <c r="E221" t="n">
        <v>21.05</v>
      </c>
      <c r="F221" t="n">
        <v>17.58</v>
      </c>
      <c r="G221" t="n">
        <v>95.87</v>
      </c>
      <c r="H221" t="n">
        <v>1.28</v>
      </c>
      <c r="I221" t="n">
        <v>11</v>
      </c>
      <c r="J221" t="n">
        <v>319.89</v>
      </c>
      <c r="K221" t="n">
        <v>60.56</v>
      </c>
      <c r="L221" t="n">
        <v>23</v>
      </c>
      <c r="M221" t="n">
        <v>9</v>
      </c>
      <c r="N221" t="n">
        <v>96.34</v>
      </c>
      <c r="O221" t="n">
        <v>39687.46</v>
      </c>
      <c r="P221" t="n">
        <v>294.18</v>
      </c>
      <c r="Q221" t="n">
        <v>444.56</v>
      </c>
      <c r="R221" t="n">
        <v>70.45</v>
      </c>
      <c r="S221" t="n">
        <v>48.21</v>
      </c>
      <c r="T221" t="n">
        <v>5173.66</v>
      </c>
      <c r="U221" t="n">
        <v>0.68</v>
      </c>
      <c r="V221" t="n">
        <v>0.78</v>
      </c>
      <c r="W221" t="n">
        <v>0.18</v>
      </c>
      <c r="X221" t="n">
        <v>0.3</v>
      </c>
      <c r="Y221" t="n">
        <v>1</v>
      </c>
      <c r="Z221" t="n">
        <v>10</v>
      </c>
    </row>
    <row r="222">
      <c r="A222" t="n">
        <v>89</v>
      </c>
      <c r="B222" t="n">
        <v>140</v>
      </c>
      <c r="C222" t="inlineStr">
        <is>
          <t xml:space="preserve">CONCLUIDO	</t>
        </is>
      </c>
      <c r="D222" t="n">
        <v>4.752</v>
      </c>
      <c r="E222" t="n">
        <v>21.04</v>
      </c>
      <c r="F222" t="n">
        <v>17.57</v>
      </c>
      <c r="G222" t="n">
        <v>95.83</v>
      </c>
      <c r="H222" t="n">
        <v>1.29</v>
      </c>
      <c r="I222" t="n">
        <v>11</v>
      </c>
      <c r="J222" t="n">
        <v>320.46</v>
      </c>
      <c r="K222" t="n">
        <v>60.56</v>
      </c>
      <c r="L222" t="n">
        <v>23.25</v>
      </c>
      <c r="M222" t="n">
        <v>9</v>
      </c>
      <c r="N222" t="n">
        <v>96.65000000000001</v>
      </c>
      <c r="O222" t="n">
        <v>39757.13</v>
      </c>
      <c r="P222" t="n">
        <v>293.96</v>
      </c>
      <c r="Q222" t="n">
        <v>444.56</v>
      </c>
      <c r="R222" t="n">
        <v>70.08</v>
      </c>
      <c r="S222" t="n">
        <v>48.21</v>
      </c>
      <c r="T222" t="n">
        <v>4987.97</v>
      </c>
      <c r="U222" t="n">
        <v>0.6899999999999999</v>
      </c>
      <c r="V222" t="n">
        <v>0.78</v>
      </c>
      <c r="W222" t="n">
        <v>0.18</v>
      </c>
      <c r="X222" t="n">
        <v>0.29</v>
      </c>
      <c r="Y222" t="n">
        <v>1</v>
      </c>
      <c r="Z222" t="n">
        <v>10</v>
      </c>
    </row>
    <row r="223">
      <c r="A223" t="n">
        <v>90</v>
      </c>
      <c r="B223" t="n">
        <v>140</v>
      </c>
      <c r="C223" t="inlineStr">
        <is>
          <t xml:space="preserve">CONCLUIDO	</t>
        </is>
      </c>
      <c r="D223" t="n">
        <v>4.7754</v>
      </c>
      <c r="E223" t="n">
        <v>20.94</v>
      </c>
      <c r="F223" t="n">
        <v>17.52</v>
      </c>
      <c r="G223" t="n">
        <v>105.1</v>
      </c>
      <c r="H223" t="n">
        <v>1.3</v>
      </c>
      <c r="I223" t="n">
        <v>10</v>
      </c>
      <c r="J223" t="n">
        <v>321.02</v>
      </c>
      <c r="K223" t="n">
        <v>60.56</v>
      </c>
      <c r="L223" t="n">
        <v>23.5</v>
      </c>
      <c r="M223" t="n">
        <v>8</v>
      </c>
      <c r="N223" t="n">
        <v>96.97</v>
      </c>
      <c r="O223" t="n">
        <v>39826.95</v>
      </c>
      <c r="P223" t="n">
        <v>293.28</v>
      </c>
      <c r="Q223" t="n">
        <v>444.57</v>
      </c>
      <c r="R223" t="n">
        <v>68.38</v>
      </c>
      <c r="S223" t="n">
        <v>48.21</v>
      </c>
      <c r="T223" t="n">
        <v>4146.46</v>
      </c>
      <c r="U223" t="n">
        <v>0.7</v>
      </c>
      <c r="V223" t="n">
        <v>0.78</v>
      </c>
      <c r="W223" t="n">
        <v>0.18</v>
      </c>
      <c r="X223" t="n">
        <v>0.24</v>
      </c>
      <c r="Y223" t="n">
        <v>1</v>
      </c>
      <c r="Z223" t="n">
        <v>10</v>
      </c>
    </row>
    <row r="224">
      <c r="A224" t="n">
        <v>91</v>
      </c>
      <c r="B224" t="n">
        <v>140</v>
      </c>
      <c r="C224" t="inlineStr">
        <is>
          <t xml:space="preserve">CONCLUIDO	</t>
        </is>
      </c>
      <c r="D224" t="n">
        <v>4.7728</v>
      </c>
      <c r="E224" t="n">
        <v>20.95</v>
      </c>
      <c r="F224" t="n">
        <v>17.53</v>
      </c>
      <c r="G224" t="n">
        <v>105.17</v>
      </c>
      <c r="H224" t="n">
        <v>1.32</v>
      </c>
      <c r="I224" t="n">
        <v>10</v>
      </c>
      <c r="J224" t="n">
        <v>321.59</v>
      </c>
      <c r="K224" t="n">
        <v>60.56</v>
      </c>
      <c r="L224" t="n">
        <v>23.75</v>
      </c>
      <c r="M224" t="n">
        <v>8</v>
      </c>
      <c r="N224" t="n">
        <v>97.28</v>
      </c>
      <c r="O224" t="n">
        <v>39896.91</v>
      </c>
      <c r="P224" t="n">
        <v>293.52</v>
      </c>
      <c r="Q224" t="n">
        <v>444.55</v>
      </c>
      <c r="R224" t="n">
        <v>68.88</v>
      </c>
      <c r="S224" t="n">
        <v>48.21</v>
      </c>
      <c r="T224" t="n">
        <v>4392.56</v>
      </c>
      <c r="U224" t="n">
        <v>0.7</v>
      </c>
      <c r="V224" t="n">
        <v>0.78</v>
      </c>
      <c r="W224" t="n">
        <v>0.18</v>
      </c>
      <c r="X224" t="n">
        <v>0.25</v>
      </c>
      <c r="Y224" t="n">
        <v>1</v>
      </c>
      <c r="Z224" t="n">
        <v>10</v>
      </c>
    </row>
    <row r="225">
      <c r="A225" t="n">
        <v>92</v>
      </c>
      <c r="B225" t="n">
        <v>140</v>
      </c>
      <c r="C225" t="inlineStr">
        <is>
          <t xml:space="preserve">CONCLUIDO	</t>
        </is>
      </c>
      <c r="D225" t="n">
        <v>4.7738</v>
      </c>
      <c r="E225" t="n">
        <v>20.95</v>
      </c>
      <c r="F225" t="n">
        <v>17.52</v>
      </c>
      <c r="G225" t="n">
        <v>105.14</v>
      </c>
      <c r="H225" t="n">
        <v>1.33</v>
      </c>
      <c r="I225" t="n">
        <v>10</v>
      </c>
      <c r="J225" t="n">
        <v>322.16</v>
      </c>
      <c r="K225" t="n">
        <v>60.56</v>
      </c>
      <c r="L225" t="n">
        <v>24</v>
      </c>
      <c r="M225" t="n">
        <v>8</v>
      </c>
      <c r="N225" t="n">
        <v>97.59999999999999</v>
      </c>
      <c r="O225" t="n">
        <v>39967.02</v>
      </c>
      <c r="P225" t="n">
        <v>293.86</v>
      </c>
      <c r="Q225" t="n">
        <v>444.57</v>
      </c>
      <c r="R225" t="n">
        <v>68.63</v>
      </c>
      <c r="S225" t="n">
        <v>48.21</v>
      </c>
      <c r="T225" t="n">
        <v>4272.36</v>
      </c>
      <c r="U225" t="n">
        <v>0.7</v>
      </c>
      <c r="V225" t="n">
        <v>0.78</v>
      </c>
      <c r="W225" t="n">
        <v>0.18</v>
      </c>
      <c r="X225" t="n">
        <v>0.25</v>
      </c>
      <c r="Y225" t="n">
        <v>1</v>
      </c>
      <c r="Z225" t="n">
        <v>10</v>
      </c>
    </row>
    <row r="226">
      <c r="A226" t="n">
        <v>93</v>
      </c>
      <c r="B226" t="n">
        <v>140</v>
      </c>
      <c r="C226" t="inlineStr">
        <is>
          <t xml:space="preserve">CONCLUIDO	</t>
        </is>
      </c>
      <c r="D226" t="n">
        <v>4.7715</v>
      </c>
      <c r="E226" t="n">
        <v>20.96</v>
      </c>
      <c r="F226" t="n">
        <v>17.53</v>
      </c>
      <c r="G226" t="n">
        <v>105.21</v>
      </c>
      <c r="H226" t="n">
        <v>1.34</v>
      </c>
      <c r="I226" t="n">
        <v>10</v>
      </c>
      <c r="J226" t="n">
        <v>322.73</v>
      </c>
      <c r="K226" t="n">
        <v>60.56</v>
      </c>
      <c r="L226" t="n">
        <v>24.25</v>
      </c>
      <c r="M226" t="n">
        <v>8</v>
      </c>
      <c r="N226" t="n">
        <v>97.92</v>
      </c>
      <c r="O226" t="n">
        <v>40037.28</v>
      </c>
      <c r="P226" t="n">
        <v>294.16</v>
      </c>
      <c r="Q226" t="n">
        <v>444.55</v>
      </c>
      <c r="R226" t="n">
        <v>69.02</v>
      </c>
      <c r="S226" t="n">
        <v>48.21</v>
      </c>
      <c r="T226" t="n">
        <v>4464.11</v>
      </c>
      <c r="U226" t="n">
        <v>0.7</v>
      </c>
      <c r="V226" t="n">
        <v>0.78</v>
      </c>
      <c r="W226" t="n">
        <v>0.18</v>
      </c>
      <c r="X226" t="n">
        <v>0.26</v>
      </c>
      <c r="Y226" t="n">
        <v>1</v>
      </c>
      <c r="Z226" t="n">
        <v>10</v>
      </c>
    </row>
    <row r="227">
      <c r="A227" t="n">
        <v>94</v>
      </c>
      <c r="B227" t="n">
        <v>140</v>
      </c>
      <c r="C227" t="inlineStr">
        <is>
          <t xml:space="preserve">CONCLUIDO	</t>
        </is>
      </c>
      <c r="D227" t="n">
        <v>4.7774</v>
      </c>
      <c r="E227" t="n">
        <v>20.93</v>
      </c>
      <c r="F227" t="n">
        <v>17.51</v>
      </c>
      <c r="G227" t="n">
        <v>105.05</v>
      </c>
      <c r="H227" t="n">
        <v>1.35</v>
      </c>
      <c r="I227" t="n">
        <v>10</v>
      </c>
      <c r="J227" t="n">
        <v>323.3</v>
      </c>
      <c r="K227" t="n">
        <v>60.56</v>
      </c>
      <c r="L227" t="n">
        <v>24.5</v>
      </c>
      <c r="M227" t="n">
        <v>8</v>
      </c>
      <c r="N227" t="n">
        <v>98.23999999999999</v>
      </c>
      <c r="O227" t="n">
        <v>40107.81</v>
      </c>
      <c r="P227" t="n">
        <v>293.26</v>
      </c>
      <c r="Q227" t="n">
        <v>444.56</v>
      </c>
      <c r="R227" t="n">
        <v>68.02</v>
      </c>
      <c r="S227" t="n">
        <v>48.21</v>
      </c>
      <c r="T227" t="n">
        <v>3965.55</v>
      </c>
      <c r="U227" t="n">
        <v>0.71</v>
      </c>
      <c r="V227" t="n">
        <v>0.78</v>
      </c>
      <c r="W227" t="n">
        <v>0.18</v>
      </c>
      <c r="X227" t="n">
        <v>0.23</v>
      </c>
      <c r="Y227" t="n">
        <v>1</v>
      </c>
      <c r="Z227" t="n">
        <v>10</v>
      </c>
    </row>
    <row r="228">
      <c r="A228" t="n">
        <v>95</v>
      </c>
      <c r="B228" t="n">
        <v>140</v>
      </c>
      <c r="C228" t="inlineStr">
        <is>
          <t xml:space="preserve">CONCLUIDO	</t>
        </is>
      </c>
      <c r="D228" t="n">
        <v>4.782</v>
      </c>
      <c r="E228" t="n">
        <v>20.91</v>
      </c>
      <c r="F228" t="n">
        <v>17.49</v>
      </c>
      <c r="G228" t="n">
        <v>104.93</v>
      </c>
      <c r="H228" t="n">
        <v>1.36</v>
      </c>
      <c r="I228" t="n">
        <v>10</v>
      </c>
      <c r="J228" t="n">
        <v>323.87</v>
      </c>
      <c r="K228" t="n">
        <v>60.56</v>
      </c>
      <c r="L228" t="n">
        <v>24.75</v>
      </c>
      <c r="M228" t="n">
        <v>8</v>
      </c>
      <c r="N228" t="n">
        <v>98.56999999999999</v>
      </c>
      <c r="O228" t="n">
        <v>40178.37</v>
      </c>
      <c r="P228" t="n">
        <v>292.69</v>
      </c>
      <c r="Q228" t="n">
        <v>444.56</v>
      </c>
      <c r="R228" t="n">
        <v>67.23</v>
      </c>
      <c r="S228" t="n">
        <v>48.21</v>
      </c>
      <c r="T228" t="n">
        <v>3570.72</v>
      </c>
      <c r="U228" t="n">
        <v>0.72</v>
      </c>
      <c r="V228" t="n">
        <v>0.78</v>
      </c>
      <c r="W228" t="n">
        <v>0.18</v>
      </c>
      <c r="X228" t="n">
        <v>0.21</v>
      </c>
      <c r="Y228" t="n">
        <v>1</v>
      </c>
      <c r="Z228" t="n">
        <v>10</v>
      </c>
    </row>
    <row r="229">
      <c r="A229" t="n">
        <v>96</v>
      </c>
      <c r="B229" t="n">
        <v>140</v>
      </c>
      <c r="C229" t="inlineStr">
        <is>
          <t xml:space="preserve">CONCLUIDO	</t>
        </is>
      </c>
      <c r="D229" t="n">
        <v>4.7843</v>
      </c>
      <c r="E229" t="n">
        <v>20.9</v>
      </c>
      <c r="F229" t="n">
        <v>17.48</v>
      </c>
      <c r="G229" t="n">
        <v>104.87</v>
      </c>
      <c r="H229" t="n">
        <v>1.37</v>
      </c>
      <c r="I229" t="n">
        <v>10</v>
      </c>
      <c r="J229" t="n">
        <v>324.44</v>
      </c>
      <c r="K229" t="n">
        <v>60.56</v>
      </c>
      <c r="L229" t="n">
        <v>25</v>
      </c>
      <c r="M229" t="n">
        <v>8</v>
      </c>
      <c r="N229" t="n">
        <v>98.89</v>
      </c>
      <c r="O229" t="n">
        <v>40249.08</v>
      </c>
      <c r="P229" t="n">
        <v>292.51</v>
      </c>
      <c r="Q229" t="n">
        <v>444.55</v>
      </c>
      <c r="R229" t="n">
        <v>67.19</v>
      </c>
      <c r="S229" t="n">
        <v>48.21</v>
      </c>
      <c r="T229" t="n">
        <v>3550.99</v>
      </c>
      <c r="U229" t="n">
        <v>0.72</v>
      </c>
      <c r="V229" t="n">
        <v>0.78</v>
      </c>
      <c r="W229" t="n">
        <v>0.18</v>
      </c>
      <c r="X229" t="n">
        <v>0.2</v>
      </c>
      <c r="Y229" t="n">
        <v>1</v>
      </c>
      <c r="Z229" t="n">
        <v>10</v>
      </c>
    </row>
    <row r="230">
      <c r="A230" t="n">
        <v>97</v>
      </c>
      <c r="B230" t="n">
        <v>140</v>
      </c>
      <c r="C230" t="inlineStr">
        <is>
          <t xml:space="preserve">CONCLUIDO	</t>
        </is>
      </c>
      <c r="D230" t="n">
        <v>4.7704</v>
      </c>
      <c r="E230" t="n">
        <v>20.96</v>
      </c>
      <c r="F230" t="n">
        <v>17.54</v>
      </c>
      <c r="G230" t="n">
        <v>105.24</v>
      </c>
      <c r="H230" t="n">
        <v>1.38</v>
      </c>
      <c r="I230" t="n">
        <v>10</v>
      </c>
      <c r="J230" t="n">
        <v>325.02</v>
      </c>
      <c r="K230" t="n">
        <v>60.56</v>
      </c>
      <c r="L230" t="n">
        <v>25.25</v>
      </c>
      <c r="M230" t="n">
        <v>8</v>
      </c>
      <c r="N230" t="n">
        <v>99.20999999999999</v>
      </c>
      <c r="O230" t="n">
        <v>40319.95</v>
      </c>
      <c r="P230" t="n">
        <v>293.36</v>
      </c>
      <c r="Q230" t="n">
        <v>444.55</v>
      </c>
      <c r="R230" t="n">
        <v>69.37</v>
      </c>
      <c r="S230" t="n">
        <v>48.21</v>
      </c>
      <c r="T230" t="n">
        <v>4638.66</v>
      </c>
      <c r="U230" t="n">
        <v>0.6899999999999999</v>
      </c>
      <c r="V230" t="n">
        <v>0.78</v>
      </c>
      <c r="W230" t="n">
        <v>0.18</v>
      </c>
      <c r="X230" t="n">
        <v>0.26</v>
      </c>
      <c r="Y230" t="n">
        <v>1</v>
      </c>
      <c r="Z230" t="n">
        <v>10</v>
      </c>
    </row>
    <row r="231">
      <c r="A231" t="n">
        <v>98</v>
      </c>
      <c r="B231" t="n">
        <v>140</v>
      </c>
      <c r="C231" t="inlineStr">
        <is>
          <t xml:space="preserve">CONCLUIDO	</t>
        </is>
      </c>
      <c r="D231" t="n">
        <v>4.7664</v>
      </c>
      <c r="E231" t="n">
        <v>20.98</v>
      </c>
      <c r="F231" t="n">
        <v>17.56</v>
      </c>
      <c r="G231" t="n">
        <v>105.34</v>
      </c>
      <c r="H231" t="n">
        <v>1.4</v>
      </c>
      <c r="I231" t="n">
        <v>10</v>
      </c>
      <c r="J231" t="n">
        <v>325.59</v>
      </c>
      <c r="K231" t="n">
        <v>60.56</v>
      </c>
      <c r="L231" t="n">
        <v>25.5</v>
      </c>
      <c r="M231" t="n">
        <v>8</v>
      </c>
      <c r="N231" t="n">
        <v>99.54000000000001</v>
      </c>
      <c r="O231" t="n">
        <v>40390.96</v>
      </c>
      <c r="P231" t="n">
        <v>293.16</v>
      </c>
      <c r="Q231" t="n">
        <v>444.55</v>
      </c>
      <c r="R231" t="n">
        <v>69.79000000000001</v>
      </c>
      <c r="S231" t="n">
        <v>48.21</v>
      </c>
      <c r="T231" t="n">
        <v>4848.85</v>
      </c>
      <c r="U231" t="n">
        <v>0.6899999999999999</v>
      </c>
      <c r="V231" t="n">
        <v>0.78</v>
      </c>
      <c r="W231" t="n">
        <v>0.18</v>
      </c>
      <c r="X231" t="n">
        <v>0.28</v>
      </c>
      <c r="Y231" t="n">
        <v>1</v>
      </c>
      <c r="Z231" t="n">
        <v>10</v>
      </c>
    </row>
    <row r="232">
      <c r="A232" t="n">
        <v>99</v>
      </c>
      <c r="B232" t="n">
        <v>140</v>
      </c>
      <c r="C232" t="inlineStr">
        <is>
          <t xml:space="preserve">CONCLUIDO	</t>
        </is>
      </c>
      <c r="D232" t="n">
        <v>4.7696</v>
      </c>
      <c r="E232" t="n">
        <v>20.97</v>
      </c>
      <c r="F232" t="n">
        <v>17.54</v>
      </c>
      <c r="G232" t="n">
        <v>105.26</v>
      </c>
      <c r="H232" t="n">
        <v>1.41</v>
      </c>
      <c r="I232" t="n">
        <v>10</v>
      </c>
      <c r="J232" t="n">
        <v>326.17</v>
      </c>
      <c r="K232" t="n">
        <v>60.56</v>
      </c>
      <c r="L232" t="n">
        <v>25.75</v>
      </c>
      <c r="M232" t="n">
        <v>8</v>
      </c>
      <c r="N232" t="n">
        <v>99.87</v>
      </c>
      <c r="O232" t="n">
        <v>40462.13</v>
      </c>
      <c r="P232" t="n">
        <v>292.68</v>
      </c>
      <c r="Q232" t="n">
        <v>444.55</v>
      </c>
      <c r="R232" t="n">
        <v>69.41</v>
      </c>
      <c r="S232" t="n">
        <v>48.21</v>
      </c>
      <c r="T232" t="n">
        <v>4660.14</v>
      </c>
      <c r="U232" t="n">
        <v>0.6899999999999999</v>
      </c>
      <c r="V232" t="n">
        <v>0.78</v>
      </c>
      <c r="W232" t="n">
        <v>0.18</v>
      </c>
      <c r="X232" t="n">
        <v>0.27</v>
      </c>
      <c r="Y232" t="n">
        <v>1</v>
      </c>
      <c r="Z232" t="n">
        <v>10</v>
      </c>
    </row>
    <row r="233">
      <c r="A233" t="n">
        <v>100</v>
      </c>
      <c r="B233" t="n">
        <v>140</v>
      </c>
      <c r="C233" t="inlineStr">
        <is>
          <t xml:space="preserve">CONCLUIDO	</t>
        </is>
      </c>
      <c r="D233" t="n">
        <v>4.769</v>
      </c>
      <c r="E233" t="n">
        <v>20.97</v>
      </c>
      <c r="F233" t="n">
        <v>17.55</v>
      </c>
      <c r="G233" t="n">
        <v>105.27</v>
      </c>
      <c r="H233" t="n">
        <v>1.42</v>
      </c>
      <c r="I233" t="n">
        <v>10</v>
      </c>
      <c r="J233" t="n">
        <v>326.75</v>
      </c>
      <c r="K233" t="n">
        <v>60.56</v>
      </c>
      <c r="L233" t="n">
        <v>26</v>
      </c>
      <c r="M233" t="n">
        <v>8</v>
      </c>
      <c r="N233" t="n">
        <v>100.2</v>
      </c>
      <c r="O233" t="n">
        <v>40533.46</v>
      </c>
      <c r="P233" t="n">
        <v>292.3</v>
      </c>
      <c r="Q233" t="n">
        <v>444.55</v>
      </c>
      <c r="R233" t="n">
        <v>69.37</v>
      </c>
      <c r="S233" t="n">
        <v>48.21</v>
      </c>
      <c r="T233" t="n">
        <v>4638.31</v>
      </c>
      <c r="U233" t="n">
        <v>0.6899999999999999</v>
      </c>
      <c r="V233" t="n">
        <v>0.78</v>
      </c>
      <c r="W233" t="n">
        <v>0.18</v>
      </c>
      <c r="X233" t="n">
        <v>0.27</v>
      </c>
      <c r="Y233" t="n">
        <v>1</v>
      </c>
      <c r="Z233" t="n">
        <v>10</v>
      </c>
    </row>
    <row r="234">
      <c r="A234" t="n">
        <v>101</v>
      </c>
      <c r="B234" t="n">
        <v>140</v>
      </c>
      <c r="C234" t="inlineStr">
        <is>
          <t xml:space="preserve">CONCLUIDO	</t>
        </is>
      </c>
      <c r="D234" t="n">
        <v>4.7923</v>
      </c>
      <c r="E234" t="n">
        <v>20.87</v>
      </c>
      <c r="F234" t="n">
        <v>17.5</v>
      </c>
      <c r="G234" t="n">
        <v>116.64</v>
      </c>
      <c r="H234" t="n">
        <v>1.43</v>
      </c>
      <c r="I234" t="n">
        <v>9</v>
      </c>
      <c r="J234" t="n">
        <v>327.33</v>
      </c>
      <c r="K234" t="n">
        <v>60.56</v>
      </c>
      <c r="L234" t="n">
        <v>26.25</v>
      </c>
      <c r="M234" t="n">
        <v>7</v>
      </c>
      <c r="N234" t="n">
        <v>100.52</v>
      </c>
      <c r="O234" t="n">
        <v>40604.94</v>
      </c>
      <c r="P234" t="n">
        <v>291.43</v>
      </c>
      <c r="Q234" t="n">
        <v>444.57</v>
      </c>
      <c r="R234" t="n">
        <v>67.75</v>
      </c>
      <c r="S234" t="n">
        <v>48.21</v>
      </c>
      <c r="T234" t="n">
        <v>3835.18</v>
      </c>
      <c r="U234" t="n">
        <v>0.71</v>
      </c>
      <c r="V234" t="n">
        <v>0.78</v>
      </c>
      <c r="W234" t="n">
        <v>0.18</v>
      </c>
      <c r="X234" t="n">
        <v>0.22</v>
      </c>
      <c r="Y234" t="n">
        <v>1</v>
      </c>
      <c r="Z234" t="n">
        <v>10</v>
      </c>
    </row>
    <row r="235">
      <c r="A235" t="n">
        <v>102</v>
      </c>
      <c r="B235" t="n">
        <v>140</v>
      </c>
      <c r="C235" t="inlineStr">
        <is>
          <t xml:space="preserve">CONCLUIDO	</t>
        </is>
      </c>
      <c r="D235" t="n">
        <v>4.7903</v>
      </c>
      <c r="E235" t="n">
        <v>20.88</v>
      </c>
      <c r="F235" t="n">
        <v>17.5</v>
      </c>
      <c r="G235" t="n">
        <v>116.7</v>
      </c>
      <c r="H235" t="n">
        <v>1.44</v>
      </c>
      <c r="I235" t="n">
        <v>9</v>
      </c>
      <c r="J235" t="n">
        <v>327.91</v>
      </c>
      <c r="K235" t="n">
        <v>60.56</v>
      </c>
      <c r="L235" t="n">
        <v>26.5</v>
      </c>
      <c r="M235" t="n">
        <v>7</v>
      </c>
      <c r="N235" t="n">
        <v>100.86</v>
      </c>
      <c r="O235" t="n">
        <v>40676.58</v>
      </c>
      <c r="P235" t="n">
        <v>291.8</v>
      </c>
      <c r="Q235" t="n">
        <v>444.55</v>
      </c>
      <c r="R235" t="n">
        <v>68.02</v>
      </c>
      <c r="S235" t="n">
        <v>48.21</v>
      </c>
      <c r="T235" t="n">
        <v>3970.34</v>
      </c>
      <c r="U235" t="n">
        <v>0.71</v>
      </c>
      <c r="V235" t="n">
        <v>0.78</v>
      </c>
      <c r="W235" t="n">
        <v>0.18</v>
      </c>
      <c r="X235" t="n">
        <v>0.23</v>
      </c>
      <c r="Y235" t="n">
        <v>1</v>
      </c>
      <c r="Z235" t="n">
        <v>10</v>
      </c>
    </row>
    <row r="236">
      <c r="A236" t="n">
        <v>103</v>
      </c>
      <c r="B236" t="n">
        <v>140</v>
      </c>
      <c r="C236" t="inlineStr">
        <is>
          <t xml:space="preserve">CONCLUIDO	</t>
        </is>
      </c>
      <c r="D236" t="n">
        <v>4.7905</v>
      </c>
      <c r="E236" t="n">
        <v>20.87</v>
      </c>
      <c r="F236" t="n">
        <v>17.5</v>
      </c>
      <c r="G236" t="n">
        <v>116.69</v>
      </c>
      <c r="H236" t="n">
        <v>1.45</v>
      </c>
      <c r="I236" t="n">
        <v>9</v>
      </c>
      <c r="J236" t="n">
        <v>328.49</v>
      </c>
      <c r="K236" t="n">
        <v>60.56</v>
      </c>
      <c r="L236" t="n">
        <v>26.75</v>
      </c>
      <c r="M236" t="n">
        <v>7</v>
      </c>
      <c r="N236" t="n">
        <v>101.19</v>
      </c>
      <c r="O236" t="n">
        <v>40748.37</v>
      </c>
      <c r="P236" t="n">
        <v>291.92</v>
      </c>
      <c r="Q236" t="n">
        <v>444.55</v>
      </c>
      <c r="R236" t="n">
        <v>68.02</v>
      </c>
      <c r="S236" t="n">
        <v>48.21</v>
      </c>
      <c r="T236" t="n">
        <v>3971.86</v>
      </c>
      <c r="U236" t="n">
        <v>0.71</v>
      </c>
      <c r="V236" t="n">
        <v>0.78</v>
      </c>
      <c r="W236" t="n">
        <v>0.18</v>
      </c>
      <c r="X236" t="n">
        <v>0.23</v>
      </c>
      <c r="Y236" t="n">
        <v>1</v>
      </c>
      <c r="Z236" t="n">
        <v>10</v>
      </c>
    </row>
    <row r="237">
      <c r="A237" t="n">
        <v>104</v>
      </c>
      <c r="B237" t="n">
        <v>140</v>
      </c>
      <c r="C237" t="inlineStr">
        <is>
          <t xml:space="preserve">CONCLUIDO	</t>
        </is>
      </c>
      <c r="D237" t="n">
        <v>4.7872</v>
      </c>
      <c r="E237" t="n">
        <v>20.89</v>
      </c>
      <c r="F237" t="n">
        <v>17.52</v>
      </c>
      <c r="G237" t="n">
        <v>116.79</v>
      </c>
      <c r="H237" t="n">
        <v>1.46</v>
      </c>
      <c r="I237" t="n">
        <v>9</v>
      </c>
      <c r="J237" t="n">
        <v>329.08</v>
      </c>
      <c r="K237" t="n">
        <v>60.56</v>
      </c>
      <c r="L237" t="n">
        <v>27</v>
      </c>
      <c r="M237" t="n">
        <v>7</v>
      </c>
      <c r="N237" t="n">
        <v>101.52</v>
      </c>
      <c r="O237" t="n">
        <v>40820.32</v>
      </c>
      <c r="P237" t="n">
        <v>292.43</v>
      </c>
      <c r="Q237" t="n">
        <v>444.56</v>
      </c>
      <c r="R237" t="n">
        <v>68.48</v>
      </c>
      <c r="S237" t="n">
        <v>48.21</v>
      </c>
      <c r="T237" t="n">
        <v>4201.58</v>
      </c>
      <c r="U237" t="n">
        <v>0.7</v>
      </c>
      <c r="V237" t="n">
        <v>0.78</v>
      </c>
      <c r="W237" t="n">
        <v>0.18</v>
      </c>
      <c r="X237" t="n">
        <v>0.24</v>
      </c>
      <c r="Y237" t="n">
        <v>1</v>
      </c>
      <c r="Z237" t="n">
        <v>10</v>
      </c>
    </row>
    <row r="238">
      <c r="A238" t="n">
        <v>105</v>
      </c>
      <c r="B238" t="n">
        <v>140</v>
      </c>
      <c r="C238" t="inlineStr">
        <is>
          <t xml:space="preserve">CONCLUIDO	</t>
        </is>
      </c>
      <c r="D238" t="n">
        <v>4.7932</v>
      </c>
      <c r="E238" t="n">
        <v>20.86</v>
      </c>
      <c r="F238" t="n">
        <v>17.49</v>
      </c>
      <c r="G238" t="n">
        <v>116.61</v>
      </c>
      <c r="H238" t="n">
        <v>1.47</v>
      </c>
      <c r="I238" t="n">
        <v>9</v>
      </c>
      <c r="J238" t="n">
        <v>329.66</v>
      </c>
      <c r="K238" t="n">
        <v>60.56</v>
      </c>
      <c r="L238" t="n">
        <v>27.25</v>
      </c>
      <c r="M238" t="n">
        <v>7</v>
      </c>
      <c r="N238" t="n">
        <v>101.86</v>
      </c>
      <c r="O238" t="n">
        <v>40892.44</v>
      </c>
      <c r="P238" t="n">
        <v>292.33</v>
      </c>
      <c r="Q238" t="n">
        <v>444.55</v>
      </c>
      <c r="R238" t="n">
        <v>67.59</v>
      </c>
      <c r="S238" t="n">
        <v>48.21</v>
      </c>
      <c r="T238" t="n">
        <v>3755.04</v>
      </c>
      <c r="U238" t="n">
        <v>0.71</v>
      </c>
      <c r="V238" t="n">
        <v>0.78</v>
      </c>
      <c r="W238" t="n">
        <v>0.18</v>
      </c>
      <c r="X238" t="n">
        <v>0.22</v>
      </c>
      <c r="Y238" t="n">
        <v>1</v>
      </c>
      <c r="Z238" t="n">
        <v>10</v>
      </c>
    </row>
    <row r="239">
      <c r="A239" t="n">
        <v>106</v>
      </c>
      <c r="B239" t="n">
        <v>140</v>
      </c>
      <c r="C239" t="inlineStr">
        <is>
          <t xml:space="preserve">CONCLUIDO	</t>
        </is>
      </c>
      <c r="D239" t="n">
        <v>4.79</v>
      </c>
      <c r="E239" t="n">
        <v>20.88</v>
      </c>
      <c r="F239" t="n">
        <v>17.51</v>
      </c>
      <c r="G239" t="n">
        <v>116.71</v>
      </c>
      <c r="H239" t="n">
        <v>1.48</v>
      </c>
      <c r="I239" t="n">
        <v>9</v>
      </c>
      <c r="J239" t="n">
        <v>330.25</v>
      </c>
      <c r="K239" t="n">
        <v>60.56</v>
      </c>
      <c r="L239" t="n">
        <v>27.5</v>
      </c>
      <c r="M239" t="n">
        <v>7</v>
      </c>
      <c r="N239" t="n">
        <v>102.19</v>
      </c>
      <c r="O239" t="n">
        <v>40964.71</v>
      </c>
      <c r="P239" t="n">
        <v>292.52</v>
      </c>
      <c r="Q239" t="n">
        <v>444.55</v>
      </c>
      <c r="R239" t="n">
        <v>68.12</v>
      </c>
      <c r="S239" t="n">
        <v>48.21</v>
      </c>
      <c r="T239" t="n">
        <v>4020.26</v>
      </c>
      <c r="U239" t="n">
        <v>0.71</v>
      </c>
      <c r="V239" t="n">
        <v>0.78</v>
      </c>
      <c r="W239" t="n">
        <v>0.18</v>
      </c>
      <c r="X239" t="n">
        <v>0.23</v>
      </c>
      <c r="Y239" t="n">
        <v>1</v>
      </c>
      <c r="Z239" t="n">
        <v>10</v>
      </c>
    </row>
    <row r="240">
      <c r="A240" t="n">
        <v>107</v>
      </c>
      <c r="B240" t="n">
        <v>140</v>
      </c>
      <c r="C240" t="inlineStr">
        <is>
          <t xml:space="preserve">CONCLUIDO	</t>
        </is>
      </c>
      <c r="D240" t="n">
        <v>4.7904</v>
      </c>
      <c r="E240" t="n">
        <v>20.88</v>
      </c>
      <c r="F240" t="n">
        <v>17.5</v>
      </c>
      <c r="G240" t="n">
        <v>116.69</v>
      </c>
      <c r="H240" t="n">
        <v>1.49</v>
      </c>
      <c r="I240" t="n">
        <v>9</v>
      </c>
      <c r="J240" t="n">
        <v>330.83</v>
      </c>
      <c r="K240" t="n">
        <v>60.56</v>
      </c>
      <c r="L240" t="n">
        <v>27.75</v>
      </c>
      <c r="M240" t="n">
        <v>7</v>
      </c>
      <c r="N240" t="n">
        <v>102.53</v>
      </c>
      <c r="O240" t="n">
        <v>41037.15</v>
      </c>
      <c r="P240" t="n">
        <v>292.94</v>
      </c>
      <c r="Q240" t="n">
        <v>444.55</v>
      </c>
      <c r="R240" t="n">
        <v>67.98999999999999</v>
      </c>
      <c r="S240" t="n">
        <v>48.21</v>
      </c>
      <c r="T240" t="n">
        <v>3956.58</v>
      </c>
      <c r="U240" t="n">
        <v>0.71</v>
      </c>
      <c r="V240" t="n">
        <v>0.78</v>
      </c>
      <c r="W240" t="n">
        <v>0.18</v>
      </c>
      <c r="X240" t="n">
        <v>0.23</v>
      </c>
      <c r="Y240" t="n">
        <v>1</v>
      </c>
      <c r="Z240" t="n">
        <v>10</v>
      </c>
    </row>
    <row r="241">
      <c r="A241" t="n">
        <v>108</v>
      </c>
      <c r="B241" t="n">
        <v>140</v>
      </c>
      <c r="C241" t="inlineStr">
        <is>
          <t xml:space="preserve">CONCLUIDO	</t>
        </is>
      </c>
      <c r="D241" t="n">
        <v>4.7914</v>
      </c>
      <c r="E241" t="n">
        <v>20.87</v>
      </c>
      <c r="F241" t="n">
        <v>17.5</v>
      </c>
      <c r="G241" t="n">
        <v>116.66</v>
      </c>
      <c r="H241" t="n">
        <v>1.51</v>
      </c>
      <c r="I241" t="n">
        <v>9</v>
      </c>
      <c r="J241" t="n">
        <v>331.42</v>
      </c>
      <c r="K241" t="n">
        <v>60.56</v>
      </c>
      <c r="L241" t="n">
        <v>28</v>
      </c>
      <c r="M241" t="n">
        <v>7</v>
      </c>
      <c r="N241" t="n">
        <v>102.87</v>
      </c>
      <c r="O241" t="n">
        <v>41109.75</v>
      </c>
      <c r="P241" t="n">
        <v>292.87</v>
      </c>
      <c r="Q241" t="n">
        <v>444.55</v>
      </c>
      <c r="R241" t="n">
        <v>67.84</v>
      </c>
      <c r="S241" t="n">
        <v>48.21</v>
      </c>
      <c r="T241" t="n">
        <v>3877.59</v>
      </c>
      <c r="U241" t="n">
        <v>0.71</v>
      </c>
      <c r="V241" t="n">
        <v>0.78</v>
      </c>
      <c r="W241" t="n">
        <v>0.18</v>
      </c>
      <c r="X241" t="n">
        <v>0.22</v>
      </c>
      <c r="Y241" t="n">
        <v>1</v>
      </c>
      <c r="Z241" t="n">
        <v>10</v>
      </c>
    </row>
    <row r="242">
      <c r="A242" t="n">
        <v>109</v>
      </c>
      <c r="B242" t="n">
        <v>140</v>
      </c>
      <c r="C242" t="inlineStr">
        <is>
          <t xml:space="preserve">CONCLUIDO	</t>
        </is>
      </c>
      <c r="D242" t="n">
        <v>4.7905</v>
      </c>
      <c r="E242" t="n">
        <v>20.87</v>
      </c>
      <c r="F242" t="n">
        <v>17.5</v>
      </c>
      <c r="G242" t="n">
        <v>116.69</v>
      </c>
      <c r="H242" t="n">
        <v>1.52</v>
      </c>
      <c r="I242" t="n">
        <v>9</v>
      </c>
      <c r="J242" t="n">
        <v>332.01</v>
      </c>
      <c r="K242" t="n">
        <v>60.56</v>
      </c>
      <c r="L242" t="n">
        <v>28.25</v>
      </c>
      <c r="M242" t="n">
        <v>7</v>
      </c>
      <c r="N242" t="n">
        <v>103.21</v>
      </c>
      <c r="O242" t="n">
        <v>41182.52</v>
      </c>
      <c r="P242" t="n">
        <v>292.73</v>
      </c>
      <c r="Q242" t="n">
        <v>444.55</v>
      </c>
      <c r="R242" t="n">
        <v>67.98</v>
      </c>
      <c r="S242" t="n">
        <v>48.21</v>
      </c>
      <c r="T242" t="n">
        <v>3951.61</v>
      </c>
      <c r="U242" t="n">
        <v>0.71</v>
      </c>
      <c r="V242" t="n">
        <v>0.78</v>
      </c>
      <c r="W242" t="n">
        <v>0.18</v>
      </c>
      <c r="X242" t="n">
        <v>0.23</v>
      </c>
      <c r="Y242" t="n">
        <v>1</v>
      </c>
      <c r="Z242" t="n">
        <v>10</v>
      </c>
    </row>
    <row r="243">
      <c r="A243" t="n">
        <v>110</v>
      </c>
      <c r="B243" t="n">
        <v>140</v>
      </c>
      <c r="C243" t="inlineStr">
        <is>
          <t xml:space="preserve">CONCLUIDO	</t>
        </is>
      </c>
      <c r="D243" t="n">
        <v>4.7937</v>
      </c>
      <c r="E243" t="n">
        <v>20.86</v>
      </c>
      <c r="F243" t="n">
        <v>17.49</v>
      </c>
      <c r="G243" t="n">
        <v>116.6</v>
      </c>
      <c r="H243" t="n">
        <v>1.53</v>
      </c>
      <c r="I243" t="n">
        <v>9</v>
      </c>
      <c r="J243" t="n">
        <v>332.6</v>
      </c>
      <c r="K243" t="n">
        <v>60.56</v>
      </c>
      <c r="L243" t="n">
        <v>28.5</v>
      </c>
      <c r="M243" t="n">
        <v>7</v>
      </c>
      <c r="N243" t="n">
        <v>103.55</v>
      </c>
      <c r="O243" t="n">
        <v>41255.45</v>
      </c>
      <c r="P243" t="n">
        <v>292.11</v>
      </c>
      <c r="Q243" t="n">
        <v>444.55</v>
      </c>
      <c r="R243" t="n">
        <v>67.44</v>
      </c>
      <c r="S243" t="n">
        <v>48.21</v>
      </c>
      <c r="T243" t="n">
        <v>3680.66</v>
      </c>
      <c r="U243" t="n">
        <v>0.71</v>
      </c>
      <c r="V243" t="n">
        <v>0.78</v>
      </c>
      <c r="W243" t="n">
        <v>0.18</v>
      </c>
      <c r="X243" t="n">
        <v>0.21</v>
      </c>
      <c r="Y243" t="n">
        <v>1</v>
      </c>
      <c r="Z243" t="n">
        <v>10</v>
      </c>
    </row>
    <row r="244">
      <c r="A244" t="n">
        <v>111</v>
      </c>
      <c r="B244" t="n">
        <v>140</v>
      </c>
      <c r="C244" t="inlineStr">
        <is>
          <t xml:space="preserve">CONCLUIDO	</t>
        </is>
      </c>
      <c r="D244" t="n">
        <v>4.7963</v>
      </c>
      <c r="E244" t="n">
        <v>20.85</v>
      </c>
      <c r="F244" t="n">
        <v>17.48</v>
      </c>
      <c r="G244" t="n">
        <v>116.52</v>
      </c>
      <c r="H244" t="n">
        <v>1.54</v>
      </c>
      <c r="I244" t="n">
        <v>9</v>
      </c>
      <c r="J244" t="n">
        <v>333.2</v>
      </c>
      <c r="K244" t="n">
        <v>60.56</v>
      </c>
      <c r="L244" t="n">
        <v>28.75</v>
      </c>
      <c r="M244" t="n">
        <v>7</v>
      </c>
      <c r="N244" t="n">
        <v>103.89</v>
      </c>
      <c r="O244" t="n">
        <v>41328.54</v>
      </c>
      <c r="P244" t="n">
        <v>291.96</v>
      </c>
      <c r="Q244" t="n">
        <v>444.55</v>
      </c>
      <c r="R244" t="n">
        <v>67.06</v>
      </c>
      <c r="S244" t="n">
        <v>48.21</v>
      </c>
      <c r="T244" t="n">
        <v>3490.42</v>
      </c>
      <c r="U244" t="n">
        <v>0.72</v>
      </c>
      <c r="V244" t="n">
        <v>0.78</v>
      </c>
      <c r="W244" t="n">
        <v>0.18</v>
      </c>
      <c r="X244" t="n">
        <v>0.2</v>
      </c>
      <c r="Y244" t="n">
        <v>1</v>
      </c>
      <c r="Z244" t="n">
        <v>10</v>
      </c>
    </row>
    <row r="245">
      <c r="A245" t="n">
        <v>112</v>
      </c>
      <c r="B245" t="n">
        <v>140</v>
      </c>
      <c r="C245" t="inlineStr">
        <is>
          <t xml:space="preserve">CONCLUIDO	</t>
        </is>
      </c>
      <c r="D245" t="n">
        <v>4.8015</v>
      </c>
      <c r="E245" t="n">
        <v>20.83</v>
      </c>
      <c r="F245" t="n">
        <v>17.46</v>
      </c>
      <c r="G245" t="n">
        <v>116.37</v>
      </c>
      <c r="H245" t="n">
        <v>1.55</v>
      </c>
      <c r="I245" t="n">
        <v>9</v>
      </c>
      <c r="J245" t="n">
        <v>333.79</v>
      </c>
      <c r="K245" t="n">
        <v>60.56</v>
      </c>
      <c r="L245" t="n">
        <v>29</v>
      </c>
      <c r="M245" t="n">
        <v>7</v>
      </c>
      <c r="N245" t="n">
        <v>104.24</v>
      </c>
      <c r="O245" t="n">
        <v>41401.93</v>
      </c>
      <c r="P245" t="n">
        <v>291.56</v>
      </c>
      <c r="Q245" t="n">
        <v>444.57</v>
      </c>
      <c r="R245" t="n">
        <v>66.31999999999999</v>
      </c>
      <c r="S245" t="n">
        <v>48.21</v>
      </c>
      <c r="T245" t="n">
        <v>3118.85</v>
      </c>
      <c r="U245" t="n">
        <v>0.73</v>
      </c>
      <c r="V245" t="n">
        <v>0.78</v>
      </c>
      <c r="W245" t="n">
        <v>0.18</v>
      </c>
      <c r="X245" t="n">
        <v>0.18</v>
      </c>
      <c r="Y245" t="n">
        <v>1</v>
      </c>
      <c r="Z245" t="n">
        <v>10</v>
      </c>
    </row>
    <row r="246">
      <c r="A246" t="n">
        <v>113</v>
      </c>
      <c r="B246" t="n">
        <v>140</v>
      </c>
      <c r="C246" t="inlineStr">
        <is>
          <t xml:space="preserve">CONCLUIDO	</t>
        </is>
      </c>
      <c r="D246" t="n">
        <v>4.7942</v>
      </c>
      <c r="E246" t="n">
        <v>20.86</v>
      </c>
      <c r="F246" t="n">
        <v>17.49</v>
      </c>
      <c r="G246" t="n">
        <v>116.58</v>
      </c>
      <c r="H246" t="n">
        <v>1.56</v>
      </c>
      <c r="I246" t="n">
        <v>9</v>
      </c>
      <c r="J246" t="n">
        <v>334.39</v>
      </c>
      <c r="K246" t="n">
        <v>60.56</v>
      </c>
      <c r="L246" t="n">
        <v>29.25</v>
      </c>
      <c r="M246" t="n">
        <v>7</v>
      </c>
      <c r="N246" t="n">
        <v>104.58</v>
      </c>
      <c r="O246" t="n">
        <v>41475.37</v>
      </c>
      <c r="P246" t="n">
        <v>291.9</v>
      </c>
      <c r="Q246" t="n">
        <v>444.55</v>
      </c>
      <c r="R246" t="n">
        <v>67.61</v>
      </c>
      <c r="S246" t="n">
        <v>48.21</v>
      </c>
      <c r="T246" t="n">
        <v>3766.84</v>
      </c>
      <c r="U246" t="n">
        <v>0.71</v>
      </c>
      <c r="V246" t="n">
        <v>0.78</v>
      </c>
      <c r="W246" t="n">
        <v>0.17</v>
      </c>
      <c r="X246" t="n">
        <v>0.21</v>
      </c>
      <c r="Y246" t="n">
        <v>1</v>
      </c>
      <c r="Z246" t="n">
        <v>10</v>
      </c>
    </row>
    <row r="247">
      <c r="A247" t="n">
        <v>114</v>
      </c>
      <c r="B247" t="n">
        <v>140</v>
      </c>
      <c r="C247" t="inlineStr">
        <is>
          <t xml:space="preserve">CONCLUIDO	</t>
        </is>
      </c>
      <c r="D247" t="n">
        <v>4.7806</v>
      </c>
      <c r="E247" t="n">
        <v>20.92</v>
      </c>
      <c r="F247" t="n">
        <v>17.55</v>
      </c>
      <c r="G247" t="n">
        <v>116.98</v>
      </c>
      <c r="H247" t="n">
        <v>1.57</v>
      </c>
      <c r="I247" t="n">
        <v>9</v>
      </c>
      <c r="J247" t="n">
        <v>334.98</v>
      </c>
      <c r="K247" t="n">
        <v>60.56</v>
      </c>
      <c r="L247" t="n">
        <v>29.5</v>
      </c>
      <c r="M247" t="n">
        <v>7</v>
      </c>
      <c r="N247" t="n">
        <v>104.93</v>
      </c>
      <c r="O247" t="n">
        <v>41548.98</v>
      </c>
      <c r="P247" t="n">
        <v>292.73</v>
      </c>
      <c r="Q247" t="n">
        <v>444.55</v>
      </c>
      <c r="R247" t="n">
        <v>69.69</v>
      </c>
      <c r="S247" t="n">
        <v>48.21</v>
      </c>
      <c r="T247" t="n">
        <v>4806.13</v>
      </c>
      <c r="U247" t="n">
        <v>0.6899999999999999</v>
      </c>
      <c r="V247" t="n">
        <v>0.78</v>
      </c>
      <c r="W247" t="n">
        <v>0.17</v>
      </c>
      <c r="X247" t="n">
        <v>0.27</v>
      </c>
      <c r="Y247" t="n">
        <v>1</v>
      </c>
      <c r="Z247" t="n">
        <v>10</v>
      </c>
    </row>
    <row r="248">
      <c r="A248" t="n">
        <v>115</v>
      </c>
      <c r="B248" t="n">
        <v>140</v>
      </c>
      <c r="C248" t="inlineStr">
        <is>
          <t xml:space="preserve">CONCLUIDO	</t>
        </is>
      </c>
      <c r="D248" t="n">
        <v>4.7865</v>
      </c>
      <c r="E248" t="n">
        <v>20.89</v>
      </c>
      <c r="F248" t="n">
        <v>17.52</v>
      </c>
      <c r="G248" t="n">
        <v>116.81</v>
      </c>
      <c r="H248" t="n">
        <v>1.58</v>
      </c>
      <c r="I248" t="n">
        <v>9</v>
      </c>
      <c r="J248" t="n">
        <v>335.58</v>
      </c>
      <c r="K248" t="n">
        <v>60.56</v>
      </c>
      <c r="L248" t="n">
        <v>29.75</v>
      </c>
      <c r="M248" t="n">
        <v>7</v>
      </c>
      <c r="N248" t="n">
        <v>105.28</v>
      </c>
      <c r="O248" t="n">
        <v>41622.76</v>
      </c>
      <c r="P248" t="n">
        <v>291.91</v>
      </c>
      <c r="Q248" t="n">
        <v>444.55</v>
      </c>
      <c r="R248" t="n">
        <v>68.56</v>
      </c>
      <c r="S248" t="n">
        <v>48.21</v>
      </c>
      <c r="T248" t="n">
        <v>4237.72</v>
      </c>
      <c r="U248" t="n">
        <v>0.7</v>
      </c>
      <c r="V248" t="n">
        <v>0.78</v>
      </c>
      <c r="W248" t="n">
        <v>0.18</v>
      </c>
      <c r="X248" t="n">
        <v>0.24</v>
      </c>
      <c r="Y248" t="n">
        <v>1</v>
      </c>
      <c r="Z248" t="n">
        <v>10</v>
      </c>
    </row>
    <row r="249">
      <c r="A249" t="n">
        <v>116</v>
      </c>
      <c r="B249" t="n">
        <v>140</v>
      </c>
      <c r="C249" t="inlineStr">
        <is>
          <t xml:space="preserve">CONCLUIDO	</t>
        </is>
      </c>
      <c r="D249" t="n">
        <v>4.811</v>
      </c>
      <c r="E249" t="n">
        <v>20.79</v>
      </c>
      <c r="F249" t="n">
        <v>17.47</v>
      </c>
      <c r="G249" t="n">
        <v>131</v>
      </c>
      <c r="H249" t="n">
        <v>1.59</v>
      </c>
      <c r="I249" t="n">
        <v>8</v>
      </c>
      <c r="J249" t="n">
        <v>336.18</v>
      </c>
      <c r="K249" t="n">
        <v>60.56</v>
      </c>
      <c r="L249" t="n">
        <v>30</v>
      </c>
      <c r="M249" t="n">
        <v>6</v>
      </c>
      <c r="N249" t="n">
        <v>105.63</v>
      </c>
      <c r="O249" t="n">
        <v>41696.71</v>
      </c>
      <c r="P249" t="n">
        <v>291.32</v>
      </c>
      <c r="Q249" t="n">
        <v>444.55</v>
      </c>
      <c r="R249" t="n">
        <v>66.77</v>
      </c>
      <c r="S249" t="n">
        <v>48.21</v>
      </c>
      <c r="T249" t="n">
        <v>3350.16</v>
      </c>
      <c r="U249" t="n">
        <v>0.72</v>
      </c>
      <c r="V249" t="n">
        <v>0.78</v>
      </c>
      <c r="W249" t="n">
        <v>0.18</v>
      </c>
      <c r="X249" t="n">
        <v>0.19</v>
      </c>
      <c r="Y249" t="n">
        <v>1</v>
      </c>
      <c r="Z249" t="n">
        <v>10</v>
      </c>
    </row>
    <row r="250">
      <c r="A250" t="n">
        <v>117</v>
      </c>
      <c r="B250" t="n">
        <v>140</v>
      </c>
      <c r="C250" t="inlineStr">
        <is>
          <t xml:space="preserve">CONCLUIDO	</t>
        </is>
      </c>
      <c r="D250" t="n">
        <v>4.8103</v>
      </c>
      <c r="E250" t="n">
        <v>20.79</v>
      </c>
      <c r="F250" t="n">
        <v>17.47</v>
      </c>
      <c r="G250" t="n">
        <v>131.02</v>
      </c>
      <c r="H250" t="n">
        <v>1.6</v>
      </c>
      <c r="I250" t="n">
        <v>8</v>
      </c>
      <c r="J250" t="n">
        <v>336.78</v>
      </c>
      <c r="K250" t="n">
        <v>60.56</v>
      </c>
      <c r="L250" t="n">
        <v>30.25</v>
      </c>
      <c r="M250" t="n">
        <v>6</v>
      </c>
      <c r="N250" t="n">
        <v>105.98</v>
      </c>
      <c r="O250" t="n">
        <v>41770.83</v>
      </c>
      <c r="P250" t="n">
        <v>291.75</v>
      </c>
      <c r="Q250" t="n">
        <v>444.58</v>
      </c>
      <c r="R250" t="n">
        <v>66.95</v>
      </c>
      <c r="S250" t="n">
        <v>48.21</v>
      </c>
      <c r="T250" t="n">
        <v>3438.78</v>
      </c>
      <c r="U250" t="n">
        <v>0.72</v>
      </c>
      <c r="V250" t="n">
        <v>0.78</v>
      </c>
      <c r="W250" t="n">
        <v>0.18</v>
      </c>
      <c r="X250" t="n">
        <v>0.19</v>
      </c>
      <c r="Y250" t="n">
        <v>1</v>
      </c>
      <c r="Z250" t="n">
        <v>10</v>
      </c>
    </row>
    <row r="251">
      <c r="A251" t="n">
        <v>118</v>
      </c>
      <c r="B251" t="n">
        <v>140</v>
      </c>
      <c r="C251" t="inlineStr">
        <is>
          <t xml:space="preserve">CONCLUIDO	</t>
        </is>
      </c>
      <c r="D251" t="n">
        <v>4.8096</v>
      </c>
      <c r="E251" t="n">
        <v>20.79</v>
      </c>
      <c r="F251" t="n">
        <v>17.47</v>
      </c>
      <c r="G251" t="n">
        <v>131.05</v>
      </c>
      <c r="H251" t="n">
        <v>1.61</v>
      </c>
      <c r="I251" t="n">
        <v>8</v>
      </c>
      <c r="J251" t="n">
        <v>337.39</v>
      </c>
      <c r="K251" t="n">
        <v>60.56</v>
      </c>
      <c r="L251" t="n">
        <v>30.5</v>
      </c>
      <c r="M251" t="n">
        <v>6</v>
      </c>
      <c r="N251" t="n">
        <v>106.33</v>
      </c>
      <c r="O251" t="n">
        <v>41845.13</v>
      </c>
      <c r="P251" t="n">
        <v>291.58</v>
      </c>
      <c r="Q251" t="n">
        <v>444.56</v>
      </c>
      <c r="R251" t="n">
        <v>67.06999999999999</v>
      </c>
      <c r="S251" t="n">
        <v>48.21</v>
      </c>
      <c r="T251" t="n">
        <v>3498.71</v>
      </c>
      <c r="U251" t="n">
        <v>0.72</v>
      </c>
      <c r="V251" t="n">
        <v>0.78</v>
      </c>
      <c r="W251" t="n">
        <v>0.18</v>
      </c>
      <c r="X251" t="n">
        <v>0.2</v>
      </c>
      <c r="Y251" t="n">
        <v>1</v>
      </c>
      <c r="Z251" t="n">
        <v>10</v>
      </c>
    </row>
    <row r="252">
      <c r="A252" t="n">
        <v>119</v>
      </c>
      <c r="B252" t="n">
        <v>140</v>
      </c>
      <c r="C252" t="inlineStr">
        <is>
          <t xml:space="preserve">CONCLUIDO	</t>
        </is>
      </c>
      <c r="D252" t="n">
        <v>4.8074</v>
      </c>
      <c r="E252" t="n">
        <v>20.8</v>
      </c>
      <c r="F252" t="n">
        <v>17.48</v>
      </c>
      <c r="G252" t="n">
        <v>131.12</v>
      </c>
      <c r="H252" t="n">
        <v>1.62</v>
      </c>
      <c r="I252" t="n">
        <v>8</v>
      </c>
      <c r="J252" t="n">
        <v>337.99</v>
      </c>
      <c r="K252" t="n">
        <v>60.56</v>
      </c>
      <c r="L252" t="n">
        <v>30.75</v>
      </c>
      <c r="M252" t="n">
        <v>6</v>
      </c>
      <c r="N252" t="n">
        <v>106.68</v>
      </c>
      <c r="O252" t="n">
        <v>41919.61</v>
      </c>
      <c r="P252" t="n">
        <v>291.92</v>
      </c>
      <c r="Q252" t="n">
        <v>444.55</v>
      </c>
      <c r="R252" t="n">
        <v>67.37</v>
      </c>
      <c r="S252" t="n">
        <v>48.21</v>
      </c>
      <c r="T252" t="n">
        <v>3650.94</v>
      </c>
      <c r="U252" t="n">
        <v>0.72</v>
      </c>
      <c r="V252" t="n">
        <v>0.78</v>
      </c>
      <c r="W252" t="n">
        <v>0.18</v>
      </c>
      <c r="X252" t="n">
        <v>0.21</v>
      </c>
      <c r="Y252" t="n">
        <v>1</v>
      </c>
      <c r="Z252" t="n">
        <v>10</v>
      </c>
    </row>
    <row r="253">
      <c r="A253" t="n">
        <v>120</v>
      </c>
      <c r="B253" t="n">
        <v>140</v>
      </c>
      <c r="C253" t="inlineStr">
        <is>
          <t xml:space="preserve">CONCLUIDO	</t>
        </is>
      </c>
      <c r="D253" t="n">
        <v>4.8084</v>
      </c>
      <c r="E253" t="n">
        <v>20.8</v>
      </c>
      <c r="F253" t="n">
        <v>17.48</v>
      </c>
      <c r="G253" t="n">
        <v>131.09</v>
      </c>
      <c r="H253" t="n">
        <v>1.63</v>
      </c>
      <c r="I253" t="n">
        <v>8</v>
      </c>
      <c r="J253" t="n">
        <v>338.59</v>
      </c>
      <c r="K253" t="n">
        <v>60.56</v>
      </c>
      <c r="L253" t="n">
        <v>31</v>
      </c>
      <c r="M253" t="n">
        <v>6</v>
      </c>
      <c r="N253" t="n">
        <v>107.04</v>
      </c>
      <c r="O253" t="n">
        <v>41994.26</v>
      </c>
      <c r="P253" t="n">
        <v>291.72</v>
      </c>
      <c r="Q253" t="n">
        <v>444.55</v>
      </c>
      <c r="R253" t="n">
        <v>67.16</v>
      </c>
      <c r="S253" t="n">
        <v>48.21</v>
      </c>
      <c r="T253" t="n">
        <v>3544.52</v>
      </c>
      <c r="U253" t="n">
        <v>0.72</v>
      </c>
      <c r="V253" t="n">
        <v>0.78</v>
      </c>
      <c r="W253" t="n">
        <v>0.18</v>
      </c>
      <c r="X253" t="n">
        <v>0.2</v>
      </c>
      <c r="Y253" t="n">
        <v>1</v>
      </c>
      <c r="Z253" t="n">
        <v>10</v>
      </c>
    </row>
    <row r="254">
      <c r="A254" t="n">
        <v>121</v>
      </c>
      <c r="B254" t="n">
        <v>140</v>
      </c>
      <c r="C254" t="inlineStr">
        <is>
          <t xml:space="preserve">CONCLUIDO	</t>
        </is>
      </c>
      <c r="D254" t="n">
        <v>4.8096</v>
      </c>
      <c r="E254" t="n">
        <v>20.79</v>
      </c>
      <c r="F254" t="n">
        <v>17.47</v>
      </c>
      <c r="G254" t="n">
        <v>131.05</v>
      </c>
      <c r="H254" t="n">
        <v>1.64</v>
      </c>
      <c r="I254" t="n">
        <v>8</v>
      </c>
      <c r="J254" t="n">
        <v>339.2</v>
      </c>
      <c r="K254" t="n">
        <v>60.56</v>
      </c>
      <c r="L254" t="n">
        <v>31.25</v>
      </c>
      <c r="M254" t="n">
        <v>6</v>
      </c>
      <c r="N254" t="n">
        <v>107.4</v>
      </c>
      <c r="O254" t="n">
        <v>42069.09</v>
      </c>
      <c r="P254" t="n">
        <v>291.7</v>
      </c>
      <c r="Q254" t="n">
        <v>444.55</v>
      </c>
      <c r="R254" t="n">
        <v>67.03</v>
      </c>
      <c r="S254" t="n">
        <v>48.21</v>
      </c>
      <c r="T254" t="n">
        <v>3478.33</v>
      </c>
      <c r="U254" t="n">
        <v>0.72</v>
      </c>
      <c r="V254" t="n">
        <v>0.78</v>
      </c>
      <c r="W254" t="n">
        <v>0.18</v>
      </c>
      <c r="X254" t="n">
        <v>0.2</v>
      </c>
      <c r="Y254" t="n">
        <v>1</v>
      </c>
      <c r="Z254" t="n">
        <v>10</v>
      </c>
    </row>
    <row r="255">
      <c r="A255" t="n">
        <v>122</v>
      </c>
      <c r="B255" t="n">
        <v>140</v>
      </c>
      <c r="C255" t="inlineStr">
        <is>
          <t xml:space="preserve">CONCLUIDO	</t>
        </is>
      </c>
      <c r="D255" t="n">
        <v>4.8094</v>
      </c>
      <c r="E255" t="n">
        <v>20.79</v>
      </c>
      <c r="F255" t="n">
        <v>17.47</v>
      </c>
      <c r="G255" t="n">
        <v>131.05</v>
      </c>
      <c r="H255" t="n">
        <v>1.65</v>
      </c>
      <c r="I255" t="n">
        <v>8</v>
      </c>
      <c r="J255" t="n">
        <v>339.81</v>
      </c>
      <c r="K255" t="n">
        <v>60.56</v>
      </c>
      <c r="L255" t="n">
        <v>31.5</v>
      </c>
      <c r="M255" t="n">
        <v>6</v>
      </c>
      <c r="N255" t="n">
        <v>107.75</v>
      </c>
      <c r="O255" t="n">
        <v>42144.11</v>
      </c>
      <c r="P255" t="n">
        <v>291.55</v>
      </c>
      <c r="Q255" t="n">
        <v>444.55</v>
      </c>
      <c r="R255" t="n">
        <v>67.06</v>
      </c>
      <c r="S255" t="n">
        <v>48.21</v>
      </c>
      <c r="T255" t="n">
        <v>3497.45</v>
      </c>
      <c r="U255" t="n">
        <v>0.72</v>
      </c>
      <c r="V255" t="n">
        <v>0.78</v>
      </c>
      <c r="W255" t="n">
        <v>0.18</v>
      </c>
      <c r="X255" t="n">
        <v>0.2</v>
      </c>
      <c r="Y255" t="n">
        <v>1</v>
      </c>
      <c r="Z255" t="n">
        <v>10</v>
      </c>
    </row>
    <row r="256">
      <c r="A256" t="n">
        <v>123</v>
      </c>
      <c r="B256" t="n">
        <v>140</v>
      </c>
      <c r="C256" t="inlineStr">
        <is>
          <t xml:space="preserve">CONCLUIDO	</t>
        </is>
      </c>
      <c r="D256" t="n">
        <v>4.8096</v>
      </c>
      <c r="E256" t="n">
        <v>20.79</v>
      </c>
      <c r="F256" t="n">
        <v>17.47</v>
      </c>
      <c r="G256" t="n">
        <v>131.05</v>
      </c>
      <c r="H256" t="n">
        <v>1.66</v>
      </c>
      <c r="I256" t="n">
        <v>8</v>
      </c>
      <c r="J256" t="n">
        <v>340.42</v>
      </c>
      <c r="K256" t="n">
        <v>60.56</v>
      </c>
      <c r="L256" t="n">
        <v>31.75</v>
      </c>
      <c r="M256" t="n">
        <v>6</v>
      </c>
      <c r="N256" t="n">
        <v>108.11</v>
      </c>
      <c r="O256" t="n">
        <v>42219.3</v>
      </c>
      <c r="P256" t="n">
        <v>291.8</v>
      </c>
      <c r="Q256" t="n">
        <v>444.55</v>
      </c>
      <c r="R256" t="n">
        <v>67.05</v>
      </c>
      <c r="S256" t="n">
        <v>48.21</v>
      </c>
      <c r="T256" t="n">
        <v>3488.45</v>
      </c>
      <c r="U256" t="n">
        <v>0.72</v>
      </c>
      <c r="V256" t="n">
        <v>0.78</v>
      </c>
      <c r="W256" t="n">
        <v>0.18</v>
      </c>
      <c r="X256" t="n">
        <v>0.2</v>
      </c>
      <c r="Y256" t="n">
        <v>1</v>
      </c>
      <c r="Z256" t="n">
        <v>10</v>
      </c>
    </row>
    <row r="257">
      <c r="A257" t="n">
        <v>124</v>
      </c>
      <c r="B257" t="n">
        <v>140</v>
      </c>
      <c r="C257" t="inlineStr">
        <is>
          <t xml:space="preserve">CONCLUIDO	</t>
        </is>
      </c>
      <c r="D257" t="n">
        <v>4.8072</v>
      </c>
      <c r="E257" t="n">
        <v>20.8</v>
      </c>
      <c r="F257" t="n">
        <v>17.48</v>
      </c>
      <c r="G257" t="n">
        <v>131.12</v>
      </c>
      <c r="H257" t="n">
        <v>1.67</v>
      </c>
      <c r="I257" t="n">
        <v>8</v>
      </c>
      <c r="J257" t="n">
        <v>341.03</v>
      </c>
      <c r="K257" t="n">
        <v>60.56</v>
      </c>
      <c r="L257" t="n">
        <v>32</v>
      </c>
      <c r="M257" t="n">
        <v>6</v>
      </c>
      <c r="N257" t="n">
        <v>108.48</v>
      </c>
      <c r="O257" t="n">
        <v>42294.68</v>
      </c>
      <c r="P257" t="n">
        <v>291.74</v>
      </c>
      <c r="Q257" t="n">
        <v>444.55</v>
      </c>
      <c r="R257" t="n">
        <v>67.34</v>
      </c>
      <c r="S257" t="n">
        <v>48.21</v>
      </c>
      <c r="T257" t="n">
        <v>3636.9</v>
      </c>
      <c r="U257" t="n">
        <v>0.72</v>
      </c>
      <c r="V257" t="n">
        <v>0.78</v>
      </c>
      <c r="W257" t="n">
        <v>0.18</v>
      </c>
      <c r="X257" t="n">
        <v>0.21</v>
      </c>
      <c r="Y257" t="n">
        <v>1</v>
      </c>
      <c r="Z257" t="n">
        <v>10</v>
      </c>
    </row>
    <row r="258">
      <c r="A258" t="n">
        <v>125</v>
      </c>
      <c r="B258" t="n">
        <v>140</v>
      </c>
      <c r="C258" t="inlineStr">
        <is>
          <t xml:space="preserve">CONCLUIDO	</t>
        </is>
      </c>
      <c r="D258" t="n">
        <v>4.8117</v>
      </c>
      <c r="E258" t="n">
        <v>20.78</v>
      </c>
      <c r="F258" t="n">
        <v>17.46</v>
      </c>
      <c r="G258" t="n">
        <v>130.98</v>
      </c>
      <c r="H258" t="n">
        <v>1.68</v>
      </c>
      <c r="I258" t="n">
        <v>8</v>
      </c>
      <c r="J258" t="n">
        <v>341.64</v>
      </c>
      <c r="K258" t="n">
        <v>60.56</v>
      </c>
      <c r="L258" t="n">
        <v>32.25</v>
      </c>
      <c r="M258" t="n">
        <v>6</v>
      </c>
      <c r="N258" t="n">
        <v>108.84</v>
      </c>
      <c r="O258" t="n">
        <v>42370.23</v>
      </c>
      <c r="P258" t="n">
        <v>291.44</v>
      </c>
      <c r="Q258" t="n">
        <v>444.55</v>
      </c>
      <c r="R258" t="n">
        <v>66.58</v>
      </c>
      <c r="S258" t="n">
        <v>48.21</v>
      </c>
      <c r="T258" t="n">
        <v>3256.06</v>
      </c>
      <c r="U258" t="n">
        <v>0.72</v>
      </c>
      <c r="V258" t="n">
        <v>0.78</v>
      </c>
      <c r="W258" t="n">
        <v>0.18</v>
      </c>
      <c r="X258" t="n">
        <v>0.19</v>
      </c>
      <c r="Y258" t="n">
        <v>1</v>
      </c>
      <c r="Z258" t="n">
        <v>10</v>
      </c>
    </row>
    <row r="259">
      <c r="A259" t="n">
        <v>126</v>
      </c>
      <c r="B259" t="n">
        <v>140</v>
      </c>
      <c r="C259" t="inlineStr">
        <is>
          <t xml:space="preserve">CONCLUIDO	</t>
        </is>
      </c>
      <c r="D259" t="n">
        <v>4.8126</v>
      </c>
      <c r="E259" t="n">
        <v>20.78</v>
      </c>
      <c r="F259" t="n">
        <v>17.46</v>
      </c>
      <c r="G259" t="n">
        <v>130.95</v>
      </c>
      <c r="H259" t="n">
        <v>1.69</v>
      </c>
      <c r="I259" t="n">
        <v>8</v>
      </c>
      <c r="J259" t="n">
        <v>342.26</v>
      </c>
      <c r="K259" t="n">
        <v>60.56</v>
      </c>
      <c r="L259" t="n">
        <v>32.5</v>
      </c>
      <c r="M259" t="n">
        <v>6</v>
      </c>
      <c r="N259" t="n">
        <v>109.2</v>
      </c>
      <c r="O259" t="n">
        <v>42445.98</v>
      </c>
      <c r="P259" t="n">
        <v>291.42</v>
      </c>
      <c r="Q259" t="n">
        <v>444.55</v>
      </c>
      <c r="R259" t="n">
        <v>66.48999999999999</v>
      </c>
      <c r="S259" t="n">
        <v>48.21</v>
      </c>
      <c r="T259" t="n">
        <v>3209</v>
      </c>
      <c r="U259" t="n">
        <v>0.73</v>
      </c>
      <c r="V259" t="n">
        <v>0.78</v>
      </c>
      <c r="W259" t="n">
        <v>0.18</v>
      </c>
      <c r="X259" t="n">
        <v>0.18</v>
      </c>
      <c r="Y259" t="n">
        <v>1</v>
      </c>
      <c r="Z259" t="n">
        <v>10</v>
      </c>
    </row>
    <row r="260">
      <c r="A260" t="n">
        <v>127</v>
      </c>
      <c r="B260" t="n">
        <v>140</v>
      </c>
      <c r="C260" t="inlineStr">
        <is>
          <t xml:space="preserve">CONCLUIDO	</t>
        </is>
      </c>
      <c r="D260" t="n">
        <v>4.817</v>
      </c>
      <c r="E260" t="n">
        <v>20.76</v>
      </c>
      <c r="F260" t="n">
        <v>17.44</v>
      </c>
      <c r="G260" t="n">
        <v>130.81</v>
      </c>
      <c r="H260" t="n">
        <v>1.7</v>
      </c>
      <c r="I260" t="n">
        <v>8</v>
      </c>
      <c r="J260" t="n">
        <v>342.87</v>
      </c>
      <c r="K260" t="n">
        <v>60.56</v>
      </c>
      <c r="L260" t="n">
        <v>32.75</v>
      </c>
      <c r="M260" t="n">
        <v>6</v>
      </c>
      <c r="N260" t="n">
        <v>109.57</v>
      </c>
      <c r="O260" t="n">
        <v>42521.91</v>
      </c>
      <c r="P260" t="n">
        <v>290.62</v>
      </c>
      <c r="Q260" t="n">
        <v>444.55</v>
      </c>
      <c r="R260" t="n">
        <v>65.81999999999999</v>
      </c>
      <c r="S260" t="n">
        <v>48.21</v>
      </c>
      <c r="T260" t="n">
        <v>2872.92</v>
      </c>
      <c r="U260" t="n">
        <v>0.73</v>
      </c>
      <c r="V260" t="n">
        <v>0.78</v>
      </c>
      <c r="W260" t="n">
        <v>0.18</v>
      </c>
      <c r="X260" t="n">
        <v>0.16</v>
      </c>
      <c r="Y260" t="n">
        <v>1</v>
      </c>
      <c r="Z260" t="n">
        <v>10</v>
      </c>
    </row>
    <row r="261">
      <c r="A261" t="n">
        <v>128</v>
      </c>
      <c r="B261" t="n">
        <v>140</v>
      </c>
      <c r="C261" t="inlineStr">
        <is>
          <t xml:space="preserve">CONCLUIDO	</t>
        </is>
      </c>
      <c r="D261" t="n">
        <v>4.8196</v>
      </c>
      <c r="E261" t="n">
        <v>20.75</v>
      </c>
      <c r="F261" t="n">
        <v>17.43</v>
      </c>
      <c r="G261" t="n">
        <v>130.72</v>
      </c>
      <c r="H261" t="n">
        <v>1.71</v>
      </c>
      <c r="I261" t="n">
        <v>8</v>
      </c>
      <c r="J261" t="n">
        <v>343.49</v>
      </c>
      <c r="K261" t="n">
        <v>60.56</v>
      </c>
      <c r="L261" t="n">
        <v>33</v>
      </c>
      <c r="M261" t="n">
        <v>6</v>
      </c>
      <c r="N261" t="n">
        <v>109.94</v>
      </c>
      <c r="O261" t="n">
        <v>42598.03</v>
      </c>
      <c r="P261" t="n">
        <v>290.32</v>
      </c>
      <c r="Q261" t="n">
        <v>444.55</v>
      </c>
      <c r="R261" t="n">
        <v>65.58</v>
      </c>
      <c r="S261" t="n">
        <v>48.21</v>
      </c>
      <c r="T261" t="n">
        <v>2753.05</v>
      </c>
      <c r="U261" t="n">
        <v>0.74</v>
      </c>
      <c r="V261" t="n">
        <v>0.78</v>
      </c>
      <c r="W261" t="n">
        <v>0.17</v>
      </c>
      <c r="X261" t="n">
        <v>0.15</v>
      </c>
      <c r="Y261" t="n">
        <v>1</v>
      </c>
      <c r="Z261" t="n">
        <v>10</v>
      </c>
    </row>
    <row r="262">
      <c r="A262" t="n">
        <v>129</v>
      </c>
      <c r="B262" t="n">
        <v>140</v>
      </c>
      <c r="C262" t="inlineStr">
        <is>
          <t xml:space="preserve">CONCLUIDO	</t>
        </is>
      </c>
      <c r="D262" t="n">
        <v>4.8137</v>
      </c>
      <c r="E262" t="n">
        <v>20.77</v>
      </c>
      <c r="F262" t="n">
        <v>17.46</v>
      </c>
      <c r="G262" t="n">
        <v>130.91</v>
      </c>
      <c r="H262" t="n">
        <v>1.72</v>
      </c>
      <c r="I262" t="n">
        <v>8</v>
      </c>
      <c r="J262" t="n">
        <v>344.11</v>
      </c>
      <c r="K262" t="n">
        <v>60.56</v>
      </c>
      <c r="L262" t="n">
        <v>33.25</v>
      </c>
      <c r="M262" t="n">
        <v>6</v>
      </c>
      <c r="N262" t="n">
        <v>110.3</v>
      </c>
      <c r="O262" t="n">
        <v>42674.47</v>
      </c>
      <c r="P262" t="n">
        <v>291.01</v>
      </c>
      <c r="Q262" t="n">
        <v>444.55</v>
      </c>
      <c r="R262" t="n">
        <v>66.54000000000001</v>
      </c>
      <c r="S262" t="n">
        <v>48.21</v>
      </c>
      <c r="T262" t="n">
        <v>3234.27</v>
      </c>
      <c r="U262" t="n">
        <v>0.72</v>
      </c>
      <c r="V262" t="n">
        <v>0.78</v>
      </c>
      <c r="W262" t="n">
        <v>0.17</v>
      </c>
      <c r="X262" t="n">
        <v>0.18</v>
      </c>
      <c r="Y262" t="n">
        <v>1</v>
      </c>
      <c r="Z262" t="n">
        <v>10</v>
      </c>
    </row>
    <row r="263">
      <c r="A263" t="n">
        <v>130</v>
      </c>
      <c r="B263" t="n">
        <v>140</v>
      </c>
      <c r="C263" t="inlineStr">
        <is>
          <t xml:space="preserve">CONCLUIDO	</t>
        </is>
      </c>
      <c r="D263" t="n">
        <v>4.8037</v>
      </c>
      <c r="E263" t="n">
        <v>20.82</v>
      </c>
      <c r="F263" t="n">
        <v>17.5</v>
      </c>
      <c r="G263" t="n">
        <v>131.24</v>
      </c>
      <c r="H263" t="n">
        <v>1.73</v>
      </c>
      <c r="I263" t="n">
        <v>8</v>
      </c>
      <c r="J263" t="n">
        <v>344.73</v>
      </c>
      <c r="K263" t="n">
        <v>60.56</v>
      </c>
      <c r="L263" t="n">
        <v>33.5</v>
      </c>
      <c r="M263" t="n">
        <v>6</v>
      </c>
      <c r="N263" t="n">
        <v>110.67</v>
      </c>
      <c r="O263" t="n">
        <v>42750.97</v>
      </c>
      <c r="P263" t="n">
        <v>291.79</v>
      </c>
      <c r="Q263" t="n">
        <v>444.55</v>
      </c>
      <c r="R263" t="n">
        <v>68</v>
      </c>
      <c r="S263" t="n">
        <v>48.21</v>
      </c>
      <c r="T263" t="n">
        <v>3967.06</v>
      </c>
      <c r="U263" t="n">
        <v>0.71</v>
      </c>
      <c r="V263" t="n">
        <v>0.78</v>
      </c>
      <c r="W263" t="n">
        <v>0.17</v>
      </c>
      <c r="X263" t="n">
        <v>0.22</v>
      </c>
      <c r="Y263" t="n">
        <v>1</v>
      </c>
      <c r="Z263" t="n">
        <v>10</v>
      </c>
    </row>
    <row r="264">
      <c r="A264" t="n">
        <v>131</v>
      </c>
      <c r="B264" t="n">
        <v>140</v>
      </c>
      <c r="C264" t="inlineStr">
        <is>
          <t xml:space="preserve">CONCLUIDO	</t>
        </is>
      </c>
      <c r="D264" t="n">
        <v>4.8058</v>
      </c>
      <c r="E264" t="n">
        <v>20.81</v>
      </c>
      <c r="F264" t="n">
        <v>17.49</v>
      </c>
      <c r="G264" t="n">
        <v>131.17</v>
      </c>
      <c r="H264" t="n">
        <v>1.74</v>
      </c>
      <c r="I264" t="n">
        <v>8</v>
      </c>
      <c r="J264" t="n">
        <v>345.35</v>
      </c>
      <c r="K264" t="n">
        <v>60.56</v>
      </c>
      <c r="L264" t="n">
        <v>33.75</v>
      </c>
      <c r="M264" t="n">
        <v>6</v>
      </c>
      <c r="N264" t="n">
        <v>111.05</v>
      </c>
      <c r="O264" t="n">
        <v>42827.67</v>
      </c>
      <c r="P264" t="n">
        <v>290.96</v>
      </c>
      <c r="Q264" t="n">
        <v>444.55</v>
      </c>
      <c r="R264" t="n">
        <v>67.56999999999999</v>
      </c>
      <c r="S264" t="n">
        <v>48.21</v>
      </c>
      <c r="T264" t="n">
        <v>3748.26</v>
      </c>
      <c r="U264" t="n">
        <v>0.71</v>
      </c>
      <c r="V264" t="n">
        <v>0.78</v>
      </c>
      <c r="W264" t="n">
        <v>0.18</v>
      </c>
      <c r="X264" t="n">
        <v>0.21</v>
      </c>
      <c r="Y264" t="n">
        <v>1</v>
      </c>
      <c r="Z264" t="n">
        <v>10</v>
      </c>
    </row>
    <row r="265">
      <c r="A265" t="n">
        <v>132</v>
      </c>
      <c r="B265" t="n">
        <v>140</v>
      </c>
      <c r="C265" t="inlineStr">
        <is>
          <t xml:space="preserve">CONCLUIDO	</t>
        </is>
      </c>
      <c r="D265" t="n">
        <v>4.8067</v>
      </c>
      <c r="E265" t="n">
        <v>20.8</v>
      </c>
      <c r="F265" t="n">
        <v>17.49</v>
      </c>
      <c r="G265" t="n">
        <v>131.14</v>
      </c>
      <c r="H265" t="n">
        <v>1.75</v>
      </c>
      <c r="I265" t="n">
        <v>8</v>
      </c>
      <c r="J265" t="n">
        <v>345.97</v>
      </c>
      <c r="K265" t="n">
        <v>60.56</v>
      </c>
      <c r="L265" t="n">
        <v>34</v>
      </c>
      <c r="M265" t="n">
        <v>6</v>
      </c>
      <c r="N265" t="n">
        <v>111.42</v>
      </c>
      <c r="O265" t="n">
        <v>42904.56</v>
      </c>
      <c r="P265" t="n">
        <v>290.2</v>
      </c>
      <c r="Q265" t="n">
        <v>444.55</v>
      </c>
      <c r="R265" t="n">
        <v>67.44</v>
      </c>
      <c r="S265" t="n">
        <v>48.21</v>
      </c>
      <c r="T265" t="n">
        <v>3683.84</v>
      </c>
      <c r="U265" t="n">
        <v>0.71</v>
      </c>
      <c r="V265" t="n">
        <v>0.78</v>
      </c>
      <c r="W265" t="n">
        <v>0.18</v>
      </c>
      <c r="X265" t="n">
        <v>0.21</v>
      </c>
      <c r="Y265" t="n">
        <v>1</v>
      </c>
      <c r="Z265" t="n">
        <v>10</v>
      </c>
    </row>
    <row r="266">
      <c r="A266" t="n">
        <v>133</v>
      </c>
      <c r="B266" t="n">
        <v>140</v>
      </c>
      <c r="C266" t="inlineStr">
        <is>
          <t xml:space="preserve">CONCLUIDO	</t>
        </is>
      </c>
      <c r="D266" t="n">
        <v>4.807</v>
      </c>
      <c r="E266" t="n">
        <v>20.8</v>
      </c>
      <c r="F266" t="n">
        <v>17.48</v>
      </c>
      <c r="G266" t="n">
        <v>131.13</v>
      </c>
      <c r="H266" t="n">
        <v>1.76</v>
      </c>
      <c r="I266" t="n">
        <v>8</v>
      </c>
      <c r="J266" t="n">
        <v>346.6</v>
      </c>
      <c r="K266" t="n">
        <v>60.56</v>
      </c>
      <c r="L266" t="n">
        <v>34.25</v>
      </c>
      <c r="M266" t="n">
        <v>6</v>
      </c>
      <c r="N266" t="n">
        <v>111.8</v>
      </c>
      <c r="O266" t="n">
        <v>42981.64</v>
      </c>
      <c r="P266" t="n">
        <v>289.81</v>
      </c>
      <c r="Q266" t="n">
        <v>444.55</v>
      </c>
      <c r="R266" t="n">
        <v>67.47</v>
      </c>
      <c r="S266" t="n">
        <v>48.21</v>
      </c>
      <c r="T266" t="n">
        <v>3698.41</v>
      </c>
      <c r="U266" t="n">
        <v>0.71</v>
      </c>
      <c r="V266" t="n">
        <v>0.78</v>
      </c>
      <c r="W266" t="n">
        <v>0.18</v>
      </c>
      <c r="X266" t="n">
        <v>0.21</v>
      </c>
      <c r="Y266" t="n">
        <v>1</v>
      </c>
      <c r="Z266" t="n">
        <v>10</v>
      </c>
    </row>
    <row r="267">
      <c r="A267" t="n">
        <v>134</v>
      </c>
      <c r="B267" t="n">
        <v>140</v>
      </c>
      <c r="C267" t="inlineStr">
        <is>
          <t xml:space="preserve">CONCLUIDO	</t>
        </is>
      </c>
      <c r="D267" t="n">
        <v>4.8275</v>
      </c>
      <c r="E267" t="n">
        <v>20.71</v>
      </c>
      <c r="F267" t="n">
        <v>17.45</v>
      </c>
      <c r="G267" t="n">
        <v>149.55</v>
      </c>
      <c r="H267" t="n">
        <v>1.77</v>
      </c>
      <c r="I267" t="n">
        <v>7</v>
      </c>
      <c r="J267" t="n">
        <v>347.23</v>
      </c>
      <c r="K267" t="n">
        <v>60.56</v>
      </c>
      <c r="L267" t="n">
        <v>34.5</v>
      </c>
      <c r="M267" t="n">
        <v>5</v>
      </c>
      <c r="N267" t="n">
        <v>112.17</v>
      </c>
      <c r="O267" t="n">
        <v>43058.93</v>
      </c>
      <c r="P267" t="n">
        <v>289.16</v>
      </c>
      <c r="Q267" t="n">
        <v>444.55</v>
      </c>
      <c r="R267" t="n">
        <v>66.23999999999999</v>
      </c>
      <c r="S267" t="n">
        <v>48.21</v>
      </c>
      <c r="T267" t="n">
        <v>3088.79</v>
      </c>
      <c r="U267" t="n">
        <v>0.73</v>
      </c>
      <c r="V267" t="n">
        <v>0.78</v>
      </c>
      <c r="W267" t="n">
        <v>0.17</v>
      </c>
      <c r="X267" t="n">
        <v>0.17</v>
      </c>
      <c r="Y267" t="n">
        <v>1</v>
      </c>
      <c r="Z267" t="n">
        <v>10</v>
      </c>
    </row>
    <row r="268">
      <c r="A268" t="n">
        <v>135</v>
      </c>
      <c r="B268" t="n">
        <v>140</v>
      </c>
      <c r="C268" t="inlineStr">
        <is>
          <t xml:space="preserve">CONCLUIDO	</t>
        </is>
      </c>
      <c r="D268" t="n">
        <v>4.8298</v>
      </c>
      <c r="E268" t="n">
        <v>20.7</v>
      </c>
      <c r="F268" t="n">
        <v>17.44</v>
      </c>
      <c r="G268" t="n">
        <v>149.47</v>
      </c>
      <c r="H268" t="n">
        <v>1.78</v>
      </c>
      <c r="I268" t="n">
        <v>7</v>
      </c>
      <c r="J268" t="n">
        <v>347.85</v>
      </c>
      <c r="K268" t="n">
        <v>60.56</v>
      </c>
      <c r="L268" t="n">
        <v>34.75</v>
      </c>
      <c r="M268" t="n">
        <v>5</v>
      </c>
      <c r="N268" t="n">
        <v>112.55</v>
      </c>
      <c r="O268" t="n">
        <v>43136.41</v>
      </c>
      <c r="P268" t="n">
        <v>289.69</v>
      </c>
      <c r="Q268" t="n">
        <v>444.55</v>
      </c>
      <c r="R268" t="n">
        <v>65.86</v>
      </c>
      <c r="S268" t="n">
        <v>48.21</v>
      </c>
      <c r="T268" t="n">
        <v>2900.22</v>
      </c>
      <c r="U268" t="n">
        <v>0.73</v>
      </c>
      <c r="V268" t="n">
        <v>0.78</v>
      </c>
      <c r="W268" t="n">
        <v>0.17</v>
      </c>
      <c r="X268" t="n">
        <v>0.16</v>
      </c>
      <c r="Y268" t="n">
        <v>1</v>
      </c>
      <c r="Z268" t="n">
        <v>10</v>
      </c>
    </row>
    <row r="269">
      <c r="A269" t="n">
        <v>136</v>
      </c>
      <c r="B269" t="n">
        <v>140</v>
      </c>
      <c r="C269" t="inlineStr">
        <is>
          <t xml:space="preserve">CONCLUIDO	</t>
        </is>
      </c>
      <c r="D269" t="n">
        <v>4.827</v>
      </c>
      <c r="E269" t="n">
        <v>20.72</v>
      </c>
      <c r="F269" t="n">
        <v>17.45</v>
      </c>
      <c r="G269" t="n">
        <v>149.57</v>
      </c>
      <c r="H269" t="n">
        <v>1.79</v>
      </c>
      <c r="I269" t="n">
        <v>7</v>
      </c>
      <c r="J269" t="n">
        <v>348.48</v>
      </c>
      <c r="K269" t="n">
        <v>60.56</v>
      </c>
      <c r="L269" t="n">
        <v>35</v>
      </c>
      <c r="M269" t="n">
        <v>5</v>
      </c>
      <c r="N269" t="n">
        <v>112.93</v>
      </c>
      <c r="O269" t="n">
        <v>43214.09</v>
      </c>
      <c r="P269" t="n">
        <v>290.05</v>
      </c>
      <c r="Q269" t="n">
        <v>444.55</v>
      </c>
      <c r="R269" t="n">
        <v>66.31999999999999</v>
      </c>
      <c r="S269" t="n">
        <v>48.21</v>
      </c>
      <c r="T269" t="n">
        <v>3127.9</v>
      </c>
      <c r="U269" t="n">
        <v>0.73</v>
      </c>
      <c r="V269" t="n">
        <v>0.78</v>
      </c>
      <c r="W269" t="n">
        <v>0.17</v>
      </c>
      <c r="X269" t="n">
        <v>0.17</v>
      </c>
      <c r="Y269" t="n">
        <v>1</v>
      </c>
      <c r="Z269" t="n">
        <v>10</v>
      </c>
    </row>
    <row r="270">
      <c r="A270" t="n">
        <v>137</v>
      </c>
      <c r="B270" t="n">
        <v>140</v>
      </c>
      <c r="C270" t="inlineStr">
        <is>
          <t xml:space="preserve">CONCLUIDO	</t>
        </is>
      </c>
      <c r="D270" t="n">
        <v>4.8283</v>
      </c>
      <c r="E270" t="n">
        <v>20.71</v>
      </c>
      <c r="F270" t="n">
        <v>17.44</v>
      </c>
      <c r="G270" t="n">
        <v>149.53</v>
      </c>
      <c r="H270" t="n">
        <v>1.8</v>
      </c>
      <c r="I270" t="n">
        <v>7</v>
      </c>
      <c r="J270" t="n">
        <v>349.12</v>
      </c>
      <c r="K270" t="n">
        <v>60.56</v>
      </c>
      <c r="L270" t="n">
        <v>35.25</v>
      </c>
      <c r="M270" t="n">
        <v>5</v>
      </c>
      <c r="N270" t="n">
        <v>113.31</v>
      </c>
      <c r="O270" t="n">
        <v>43291.97</v>
      </c>
      <c r="P270" t="n">
        <v>290.24</v>
      </c>
      <c r="Q270" t="n">
        <v>444.55</v>
      </c>
      <c r="R270" t="n">
        <v>66.09999999999999</v>
      </c>
      <c r="S270" t="n">
        <v>48.21</v>
      </c>
      <c r="T270" t="n">
        <v>3017.97</v>
      </c>
      <c r="U270" t="n">
        <v>0.73</v>
      </c>
      <c r="V270" t="n">
        <v>0.78</v>
      </c>
      <c r="W270" t="n">
        <v>0.18</v>
      </c>
      <c r="X270" t="n">
        <v>0.17</v>
      </c>
      <c r="Y270" t="n">
        <v>1</v>
      </c>
      <c r="Z270" t="n">
        <v>10</v>
      </c>
    </row>
    <row r="271">
      <c r="A271" t="n">
        <v>138</v>
      </c>
      <c r="B271" t="n">
        <v>140</v>
      </c>
      <c r="C271" t="inlineStr">
        <is>
          <t xml:space="preserve">CONCLUIDO	</t>
        </is>
      </c>
      <c r="D271" t="n">
        <v>4.8286</v>
      </c>
      <c r="E271" t="n">
        <v>20.71</v>
      </c>
      <c r="F271" t="n">
        <v>17.44</v>
      </c>
      <c r="G271" t="n">
        <v>149.51</v>
      </c>
      <c r="H271" t="n">
        <v>1.81</v>
      </c>
      <c r="I271" t="n">
        <v>7</v>
      </c>
      <c r="J271" t="n">
        <v>349.75</v>
      </c>
      <c r="K271" t="n">
        <v>60.56</v>
      </c>
      <c r="L271" t="n">
        <v>35.5</v>
      </c>
      <c r="M271" t="n">
        <v>5</v>
      </c>
      <c r="N271" t="n">
        <v>113.69</v>
      </c>
      <c r="O271" t="n">
        <v>43370.05</v>
      </c>
      <c r="P271" t="n">
        <v>290.67</v>
      </c>
      <c r="Q271" t="n">
        <v>444.55</v>
      </c>
      <c r="R271" t="n">
        <v>66.04000000000001</v>
      </c>
      <c r="S271" t="n">
        <v>48.21</v>
      </c>
      <c r="T271" t="n">
        <v>2991.83</v>
      </c>
      <c r="U271" t="n">
        <v>0.73</v>
      </c>
      <c r="V271" t="n">
        <v>0.78</v>
      </c>
      <c r="W271" t="n">
        <v>0.18</v>
      </c>
      <c r="X271" t="n">
        <v>0.17</v>
      </c>
      <c r="Y271" t="n">
        <v>1</v>
      </c>
      <c r="Z271" t="n">
        <v>10</v>
      </c>
    </row>
    <row r="272">
      <c r="A272" t="n">
        <v>139</v>
      </c>
      <c r="B272" t="n">
        <v>140</v>
      </c>
      <c r="C272" t="inlineStr">
        <is>
          <t xml:space="preserve">CONCLUIDO	</t>
        </is>
      </c>
      <c r="D272" t="n">
        <v>4.8299</v>
      </c>
      <c r="E272" t="n">
        <v>20.7</v>
      </c>
      <c r="F272" t="n">
        <v>17.44</v>
      </c>
      <c r="G272" t="n">
        <v>149.46</v>
      </c>
      <c r="H272" t="n">
        <v>1.82</v>
      </c>
      <c r="I272" t="n">
        <v>7</v>
      </c>
      <c r="J272" t="n">
        <v>350.38</v>
      </c>
      <c r="K272" t="n">
        <v>60.56</v>
      </c>
      <c r="L272" t="n">
        <v>35.75</v>
      </c>
      <c r="M272" t="n">
        <v>5</v>
      </c>
      <c r="N272" t="n">
        <v>114.08</v>
      </c>
      <c r="O272" t="n">
        <v>43448.34</v>
      </c>
      <c r="P272" t="n">
        <v>291</v>
      </c>
      <c r="Q272" t="n">
        <v>444.55</v>
      </c>
      <c r="R272" t="n">
        <v>65.87</v>
      </c>
      <c r="S272" t="n">
        <v>48.21</v>
      </c>
      <c r="T272" t="n">
        <v>2905.47</v>
      </c>
      <c r="U272" t="n">
        <v>0.73</v>
      </c>
      <c r="V272" t="n">
        <v>0.78</v>
      </c>
      <c r="W272" t="n">
        <v>0.17</v>
      </c>
      <c r="X272" t="n">
        <v>0.16</v>
      </c>
      <c r="Y272" t="n">
        <v>1</v>
      </c>
      <c r="Z272" t="n">
        <v>10</v>
      </c>
    </row>
    <row r="273">
      <c r="A273" t="n">
        <v>140</v>
      </c>
      <c r="B273" t="n">
        <v>140</v>
      </c>
      <c r="C273" t="inlineStr">
        <is>
          <t xml:space="preserve">CONCLUIDO	</t>
        </is>
      </c>
      <c r="D273" t="n">
        <v>4.8279</v>
      </c>
      <c r="E273" t="n">
        <v>20.71</v>
      </c>
      <c r="F273" t="n">
        <v>17.45</v>
      </c>
      <c r="G273" t="n">
        <v>149.54</v>
      </c>
      <c r="H273" t="n">
        <v>1.83</v>
      </c>
      <c r="I273" t="n">
        <v>7</v>
      </c>
      <c r="J273" t="n">
        <v>351.02</v>
      </c>
      <c r="K273" t="n">
        <v>60.56</v>
      </c>
      <c r="L273" t="n">
        <v>36</v>
      </c>
      <c r="M273" t="n">
        <v>5</v>
      </c>
      <c r="N273" t="n">
        <v>114.47</v>
      </c>
      <c r="O273" t="n">
        <v>43526.84</v>
      </c>
      <c r="P273" t="n">
        <v>291.28</v>
      </c>
      <c r="Q273" t="n">
        <v>444.55</v>
      </c>
      <c r="R273" t="n">
        <v>66.13</v>
      </c>
      <c r="S273" t="n">
        <v>48.21</v>
      </c>
      <c r="T273" t="n">
        <v>3035.72</v>
      </c>
      <c r="U273" t="n">
        <v>0.73</v>
      </c>
      <c r="V273" t="n">
        <v>0.78</v>
      </c>
      <c r="W273" t="n">
        <v>0.18</v>
      </c>
      <c r="X273" t="n">
        <v>0.17</v>
      </c>
      <c r="Y273" t="n">
        <v>1</v>
      </c>
      <c r="Z273" t="n">
        <v>10</v>
      </c>
    </row>
    <row r="274">
      <c r="A274" t="n">
        <v>141</v>
      </c>
      <c r="B274" t="n">
        <v>140</v>
      </c>
      <c r="C274" t="inlineStr">
        <is>
          <t xml:space="preserve">CONCLUIDO	</t>
        </is>
      </c>
      <c r="D274" t="n">
        <v>4.8296</v>
      </c>
      <c r="E274" t="n">
        <v>20.71</v>
      </c>
      <c r="F274" t="n">
        <v>17.44</v>
      </c>
      <c r="G274" t="n">
        <v>149.48</v>
      </c>
      <c r="H274" t="n">
        <v>1.84</v>
      </c>
      <c r="I274" t="n">
        <v>7</v>
      </c>
      <c r="J274" t="n">
        <v>351.66</v>
      </c>
      <c r="K274" t="n">
        <v>60.56</v>
      </c>
      <c r="L274" t="n">
        <v>36.25</v>
      </c>
      <c r="M274" t="n">
        <v>5</v>
      </c>
      <c r="N274" t="n">
        <v>114.85</v>
      </c>
      <c r="O274" t="n">
        <v>43605.54</v>
      </c>
      <c r="P274" t="n">
        <v>291.1</v>
      </c>
      <c r="Q274" t="n">
        <v>444.56</v>
      </c>
      <c r="R274" t="n">
        <v>65.88</v>
      </c>
      <c r="S274" t="n">
        <v>48.21</v>
      </c>
      <c r="T274" t="n">
        <v>2910.17</v>
      </c>
      <c r="U274" t="n">
        <v>0.73</v>
      </c>
      <c r="V274" t="n">
        <v>0.78</v>
      </c>
      <c r="W274" t="n">
        <v>0.18</v>
      </c>
      <c r="X274" t="n">
        <v>0.16</v>
      </c>
      <c r="Y274" t="n">
        <v>1</v>
      </c>
      <c r="Z274" t="n">
        <v>10</v>
      </c>
    </row>
    <row r="275">
      <c r="A275" t="n">
        <v>142</v>
      </c>
      <c r="B275" t="n">
        <v>140</v>
      </c>
      <c r="C275" t="inlineStr">
        <is>
          <t xml:space="preserve">CONCLUIDO	</t>
        </is>
      </c>
      <c r="D275" t="n">
        <v>4.8301</v>
      </c>
      <c r="E275" t="n">
        <v>20.7</v>
      </c>
      <c r="F275" t="n">
        <v>17.44</v>
      </c>
      <c r="G275" t="n">
        <v>149.46</v>
      </c>
      <c r="H275" t="n">
        <v>1.85</v>
      </c>
      <c r="I275" t="n">
        <v>7</v>
      </c>
      <c r="J275" t="n">
        <v>352.3</v>
      </c>
      <c r="K275" t="n">
        <v>60.56</v>
      </c>
      <c r="L275" t="n">
        <v>36.5</v>
      </c>
      <c r="M275" t="n">
        <v>5</v>
      </c>
      <c r="N275" t="n">
        <v>115.24</v>
      </c>
      <c r="O275" t="n">
        <v>43684.46</v>
      </c>
      <c r="P275" t="n">
        <v>291.51</v>
      </c>
      <c r="Q275" t="n">
        <v>444.56</v>
      </c>
      <c r="R275" t="n">
        <v>65.77</v>
      </c>
      <c r="S275" t="n">
        <v>48.21</v>
      </c>
      <c r="T275" t="n">
        <v>2853.9</v>
      </c>
      <c r="U275" t="n">
        <v>0.73</v>
      </c>
      <c r="V275" t="n">
        <v>0.78</v>
      </c>
      <c r="W275" t="n">
        <v>0.18</v>
      </c>
      <c r="X275" t="n">
        <v>0.16</v>
      </c>
      <c r="Y275" t="n">
        <v>1</v>
      </c>
      <c r="Z275" t="n">
        <v>10</v>
      </c>
    </row>
    <row r="276">
      <c r="A276" t="n">
        <v>143</v>
      </c>
      <c r="B276" t="n">
        <v>140</v>
      </c>
      <c r="C276" t="inlineStr">
        <is>
          <t xml:space="preserve">CONCLUIDO	</t>
        </is>
      </c>
      <c r="D276" t="n">
        <v>4.8353</v>
      </c>
      <c r="E276" t="n">
        <v>20.68</v>
      </c>
      <c r="F276" t="n">
        <v>17.41</v>
      </c>
      <c r="G276" t="n">
        <v>149.27</v>
      </c>
      <c r="H276" t="n">
        <v>1.86</v>
      </c>
      <c r="I276" t="n">
        <v>7</v>
      </c>
      <c r="J276" t="n">
        <v>352.94</v>
      </c>
      <c r="K276" t="n">
        <v>60.56</v>
      </c>
      <c r="L276" t="n">
        <v>36.75</v>
      </c>
      <c r="M276" t="n">
        <v>5</v>
      </c>
      <c r="N276" t="n">
        <v>115.64</v>
      </c>
      <c r="O276" t="n">
        <v>43763.7</v>
      </c>
      <c r="P276" t="n">
        <v>291.07</v>
      </c>
      <c r="Q276" t="n">
        <v>444.58</v>
      </c>
      <c r="R276" t="n">
        <v>64.93000000000001</v>
      </c>
      <c r="S276" t="n">
        <v>48.21</v>
      </c>
      <c r="T276" t="n">
        <v>2432.68</v>
      </c>
      <c r="U276" t="n">
        <v>0.74</v>
      </c>
      <c r="V276" t="n">
        <v>0.78</v>
      </c>
      <c r="W276" t="n">
        <v>0.18</v>
      </c>
      <c r="X276" t="n">
        <v>0.14</v>
      </c>
      <c r="Y276" t="n">
        <v>1</v>
      </c>
      <c r="Z276" t="n">
        <v>10</v>
      </c>
    </row>
    <row r="277">
      <c r="A277" t="n">
        <v>144</v>
      </c>
      <c r="B277" t="n">
        <v>140</v>
      </c>
      <c r="C277" t="inlineStr">
        <is>
          <t xml:space="preserve">CONCLUIDO	</t>
        </is>
      </c>
      <c r="D277" t="n">
        <v>4.8385</v>
      </c>
      <c r="E277" t="n">
        <v>20.67</v>
      </c>
      <c r="F277" t="n">
        <v>17.4</v>
      </c>
      <c r="G277" t="n">
        <v>149.15</v>
      </c>
      <c r="H277" t="n">
        <v>1.87</v>
      </c>
      <c r="I277" t="n">
        <v>7</v>
      </c>
      <c r="J277" t="n">
        <v>353.58</v>
      </c>
      <c r="K277" t="n">
        <v>60.56</v>
      </c>
      <c r="L277" t="n">
        <v>37</v>
      </c>
      <c r="M277" t="n">
        <v>5</v>
      </c>
      <c r="N277" t="n">
        <v>116.03</v>
      </c>
      <c r="O277" t="n">
        <v>43843.04</v>
      </c>
      <c r="P277" t="n">
        <v>290.66</v>
      </c>
      <c r="Q277" t="n">
        <v>444.55</v>
      </c>
      <c r="R277" t="n">
        <v>64.61</v>
      </c>
      <c r="S277" t="n">
        <v>48.21</v>
      </c>
      <c r="T277" t="n">
        <v>2273.03</v>
      </c>
      <c r="U277" t="n">
        <v>0.75</v>
      </c>
      <c r="V277" t="n">
        <v>0.78</v>
      </c>
      <c r="W277" t="n">
        <v>0.17</v>
      </c>
      <c r="X277" t="n">
        <v>0.12</v>
      </c>
      <c r="Y277" t="n">
        <v>1</v>
      </c>
      <c r="Z277" t="n">
        <v>10</v>
      </c>
    </row>
    <row r="278">
      <c r="A278" t="n">
        <v>145</v>
      </c>
      <c r="B278" t="n">
        <v>140</v>
      </c>
      <c r="C278" t="inlineStr">
        <is>
          <t xml:space="preserve">CONCLUIDO	</t>
        </is>
      </c>
      <c r="D278" t="n">
        <v>4.8335</v>
      </c>
      <c r="E278" t="n">
        <v>20.69</v>
      </c>
      <c r="F278" t="n">
        <v>17.42</v>
      </c>
      <c r="G278" t="n">
        <v>149.33</v>
      </c>
      <c r="H278" t="n">
        <v>1.87</v>
      </c>
      <c r="I278" t="n">
        <v>7</v>
      </c>
      <c r="J278" t="n">
        <v>354.23</v>
      </c>
      <c r="K278" t="n">
        <v>60.56</v>
      </c>
      <c r="L278" t="n">
        <v>37.25</v>
      </c>
      <c r="M278" t="n">
        <v>5</v>
      </c>
      <c r="N278" t="n">
        <v>116.42</v>
      </c>
      <c r="O278" t="n">
        <v>43922.6</v>
      </c>
      <c r="P278" t="n">
        <v>291.01</v>
      </c>
      <c r="Q278" t="n">
        <v>444.55</v>
      </c>
      <c r="R278" t="n">
        <v>65.39</v>
      </c>
      <c r="S278" t="n">
        <v>48.21</v>
      </c>
      <c r="T278" t="n">
        <v>2665.06</v>
      </c>
      <c r="U278" t="n">
        <v>0.74</v>
      </c>
      <c r="V278" t="n">
        <v>0.78</v>
      </c>
      <c r="W278" t="n">
        <v>0.17</v>
      </c>
      <c r="X278" t="n">
        <v>0.15</v>
      </c>
      <c r="Y278" t="n">
        <v>1</v>
      </c>
      <c r="Z278" t="n">
        <v>10</v>
      </c>
    </row>
    <row r="279">
      <c r="A279" t="n">
        <v>146</v>
      </c>
      <c r="B279" t="n">
        <v>140</v>
      </c>
      <c r="C279" t="inlineStr">
        <is>
          <t xml:space="preserve">CONCLUIDO	</t>
        </is>
      </c>
      <c r="D279" t="n">
        <v>4.8253</v>
      </c>
      <c r="E279" t="n">
        <v>20.72</v>
      </c>
      <c r="F279" t="n">
        <v>17.46</v>
      </c>
      <c r="G279" t="n">
        <v>149.64</v>
      </c>
      <c r="H279" t="n">
        <v>1.88</v>
      </c>
      <c r="I279" t="n">
        <v>7</v>
      </c>
      <c r="J279" t="n">
        <v>354.88</v>
      </c>
      <c r="K279" t="n">
        <v>60.56</v>
      </c>
      <c r="L279" t="n">
        <v>37.5</v>
      </c>
      <c r="M279" t="n">
        <v>5</v>
      </c>
      <c r="N279" t="n">
        <v>116.82</v>
      </c>
      <c r="O279" t="n">
        <v>44002.37</v>
      </c>
      <c r="P279" t="n">
        <v>291.37</v>
      </c>
      <c r="Q279" t="n">
        <v>444.55</v>
      </c>
      <c r="R279" t="n">
        <v>66.63</v>
      </c>
      <c r="S279" t="n">
        <v>48.21</v>
      </c>
      <c r="T279" t="n">
        <v>3286.78</v>
      </c>
      <c r="U279" t="n">
        <v>0.72</v>
      </c>
      <c r="V279" t="n">
        <v>0.78</v>
      </c>
      <c r="W279" t="n">
        <v>0.17</v>
      </c>
      <c r="X279" t="n">
        <v>0.18</v>
      </c>
      <c r="Y279" t="n">
        <v>1</v>
      </c>
      <c r="Z279" t="n">
        <v>10</v>
      </c>
    </row>
    <row r="280">
      <c r="A280" t="n">
        <v>147</v>
      </c>
      <c r="B280" t="n">
        <v>140</v>
      </c>
      <c r="C280" t="inlineStr">
        <is>
          <t xml:space="preserve">CONCLUIDO	</t>
        </is>
      </c>
      <c r="D280" t="n">
        <v>4.8246</v>
      </c>
      <c r="E280" t="n">
        <v>20.73</v>
      </c>
      <c r="F280" t="n">
        <v>17.46</v>
      </c>
      <c r="G280" t="n">
        <v>149.66</v>
      </c>
      <c r="H280" t="n">
        <v>1.89</v>
      </c>
      <c r="I280" t="n">
        <v>7</v>
      </c>
      <c r="J280" t="n">
        <v>355.52</v>
      </c>
      <c r="K280" t="n">
        <v>60.56</v>
      </c>
      <c r="L280" t="n">
        <v>37.75</v>
      </c>
      <c r="M280" t="n">
        <v>5</v>
      </c>
      <c r="N280" t="n">
        <v>117.22</v>
      </c>
      <c r="O280" t="n">
        <v>44082.36</v>
      </c>
      <c r="P280" t="n">
        <v>291.29</v>
      </c>
      <c r="Q280" t="n">
        <v>444.55</v>
      </c>
      <c r="R280" t="n">
        <v>66.68000000000001</v>
      </c>
      <c r="S280" t="n">
        <v>48.21</v>
      </c>
      <c r="T280" t="n">
        <v>3309.87</v>
      </c>
      <c r="U280" t="n">
        <v>0.72</v>
      </c>
      <c r="V280" t="n">
        <v>0.78</v>
      </c>
      <c r="W280" t="n">
        <v>0.17</v>
      </c>
      <c r="X280" t="n">
        <v>0.18</v>
      </c>
      <c r="Y280" t="n">
        <v>1</v>
      </c>
      <c r="Z280" t="n">
        <v>10</v>
      </c>
    </row>
    <row r="281">
      <c r="A281" t="n">
        <v>148</v>
      </c>
      <c r="B281" t="n">
        <v>140</v>
      </c>
      <c r="C281" t="inlineStr">
        <is>
          <t xml:space="preserve">CONCLUIDO	</t>
        </is>
      </c>
      <c r="D281" t="n">
        <v>4.8268</v>
      </c>
      <c r="E281" t="n">
        <v>20.72</v>
      </c>
      <c r="F281" t="n">
        <v>17.45</v>
      </c>
      <c r="G281" t="n">
        <v>149.58</v>
      </c>
      <c r="H281" t="n">
        <v>1.9</v>
      </c>
      <c r="I281" t="n">
        <v>7</v>
      </c>
      <c r="J281" t="n">
        <v>356.17</v>
      </c>
      <c r="K281" t="n">
        <v>60.56</v>
      </c>
      <c r="L281" t="n">
        <v>38</v>
      </c>
      <c r="M281" t="n">
        <v>5</v>
      </c>
      <c r="N281" t="n">
        <v>117.62</v>
      </c>
      <c r="O281" t="n">
        <v>44162.57</v>
      </c>
      <c r="P281" t="n">
        <v>291.3</v>
      </c>
      <c r="Q281" t="n">
        <v>444.55</v>
      </c>
      <c r="R281" t="n">
        <v>66.31999999999999</v>
      </c>
      <c r="S281" t="n">
        <v>48.21</v>
      </c>
      <c r="T281" t="n">
        <v>3128.3</v>
      </c>
      <c r="U281" t="n">
        <v>0.73</v>
      </c>
      <c r="V281" t="n">
        <v>0.78</v>
      </c>
      <c r="W281" t="n">
        <v>0.17</v>
      </c>
      <c r="X281" t="n">
        <v>0.17</v>
      </c>
      <c r="Y281" t="n">
        <v>1</v>
      </c>
      <c r="Z281" t="n">
        <v>10</v>
      </c>
    </row>
    <row r="282">
      <c r="A282" t="n">
        <v>149</v>
      </c>
      <c r="B282" t="n">
        <v>140</v>
      </c>
      <c r="C282" t="inlineStr">
        <is>
          <t xml:space="preserve">CONCLUIDO	</t>
        </is>
      </c>
      <c r="D282" t="n">
        <v>4.8271</v>
      </c>
      <c r="E282" t="n">
        <v>20.72</v>
      </c>
      <c r="F282" t="n">
        <v>17.45</v>
      </c>
      <c r="G282" t="n">
        <v>149.57</v>
      </c>
      <c r="H282" t="n">
        <v>1.91</v>
      </c>
      <c r="I282" t="n">
        <v>7</v>
      </c>
      <c r="J282" t="n">
        <v>356.83</v>
      </c>
      <c r="K282" t="n">
        <v>60.56</v>
      </c>
      <c r="L282" t="n">
        <v>38.25</v>
      </c>
      <c r="M282" t="n">
        <v>5</v>
      </c>
      <c r="N282" t="n">
        <v>118.02</v>
      </c>
      <c r="O282" t="n">
        <v>44243</v>
      </c>
      <c r="P282" t="n">
        <v>291.05</v>
      </c>
      <c r="Q282" t="n">
        <v>444.55</v>
      </c>
      <c r="R282" t="n">
        <v>66.31999999999999</v>
      </c>
      <c r="S282" t="n">
        <v>48.21</v>
      </c>
      <c r="T282" t="n">
        <v>3127.76</v>
      </c>
      <c r="U282" t="n">
        <v>0.73</v>
      </c>
      <c r="V282" t="n">
        <v>0.78</v>
      </c>
      <c r="W282" t="n">
        <v>0.17</v>
      </c>
      <c r="X282" t="n">
        <v>0.17</v>
      </c>
      <c r="Y282" t="n">
        <v>1</v>
      </c>
      <c r="Z282" t="n">
        <v>10</v>
      </c>
    </row>
    <row r="283">
      <c r="A283" t="n">
        <v>150</v>
      </c>
      <c r="B283" t="n">
        <v>140</v>
      </c>
      <c r="C283" t="inlineStr">
        <is>
          <t xml:space="preserve">CONCLUIDO	</t>
        </is>
      </c>
      <c r="D283" t="n">
        <v>4.8287</v>
      </c>
      <c r="E283" t="n">
        <v>20.71</v>
      </c>
      <c r="F283" t="n">
        <v>17.44</v>
      </c>
      <c r="G283" t="n">
        <v>149.51</v>
      </c>
      <c r="H283" t="n">
        <v>1.92</v>
      </c>
      <c r="I283" t="n">
        <v>7</v>
      </c>
      <c r="J283" t="n">
        <v>357.48</v>
      </c>
      <c r="K283" t="n">
        <v>60.56</v>
      </c>
      <c r="L283" t="n">
        <v>38.5</v>
      </c>
      <c r="M283" t="n">
        <v>5</v>
      </c>
      <c r="N283" t="n">
        <v>118.43</v>
      </c>
      <c r="O283" t="n">
        <v>44323.66</v>
      </c>
      <c r="P283" t="n">
        <v>290.89</v>
      </c>
      <c r="Q283" t="n">
        <v>444.56</v>
      </c>
      <c r="R283" t="n">
        <v>66.06999999999999</v>
      </c>
      <c r="S283" t="n">
        <v>48.21</v>
      </c>
      <c r="T283" t="n">
        <v>3004.44</v>
      </c>
      <c r="U283" t="n">
        <v>0.73</v>
      </c>
      <c r="V283" t="n">
        <v>0.78</v>
      </c>
      <c r="W283" t="n">
        <v>0.17</v>
      </c>
      <c r="X283" t="n">
        <v>0.17</v>
      </c>
      <c r="Y283" t="n">
        <v>1</v>
      </c>
      <c r="Z283" t="n">
        <v>10</v>
      </c>
    </row>
    <row r="284">
      <c r="A284" t="n">
        <v>151</v>
      </c>
      <c r="B284" t="n">
        <v>140</v>
      </c>
      <c r="C284" t="inlineStr">
        <is>
          <t xml:space="preserve">CONCLUIDO	</t>
        </is>
      </c>
      <c r="D284" t="n">
        <v>4.8275</v>
      </c>
      <c r="E284" t="n">
        <v>20.71</v>
      </c>
      <c r="F284" t="n">
        <v>17.45</v>
      </c>
      <c r="G284" t="n">
        <v>149.55</v>
      </c>
      <c r="H284" t="n">
        <v>1.93</v>
      </c>
      <c r="I284" t="n">
        <v>7</v>
      </c>
      <c r="J284" t="n">
        <v>358.14</v>
      </c>
      <c r="K284" t="n">
        <v>60.56</v>
      </c>
      <c r="L284" t="n">
        <v>38.75</v>
      </c>
      <c r="M284" t="n">
        <v>5</v>
      </c>
      <c r="N284" t="n">
        <v>118.83</v>
      </c>
      <c r="O284" t="n">
        <v>44404.54</v>
      </c>
      <c r="P284" t="n">
        <v>290.82</v>
      </c>
      <c r="Q284" t="n">
        <v>444.55</v>
      </c>
      <c r="R284" t="n">
        <v>66.20999999999999</v>
      </c>
      <c r="S284" t="n">
        <v>48.21</v>
      </c>
      <c r="T284" t="n">
        <v>3075.51</v>
      </c>
      <c r="U284" t="n">
        <v>0.73</v>
      </c>
      <c r="V284" t="n">
        <v>0.78</v>
      </c>
      <c r="W284" t="n">
        <v>0.17</v>
      </c>
      <c r="X284" t="n">
        <v>0.17</v>
      </c>
      <c r="Y284" t="n">
        <v>1</v>
      </c>
      <c r="Z284" t="n">
        <v>10</v>
      </c>
    </row>
    <row r="285">
      <c r="A285" t="n">
        <v>152</v>
      </c>
      <c r="B285" t="n">
        <v>140</v>
      </c>
      <c r="C285" t="inlineStr">
        <is>
          <t xml:space="preserve">CONCLUIDO	</t>
        </is>
      </c>
      <c r="D285" t="n">
        <v>4.8261</v>
      </c>
      <c r="E285" t="n">
        <v>20.72</v>
      </c>
      <c r="F285" t="n">
        <v>17.45</v>
      </c>
      <c r="G285" t="n">
        <v>149.61</v>
      </c>
      <c r="H285" t="n">
        <v>1.94</v>
      </c>
      <c r="I285" t="n">
        <v>7</v>
      </c>
      <c r="J285" t="n">
        <v>358.79</v>
      </c>
      <c r="K285" t="n">
        <v>60.56</v>
      </c>
      <c r="L285" t="n">
        <v>39</v>
      </c>
      <c r="M285" t="n">
        <v>5</v>
      </c>
      <c r="N285" t="n">
        <v>119.24</v>
      </c>
      <c r="O285" t="n">
        <v>44485.65</v>
      </c>
      <c r="P285" t="n">
        <v>291.3</v>
      </c>
      <c r="Q285" t="n">
        <v>444.57</v>
      </c>
      <c r="R285" t="n">
        <v>66.48</v>
      </c>
      <c r="S285" t="n">
        <v>48.21</v>
      </c>
      <c r="T285" t="n">
        <v>3210.62</v>
      </c>
      <c r="U285" t="n">
        <v>0.73</v>
      </c>
      <c r="V285" t="n">
        <v>0.78</v>
      </c>
      <c r="W285" t="n">
        <v>0.17</v>
      </c>
      <c r="X285" t="n">
        <v>0.18</v>
      </c>
      <c r="Y285" t="n">
        <v>1</v>
      </c>
      <c r="Z285" t="n">
        <v>10</v>
      </c>
    </row>
    <row r="286">
      <c r="A286" t="n">
        <v>153</v>
      </c>
      <c r="B286" t="n">
        <v>140</v>
      </c>
      <c r="C286" t="inlineStr">
        <is>
          <t xml:space="preserve">CONCLUIDO	</t>
        </is>
      </c>
      <c r="D286" t="n">
        <v>4.8244</v>
      </c>
      <c r="E286" t="n">
        <v>20.73</v>
      </c>
      <c r="F286" t="n">
        <v>17.46</v>
      </c>
      <c r="G286" t="n">
        <v>149.67</v>
      </c>
      <c r="H286" t="n">
        <v>1.95</v>
      </c>
      <c r="I286" t="n">
        <v>7</v>
      </c>
      <c r="J286" t="n">
        <v>359.45</v>
      </c>
      <c r="K286" t="n">
        <v>60.56</v>
      </c>
      <c r="L286" t="n">
        <v>39.25</v>
      </c>
      <c r="M286" t="n">
        <v>5</v>
      </c>
      <c r="N286" t="n">
        <v>119.65</v>
      </c>
      <c r="O286" t="n">
        <v>44566.98</v>
      </c>
      <c r="P286" t="n">
        <v>291.44</v>
      </c>
      <c r="Q286" t="n">
        <v>444.55</v>
      </c>
      <c r="R286" t="n">
        <v>66.63</v>
      </c>
      <c r="S286" t="n">
        <v>48.21</v>
      </c>
      <c r="T286" t="n">
        <v>3285.66</v>
      </c>
      <c r="U286" t="n">
        <v>0.72</v>
      </c>
      <c r="V286" t="n">
        <v>0.78</v>
      </c>
      <c r="W286" t="n">
        <v>0.18</v>
      </c>
      <c r="X286" t="n">
        <v>0.18</v>
      </c>
      <c r="Y286" t="n">
        <v>1</v>
      </c>
      <c r="Z286" t="n">
        <v>10</v>
      </c>
    </row>
    <row r="287">
      <c r="A287" t="n">
        <v>154</v>
      </c>
      <c r="B287" t="n">
        <v>140</v>
      </c>
      <c r="C287" t="inlineStr">
        <is>
          <t xml:space="preserve">CONCLUIDO	</t>
        </is>
      </c>
      <c r="D287" t="n">
        <v>4.8276</v>
      </c>
      <c r="E287" t="n">
        <v>20.71</v>
      </c>
      <c r="F287" t="n">
        <v>17.45</v>
      </c>
      <c r="G287" t="n">
        <v>149.55</v>
      </c>
      <c r="H287" t="n">
        <v>1.96</v>
      </c>
      <c r="I287" t="n">
        <v>7</v>
      </c>
      <c r="J287" t="n">
        <v>360.12</v>
      </c>
      <c r="K287" t="n">
        <v>60.56</v>
      </c>
      <c r="L287" t="n">
        <v>39.5</v>
      </c>
      <c r="M287" t="n">
        <v>5</v>
      </c>
      <c r="N287" t="n">
        <v>120.06</v>
      </c>
      <c r="O287" t="n">
        <v>44648.55</v>
      </c>
      <c r="P287" t="n">
        <v>291.37</v>
      </c>
      <c r="Q287" t="n">
        <v>444.55</v>
      </c>
      <c r="R287" t="n">
        <v>66.14</v>
      </c>
      <c r="S287" t="n">
        <v>48.21</v>
      </c>
      <c r="T287" t="n">
        <v>3040</v>
      </c>
      <c r="U287" t="n">
        <v>0.73</v>
      </c>
      <c r="V287" t="n">
        <v>0.78</v>
      </c>
      <c r="W287" t="n">
        <v>0.18</v>
      </c>
      <c r="X287" t="n">
        <v>0.17</v>
      </c>
      <c r="Y287" t="n">
        <v>1</v>
      </c>
      <c r="Z287" t="n">
        <v>10</v>
      </c>
    </row>
    <row r="288">
      <c r="A288" t="n">
        <v>155</v>
      </c>
      <c r="B288" t="n">
        <v>140</v>
      </c>
      <c r="C288" t="inlineStr">
        <is>
          <t xml:space="preserve">CONCLUIDO	</t>
        </is>
      </c>
      <c r="D288" t="n">
        <v>4.8269</v>
      </c>
      <c r="E288" t="n">
        <v>20.72</v>
      </c>
      <c r="F288" t="n">
        <v>17.45</v>
      </c>
      <c r="G288" t="n">
        <v>149.58</v>
      </c>
      <c r="H288" t="n">
        <v>1.96</v>
      </c>
      <c r="I288" t="n">
        <v>7</v>
      </c>
      <c r="J288" t="n">
        <v>360.78</v>
      </c>
      <c r="K288" t="n">
        <v>60.56</v>
      </c>
      <c r="L288" t="n">
        <v>39.75</v>
      </c>
      <c r="M288" t="n">
        <v>5</v>
      </c>
      <c r="N288" t="n">
        <v>120.47</v>
      </c>
      <c r="O288" t="n">
        <v>44730.35</v>
      </c>
      <c r="P288" t="n">
        <v>291.46</v>
      </c>
      <c r="Q288" t="n">
        <v>444.55</v>
      </c>
      <c r="R288" t="n">
        <v>66.31</v>
      </c>
      <c r="S288" t="n">
        <v>48.21</v>
      </c>
      <c r="T288" t="n">
        <v>3123.07</v>
      </c>
      <c r="U288" t="n">
        <v>0.73</v>
      </c>
      <c r="V288" t="n">
        <v>0.78</v>
      </c>
      <c r="W288" t="n">
        <v>0.17</v>
      </c>
      <c r="X288" t="n">
        <v>0.17</v>
      </c>
      <c r="Y288" t="n">
        <v>1</v>
      </c>
      <c r="Z288" t="n">
        <v>10</v>
      </c>
    </row>
    <row r="289">
      <c r="A289" t="n">
        <v>156</v>
      </c>
      <c r="B289" t="n">
        <v>140</v>
      </c>
      <c r="C289" t="inlineStr">
        <is>
          <t xml:space="preserve">CONCLUIDO	</t>
        </is>
      </c>
      <c r="D289" t="n">
        <v>4.8244</v>
      </c>
      <c r="E289" t="n">
        <v>20.73</v>
      </c>
      <c r="F289" t="n">
        <v>17.46</v>
      </c>
      <c r="G289" t="n">
        <v>149.67</v>
      </c>
      <c r="H289" t="n">
        <v>1.97</v>
      </c>
      <c r="I289" t="n">
        <v>7</v>
      </c>
      <c r="J289" t="n">
        <v>361.44</v>
      </c>
      <c r="K289" t="n">
        <v>60.56</v>
      </c>
      <c r="L289" t="n">
        <v>40</v>
      </c>
      <c r="M289" t="n">
        <v>5</v>
      </c>
      <c r="N289" t="n">
        <v>120.89</v>
      </c>
      <c r="O289" t="n">
        <v>44812.39</v>
      </c>
      <c r="P289" t="n">
        <v>291.55</v>
      </c>
      <c r="Q289" t="n">
        <v>444.55</v>
      </c>
      <c r="R289" t="n">
        <v>66.68000000000001</v>
      </c>
      <c r="S289" t="n">
        <v>48.21</v>
      </c>
      <c r="T289" t="n">
        <v>3308.29</v>
      </c>
      <c r="U289" t="n">
        <v>0.72</v>
      </c>
      <c r="V289" t="n">
        <v>0.78</v>
      </c>
      <c r="W289" t="n">
        <v>0.18</v>
      </c>
      <c r="X289" t="n">
        <v>0.18</v>
      </c>
      <c r="Y289" t="n">
        <v>1</v>
      </c>
      <c r="Z289" t="n">
        <v>10</v>
      </c>
    </row>
    <row r="290">
      <c r="A290" t="n">
        <v>0</v>
      </c>
      <c r="B290" t="n">
        <v>40</v>
      </c>
      <c r="C290" t="inlineStr">
        <is>
          <t xml:space="preserve">CONCLUIDO	</t>
        </is>
      </c>
      <c r="D290" t="n">
        <v>3.9732</v>
      </c>
      <c r="E290" t="n">
        <v>25.17</v>
      </c>
      <c r="F290" t="n">
        <v>20.87</v>
      </c>
      <c r="G290" t="n">
        <v>10.02</v>
      </c>
      <c r="H290" t="n">
        <v>0.2</v>
      </c>
      <c r="I290" t="n">
        <v>125</v>
      </c>
      <c r="J290" t="n">
        <v>89.87</v>
      </c>
      <c r="K290" t="n">
        <v>37.55</v>
      </c>
      <c r="L290" t="n">
        <v>1</v>
      </c>
      <c r="M290" t="n">
        <v>123</v>
      </c>
      <c r="N290" t="n">
        <v>11.32</v>
      </c>
      <c r="O290" t="n">
        <v>11317.98</v>
      </c>
      <c r="P290" t="n">
        <v>172.19</v>
      </c>
      <c r="Q290" t="n">
        <v>444.62</v>
      </c>
      <c r="R290" t="n">
        <v>177.86</v>
      </c>
      <c r="S290" t="n">
        <v>48.21</v>
      </c>
      <c r="T290" t="n">
        <v>58307.97</v>
      </c>
      <c r="U290" t="n">
        <v>0.27</v>
      </c>
      <c r="V290" t="n">
        <v>0.65</v>
      </c>
      <c r="W290" t="n">
        <v>0.36</v>
      </c>
      <c r="X290" t="n">
        <v>3.59</v>
      </c>
      <c r="Y290" t="n">
        <v>1</v>
      </c>
      <c r="Z290" t="n">
        <v>10</v>
      </c>
    </row>
    <row r="291">
      <c r="A291" t="n">
        <v>1</v>
      </c>
      <c r="B291" t="n">
        <v>40</v>
      </c>
      <c r="C291" t="inlineStr">
        <is>
          <t xml:space="preserve">CONCLUIDO	</t>
        </is>
      </c>
      <c r="D291" t="n">
        <v>4.2047</v>
      </c>
      <c r="E291" t="n">
        <v>23.78</v>
      </c>
      <c r="F291" t="n">
        <v>20.03</v>
      </c>
      <c r="G291" t="n">
        <v>12.52</v>
      </c>
      <c r="H291" t="n">
        <v>0.24</v>
      </c>
      <c r="I291" t="n">
        <v>96</v>
      </c>
      <c r="J291" t="n">
        <v>90.18000000000001</v>
      </c>
      <c r="K291" t="n">
        <v>37.55</v>
      </c>
      <c r="L291" t="n">
        <v>1.25</v>
      </c>
      <c r="M291" t="n">
        <v>94</v>
      </c>
      <c r="N291" t="n">
        <v>11.37</v>
      </c>
      <c r="O291" t="n">
        <v>11355.7</v>
      </c>
      <c r="P291" t="n">
        <v>164.23</v>
      </c>
      <c r="Q291" t="n">
        <v>444.67</v>
      </c>
      <c r="R291" t="n">
        <v>150.18</v>
      </c>
      <c r="S291" t="n">
        <v>48.21</v>
      </c>
      <c r="T291" t="n">
        <v>44617.11</v>
      </c>
      <c r="U291" t="n">
        <v>0.32</v>
      </c>
      <c r="V291" t="n">
        <v>0.68</v>
      </c>
      <c r="W291" t="n">
        <v>0.32</v>
      </c>
      <c r="X291" t="n">
        <v>2.75</v>
      </c>
      <c r="Y291" t="n">
        <v>1</v>
      </c>
      <c r="Z291" t="n">
        <v>10</v>
      </c>
    </row>
    <row r="292">
      <c r="A292" t="n">
        <v>2</v>
      </c>
      <c r="B292" t="n">
        <v>40</v>
      </c>
      <c r="C292" t="inlineStr">
        <is>
          <t xml:space="preserve">CONCLUIDO	</t>
        </is>
      </c>
      <c r="D292" t="n">
        <v>4.3771</v>
      </c>
      <c r="E292" t="n">
        <v>22.85</v>
      </c>
      <c r="F292" t="n">
        <v>19.45</v>
      </c>
      <c r="G292" t="n">
        <v>15.16</v>
      </c>
      <c r="H292" t="n">
        <v>0.29</v>
      </c>
      <c r="I292" t="n">
        <v>77</v>
      </c>
      <c r="J292" t="n">
        <v>90.48</v>
      </c>
      <c r="K292" t="n">
        <v>37.55</v>
      </c>
      <c r="L292" t="n">
        <v>1.5</v>
      </c>
      <c r="M292" t="n">
        <v>75</v>
      </c>
      <c r="N292" t="n">
        <v>11.43</v>
      </c>
      <c r="O292" t="n">
        <v>11393.43</v>
      </c>
      <c r="P292" t="n">
        <v>158.49</v>
      </c>
      <c r="Q292" t="n">
        <v>444.63</v>
      </c>
      <c r="R292" t="n">
        <v>131.55</v>
      </c>
      <c r="S292" t="n">
        <v>48.21</v>
      </c>
      <c r="T292" t="n">
        <v>35393.98</v>
      </c>
      <c r="U292" t="n">
        <v>0.37</v>
      </c>
      <c r="V292" t="n">
        <v>0.7</v>
      </c>
      <c r="W292" t="n">
        <v>0.28</v>
      </c>
      <c r="X292" t="n">
        <v>2.17</v>
      </c>
      <c r="Y292" t="n">
        <v>1</v>
      </c>
      <c r="Z292" t="n">
        <v>10</v>
      </c>
    </row>
    <row r="293">
      <c r="A293" t="n">
        <v>3</v>
      </c>
      <c r="B293" t="n">
        <v>40</v>
      </c>
      <c r="C293" t="inlineStr">
        <is>
          <t xml:space="preserve">CONCLUIDO	</t>
        </is>
      </c>
      <c r="D293" t="n">
        <v>4.4956</v>
      </c>
      <c r="E293" t="n">
        <v>22.24</v>
      </c>
      <c r="F293" t="n">
        <v>19.08</v>
      </c>
      <c r="G293" t="n">
        <v>17.61</v>
      </c>
      <c r="H293" t="n">
        <v>0.34</v>
      </c>
      <c r="I293" t="n">
        <v>65</v>
      </c>
      <c r="J293" t="n">
        <v>90.79000000000001</v>
      </c>
      <c r="K293" t="n">
        <v>37.55</v>
      </c>
      <c r="L293" t="n">
        <v>1.75</v>
      </c>
      <c r="M293" t="n">
        <v>63</v>
      </c>
      <c r="N293" t="n">
        <v>11.49</v>
      </c>
      <c r="O293" t="n">
        <v>11431.19</v>
      </c>
      <c r="P293" t="n">
        <v>154.44</v>
      </c>
      <c r="Q293" t="n">
        <v>444.56</v>
      </c>
      <c r="R293" t="n">
        <v>118.98</v>
      </c>
      <c r="S293" t="n">
        <v>48.21</v>
      </c>
      <c r="T293" t="n">
        <v>29172.29</v>
      </c>
      <c r="U293" t="n">
        <v>0.41</v>
      </c>
      <c r="V293" t="n">
        <v>0.72</v>
      </c>
      <c r="W293" t="n">
        <v>0.27</v>
      </c>
      <c r="X293" t="n">
        <v>1.8</v>
      </c>
      <c r="Y293" t="n">
        <v>1</v>
      </c>
      <c r="Z293" t="n">
        <v>10</v>
      </c>
    </row>
    <row r="294">
      <c r="A294" t="n">
        <v>4</v>
      </c>
      <c r="B294" t="n">
        <v>40</v>
      </c>
      <c r="C294" t="inlineStr">
        <is>
          <t xml:space="preserve">CONCLUIDO	</t>
        </is>
      </c>
      <c r="D294" t="n">
        <v>4.6267</v>
      </c>
      <c r="E294" t="n">
        <v>21.61</v>
      </c>
      <c r="F294" t="n">
        <v>18.63</v>
      </c>
      <c r="G294" t="n">
        <v>20.33</v>
      </c>
      <c r="H294" t="n">
        <v>0.39</v>
      </c>
      <c r="I294" t="n">
        <v>55</v>
      </c>
      <c r="J294" t="n">
        <v>91.09999999999999</v>
      </c>
      <c r="K294" t="n">
        <v>37.55</v>
      </c>
      <c r="L294" t="n">
        <v>2</v>
      </c>
      <c r="M294" t="n">
        <v>53</v>
      </c>
      <c r="N294" t="n">
        <v>11.54</v>
      </c>
      <c r="O294" t="n">
        <v>11468.97</v>
      </c>
      <c r="P294" t="n">
        <v>149.67</v>
      </c>
      <c r="Q294" t="n">
        <v>444.57</v>
      </c>
      <c r="R294" t="n">
        <v>103.92</v>
      </c>
      <c r="S294" t="n">
        <v>48.21</v>
      </c>
      <c r="T294" t="n">
        <v>21691.04</v>
      </c>
      <c r="U294" t="n">
        <v>0.46</v>
      </c>
      <c r="V294" t="n">
        <v>0.73</v>
      </c>
      <c r="W294" t="n">
        <v>0.26</v>
      </c>
      <c r="X294" t="n">
        <v>1.36</v>
      </c>
      <c r="Y294" t="n">
        <v>1</v>
      </c>
      <c r="Z294" t="n">
        <v>10</v>
      </c>
    </row>
    <row r="295">
      <c r="A295" t="n">
        <v>5</v>
      </c>
      <c r="B295" t="n">
        <v>40</v>
      </c>
      <c r="C295" t="inlineStr">
        <is>
          <t xml:space="preserve">CONCLUIDO	</t>
        </is>
      </c>
      <c r="D295" t="n">
        <v>4.6233</v>
      </c>
      <c r="E295" t="n">
        <v>21.63</v>
      </c>
      <c r="F295" t="n">
        <v>18.76</v>
      </c>
      <c r="G295" t="n">
        <v>22.98</v>
      </c>
      <c r="H295" t="n">
        <v>0.43</v>
      </c>
      <c r="I295" t="n">
        <v>49</v>
      </c>
      <c r="J295" t="n">
        <v>91.40000000000001</v>
      </c>
      <c r="K295" t="n">
        <v>37.55</v>
      </c>
      <c r="L295" t="n">
        <v>2.25</v>
      </c>
      <c r="M295" t="n">
        <v>47</v>
      </c>
      <c r="N295" t="n">
        <v>11.6</v>
      </c>
      <c r="O295" t="n">
        <v>11506.78</v>
      </c>
      <c r="P295" t="n">
        <v>150.04</v>
      </c>
      <c r="Q295" t="n">
        <v>444.59</v>
      </c>
      <c r="R295" t="n">
        <v>109.39</v>
      </c>
      <c r="S295" t="n">
        <v>48.21</v>
      </c>
      <c r="T295" t="n">
        <v>24457.28</v>
      </c>
      <c r="U295" t="n">
        <v>0.44</v>
      </c>
      <c r="V295" t="n">
        <v>0.73</v>
      </c>
      <c r="W295" t="n">
        <v>0.24</v>
      </c>
      <c r="X295" t="n">
        <v>1.49</v>
      </c>
      <c r="Y295" t="n">
        <v>1</v>
      </c>
      <c r="Z295" t="n">
        <v>10</v>
      </c>
    </row>
    <row r="296">
      <c r="A296" t="n">
        <v>6</v>
      </c>
      <c r="B296" t="n">
        <v>40</v>
      </c>
      <c r="C296" t="inlineStr">
        <is>
          <t xml:space="preserve">CONCLUIDO	</t>
        </is>
      </c>
      <c r="D296" t="n">
        <v>4.6901</v>
      </c>
      <c r="E296" t="n">
        <v>21.32</v>
      </c>
      <c r="F296" t="n">
        <v>18.55</v>
      </c>
      <c r="G296" t="n">
        <v>25.3</v>
      </c>
      <c r="H296" t="n">
        <v>0.48</v>
      </c>
      <c r="I296" t="n">
        <v>44</v>
      </c>
      <c r="J296" t="n">
        <v>91.70999999999999</v>
      </c>
      <c r="K296" t="n">
        <v>37.55</v>
      </c>
      <c r="L296" t="n">
        <v>2.5</v>
      </c>
      <c r="M296" t="n">
        <v>42</v>
      </c>
      <c r="N296" t="n">
        <v>11.66</v>
      </c>
      <c r="O296" t="n">
        <v>11544.61</v>
      </c>
      <c r="P296" t="n">
        <v>147.37</v>
      </c>
      <c r="Q296" t="n">
        <v>444.57</v>
      </c>
      <c r="R296" t="n">
        <v>102.19</v>
      </c>
      <c r="S296" t="n">
        <v>48.21</v>
      </c>
      <c r="T296" t="n">
        <v>20881.15</v>
      </c>
      <c r="U296" t="n">
        <v>0.47</v>
      </c>
      <c r="V296" t="n">
        <v>0.74</v>
      </c>
      <c r="W296" t="n">
        <v>0.24</v>
      </c>
      <c r="X296" t="n">
        <v>1.27</v>
      </c>
      <c r="Y296" t="n">
        <v>1</v>
      </c>
      <c r="Z296" t="n">
        <v>10</v>
      </c>
    </row>
    <row r="297">
      <c r="A297" t="n">
        <v>7</v>
      </c>
      <c r="B297" t="n">
        <v>40</v>
      </c>
      <c r="C297" t="inlineStr">
        <is>
          <t xml:space="preserve">CONCLUIDO	</t>
        </is>
      </c>
      <c r="D297" t="n">
        <v>4.7488</v>
      </c>
      <c r="E297" t="n">
        <v>21.06</v>
      </c>
      <c r="F297" t="n">
        <v>18.38</v>
      </c>
      <c r="G297" t="n">
        <v>28.28</v>
      </c>
      <c r="H297" t="n">
        <v>0.52</v>
      </c>
      <c r="I297" t="n">
        <v>39</v>
      </c>
      <c r="J297" t="n">
        <v>92.02</v>
      </c>
      <c r="K297" t="n">
        <v>37.55</v>
      </c>
      <c r="L297" t="n">
        <v>2.75</v>
      </c>
      <c r="M297" t="n">
        <v>37</v>
      </c>
      <c r="N297" t="n">
        <v>11.71</v>
      </c>
      <c r="O297" t="n">
        <v>11582.46</v>
      </c>
      <c r="P297" t="n">
        <v>144.93</v>
      </c>
      <c r="Q297" t="n">
        <v>444.59</v>
      </c>
      <c r="R297" t="n">
        <v>96.68000000000001</v>
      </c>
      <c r="S297" t="n">
        <v>48.21</v>
      </c>
      <c r="T297" t="n">
        <v>18149.34</v>
      </c>
      <c r="U297" t="n">
        <v>0.5</v>
      </c>
      <c r="V297" t="n">
        <v>0.74</v>
      </c>
      <c r="W297" t="n">
        <v>0.23</v>
      </c>
      <c r="X297" t="n">
        <v>1.1</v>
      </c>
      <c r="Y297" t="n">
        <v>1</v>
      </c>
      <c r="Z297" t="n">
        <v>10</v>
      </c>
    </row>
    <row r="298">
      <c r="A298" t="n">
        <v>8</v>
      </c>
      <c r="B298" t="n">
        <v>40</v>
      </c>
      <c r="C298" t="inlineStr">
        <is>
          <t xml:space="preserve">CONCLUIDO	</t>
        </is>
      </c>
      <c r="D298" t="n">
        <v>4.7833</v>
      </c>
      <c r="E298" t="n">
        <v>20.91</v>
      </c>
      <c r="F298" t="n">
        <v>18.29</v>
      </c>
      <c r="G298" t="n">
        <v>30.48</v>
      </c>
      <c r="H298" t="n">
        <v>0.57</v>
      </c>
      <c r="I298" t="n">
        <v>36</v>
      </c>
      <c r="J298" t="n">
        <v>92.31999999999999</v>
      </c>
      <c r="K298" t="n">
        <v>37.55</v>
      </c>
      <c r="L298" t="n">
        <v>3</v>
      </c>
      <c r="M298" t="n">
        <v>34</v>
      </c>
      <c r="N298" t="n">
        <v>11.77</v>
      </c>
      <c r="O298" t="n">
        <v>11620.34</v>
      </c>
      <c r="P298" t="n">
        <v>143.27</v>
      </c>
      <c r="Q298" t="n">
        <v>444.6</v>
      </c>
      <c r="R298" t="n">
        <v>93.51000000000001</v>
      </c>
      <c r="S298" t="n">
        <v>48.21</v>
      </c>
      <c r="T298" t="n">
        <v>16579.81</v>
      </c>
      <c r="U298" t="n">
        <v>0.52</v>
      </c>
      <c r="V298" t="n">
        <v>0.75</v>
      </c>
      <c r="W298" t="n">
        <v>0.22</v>
      </c>
      <c r="X298" t="n">
        <v>1.01</v>
      </c>
      <c r="Y298" t="n">
        <v>1</v>
      </c>
      <c r="Z298" t="n">
        <v>10</v>
      </c>
    </row>
    <row r="299">
      <c r="A299" t="n">
        <v>9</v>
      </c>
      <c r="B299" t="n">
        <v>40</v>
      </c>
      <c r="C299" t="inlineStr">
        <is>
          <t xml:space="preserve">CONCLUIDO	</t>
        </is>
      </c>
      <c r="D299" t="n">
        <v>4.8184</v>
      </c>
      <c r="E299" t="n">
        <v>20.75</v>
      </c>
      <c r="F299" t="n">
        <v>18.19</v>
      </c>
      <c r="G299" t="n">
        <v>33.07</v>
      </c>
      <c r="H299" t="n">
        <v>0.62</v>
      </c>
      <c r="I299" t="n">
        <v>33</v>
      </c>
      <c r="J299" t="n">
        <v>92.63</v>
      </c>
      <c r="K299" t="n">
        <v>37.55</v>
      </c>
      <c r="L299" t="n">
        <v>3.25</v>
      </c>
      <c r="M299" t="n">
        <v>31</v>
      </c>
      <c r="N299" t="n">
        <v>11.83</v>
      </c>
      <c r="O299" t="n">
        <v>11658.24</v>
      </c>
      <c r="P299" t="n">
        <v>141.68</v>
      </c>
      <c r="Q299" t="n">
        <v>444.55</v>
      </c>
      <c r="R299" t="n">
        <v>90.42</v>
      </c>
      <c r="S299" t="n">
        <v>48.21</v>
      </c>
      <c r="T299" t="n">
        <v>15047.61</v>
      </c>
      <c r="U299" t="n">
        <v>0.53</v>
      </c>
      <c r="V299" t="n">
        <v>0.75</v>
      </c>
      <c r="W299" t="n">
        <v>0.22</v>
      </c>
      <c r="X299" t="n">
        <v>0.91</v>
      </c>
      <c r="Y299" t="n">
        <v>1</v>
      </c>
      <c r="Z299" t="n">
        <v>10</v>
      </c>
    </row>
    <row r="300">
      <c r="A300" t="n">
        <v>10</v>
      </c>
      <c r="B300" t="n">
        <v>40</v>
      </c>
      <c r="C300" t="inlineStr">
        <is>
          <t xml:space="preserve">CONCLUIDO	</t>
        </is>
      </c>
      <c r="D300" t="n">
        <v>4.8539</v>
      </c>
      <c r="E300" t="n">
        <v>20.6</v>
      </c>
      <c r="F300" t="n">
        <v>18.1</v>
      </c>
      <c r="G300" t="n">
        <v>36.19</v>
      </c>
      <c r="H300" t="n">
        <v>0.66</v>
      </c>
      <c r="I300" t="n">
        <v>30</v>
      </c>
      <c r="J300" t="n">
        <v>92.94</v>
      </c>
      <c r="K300" t="n">
        <v>37.55</v>
      </c>
      <c r="L300" t="n">
        <v>3.5</v>
      </c>
      <c r="M300" t="n">
        <v>28</v>
      </c>
      <c r="N300" t="n">
        <v>11.88</v>
      </c>
      <c r="O300" t="n">
        <v>11696.16</v>
      </c>
      <c r="P300" t="n">
        <v>139.81</v>
      </c>
      <c r="Q300" t="n">
        <v>444.58</v>
      </c>
      <c r="R300" t="n">
        <v>87.28</v>
      </c>
      <c r="S300" t="n">
        <v>48.21</v>
      </c>
      <c r="T300" t="n">
        <v>13495.92</v>
      </c>
      <c r="U300" t="n">
        <v>0.55</v>
      </c>
      <c r="V300" t="n">
        <v>0.75</v>
      </c>
      <c r="W300" t="n">
        <v>0.21</v>
      </c>
      <c r="X300" t="n">
        <v>0.82</v>
      </c>
      <c r="Y300" t="n">
        <v>1</v>
      </c>
      <c r="Z300" t="n">
        <v>10</v>
      </c>
    </row>
    <row r="301">
      <c r="A301" t="n">
        <v>11</v>
      </c>
      <c r="B301" t="n">
        <v>40</v>
      </c>
      <c r="C301" t="inlineStr">
        <is>
          <t xml:space="preserve">CONCLUIDO	</t>
        </is>
      </c>
      <c r="D301" t="n">
        <v>4.8908</v>
      </c>
      <c r="E301" t="n">
        <v>20.45</v>
      </c>
      <c r="F301" t="n">
        <v>17.98</v>
      </c>
      <c r="G301" t="n">
        <v>38.52</v>
      </c>
      <c r="H301" t="n">
        <v>0.71</v>
      </c>
      <c r="I301" t="n">
        <v>28</v>
      </c>
      <c r="J301" t="n">
        <v>93.23999999999999</v>
      </c>
      <c r="K301" t="n">
        <v>37.55</v>
      </c>
      <c r="L301" t="n">
        <v>3.75</v>
      </c>
      <c r="M301" t="n">
        <v>26</v>
      </c>
      <c r="N301" t="n">
        <v>11.94</v>
      </c>
      <c r="O301" t="n">
        <v>11734.1</v>
      </c>
      <c r="P301" t="n">
        <v>137.72</v>
      </c>
      <c r="Q301" t="n">
        <v>444.58</v>
      </c>
      <c r="R301" t="n">
        <v>83.14</v>
      </c>
      <c r="S301" t="n">
        <v>48.21</v>
      </c>
      <c r="T301" t="n">
        <v>11436.42</v>
      </c>
      <c r="U301" t="n">
        <v>0.58</v>
      </c>
      <c r="V301" t="n">
        <v>0.76</v>
      </c>
      <c r="W301" t="n">
        <v>0.21</v>
      </c>
      <c r="X301" t="n">
        <v>0.7</v>
      </c>
      <c r="Y301" t="n">
        <v>1</v>
      </c>
      <c r="Z301" t="n">
        <v>10</v>
      </c>
    </row>
    <row r="302">
      <c r="A302" t="n">
        <v>12</v>
      </c>
      <c r="B302" t="n">
        <v>40</v>
      </c>
      <c r="C302" t="inlineStr">
        <is>
          <t xml:space="preserve">CONCLUIDO	</t>
        </is>
      </c>
      <c r="D302" t="n">
        <v>4.8604</v>
      </c>
      <c r="E302" t="n">
        <v>20.57</v>
      </c>
      <c r="F302" t="n">
        <v>18.14</v>
      </c>
      <c r="G302" t="n">
        <v>41.87</v>
      </c>
      <c r="H302" t="n">
        <v>0.75</v>
      </c>
      <c r="I302" t="n">
        <v>26</v>
      </c>
      <c r="J302" t="n">
        <v>93.55</v>
      </c>
      <c r="K302" t="n">
        <v>37.55</v>
      </c>
      <c r="L302" t="n">
        <v>4</v>
      </c>
      <c r="M302" t="n">
        <v>24</v>
      </c>
      <c r="N302" t="n">
        <v>12</v>
      </c>
      <c r="O302" t="n">
        <v>11772.07</v>
      </c>
      <c r="P302" t="n">
        <v>138.16</v>
      </c>
      <c r="Q302" t="n">
        <v>444.55</v>
      </c>
      <c r="R302" t="n">
        <v>89.17</v>
      </c>
      <c r="S302" t="n">
        <v>48.21</v>
      </c>
      <c r="T302" t="n">
        <v>14459.82</v>
      </c>
      <c r="U302" t="n">
        <v>0.54</v>
      </c>
      <c r="V302" t="n">
        <v>0.75</v>
      </c>
      <c r="W302" t="n">
        <v>0.21</v>
      </c>
      <c r="X302" t="n">
        <v>0.87</v>
      </c>
      <c r="Y302" t="n">
        <v>1</v>
      </c>
      <c r="Z302" t="n">
        <v>10</v>
      </c>
    </row>
    <row r="303">
      <c r="A303" t="n">
        <v>13</v>
      </c>
      <c r="B303" t="n">
        <v>40</v>
      </c>
      <c r="C303" t="inlineStr">
        <is>
          <t xml:space="preserve">CONCLUIDO	</t>
        </is>
      </c>
      <c r="D303" t="n">
        <v>4.9157</v>
      </c>
      <c r="E303" t="n">
        <v>20.34</v>
      </c>
      <c r="F303" t="n">
        <v>17.95</v>
      </c>
      <c r="G303" t="n">
        <v>44.87</v>
      </c>
      <c r="H303" t="n">
        <v>0.8</v>
      </c>
      <c r="I303" t="n">
        <v>24</v>
      </c>
      <c r="J303" t="n">
        <v>93.86</v>
      </c>
      <c r="K303" t="n">
        <v>37.55</v>
      </c>
      <c r="L303" t="n">
        <v>4.25</v>
      </c>
      <c r="M303" t="n">
        <v>22</v>
      </c>
      <c r="N303" t="n">
        <v>12.06</v>
      </c>
      <c r="O303" t="n">
        <v>11810.06</v>
      </c>
      <c r="P303" t="n">
        <v>135.48</v>
      </c>
      <c r="Q303" t="n">
        <v>444.57</v>
      </c>
      <c r="R303" t="n">
        <v>82.56</v>
      </c>
      <c r="S303" t="n">
        <v>48.21</v>
      </c>
      <c r="T303" t="n">
        <v>11163.36</v>
      </c>
      <c r="U303" t="n">
        <v>0.58</v>
      </c>
      <c r="V303" t="n">
        <v>0.76</v>
      </c>
      <c r="W303" t="n">
        <v>0.2</v>
      </c>
      <c r="X303" t="n">
        <v>0.67</v>
      </c>
      <c r="Y303" t="n">
        <v>1</v>
      </c>
      <c r="Z303" t="n">
        <v>10</v>
      </c>
    </row>
    <row r="304">
      <c r="A304" t="n">
        <v>14</v>
      </c>
      <c r="B304" t="n">
        <v>40</v>
      </c>
      <c r="C304" t="inlineStr">
        <is>
          <t xml:space="preserve">CONCLUIDO	</t>
        </is>
      </c>
      <c r="D304" t="n">
        <v>4.9291</v>
      </c>
      <c r="E304" t="n">
        <v>20.29</v>
      </c>
      <c r="F304" t="n">
        <v>17.91</v>
      </c>
      <c r="G304" t="n">
        <v>46.73</v>
      </c>
      <c r="H304" t="n">
        <v>0.84</v>
      </c>
      <c r="I304" t="n">
        <v>23</v>
      </c>
      <c r="J304" t="n">
        <v>94.17</v>
      </c>
      <c r="K304" t="n">
        <v>37.55</v>
      </c>
      <c r="L304" t="n">
        <v>4.5</v>
      </c>
      <c r="M304" t="n">
        <v>21</v>
      </c>
      <c r="N304" t="n">
        <v>12.12</v>
      </c>
      <c r="O304" t="n">
        <v>11848.08</v>
      </c>
      <c r="P304" t="n">
        <v>134.16</v>
      </c>
      <c r="Q304" t="n">
        <v>444.55</v>
      </c>
      <c r="R304" t="n">
        <v>81.48999999999999</v>
      </c>
      <c r="S304" t="n">
        <v>48.21</v>
      </c>
      <c r="T304" t="n">
        <v>10636.48</v>
      </c>
      <c r="U304" t="n">
        <v>0.59</v>
      </c>
      <c r="V304" t="n">
        <v>0.76</v>
      </c>
      <c r="W304" t="n">
        <v>0.2</v>
      </c>
      <c r="X304" t="n">
        <v>0.64</v>
      </c>
      <c r="Y304" t="n">
        <v>1</v>
      </c>
      <c r="Z304" t="n">
        <v>10</v>
      </c>
    </row>
    <row r="305">
      <c r="A305" t="n">
        <v>15</v>
      </c>
      <c r="B305" t="n">
        <v>40</v>
      </c>
      <c r="C305" t="inlineStr">
        <is>
          <t xml:space="preserve">CONCLUIDO	</t>
        </is>
      </c>
      <c r="D305" t="n">
        <v>4.9545</v>
      </c>
      <c r="E305" t="n">
        <v>20.18</v>
      </c>
      <c r="F305" t="n">
        <v>17.85</v>
      </c>
      <c r="G305" t="n">
        <v>50.99</v>
      </c>
      <c r="H305" t="n">
        <v>0.88</v>
      </c>
      <c r="I305" t="n">
        <v>21</v>
      </c>
      <c r="J305" t="n">
        <v>94.48</v>
      </c>
      <c r="K305" t="n">
        <v>37.55</v>
      </c>
      <c r="L305" t="n">
        <v>4.75</v>
      </c>
      <c r="M305" t="n">
        <v>19</v>
      </c>
      <c r="N305" t="n">
        <v>12.17</v>
      </c>
      <c r="O305" t="n">
        <v>11886.12</v>
      </c>
      <c r="P305" t="n">
        <v>132.03</v>
      </c>
      <c r="Q305" t="n">
        <v>444.55</v>
      </c>
      <c r="R305" t="n">
        <v>79.17</v>
      </c>
      <c r="S305" t="n">
        <v>48.21</v>
      </c>
      <c r="T305" t="n">
        <v>9484.379999999999</v>
      </c>
      <c r="U305" t="n">
        <v>0.61</v>
      </c>
      <c r="V305" t="n">
        <v>0.76</v>
      </c>
      <c r="W305" t="n">
        <v>0.2</v>
      </c>
      <c r="X305" t="n">
        <v>0.57</v>
      </c>
      <c r="Y305" t="n">
        <v>1</v>
      </c>
      <c r="Z305" t="n">
        <v>10</v>
      </c>
    </row>
    <row r="306">
      <c r="A306" t="n">
        <v>16</v>
      </c>
      <c r="B306" t="n">
        <v>40</v>
      </c>
      <c r="C306" t="inlineStr">
        <is>
          <t xml:space="preserve">CONCLUIDO	</t>
        </is>
      </c>
      <c r="D306" t="n">
        <v>4.969</v>
      </c>
      <c r="E306" t="n">
        <v>20.12</v>
      </c>
      <c r="F306" t="n">
        <v>17.81</v>
      </c>
      <c r="G306" t="n">
        <v>53.42</v>
      </c>
      <c r="H306" t="n">
        <v>0.93</v>
      </c>
      <c r="I306" t="n">
        <v>20</v>
      </c>
      <c r="J306" t="n">
        <v>94.79000000000001</v>
      </c>
      <c r="K306" t="n">
        <v>37.55</v>
      </c>
      <c r="L306" t="n">
        <v>5</v>
      </c>
      <c r="M306" t="n">
        <v>18</v>
      </c>
      <c r="N306" t="n">
        <v>12.23</v>
      </c>
      <c r="O306" t="n">
        <v>11924.18</v>
      </c>
      <c r="P306" t="n">
        <v>131.46</v>
      </c>
      <c r="Q306" t="n">
        <v>444.55</v>
      </c>
      <c r="R306" t="n">
        <v>77.89</v>
      </c>
      <c r="S306" t="n">
        <v>48.21</v>
      </c>
      <c r="T306" t="n">
        <v>8850.200000000001</v>
      </c>
      <c r="U306" t="n">
        <v>0.62</v>
      </c>
      <c r="V306" t="n">
        <v>0.77</v>
      </c>
      <c r="W306" t="n">
        <v>0.2</v>
      </c>
      <c r="X306" t="n">
        <v>0.53</v>
      </c>
      <c r="Y306" t="n">
        <v>1</v>
      </c>
      <c r="Z306" t="n">
        <v>10</v>
      </c>
    </row>
    <row r="307">
      <c r="A307" t="n">
        <v>17</v>
      </c>
      <c r="B307" t="n">
        <v>40</v>
      </c>
      <c r="C307" t="inlineStr">
        <is>
          <t xml:space="preserve">CONCLUIDO	</t>
        </is>
      </c>
      <c r="D307" t="n">
        <v>4.9808</v>
      </c>
      <c r="E307" t="n">
        <v>20.08</v>
      </c>
      <c r="F307" t="n">
        <v>17.78</v>
      </c>
      <c r="G307" t="n">
        <v>56.14</v>
      </c>
      <c r="H307" t="n">
        <v>0.97</v>
      </c>
      <c r="I307" t="n">
        <v>19</v>
      </c>
      <c r="J307" t="n">
        <v>95.09</v>
      </c>
      <c r="K307" t="n">
        <v>37.55</v>
      </c>
      <c r="L307" t="n">
        <v>5.25</v>
      </c>
      <c r="M307" t="n">
        <v>17</v>
      </c>
      <c r="N307" t="n">
        <v>12.29</v>
      </c>
      <c r="O307" t="n">
        <v>11962.27</v>
      </c>
      <c r="P307" t="n">
        <v>129.98</v>
      </c>
      <c r="Q307" t="n">
        <v>444.56</v>
      </c>
      <c r="R307" t="n">
        <v>76.98</v>
      </c>
      <c r="S307" t="n">
        <v>48.21</v>
      </c>
      <c r="T307" t="n">
        <v>8400.870000000001</v>
      </c>
      <c r="U307" t="n">
        <v>0.63</v>
      </c>
      <c r="V307" t="n">
        <v>0.77</v>
      </c>
      <c r="W307" t="n">
        <v>0.19</v>
      </c>
      <c r="X307" t="n">
        <v>0.5</v>
      </c>
      <c r="Y307" t="n">
        <v>1</v>
      </c>
      <c r="Z307" t="n">
        <v>10</v>
      </c>
    </row>
    <row r="308">
      <c r="A308" t="n">
        <v>18</v>
      </c>
      <c r="B308" t="n">
        <v>40</v>
      </c>
      <c r="C308" t="inlineStr">
        <is>
          <t xml:space="preserve">CONCLUIDO	</t>
        </is>
      </c>
      <c r="D308" t="n">
        <v>4.9976</v>
      </c>
      <c r="E308" t="n">
        <v>20.01</v>
      </c>
      <c r="F308" t="n">
        <v>17.73</v>
      </c>
      <c r="G308" t="n">
        <v>59.1</v>
      </c>
      <c r="H308" t="n">
        <v>1.01</v>
      </c>
      <c r="I308" t="n">
        <v>18</v>
      </c>
      <c r="J308" t="n">
        <v>95.40000000000001</v>
      </c>
      <c r="K308" t="n">
        <v>37.55</v>
      </c>
      <c r="L308" t="n">
        <v>5.5</v>
      </c>
      <c r="M308" t="n">
        <v>16</v>
      </c>
      <c r="N308" t="n">
        <v>12.35</v>
      </c>
      <c r="O308" t="n">
        <v>12000.38</v>
      </c>
      <c r="P308" t="n">
        <v>128.1</v>
      </c>
      <c r="Q308" t="n">
        <v>444.55</v>
      </c>
      <c r="R308" t="n">
        <v>75.65000000000001</v>
      </c>
      <c r="S308" t="n">
        <v>48.21</v>
      </c>
      <c r="T308" t="n">
        <v>7739.77</v>
      </c>
      <c r="U308" t="n">
        <v>0.64</v>
      </c>
      <c r="V308" t="n">
        <v>0.77</v>
      </c>
      <c r="W308" t="n">
        <v>0.18</v>
      </c>
      <c r="X308" t="n">
        <v>0.45</v>
      </c>
      <c r="Y308" t="n">
        <v>1</v>
      </c>
      <c r="Z308" t="n">
        <v>10</v>
      </c>
    </row>
    <row r="309">
      <c r="A309" t="n">
        <v>19</v>
      </c>
      <c r="B309" t="n">
        <v>40</v>
      </c>
      <c r="C309" t="inlineStr">
        <is>
          <t xml:space="preserve">CONCLUIDO	</t>
        </is>
      </c>
      <c r="D309" t="n">
        <v>4.9937</v>
      </c>
      <c r="E309" t="n">
        <v>20.03</v>
      </c>
      <c r="F309" t="n">
        <v>17.76</v>
      </c>
      <c r="G309" t="n">
        <v>62.7</v>
      </c>
      <c r="H309" t="n">
        <v>1.06</v>
      </c>
      <c r="I309" t="n">
        <v>17</v>
      </c>
      <c r="J309" t="n">
        <v>95.70999999999999</v>
      </c>
      <c r="K309" t="n">
        <v>37.55</v>
      </c>
      <c r="L309" t="n">
        <v>5.75</v>
      </c>
      <c r="M309" t="n">
        <v>15</v>
      </c>
      <c r="N309" t="n">
        <v>12.41</v>
      </c>
      <c r="O309" t="n">
        <v>12038.51</v>
      </c>
      <c r="P309" t="n">
        <v>127.29</v>
      </c>
      <c r="Q309" t="n">
        <v>444.55</v>
      </c>
      <c r="R309" t="n">
        <v>76.56999999999999</v>
      </c>
      <c r="S309" t="n">
        <v>48.21</v>
      </c>
      <c r="T309" t="n">
        <v>8202.879999999999</v>
      </c>
      <c r="U309" t="n">
        <v>0.63</v>
      </c>
      <c r="V309" t="n">
        <v>0.77</v>
      </c>
      <c r="W309" t="n">
        <v>0.19</v>
      </c>
      <c r="X309" t="n">
        <v>0.49</v>
      </c>
      <c r="Y309" t="n">
        <v>1</v>
      </c>
      <c r="Z309" t="n">
        <v>10</v>
      </c>
    </row>
    <row r="310">
      <c r="A310" t="n">
        <v>20</v>
      </c>
      <c r="B310" t="n">
        <v>40</v>
      </c>
      <c r="C310" t="inlineStr">
        <is>
          <t xml:space="preserve">CONCLUIDO	</t>
        </is>
      </c>
      <c r="D310" t="n">
        <v>5.0143</v>
      </c>
      <c r="E310" t="n">
        <v>19.94</v>
      </c>
      <c r="F310" t="n">
        <v>17.7</v>
      </c>
      <c r="G310" t="n">
        <v>66.38</v>
      </c>
      <c r="H310" t="n">
        <v>1.1</v>
      </c>
      <c r="I310" t="n">
        <v>16</v>
      </c>
      <c r="J310" t="n">
        <v>96.02</v>
      </c>
      <c r="K310" t="n">
        <v>37.55</v>
      </c>
      <c r="L310" t="n">
        <v>6</v>
      </c>
      <c r="M310" t="n">
        <v>14</v>
      </c>
      <c r="N310" t="n">
        <v>12.47</v>
      </c>
      <c r="O310" t="n">
        <v>12076.67</v>
      </c>
      <c r="P310" t="n">
        <v>125.63</v>
      </c>
      <c r="Q310" t="n">
        <v>444.55</v>
      </c>
      <c r="R310" t="n">
        <v>74.31999999999999</v>
      </c>
      <c r="S310" t="n">
        <v>48.21</v>
      </c>
      <c r="T310" t="n">
        <v>7083.74</v>
      </c>
      <c r="U310" t="n">
        <v>0.65</v>
      </c>
      <c r="V310" t="n">
        <v>0.77</v>
      </c>
      <c r="W310" t="n">
        <v>0.19</v>
      </c>
      <c r="X310" t="n">
        <v>0.42</v>
      </c>
      <c r="Y310" t="n">
        <v>1</v>
      </c>
      <c r="Z310" t="n">
        <v>10</v>
      </c>
    </row>
    <row r="311">
      <c r="A311" t="n">
        <v>21</v>
      </c>
      <c r="B311" t="n">
        <v>40</v>
      </c>
      <c r="C311" t="inlineStr">
        <is>
          <t xml:space="preserve">CONCLUIDO	</t>
        </is>
      </c>
      <c r="D311" t="n">
        <v>5.0123</v>
      </c>
      <c r="E311" t="n">
        <v>19.95</v>
      </c>
      <c r="F311" t="n">
        <v>17.71</v>
      </c>
      <c r="G311" t="n">
        <v>66.41</v>
      </c>
      <c r="H311" t="n">
        <v>1.14</v>
      </c>
      <c r="I311" t="n">
        <v>16</v>
      </c>
      <c r="J311" t="n">
        <v>96.33</v>
      </c>
      <c r="K311" t="n">
        <v>37.55</v>
      </c>
      <c r="L311" t="n">
        <v>6.25</v>
      </c>
      <c r="M311" t="n">
        <v>14</v>
      </c>
      <c r="N311" t="n">
        <v>12.53</v>
      </c>
      <c r="O311" t="n">
        <v>12114.85</v>
      </c>
      <c r="P311" t="n">
        <v>124.62</v>
      </c>
      <c r="Q311" t="n">
        <v>444.58</v>
      </c>
      <c r="R311" t="n">
        <v>74.72</v>
      </c>
      <c r="S311" t="n">
        <v>48.21</v>
      </c>
      <c r="T311" t="n">
        <v>7285.85</v>
      </c>
      <c r="U311" t="n">
        <v>0.65</v>
      </c>
      <c r="V311" t="n">
        <v>0.77</v>
      </c>
      <c r="W311" t="n">
        <v>0.19</v>
      </c>
      <c r="X311" t="n">
        <v>0.43</v>
      </c>
      <c r="Y311" t="n">
        <v>1</v>
      </c>
      <c r="Z311" t="n">
        <v>10</v>
      </c>
    </row>
    <row r="312">
      <c r="A312" t="n">
        <v>22</v>
      </c>
      <c r="B312" t="n">
        <v>40</v>
      </c>
      <c r="C312" t="inlineStr">
        <is>
          <t xml:space="preserve">CONCLUIDO	</t>
        </is>
      </c>
      <c r="D312" t="n">
        <v>5.026</v>
      </c>
      <c r="E312" t="n">
        <v>19.9</v>
      </c>
      <c r="F312" t="n">
        <v>17.67</v>
      </c>
      <c r="G312" t="n">
        <v>70.69</v>
      </c>
      <c r="H312" t="n">
        <v>1.18</v>
      </c>
      <c r="I312" t="n">
        <v>15</v>
      </c>
      <c r="J312" t="n">
        <v>96.64</v>
      </c>
      <c r="K312" t="n">
        <v>37.55</v>
      </c>
      <c r="L312" t="n">
        <v>6.5</v>
      </c>
      <c r="M312" t="n">
        <v>13</v>
      </c>
      <c r="N312" t="n">
        <v>12.59</v>
      </c>
      <c r="O312" t="n">
        <v>12153.06</v>
      </c>
      <c r="P312" t="n">
        <v>123.02</v>
      </c>
      <c r="Q312" t="n">
        <v>444.55</v>
      </c>
      <c r="R312" t="n">
        <v>73.55</v>
      </c>
      <c r="S312" t="n">
        <v>48.21</v>
      </c>
      <c r="T312" t="n">
        <v>6702.95</v>
      </c>
      <c r="U312" t="n">
        <v>0.66</v>
      </c>
      <c r="V312" t="n">
        <v>0.77</v>
      </c>
      <c r="W312" t="n">
        <v>0.19</v>
      </c>
      <c r="X312" t="n">
        <v>0.4</v>
      </c>
      <c r="Y312" t="n">
        <v>1</v>
      </c>
      <c r="Z312" t="n">
        <v>10</v>
      </c>
    </row>
    <row r="313">
      <c r="A313" t="n">
        <v>23</v>
      </c>
      <c r="B313" t="n">
        <v>40</v>
      </c>
      <c r="C313" t="inlineStr">
        <is>
          <t xml:space="preserve">CONCLUIDO	</t>
        </is>
      </c>
      <c r="D313" t="n">
        <v>5.0524</v>
      </c>
      <c r="E313" t="n">
        <v>19.79</v>
      </c>
      <c r="F313" t="n">
        <v>17.59</v>
      </c>
      <c r="G313" t="n">
        <v>75.38</v>
      </c>
      <c r="H313" t="n">
        <v>1.22</v>
      </c>
      <c r="I313" t="n">
        <v>14</v>
      </c>
      <c r="J313" t="n">
        <v>96.95</v>
      </c>
      <c r="K313" t="n">
        <v>37.55</v>
      </c>
      <c r="L313" t="n">
        <v>6.75</v>
      </c>
      <c r="M313" t="n">
        <v>11</v>
      </c>
      <c r="N313" t="n">
        <v>12.65</v>
      </c>
      <c r="O313" t="n">
        <v>12191.28</v>
      </c>
      <c r="P313" t="n">
        <v>121.5</v>
      </c>
      <c r="Q313" t="n">
        <v>444.55</v>
      </c>
      <c r="R313" t="n">
        <v>70.42</v>
      </c>
      <c r="S313" t="n">
        <v>48.21</v>
      </c>
      <c r="T313" t="n">
        <v>5143.7</v>
      </c>
      <c r="U313" t="n">
        <v>0.68</v>
      </c>
      <c r="V313" t="n">
        <v>0.78</v>
      </c>
      <c r="W313" t="n">
        <v>0.19</v>
      </c>
      <c r="X313" t="n">
        <v>0.31</v>
      </c>
      <c r="Y313" t="n">
        <v>1</v>
      </c>
      <c r="Z313" t="n">
        <v>10</v>
      </c>
    </row>
    <row r="314">
      <c r="A314" t="n">
        <v>24</v>
      </c>
      <c r="B314" t="n">
        <v>40</v>
      </c>
      <c r="C314" t="inlineStr">
        <is>
          <t xml:space="preserve">CONCLUIDO	</t>
        </is>
      </c>
      <c r="D314" t="n">
        <v>5.0185</v>
      </c>
      <c r="E314" t="n">
        <v>19.93</v>
      </c>
      <c r="F314" t="n">
        <v>17.72</v>
      </c>
      <c r="G314" t="n">
        <v>75.95</v>
      </c>
      <c r="H314" t="n">
        <v>1.27</v>
      </c>
      <c r="I314" t="n">
        <v>14</v>
      </c>
      <c r="J314" t="n">
        <v>97.26000000000001</v>
      </c>
      <c r="K314" t="n">
        <v>37.55</v>
      </c>
      <c r="L314" t="n">
        <v>7</v>
      </c>
      <c r="M314" t="n">
        <v>11</v>
      </c>
      <c r="N314" t="n">
        <v>12.71</v>
      </c>
      <c r="O314" t="n">
        <v>12229.54</v>
      </c>
      <c r="P314" t="n">
        <v>121.53</v>
      </c>
      <c r="Q314" t="n">
        <v>444.56</v>
      </c>
      <c r="R314" t="n">
        <v>75.26000000000001</v>
      </c>
      <c r="S314" t="n">
        <v>48.21</v>
      </c>
      <c r="T314" t="n">
        <v>7567.04</v>
      </c>
      <c r="U314" t="n">
        <v>0.64</v>
      </c>
      <c r="V314" t="n">
        <v>0.77</v>
      </c>
      <c r="W314" t="n">
        <v>0.19</v>
      </c>
      <c r="X314" t="n">
        <v>0.45</v>
      </c>
      <c r="Y314" t="n">
        <v>1</v>
      </c>
      <c r="Z314" t="n">
        <v>10</v>
      </c>
    </row>
    <row r="315">
      <c r="A315" t="n">
        <v>25</v>
      </c>
      <c r="B315" t="n">
        <v>40</v>
      </c>
      <c r="C315" t="inlineStr">
        <is>
          <t xml:space="preserve">CONCLUIDO	</t>
        </is>
      </c>
      <c r="D315" t="n">
        <v>5.0472</v>
      </c>
      <c r="E315" t="n">
        <v>19.81</v>
      </c>
      <c r="F315" t="n">
        <v>17.63</v>
      </c>
      <c r="G315" t="n">
        <v>81.36</v>
      </c>
      <c r="H315" t="n">
        <v>1.31</v>
      </c>
      <c r="I315" t="n">
        <v>13</v>
      </c>
      <c r="J315" t="n">
        <v>97.56999999999999</v>
      </c>
      <c r="K315" t="n">
        <v>37.55</v>
      </c>
      <c r="L315" t="n">
        <v>7.25</v>
      </c>
      <c r="M315" t="n">
        <v>7</v>
      </c>
      <c r="N315" t="n">
        <v>12.77</v>
      </c>
      <c r="O315" t="n">
        <v>12267.81</v>
      </c>
      <c r="P315" t="n">
        <v>119.24</v>
      </c>
      <c r="Q315" t="n">
        <v>444.58</v>
      </c>
      <c r="R315" t="n">
        <v>71.90000000000001</v>
      </c>
      <c r="S315" t="n">
        <v>48.21</v>
      </c>
      <c r="T315" t="n">
        <v>5891.85</v>
      </c>
      <c r="U315" t="n">
        <v>0.67</v>
      </c>
      <c r="V315" t="n">
        <v>0.77</v>
      </c>
      <c r="W315" t="n">
        <v>0.19</v>
      </c>
      <c r="X315" t="n">
        <v>0.35</v>
      </c>
      <c r="Y315" t="n">
        <v>1</v>
      </c>
      <c r="Z315" t="n">
        <v>10</v>
      </c>
    </row>
    <row r="316">
      <c r="A316" t="n">
        <v>26</v>
      </c>
      <c r="B316" t="n">
        <v>40</v>
      </c>
      <c r="C316" t="inlineStr">
        <is>
          <t xml:space="preserve">CONCLUIDO	</t>
        </is>
      </c>
      <c r="D316" t="n">
        <v>5.0466</v>
      </c>
      <c r="E316" t="n">
        <v>19.82</v>
      </c>
      <c r="F316" t="n">
        <v>17.63</v>
      </c>
      <c r="G316" t="n">
        <v>81.37</v>
      </c>
      <c r="H316" t="n">
        <v>1.35</v>
      </c>
      <c r="I316" t="n">
        <v>13</v>
      </c>
      <c r="J316" t="n">
        <v>97.88</v>
      </c>
      <c r="K316" t="n">
        <v>37.55</v>
      </c>
      <c r="L316" t="n">
        <v>7.5</v>
      </c>
      <c r="M316" t="n">
        <v>4</v>
      </c>
      <c r="N316" t="n">
        <v>12.83</v>
      </c>
      <c r="O316" t="n">
        <v>12306.12</v>
      </c>
      <c r="P316" t="n">
        <v>119.07</v>
      </c>
      <c r="Q316" t="n">
        <v>444.58</v>
      </c>
      <c r="R316" t="n">
        <v>71.81999999999999</v>
      </c>
      <c r="S316" t="n">
        <v>48.21</v>
      </c>
      <c r="T316" t="n">
        <v>5849.04</v>
      </c>
      <c r="U316" t="n">
        <v>0.67</v>
      </c>
      <c r="V316" t="n">
        <v>0.77</v>
      </c>
      <c r="W316" t="n">
        <v>0.19</v>
      </c>
      <c r="X316" t="n">
        <v>0.35</v>
      </c>
      <c r="Y316" t="n">
        <v>1</v>
      </c>
      <c r="Z316" t="n">
        <v>10</v>
      </c>
    </row>
    <row r="317">
      <c r="A317" t="n">
        <v>27</v>
      </c>
      <c r="B317" t="n">
        <v>40</v>
      </c>
      <c r="C317" t="inlineStr">
        <is>
          <t xml:space="preserve">CONCLUIDO	</t>
        </is>
      </c>
      <c r="D317" t="n">
        <v>5.0472</v>
      </c>
      <c r="E317" t="n">
        <v>19.81</v>
      </c>
      <c r="F317" t="n">
        <v>17.63</v>
      </c>
      <c r="G317" t="n">
        <v>81.36</v>
      </c>
      <c r="H317" t="n">
        <v>1.39</v>
      </c>
      <c r="I317" t="n">
        <v>13</v>
      </c>
      <c r="J317" t="n">
        <v>98.19</v>
      </c>
      <c r="K317" t="n">
        <v>37.55</v>
      </c>
      <c r="L317" t="n">
        <v>7.75</v>
      </c>
      <c r="M317" t="n">
        <v>3</v>
      </c>
      <c r="N317" t="n">
        <v>12.89</v>
      </c>
      <c r="O317" t="n">
        <v>12344.44</v>
      </c>
      <c r="P317" t="n">
        <v>119.19</v>
      </c>
      <c r="Q317" t="n">
        <v>444.59</v>
      </c>
      <c r="R317" t="n">
        <v>71.68000000000001</v>
      </c>
      <c r="S317" t="n">
        <v>48.21</v>
      </c>
      <c r="T317" t="n">
        <v>5781.16</v>
      </c>
      <c r="U317" t="n">
        <v>0.67</v>
      </c>
      <c r="V317" t="n">
        <v>0.77</v>
      </c>
      <c r="W317" t="n">
        <v>0.2</v>
      </c>
      <c r="X317" t="n">
        <v>0.35</v>
      </c>
      <c r="Y317" t="n">
        <v>1</v>
      </c>
      <c r="Z317" t="n">
        <v>10</v>
      </c>
    </row>
    <row r="318">
      <c r="A318" t="n">
        <v>28</v>
      </c>
      <c r="B318" t="n">
        <v>40</v>
      </c>
      <c r="C318" t="inlineStr">
        <is>
          <t xml:space="preserve">CONCLUIDO	</t>
        </is>
      </c>
      <c r="D318" t="n">
        <v>5.0483</v>
      </c>
      <c r="E318" t="n">
        <v>19.81</v>
      </c>
      <c r="F318" t="n">
        <v>17.62</v>
      </c>
      <c r="G318" t="n">
        <v>81.34</v>
      </c>
      <c r="H318" t="n">
        <v>1.43</v>
      </c>
      <c r="I318" t="n">
        <v>13</v>
      </c>
      <c r="J318" t="n">
        <v>98.5</v>
      </c>
      <c r="K318" t="n">
        <v>37.55</v>
      </c>
      <c r="L318" t="n">
        <v>8</v>
      </c>
      <c r="M318" t="n">
        <v>2</v>
      </c>
      <c r="N318" t="n">
        <v>12.95</v>
      </c>
      <c r="O318" t="n">
        <v>12382.79</v>
      </c>
      <c r="P318" t="n">
        <v>118.86</v>
      </c>
      <c r="Q318" t="n">
        <v>444.59</v>
      </c>
      <c r="R318" t="n">
        <v>71.58</v>
      </c>
      <c r="S318" t="n">
        <v>48.21</v>
      </c>
      <c r="T318" t="n">
        <v>5731.89</v>
      </c>
      <c r="U318" t="n">
        <v>0.67</v>
      </c>
      <c r="V318" t="n">
        <v>0.77</v>
      </c>
      <c r="W318" t="n">
        <v>0.19</v>
      </c>
      <c r="X318" t="n">
        <v>0.35</v>
      </c>
      <c r="Y318" t="n">
        <v>1</v>
      </c>
      <c r="Z318" t="n">
        <v>10</v>
      </c>
    </row>
    <row r="319">
      <c r="A319" t="n">
        <v>29</v>
      </c>
      <c r="B319" t="n">
        <v>40</v>
      </c>
      <c r="C319" t="inlineStr">
        <is>
          <t xml:space="preserve">CONCLUIDO	</t>
        </is>
      </c>
      <c r="D319" t="n">
        <v>5.046</v>
      </c>
      <c r="E319" t="n">
        <v>19.82</v>
      </c>
      <c r="F319" t="n">
        <v>17.63</v>
      </c>
      <c r="G319" t="n">
        <v>81.38</v>
      </c>
      <c r="H319" t="n">
        <v>1.47</v>
      </c>
      <c r="I319" t="n">
        <v>13</v>
      </c>
      <c r="J319" t="n">
        <v>98.81999999999999</v>
      </c>
      <c r="K319" t="n">
        <v>37.55</v>
      </c>
      <c r="L319" t="n">
        <v>8.25</v>
      </c>
      <c r="M319" t="n">
        <v>1</v>
      </c>
      <c r="N319" t="n">
        <v>13.01</v>
      </c>
      <c r="O319" t="n">
        <v>12421.16</v>
      </c>
      <c r="P319" t="n">
        <v>118.82</v>
      </c>
      <c r="Q319" t="n">
        <v>444.58</v>
      </c>
      <c r="R319" t="n">
        <v>71.8</v>
      </c>
      <c r="S319" t="n">
        <v>48.21</v>
      </c>
      <c r="T319" t="n">
        <v>5841.33</v>
      </c>
      <c r="U319" t="n">
        <v>0.67</v>
      </c>
      <c r="V319" t="n">
        <v>0.77</v>
      </c>
      <c r="W319" t="n">
        <v>0.2</v>
      </c>
      <c r="X319" t="n">
        <v>0.35</v>
      </c>
      <c r="Y319" t="n">
        <v>1</v>
      </c>
      <c r="Z319" t="n">
        <v>10</v>
      </c>
    </row>
    <row r="320">
      <c r="A320" t="n">
        <v>30</v>
      </c>
      <c r="B320" t="n">
        <v>40</v>
      </c>
      <c r="C320" t="inlineStr">
        <is>
          <t xml:space="preserve">CONCLUIDO	</t>
        </is>
      </c>
      <c r="D320" t="n">
        <v>5.0437</v>
      </c>
      <c r="E320" t="n">
        <v>19.83</v>
      </c>
      <c r="F320" t="n">
        <v>17.64</v>
      </c>
      <c r="G320" t="n">
        <v>81.42</v>
      </c>
      <c r="H320" t="n">
        <v>1.51</v>
      </c>
      <c r="I320" t="n">
        <v>13</v>
      </c>
      <c r="J320" t="n">
        <v>99.13</v>
      </c>
      <c r="K320" t="n">
        <v>37.55</v>
      </c>
      <c r="L320" t="n">
        <v>8.5</v>
      </c>
      <c r="M320" t="n">
        <v>0</v>
      </c>
      <c r="N320" t="n">
        <v>13.07</v>
      </c>
      <c r="O320" t="n">
        <v>12459.56</v>
      </c>
      <c r="P320" t="n">
        <v>118.83</v>
      </c>
      <c r="Q320" t="n">
        <v>444.58</v>
      </c>
      <c r="R320" t="n">
        <v>72.06999999999999</v>
      </c>
      <c r="S320" t="n">
        <v>48.21</v>
      </c>
      <c r="T320" t="n">
        <v>5977.38</v>
      </c>
      <c r="U320" t="n">
        <v>0.67</v>
      </c>
      <c r="V320" t="n">
        <v>0.77</v>
      </c>
      <c r="W320" t="n">
        <v>0.2</v>
      </c>
      <c r="X320" t="n">
        <v>0.36</v>
      </c>
      <c r="Y320" t="n">
        <v>1</v>
      </c>
      <c r="Z320" t="n">
        <v>10</v>
      </c>
    </row>
    <row r="321">
      <c r="A321" t="n">
        <v>0</v>
      </c>
      <c r="B321" t="n">
        <v>125</v>
      </c>
      <c r="C321" t="inlineStr">
        <is>
          <t xml:space="preserve">CONCLUIDO	</t>
        </is>
      </c>
      <c r="D321" t="n">
        <v>2.2767</v>
      </c>
      <c r="E321" t="n">
        <v>43.92</v>
      </c>
      <c r="F321" t="n">
        <v>26.57</v>
      </c>
      <c r="G321" t="n">
        <v>5.16</v>
      </c>
      <c r="H321" t="n">
        <v>0.07000000000000001</v>
      </c>
      <c r="I321" t="n">
        <v>309</v>
      </c>
      <c r="J321" t="n">
        <v>242.64</v>
      </c>
      <c r="K321" t="n">
        <v>58.47</v>
      </c>
      <c r="L321" t="n">
        <v>1</v>
      </c>
      <c r="M321" t="n">
        <v>307</v>
      </c>
      <c r="N321" t="n">
        <v>58.17</v>
      </c>
      <c r="O321" t="n">
        <v>30160.1</v>
      </c>
      <c r="P321" t="n">
        <v>425.02</v>
      </c>
      <c r="Q321" t="n">
        <v>444.66</v>
      </c>
      <c r="R321" t="n">
        <v>365.14</v>
      </c>
      <c r="S321" t="n">
        <v>48.21</v>
      </c>
      <c r="T321" t="n">
        <v>151028.18</v>
      </c>
      <c r="U321" t="n">
        <v>0.13</v>
      </c>
      <c r="V321" t="n">
        <v>0.51</v>
      </c>
      <c r="W321" t="n">
        <v>0.66</v>
      </c>
      <c r="X321" t="n">
        <v>9.289999999999999</v>
      </c>
      <c r="Y321" t="n">
        <v>1</v>
      </c>
      <c r="Z321" t="n">
        <v>10</v>
      </c>
    </row>
    <row r="322">
      <c r="A322" t="n">
        <v>1</v>
      </c>
      <c r="B322" t="n">
        <v>125</v>
      </c>
      <c r="C322" t="inlineStr">
        <is>
          <t xml:space="preserve">CONCLUIDO	</t>
        </is>
      </c>
      <c r="D322" t="n">
        <v>2.7039</v>
      </c>
      <c r="E322" t="n">
        <v>36.98</v>
      </c>
      <c r="F322" t="n">
        <v>23.79</v>
      </c>
      <c r="G322" t="n">
        <v>6.46</v>
      </c>
      <c r="H322" t="n">
        <v>0.09</v>
      </c>
      <c r="I322" t="n">
        <v>221</v>
      </c>
      <c r="J322" t="n">
        <v>243.08</v>
      </c>
      <c r="K322" t="n">
        <v>58.47</v>
      </c>
      <c r="L322" t="n">
        <v>1.25</v>
      </c>
      <c r="M322" t="n">
        <v>219</v>
      </c>
      <c r="N322" t="n">
        <v>58.36</v>
      </c>
      <c r="O322" t="n">
        <v>30214.33</v>
      </c>
      <c r="P322" t="n">
        <v>380</v>
      </c>
      <c r="Q322" t="n">
        <v>444.76</v>
      </c>
      <c r="R322" t="n">
        <v>273.57</v>
      </c>
      <c r="S322" t="n">
        <v>48.21</v>
      </c>
      <c r="T322" t="n">
        <v>105682.94</v>
      </c>
      <c r="U322" t="n">
        <v>0.18</v>
      </c>
      <c r="V322" t="n">
        <v>0.57</v>
      </c>
      <c r="W322" t="n">
        <v>0.52</v>
      </c>
      <c r="X322" t="n">
        <v>6.51</v>
      </c>
      <c r="Y322" t="n">
        <v>1</v>
      </c>
      <c r="Z322" t="n">
        <v>10</v>
      </c>
    </row>
    <row r="323">
      <c r="A323" t="n">
        <v>2</v>
      </c>
      <c r="B323" t="n">
        <v>125</v>
      </c>
      <c r="C323" t="inlineStr">
        <is>
          <t xml:space="preserve">CONCLUIDO	</t>
        </is>
      </c>
      <c r="D323" t="n">
        <v>3.0144</v>
      </c>
      <c r="E323" t="n">
        <v>33.17</v>
      </c>
      <c r="F323" t="n">
        <v>22.3</v>
      </c>
      <c r="G323" t="n">
        <v>7.78</v>
      </c>
      <c r="H323" t="n">
        <v>0.11</v>
      </c>
      <c r="I323" t="n">
        <v>172</v>
      </c>
      <c r="J323" t="n">
        <v>243.52</v>
      </c>
      <c r="K323" t="n">
        <v>58.47</v>
      </c>
      <c r="L323" t="n">
        <v>1.5</v>
      </c>
      <c r="M323" t="n">
        <v>170</v>
      </c>
      <c r="N323" t="n">
        <v>58.55</v>
      </c>
      <c r="O323" t="n">
        <v>30268.64</v>
      </c>
      <c r="P323" t="n">
        <v>355.74</v>
      </c>
      <c r="Q323" t="n">
        <v>444.71</v>
      </c>
      <c r="R323" t="n">
        <v>224.28</v>
      </c>
      <c r="S323" t="n">
        <v>48.21</v>
      </c>
      <c r="T323" t="n">
        <v>81283.09</v>
      </c>
      <c r="U323" t="n">
        <v>0.21</v>
      </c>
      <c r="V323" t="n">
        <v>0.61</v>
      </c>
      <c r="W323" t="n">
        <v>0.44</v>
      </c>
      <c r="X323" t="n">
        <v>5.01</v>
      </c>
      <c r="Y323" t="n">
        <v>1</v>
      </c>
      <c r="Z323" t="n">
        <v>10</v>
      </c>
    </row>
    <row r="324">
      <c r="A324" t="n">
        <v>3</v>
      </c>
      <c r="B324" t="n">
        <v>125</v>
      </c>
      <c r="C324" t="inlineStr">
        <is>
          <t xml:space="preserve">CONCLUIDO	</t>
        </is>
      </c>
      <c r="D324" t="n">
        <v>3.2409</v>
      </c>
      <c r="E324" t="n">
        <v>30.86</v>
      </c>
      <c r="F324" t="n">
        <v>21.39</v>
      </c>
      <c r="G324" t="n">
        <v>9.039999999999999</v>
      </c>
      <c r="H324" t="n">
        <v>0.13</v>
      </c>
      <c r="I324" t="n">
        <v>142</v>
      </c>
      <c r="J324" t="n">
        <v>243.96</v>
      </c>
      <c r="K324" t="n">
        <v>58.47</v>
      </c>
      <c r="L324" t="n">
        <v>1.75</v>
      </c>
      <c r="M324" t="n">
        <v>140</v>
      </c>
      <c r="N324" t="n">
        <v>58.74</v>
      </c>
      <c r="O324" t="n">
        <v>30323.01</v>
      </c>
      <c r="P324" t="n">
        <v>341.04</v>
      </c>
      <c r="Q324" t="n">
        <v>444.58</v>
      </c>
      <c r="R324" t="n">
        <v>195.2</v>
      </c>
      <c r="S324" t="n">
        <v>48.21</v>
      </c>
      <c r="T324" t="n">
        <v>66892.81</v>
      </c>
      <c r="U324" t="n">
        <v>0.25</v>
      </c>
      <c r="V324" t="n">
        <v>0.64</v>
      </c>
      <c r="W324" t="n">
        <v>0.38</v>
      </c>
      <c r="X324" t="n">
        <v>4.11</v>
      </c>
      <c r="Y324" t="n">
        <v>1</v>
      </c>
      <c r="Z324" t="n">
        <v>10</v>
      </c>
    </row>
    <row r="325">
      <c r="A325" t="n">
        <v>4</v>
      </c>
      <c r="B325" t="n">
        <v>125</v>
      </c>
      <c r="C325" t="inlineStr">
        <is>
          <t xml:space="preserve">CONCLUIDO	</t>
        </is>
      </c>
      <c r="D325" t="n">
        <v>3.4307</v>
      </c>
      <c r="E325" t="n">
        <v>29.15</v>
      </c>
      <c r="F325" t="n">
        <v>20.72</v>
      </c>
      <c r="G325" t="n">
        <v>10.36</v>
      </c>
      <c r="H325" t="n">
        <v>0.15</v>
      </c>
      <c r="I325" t="n">
        <v>120</v>
      </c>
      <c r="J325" t="n">
        <v>244.41</v>
      </c>
      <c r="K325" t="n">
        <v>58.47</v>
      </c>
      <c r="L325" t="n">
        <v>2</v>
      </c>
      <c r="M325" t="n">
        <v>118</v>
      </c>
      <c r="N325" t="n">
        <v>58.93</v>
      </c>
      <c r="O325" t="n">
        <v>30377.45</v>
      </c>
      <c r="P325" t="n">
        <v>330.11</v>
      </c>
      <c r="Q325" t="n">
        <v>444.63</v>
      </c>
      <c r="R325" t="n">
        <v>172.94</v>
      </c>
      <c r="S325" t="n">
        <v>48.21</v>
      </c>
      <c r="T325" t="n">
        <v>55875.09</v>
      </c>
      <c r="U325" t="n">
        <v>0.28</v>
      </c>
      <c r="V325" t="n">
        <v>0.66</v>
      </c>
      <c r="W325" t="n">
        <v>0.36</v>
      </c>
      <c r="X325" t="n">
        <v>3.45</v>
      </c>
      <c r="Y325" t="n">
        <v>1</v>
      </c>
      <c r="Z325" t="n">
        <v>10</v>
      </c>
    </row>
    <row r="326">
      <c r="A326" t="n">
        <v>5</v>
      </c>
      <c r="B326" t="n">
        <v>125</v>
      </c>
      <c r="C326" t="inlineStr">
        <is>
          <t xml:space="preserve">CONCLUIDO	</t>
        </is>
      </c>
      <c r="D326" t="n">
        <v>3.5864</v>
      </c>
      <c r="E326" t="n">
        <v>27.88</v>
      </c>
      <c r="F326" t="n">
        <v>20.22</v>
      </c>
      <c r="G326" t="n">
        <v>11.66</v>
      </c>
      <c r="H326" t="n">
        <v>0.16</v>
      </c>
      <c r="I326" t="n">
        <v>104</v>
      </c>
      <c r="J326" t="n">
        <v>244.85</v>
      </c>
      <c r="K326" t="n">
        <v>58.47</v>
      </c>
      <c r="L326" t="n">
        <v>2.25</v>
      </c>
      <c r="M326" t="n">
        <v>102</v>
      </c>
      <c r="N326" t="n">
        <v>59.12</v>
      </c>
      <c r="O326" t="n">
        <v>30431.96</v>
      </c>
      <c r="P326" t="n">
        <v>321.69</v>
      </c>
      <c r="Q326" t="n">
        <v>444.6</v>
      </c>
      <c r="R326" t="n">
        <v>156.28</v>
      </c>
      <c r="S326" t="n">
        <v>48.21</v>
      </c>
      <c r="T326" t="n">
        <v>47627.49</v>
      </c>
      <c r="U326" t="n">
        <v>0.31</v>
      </c>
      <c r="V326" t="n">
        <v>0.67</v>
      </c>
      <c r="W326" t="n">
        <v>0.33</v>
      </c>
      <c r="X326" t="n">
        <v>2.94</v>
      </c>
      <c r="Y326" t="n">
        <v>1</v>
      </c>
      <c r="Z326" t="n">
        <v>10</v>
      </c>
    </row>
    <row r="327">
      <c r="A327" t="n">
        <v>6</v>
      </c>
      <c r="B327" t="n">
        <v>125</v>
      </c>
      <c r="C327" t="inlineStr">
        <is>
          <t xml:space="preserve">CONCLUIDO	</t>
        </is>
      </c>
      <c r="D327" t="n">
        <v>3.7022</v>
      </c>
      <c r="E327" t="n">
        <v>27.01</v>
      </c>
      <c r="F327" t="n">
        <v>19.91</v>
      </c>
      <c r="G327" t="n">
        <v>12.98</v>
      </c>
      <c r="H327" t="n">
        <v>0.18</v>
      </c>
      <c r="I327" t="n">
        <v>92</v>
      </c>
      <c r="J327" t="n">
        <v>245.29</v>
      </c>
      <c r="K327" t="n">
        <v>58.47</v>
      </c>
      <c r="L327" t="n">
        <v>2.5</v>
      </c>
      <c r="M327" t="n">
        <v>90</v>
      </c>
      <c r="N327" t="n">
        <v>59.32</v>
      </c>
      <c r="O327" t="n">
        <v>30486.54</v>
      </c>
      <c r="P327" t="n">
        <v>316.57</v>
      </c>
      <c r="Q327" t="n">
        <v>444.64</v>
      </c>
      <c r="R327" t="n">
        <v>146.31</v>
      </c>
      <c r="S327" t="n">
        <v>48.21</v>
      </c>
      <c r="T327" t="n">
        <v>42700.52</v>
      </c>
      <c r="U327" t="n">
        <v>0.33</v>
      </c>
      <c r="V327" t="n">
        <v>0.6899999999999999</v>
      </c>
      <c r="W327" t="n">
        <v>0.31</v>
      </c>
      <c r="X327" t="n">
        <v>2.63</v>
      </c>
      <c r="Y327" t="n">
        <v>1</v>
      </c>
      <c r="Z327" t="n">
        <v>10</v>
      </c>
    </row>
    <row r="328">
      <c r="A328" t="n">
        <v>7</v>
      </c>
      <c r="B328" t="n">
        <v>125</v>
      </c>
      <c r="C328" t="inlineStr">
        <is>
          <t xml:space="preserve">CONCLUIDO	</t>
        </is>
      </c>
      <c r="D328" t="n">
        <v>3.8022</v>
      </c>
      <c r="E328" t="n">
        <v>26.3</v>
      </c>
      <c r="F328" t="n">
        <v>19.62</v>
      </c>
      <c r="G328" t="n">
        <v>14.19</v>
      </c>
      <c r="H328" t="n">
        <v>0.2</v>
      </c>
      <c r="I328" t="n">
        <v>83</v>
      </c>
      <c r="J328" t="n">
        <v>245.73</v>
      </c>
      <c r="K328" t="n">
        <v>58.47</v>
      </c>
      <c r="L328" t="n">
        <v>2.75</v>
      </c>
      <c r="M328" t="n">
        <v>81</v>
      </c>
      <c r="N328" t="n">
        <v>59.51</v>
      </c>
      <c r="O328" t="n">
        <v>30541.19</v>
      </c>
      <c r="P328" t="n">
        <v>311.73</v>
      </c>
      <c r="Q328" t="n">
        <v>444.63</v>
      </c>
      <c r="R328" t="n">
        <v>137.07</v>
      </c>
      <c r="S328" t="n">
        <v>48.21</v>
      </c>
      <c r="T328" t="n">
        <v>38126.23</v>
      </c>
      <c r="U328" t="n">
        <v>0.35</v>
      </c>
      <c r="V328" t="n">
        <v>0.7</v>
      </c>
      <c r="W328" t="n">
        <v>0.3</v>
      </c>
      <c r="X328" t="n">
        <v>2.35</v>
      </c>
      <c r="Y328" t="n">
        <v>1</v>
      </c>
      <c r="Z328" t="n">
        <v>10</v>
      </c>
    </row>
    <row r="329">
      <c r="A329" t="n">
        <v>8</v>
      </c>
      <c r="B329" t="n">
        <v>125</v>
      </c>
      <c r="C329" t="inlineStr">
        <is>
          <t xml:space="preserve">CONCLUIDO	</t>
        </is>
      </c>
      <c r="D329" t="n">
        <v>3.8929</v>
      </c>
      <c r="E329" t="n">
        <v>25.69</v>
      </c>
      <c r="F329" t="n">
        <v>19.39</v>
      </c>
      <c r="G329" t="n">
        <v>15.51</v>
      </c>
      <c r="H329" t="n">
        <v>0.22</v>
      </c>
      <c r="I329" t="n">
        <v>75</v>
      </c>
      <c r="J329" t="n">
        <v>246.18</v>
      </c>
      <c r="K329" t="n">
        <v>58.47</v>
      </c>
      <c r="L329" t="n">
        <v>3</v>
      </c>
      <c r="M329" t="n">
        <v>73</v>
      </c>
      <c r="N329" t="n">
        <v>59.7</v>
      </c>
      <c r="O329" t="n">
        <v>30595.91</v>
      </c>
      <c r="P329" t="n">
        <v>307.79</v>
      </c>
      <c r="Q329" t="n">
        <v>444.6</v>
      </c>
      <c r="R329" t="n">
        <v>129.24</v>
      </c>
      <c r="S329" t="n">
        <v>48.21</v>
      </c>
      <c r="T329" t="n">
        <v>34248.52</v>
      </c>
      <c r="U329" t="n">
        <v>0.37</v>
      </c>
      <c r="V329" t="n">
        <v>0.7</v>
      </c>
      <c r="W329" t="n">
        <v>0.29</v>
      </c>
      <c r="X329" t="n">
        <v>2.11</v>
      </c>
      <c r="Y329" t="n">
        <v>1</v>
      </c>
      <c r="Z329" t="n">
        <v>10</v>
      </c>
    </row>
    <row r="330">
      <c r="A330" t="n">
        <v>9</v>
      </c>
      <c r="B330" t="n">
        <v>125</v>
      </c>
      <c r="C330" t="inlineStr">
        <is>
          <t xml:space="preserve">CONCLUIDO	</t>
        </is>
      </c>
      <c r="D330" t="n">
        <v>3.9649</v>
      </c>
      <c r="E330" t="n">
        <v>25.22</v>
      </c>
      <c r="F330" t="n">
        <v>19.21</v>
      </c>
      <c r="G330" t="n">
        <v>16.7</v>
      </c>
      <c r="H330" t="n">
        <v>0.23</v>
      </c>
      <c r="I330" t="n">
        <v>69</v>
      </c>
      <c r="J330" t="n">
        <v>246.62</v>
      </c>
      <c r="K330" t="n">
        <v>58.47</v>
      </c>
      <c r="L330" t="n">
        <v>3.25</v>
      </c>
      <c r="M330" t="n">
        <v>67</v>
      </c>
      <c r="N330" t="n">
        <v>59.9</v>
      </c>
      <c r="O330" t="n">
        <v>30650.7</v>
      </c>
      <c r="P330" t="n">
        <v>304.63</v>
      </c>
      <c r="Q330" t="n">
        <v>444.59</v>
      </c>
      <c r="R330" t="n">
        <v>123.35</v>
      </c>
      <c r="S330" t="n">
        <v>48.21</v>
      </c>
      <c r="T330" t="n">
        <v>31337.39</v>
      </c>
      <c r="U330" t="n">
        <v>0.39</v>
      </c>
      <c r="V330" t="n">
        <v>0.71</v>
      </c>
      <c r="W330" t="n">
        <v>0.28</v>
      </c>
      <c r="X330" t="n">
        <v>1.93</v>
      </c>
      <c r="Y330" t="n">
        <v>1</v>
      </c>
      <c r="Z330" t="n">
        <v>10</v>
      </c>
    </row>
    <row r="331">
      <c r="A331" t="n">
        <v>10</v>
      </c>
      <c r="B331" t="n">
        <v>125</v>
      </c>
      <c r="C331" t="inlineStr">
        <is>
          <t xml:space="preserve">CONCLUIDO	</t>
        </is>
      </c>
      <c r="D331" t="n">
        <v>4.0404</v>
      </c>
      <c r="E331" t="n">
        <v>24.75</v>
      </c>
      <c r="F331" t="n">
        <v>19.02</v>
      </c>
      <c r="G331" t="n">
        <v>18.11</v>
      </c>
      <c r="H331" t="n">
        <v>0.25</v>
      </c>
      <c r="I331" t="n">
        <v>63</v>
      </c>
      <c r="J331" t="n">
        <v>247.07</v>
      </c>
      <c r="K331" t="n">
        <v>58.47</v>
      </c>
      <c r="L331" t="n">
        <v>3.5</v>
      </c>
      <c r="M331" t="n">
        <v>61</v>
      </c>
      <c r="N331" t="n">
        <v>60.09</v>
      </c>
      <c r="O331" t="n">
        <v>30705.56</v>
      </c>
      <c r="P331" t="n">
        <v>301.45</v>
      </c>
      <c r="Q331" t="n">
        <v>444.62</v>
      </c>
      <c r="R331" t="n">
        <v>117.02</v>
      </c>
      <c r="S331" t="n">
        <v>48.21</v>
      </c>
      <c r="T331" t="n">
        <v>28202.44</v>
      </c>
      <c r="U331" t="n">
        <v>0.41</v>
      </c>
      <c r="V331" t="n">
        <v>0.72</v>
      </c>
      <c r="W331" t="n">
        <v>0.27</v>
      </c>
      <c r="X331" t="n">
        <v>1.74</v>
      </c>
      <c r="Y331" t="n">
        <v>1</v>
      </c>
      <c r="Z331" t="n">
        <v>10</v>
      </c>
    </row>
    <row r="332">
      <c r="A332" t="n">
        <v>11</v>
      </c>
      <c r="B332" t="n">
        <v>125</v>
      </c>
      <c r="C332" t="inlineStr">
        <is>
          <t xml:space="preserve">CONCLUIDO	</t>
        </is>
      </c>
      <c r="D332" t="n">
        <v>4.0954</v>
      </c>
      <c r="E332" t="n">
        <v>24.42</v>
      </c>
      <c r="F332" t="n">
        <v>18.87</v>
      </c>
      <c r="G332" t="n">
        <v>19.19</v>
      </c>
      <c r="H332" t="n">
        <v>0.27</v>
      </c>
      <c r="I332" t="n">
        <v>59</v>
      </c>
      <c r="J332" t="n">
        <v>247.51</v>
      </c>
      <c r="K332" t="n">
        <v>58.47</v>
      </c>
      <c r="L332" t="n">
        <v>3.75</v>
      </c>
      <c r="M332" t="n">
        <v>57</v>
      </c>
      <c r="N332" t="n">
        <v>60.29</v>
      </c>
      <c r="O332" t="n">
        <v>30760.49</v>
      </c>
      <c r="P332" t="n">
        <v>298.96</v>
      </c>
      <c r="Q332" t="n">
        <v>444.57</v>
      </c>
      <c r="R332" t="n">
        <v>112.37</v>
      </c>
      <c r="S332" t="n">
        <v>48.21</v>
      </c>
      <c r="T332" t="n">
        <v>25895.64</v>
      </c>
      <c r="U332" t="n">
        <v>0.43</v>
      </c>
      <c r="V332" t="n">
        <v>0.72</v>
      </c>
      <c r="W332" t="n">
        <v>0.26</v>
      </c>
      <c r="X332" t="n">
        <v>1.6</v>
      </c>
      <c r="Y332" t="n">
        <v>1</v>
      </c>
      <c r="Z332" t="n">
        <v>10</v>
      </c>
    </row>
    <row r="333">
      <c r="A333" t="n">
        <v>12</v>
      </c>
      <c r="B333" t="n">
        <v>125</v>
      </c>
      <c r="C333" t="inlineStr">
        <is>
          <t xml:space="preserve">CONCLUIDO	</t>
        </is>
      </c>
      <c r="D333" t="n">
        <v>4.1925</v>
      </c>
      <c r="E333" t="n">
        <v>23.85</v>
      </c>
      <c r="F333" t="n">
        <v>18.55</v>
      </c>
      <c r="G333" t="n">
        <v>20.61</v>
      </c>
      <c r="H333" t="n">
        <v>0.29</v>
      </c>
      <c r="I333" t="n">
        <v>54</v>
      </c>
      <c r="J333" t="n">
        <v>247.96</v>
      </c>
      <c r="K333" t="n">
        <v>58.47</v>
      </c>
      <c r="L333" t="n">
        <v>4</v>
      </c>
      <c r="M333" t="n">
        <v>52</v>
      </c>
      <c r="N333" t="n">
        <v>60.48</v>
      </c>
      <c r="O333" t="n">
        <v>30815.5</v>
      </c>
      <c r="P333" t="n">
        <v>293.41</v>
      </c>
      <c r="Q333" t="n">
        <v>444.58</v>
      </c>
      <c r="R333" t="n">
        <v>101.24</v>
      </c>
      <c r="S333" t="n">
        <v>48.21</v>
      </c>
      <c r="T333" t="n">
        <v>20355.53</v>
      </c>
      <c r="U333" t="n">
        <v>0.48</v>
      </c>
      <c r="V333" t="n">
        <v>0.74</v>
      </c>
      <c r="W333" t="n">
        <v>0.25</v>
      </c>
      <c r="X333" t="n">
        <v>1.27</v>
      </c>
      <c r="Y333" t="n">
        <v>1</v>
      </c>
      <c r="Z333" t="n">
        <v>10</v>
      </c>
    </row>
    <row r="334">
      <c r="A334" t="n">
        <v>13</v>
      </c>
      <c r="B334" t="n">
        <v>125</v>
      </c>
      <c r="C334" t="inlineStr">
        <is>
          <t xml:space="preserve">CONCLUIDO	</t>
        </is>
      </c>
      <c r="D334" t="n">
        <v>4.1883</v>
      </c>
      <c r="E334" t="n">
        <v>23.88</v>
      </c>
      <c r="F334" t="n">
        <v>18.71</v>
      </c>
      <c r="G334" t="n">
        <v>22.01</v>
      </c>
      <c r="H334" t="n">
        <v>0.3</v>
      </c>
      <c r="I334" t="n">
        <v>51</v>
      </c>
      <c r="J334" t="n">
        <v>248.4</v>
      </c>
      <c r="K334" t="n">
        <v>58.47</v>
      </c>
      <c r="L334" t="n">
        <v>4.25</v>
      </c>
      <c r="M334" t="n">
        <v>49</v>
      </c>
      <c r="N334" t="n">
        <v>60.68</v>
      </c>
      <c r="O334" t="n">
        <v>30870.57</v>
      </c>
      <c r="P334" t="n">
        <v>295.89</v>
      </c>
      <c r="Q334" t="n">
        <v>444.55</v>
      </c>
      <c r="R334" t="n">
        <v>108.51</v>
      </c>
      <c r="S334" t="n">
        <v>48.21</v>
      </c>
      <c r="T334" t="n">
        <v>24007.25</v>
      </c>
      <c r="U334" t="n">
        <v>0.44</v>
      </c>
      <c r="V334" t="n">
        <v>0.73</v>
      </c>
      <c r="W334" t="n">
        <v>0.21</v>
      </c>
      <c r="X334" t="n">
        <v>1.43</v>
      </c>
      <c r="Y334" t="n">
        <v>1</v>
      </c>
      <c r="Z334" t="n">
        <v>10</v>
      </c>
    </row>
    <row r="335">
      <c r="A335" t="n">
        <v>14</v>
      </c>
      <c r="B335" t="n">
        <v>125</v>
      </c>
      <c r="C335" t="inlineStr">
        <is>
          <t xml:space="preserve">CONCLUIDO	</t>
        </is>
      </c>
      <c r="D335" t="n">
        <v>4.1827</v>
      </c>
      <c r="E335" t="n">
        <v>23.91</v>
      </c>
      <c r="F335" t="n">
        <v>18.84</v>
      </c>
      <c r="G335" t="n">
        <v>23.07</v>
      </c>
      <c r="H335" t="n">
        <v>0.32</v>
      </c>
      <c r="I335" t="n">
        <v>49</v>
      </c>
      <c r="J335" t="n">
        <v>248.85</v>
      </c>
      <c r="K335" t="n">
        <v>58.47</v>
      </c>
      <c r="L335" t="n">
        <v>4.5</v>
      </c>
      <c r="M335" t="n">
        <v>47</v>
      </c>
      <c r="N335" t="n">
        <v>60.88</v>
      </c>
      <c r="O335" t="n">
        <v>30925.72</v>
      </c>
      <c r="P335" t="n">
        <v>297.93</v>
      </c>
      <c r="Q335" t="n">
        <v>444.58</v>
      </c>
      <c r="R335" t="n">
        <v>111.95</v>
      </c>
      <c r="S335" t="n">
        <v>48.21</v>
      </c>
      <c r="T335" t="n">
        <v>25735.42</v>
      </c>
      <c r="U335" t="n">
        <v>0.43</v>
      </c>
      <c r="V335" t="n">
        <v>0.72</v>
      </c>
      <c r="W335" t="n">
        <v>0.24</v>
      </c>
      <c r="X335" t="n">
        <v>1.56</v>
      </c>
      <c r="Y335" t="n">
        <v>1</v>
      </c>
      <c r="Z335" t="n">
        <v>10</v>
      </c>
    </row>
    <row r="336">
      <c r="A336" t="n">
        <v>15</v>
      </c>
      <c r="B336" t="n">
        <v>125</v>
      </c>
      <c r="C336" t="inlineStr">
        <is>
          <t xml:space="preserve">CONCLUIDO	</t>
        </is>
      </c>
      <c r="D336" t="n">
        <v>4.2447</v>
      </c>
      <c r="E336" t="n">
        <v>23.56</v>
      </c>
      <c r="F336" t="n">
        <v>18.63</v>
      </c>
      <c r="G336" t="n">
        <v>24.3</v>
      </c>
      <c r="H336" t="n">
        <v>0.34</v>
      </c>
      <c r="I336" t="n">
        <v>46</v>
      </c>
      <c r="J336" t="n">
        <v>249.3</v>
      </c>
      <c r="K336" t="n">
        <v>58.47</v>
      </c>
      <c r="L336" t="n">
        <v>4.75</v>
      </c>
      <c r="M336" t="n">
        <v>44</v>
      </c>
      <c r="N336" t="n">
        <v>61.07</v>
      </c>
      <c r="O336" t="n">
        <v>30980.93</v>
      </c>
      <c r="P336" t="n">
        <v>294.24</v>
      </c>
      <c r="Q336" t="n">
        <v>444.59</v>
      </c>
      <c r="R336" t="n">
        <v>104.85</v>
      </c>
      <c r="S336" t="n">
        <v>48.21</v>
      </c>
      <c r="T336" t="n">
        <v>22200.18</v>
      </c>
      <c r="U336" t="n">
        <v>0.46</v>
      </c>
      <c r="V336" t="n">
        <v>0.73</v>
      </c>
      <c r="W336" t="n">
        <v>0.24</v>
      </c>
      <c r="X336" t="n">
        <v>1.35</v>
      </c>
      <c r="Y336" t="n">
        <v>1</v>
      </c>
      <c r="Z336" t="n">
        <v>10</v>
      </c>
    </row>
    <row r="337">
      <c r="A337" t="n">
        <v>16</v>
      </c>
      <c r="B337" t="n">
        <v>125</v>
      </c>
      <c r="C337" t="inlineStr">
        <is>
          <t xml:space="preserve">CONCLUIDO	</t>
        </is>
      </c>
      <c r="D337" t="n">
        <v>4.294</v>
      </c>
      <c r="E337" t="n">
        <v>23.29</v>
      </c>
      <c r="F337" t="n">
        <v>18.5</v>
      </c>
      <c r="G337" t="n">
        <v>25.81</v>
      </c>
      <c r="H337" t="n">
        <v>0.36</v>
      </c>
      <c r="I337" t="n">
        <v>43</v>
      </c>
      <c r="J337" t="n">
        <v>249.75</v>
      </c>
      <c r="K337" t="n">
        <v>58.47</v>
      </c>
      <c r="L337" t="n">
        <v>5</v>
      </c>
      <c r="M337" t="n">
        <v>41</v>
      </c>
      <c r="N337" t="n">
        <v>61.27</v>
      </c>
      <c r="O337" t="n">
        <v>31036.22</v>
      </c>
      <c r="P337" t="n">
        <v>292.11</v>
      </c>
      <c r="Q337" t="n">
        <v>444.57</v>
      </c>
      <c r="R337" t="n">
        <v>100.65</v>
      </c>
      <c r="S337" t="n">
        <v>48.21</v>
      </c>
      <c r="T337" t="n">
        <v>20117.19</v>
      </c>
      <c r="U337" t="n">
        <v>0.48</v>
      </c>
      <c r="V337" t="n">
        <v>0.74</v>
      </c>
      <c r="W337" t="n">
        <v>0.23</v>
      </c>
      <c r="X337" t="n">
        <v>1.22</v>
      </c>
      <c r="Y337" t="n">
        <v>1</v>
      </c>
      <c r="Z337" t="n">
        <v>10</v>
      </c>
    </row>
    <row r="338">
      <c r="A338" t="n">
        <v>17</v>
      </c>
      <c r="B338" t="n">
        <v>125</v>
      </c>
      <c r="C338" t="inlineStr">
        <is>
          <t xml:space="preserve">CONCLUIDO	</t>
        </is>
      </c>
      <c r="D338" t="n">
        <v>4.324</v>
      </c>
      <c r="E338" t="n">
        <v>23.13</v>
      </c>
      <c r="F338" t="n">
        <v>18.43</v>
      </c>
      <c r="G338" t="n">
        <v>26.98</v>
      </c>
      <c r="H338" t="n">
        <v>0.37</v>
      </c>
      <c r="I338" t="n">
        <v>41</v>
      </c>
      <c r="J338" t="n">
        <v>250.2</v>
      </c>
      <c r="K338" t="n">
        <v>58.47</v>
      </c>
      <c r="L338" t="n">
        <v>5.25</v>
      </c>
      <c r="M338" t="n">
        <v>39</v>
      </c>
      <c r="N338" t="n">
        <v>61.47</v>
      </c>
      <c r="O338" t="n">
        <v>31091.59</v>
      </c>
      <c r="P338" t="n">
        <v>290.82</v>
      </c>
      <c r="Q338" t="n">
        <v>444.57</v>
      </c>
      <c r="R338" t="n">
        <v>98.3</v>
      </c>
      <c r="S338" t="n">
        <v>48.21</v>
      </c>
      <c r="T338" t="n">
        <v>18952.45</v>
      </c>
      <c r="U338" t="n">
        <v>0.49</v>
      </c>
      <c r="V338" t="n">
        <v>0.74</v>
      </c>
      <c r="W338" t="n">
        <v>0.23</v>
      </c>
      <c r="X338" t="n">
        <v>1.16</v>
      </c>
      <c r="Y338" t="n">
        <v>1</v>
      </c>
      <c r="Z338" t="n">
        <v>10</v>
      </c>
    </row>
    <row r="339">
      <c r="A339" t="n">
        <v>18</v>
      </c>
      <c r="B339" t="n">
        <v>125</v>
      </c>
      <c r="C339" t="inlineStr">
        <is>
          <t xml:space="preserve">CONCLUIDO	</t>
        </is>
      </c>
      <c r="D339" t="n">
        <v>4.3517</v>
      </c>
      <c r="E339" t="n">
        <v>22.98</v>
      </c>
      <c r="F339" t="n">
        <v>18.38</v>
      </c>
      <c r="G339" t="n">
        <v>28.28</v>
      </c>
      <c r="H339" t="n">
        <v>0.39</v>
      </c>
      <c r="I339" t="n">
        <v>39</v>
      </c>
      <c r="J339" t="n">
        <v>250.64</v>
      </c>
      <c r="K339" t="n">
        <v>58.47</v>
      </c>
      <c r="L339" t="n">
        <v>5.5</v>
      </c>
      <c r="M339" t="n">
        <v>37</v>
      </c>
      <c r="N339" t="n">
        <v>61.67</v>
      </c>
      <c r="O339" t="n">
        <v>31147.02</v>
      </c>
      <c r="P339" t="n">
        <v>289.74</v>
      </c>
      <c r="Q339" t="n">
        <v>444.6</v>
      </c>
      <c r="R339" t="n">
        <v>96.72</v>
      </c>
      <c r="S339" t="n">
        <v>48.21</v>
      </c>
      <c r="T339" t="n">
        <v>18171.25</v>
      </c>
      <c r="U339" t="n">
        <v>0.5</v>
      </c>
      <c r="V339" t="n">
        <v>0.74</v>
      </c>
      <c r="W339" t="n">
        <v>0.22</v>
      </c>
      <c r="X339" t="n">
        <v>1.1</v>
      </c>
      <c r="Y339" t="n">
        <v>1</v>
      </c>
      <c r="Z339" t="n">
        <v>10</v>
      </c>
    </row>
    <row r="340">
      <c r="A340" t="n">
        <v>19</v>
      </c>
      <c r="B340" t="n">
        <v>125</v>
      </c>
      <c r="C340" t="inlineStr">
        <is>
          <t xml:space="preserve">CONCLUIDO	</t>
        </is>
      </c>
      <c r="D340" t="n">
        <v>4.3838</v>
      </c>
      <c r="E340" t="n">
        <v>22.81</v>
      </c>
      <c r="F340" t="n">
        <v>18.31</v>
      </c>
      <c r="G340" t="n">
        <v>29.69</v>
      </c>
      <c r="H340" t="n">
        <v>0.41</v>
      </c>
      <c r="I340" t="n">
        <v>37</v>
      </c>
      <c r="J340" t="n">
        <v>251.09</v>
      </c>
      <c r="K340" t="n">
        <v>58.47</v>
      </c>
      <c r="L340" t="n">
        <v>5.75</v>
      </c>
      <c r="M340" t="n">
        <v>35</v>
      </c>
      <c r="N340" t="n">
        <v>61.87</v>
      </c>
      <c r="O340" t="n">
        <v>31202.53</v>
      </c>
      <c r="P340" t="n">
        <v>288.35</v>
      </c>
      <c r="Q340" t="n">
        <v>444.57</v>
      </c>
      <c r="R340" t="n">
        <v>94.17</v>
      </c>
      <c r="S340" t="n">
        <v>48.21</v>
      </c>
      <c r="T340" t="n">
        <v>16907.4</v>
      </c>
      <c r="U340" t="n">
        <v>0.51</v>
      </c>
      <c r="V340" t="n">
        <v>0.75</v>
      </c>
      <c r="W340" t="n">
        <v>0.22</v>
      </c>
      <c r="X340" t="n">
        <v>1.03</v>
      </c>
      <c r="Y340" t="n">
        <v>1</v>
      </c>
      <c r="Z340" t="n">
        <v>10</v>
      </c>
    </row>
    <row r="341">
      <c r="A341" t="n">
        <v>20</v>
      </c>
      <c r="B341" t="n">
        <v>125</v>
      </c>
      <c r="C341" t="inlineStr">
        <is>
          <t xml:space="preserve">CONCLUIDO	</t>
        </is>
      </c>
      <c r="D341" t="n">
        <v>4.3971</v>
      </c>
      <c r="E341" t="n">
        <v>22.74</v>
      </c>
      <c r="F341" t="n">
        <v>18.29</v>
      </c>
      <c r="G341" t="n">
        <v>30.48</v>
      </c>
      <c r="H341" t="n">
        <v>0.42</v>
      </c>
      <c r="I341" t="n">
        <v>36</v>
      </c>
      <c r="J341" t="n">
        <v>251.55</v>
      </c>
      <c r="K341" t="n">
        <v>58.47</v>
      </c>
      <c r="L341" t="n">
        <v>6</v>
      </c>
      <c r="M341" t="n">
        <v>34</v>
      </c>
      <c r="N341" t="n">
        <v>62.07</v>
      </c>
      <c r="O341" t="n">
        <v>31258.11</v>
      </c>
      <c r="P341" t="n">
        <v>287.73</v>
      </c>
      <c r="Q341" t="n">
        <v>444.58</v>
      </c>
      <c r="R341" t="n">
        <v>93.44</v>
      </c>
      <c r="S341" t="n">
        <v>48.21</v>
      </c>
      <c r="T341" t="n">
        <v>16546.69</v>
      </c>
      <c r="U341" t="n">
        <v>0.52</v>
      </c>
      <c r="V341" t="n">
        <v>0.75</v>
      </c>
      <c r="W341" t="n">
        <v>0.22</v>
      </c>
      <c r="X341" t="n">
        <v>1.01</v>
      </c>
      <c r="Y341" t="n">
        <v>1</v>
      </c>
      <c r="Z341" t="n">
        <v>10</v>
      </c>
    </row>
    <row r="342">
      <c r="A342" t="n">
        <v>21</v>
      </c>
      <c r="B342" t="n">
        <v>125</v>
      </c>
      <c r="C342" t="inlineStr">
        <is>
          <t xml:space="preserve">CONCLUIDO	</t>
        </is>
      </c>
      <c r="D342" t="n">
        <v>4.4313</v>
      </c>
      <c r="E342" t="n">
        <v>22.57</v>
      </c>
      <c r="F342" t="n">
        <v>18.2</v>
      </c>
      <c r="G342" t="n">
        <v>32.12</v>
      </c>
      <c r="H342" t="n">
        <v>0.44</v>
      </c>
      <c r="I342" t="n">
        <v>34</v>
      </c>
      <c r="J342" t="n">
        <v>252</v>
      </c>
      <c r="K342" t="n">
        <v>58.47</v>
      </c>
      <c r="L342" t="n">
        <v>6.25</v>
      </c>
      <c r="M342" t="n">
        <v>32</v>
      </c>
      <c r="N342" t="n">
        <v>62.27</v>
      </c>
      <c r="O342" t="n">
        <v>31313.77</v>
      </c>
      <c r="P342" t="n">
        <v>286.3</v>
      </c>
      <c r="Q342" t="n">
        <v>444.56</v>
      </c>
      <c r="R342" t="n">
        <v>90.81999999999999</v>
      </c>
      <c r="S342" t="n">
        <v>48.21</v>
      </c>
      <c r="T342" t="n">
        <v>15243.5</v>
      </c>
      <c r="U342" t="n">
        <v>0.53</v>
      </c>
      <c r="V342" t="n">
        <v>0.75</v>
      </c>
      <c r="W342" t="n">
        <v>0.22</v>
      </c>
      <c r="X342" t="n">
        <v>0.93</v>
      </c>
      <c r="Y342" t="n">
        <v>1</v>
      </c>
      <c r="Z342" t="n">
        <v>10</v>
      </c>
    </row>
    <row r="343">
      <c r="A343" t="n">
        <v>22</v>
      </c>
      <c r="B343" t="n">
        <v>125</v>
      </c>
      <c r="C343" t="inlineStr">
        <is>
          <t xml:space="preserve">CONCLUIDO	</t>
        </is>
      </c>
      <c r="D343" t="n">
        <v>4.4424</v>
      </c>
      <c r="E343" t="n">
        <v>22.51</v>
      </c>
      <c r="F343" t="n">
        <v>18.2</v>
      </c>
      <c r="G343" t="n">
        <v>33.08</v>
      </c>
      <c r="H343" t="n">
        <v>0.46</v>
      </c>
      <c r="I343" t="n">
        <v>33</v>
      </c>
      <c r="J343" t="n">
        <v>252.45</v>
      </c>
      <c r="K343" t="n">
        <v>58.47</v>
      </c>
      <c r="L343" t="n">
        <v>6.5</v>
      </c>
      <c r="M343" t="n">
        <v>31</v>
      </c>
      <c r="N343" t="n">
        <v>62.47</v>
      </c>
      <c r="O343" t="n">
        <v>31369.49</v>
      </c>
      <c r="P343" t="n">
        <v>285.87</v>
      </c>
      <c r="Q343" t="n">
        <v>444.61</v>
      </c>
      <c r="R343" t="n">
        <v>90.41</v>
      </c>
      <c r="S343" t="n">
        <v>48.21</v>
      </c>
      <c r="T343" t="n">
        <v>15044.65</v>
      </c>
      <c r="U343" t="n">
        <v>0.53</v>
      </c>
      <c r="V343" t="n">
        <v>0.75</v>
      </c>
      <c r="W343" t="n">
        <v>0.22</v>
      </c>
      <c r="X343" t="n">
        <v>0.92</v>
      </c>
      <c r="Y343" t="n">
        <v>1</v>
      </c>
      <c r="Z343" t="n">
        <v>10</v>
      </c>
    </row>
    <row r="344">
      <c r="A344" t="n">
        <v>23</v>
      </c>
      <c r="B344" t="n">
        <v>125</v>
      </c>
      <c r="C344" t="inlineStr">
        <is>
          <t xml:space="preserve">CONCLUIDO	</t>
        </is>
      </c>
      <c r="D344" t="n">
        <v>4.459</v>
      </c>
      <c r="E344" t="n">
        <v>22.43</v>
      </c>
      <c r="F344" t="n">
        <v>18.16</v>
      </c>
      <c r="G344" t="n">
        <v>34.05</v>
      </c>
      <c r="H344" t="n">
        <v>0.47</v>
      </c>
      <c r="I344" t="n">
        <v>32</v>
      </c>
      <c r="J344" t="n">
        <v>252.9</v>
      </c>
      <c r="K344" t="n">
        <v>58.47</v>
      </c>
      <c r="L344" t="n">
        <v>6.75</v>
      </c>
      <c r="M344" t="n">
        <v>30</v>
      </c>
      <c r="N344" t="n">
        <v>62.68</v>
      </c>
      <c r="O344" t="n">
        <v>31425.3</v>
      </c>
      <c r="P344" t="n">
        <v>285.37</v>
      </c>
      <c r="Q344" t="n">
        <v>444.59</v>
      </c>
      <c r="R344" t="n">
        <v>89.44</v>
      </c>
      <c r="S344" t="n">
        <v>48.21</v>
      </c>
      <c r="T344" t="n">
        <v>14563.64</v>
      </c>
      <c r="U344" t="n">
        <v>0.54</v>
      </c>
      <c r="V344" t="n">
        <v>0.75</v>
      </c>
      <c r="W344" t="n">
        <v>0.21</v>
      </c>
      <c r="X344" t="n">
        <v>0.88</v>
      </c>
      <c r="Y344" t="n">
        <v>1</v>
      </c>
      <c r="Z344" t="n">
        <v>10</v>
      </c>
    </row>
    <row r="345">
      <c r="A345" t="n">
        <v>24</v>
      </c>
      <c r="B345" t="n">
        <v>125</v>
      </c>
      <c r="C345" t="inlineStr">
        <is>
          <t xml:space="preserve">CONCLUIDO	</t>
        </is>
      </c>
      <c r="D345" t="n">
        <v>4.4736</v>
      </c>
      <c r="E345" t="n">
        <v>22.35</v>
      </c>
      <c r="F345" t="n">
        <v>18.13</v>
      </c>
      <c r="G345" t="n">
        <v>35.1</v>
      </c>
      <c r="H345" t="n">
        <v>0.49</v>
      </c>
      <c r="I345" t="n">
        <v>31</v>
      </c>
      <c r="J345" t="n">
        <v>253.35</v>
      </c>
      <c r="K345" t="n">
        <v>58.47</v>
      </c>
      <c r="L345" t="n">
        <v>7</v>
      </c>
      <c r="M345" t="n">
        <v>29</v>
      </c>
      <c r="N345" t="n">
        <v>62.88</v>
      </c>
      <c r="O345" t="n">
        <v>31481.17</v>
      </c>
      <c r="P345" t="n">
        <v>284.62</v>
      </c>
      <c r="Q345" t="n">
        <v>444.55</v>
      </c>
      <c r="R345" t="n">
        <v>88.44</v>
      </c>
      <c r="S345" t="n">
        <v>48.21</v>
      </c>
      <c r="T345" t="n">
        <v>14071.7</v>
      </c>
      <c r="U345" t="n">
        <v>0.55</v>
      </c>
      <c r="V345" t="n">
        <v>0.75</v>
      </c>
      <c r="W345" t="n">
        <v>0.21</v>
      </c>
      <c r="X345" t="n">
        <v>0.86</v>
      </c>
      <c r="Y345" t="n">
        <v>1</v>
      </c>
      <c r="Z345" t="n">
        <v>10</v>
      </c>
    </row>
    <row r="346">
      <c r="A346" t="n">
        <v>25</v>
      </c>
      <c r="B346" t="n">
        <v>125</v>
      </c>
      <c r="C346" t="inlineStr">
        <is>
          <t xml:space="preserve">CONCLUIDO	</t>
        </is>
      </c>
      <c r="D346" t="n">
        <v>4.5068</v>
      </c>
      <c r="E346" t="n">
        <v>22.19</v>
      </c>
      <c r="F346" t="n">
        <v>18.06</v>
      </c>
      <c r="G346" t="n">
        <v>37.37</v>
      </c>
      <c r="H346" t="n">
        <v>0.51</v>
      </c>
      <c r="I346" t="n">
        <v>29</v>
      </c>
      <c r="J346" t="n">
        <v>253.81</v>
      </c>
      <c r="K346" t="n">
        <v>58.47</v>
      </c>
      <c r="L346" t="n">
        <v>7.25</v>
      </c>
      <c r="M346" t="n">
        <v>27</v>
      </c>
      <c r="N346" t="n">
        <v>63.08</v>
      </c>
      <c r="O346" t="n">
        <v>31537.13</v>
      </c>
      <c r="P346" t="n">
        <v>283.35</v>
      </c>
      <c r="Q346" t="n">
        <v>444.57</v>
      </c>
      <c r="R346" t="n">
        <v>86.13</v>
      </c>
      <c r="S346" t="n">
        <v>48.21</v>
      </c>
      <c r="T346" t="n">
        <v>12922.98</v>
      </c>
      <c r="U346" t="n">
        <v>0.5600000000000001</v>
      </c>
      <c r="V346" t="n">
        <v>0.76</v>
      </c>
      <c r="W346" t="n">
        <v>0.21</v>
      </c>
      <c r="X346" t="n">
        <v>0.78</v>
      </c>
      <c r="Y346" t="n">
        <v>1</v>
      </c>
      <c r="Z346" t="n">
        <v>10</v>
      </c>
    </row>
    <row r="347">
      <c r="A347" t="n">
        <v>26</v>
      </c>
      <c r="B347" t="n">
        <v>125</v>
      </c>
      <c r="C347" t="inlineStr">
        <is>
          <t xml:space="preserve">CONCLUIDO	</t>
        </is>
      </c>
      <c r="D347" t="n">
        <v>4.5256</v>
      </c>
      <c r="E347" t="n">
        <v>22.1</v>
      </c>
      <c r="F347" t="n">
        <v>18.02</v>
      </c>
      <c r="G347" t="n">
        <v>38.61</v>
      </c>
      <c r="H347" t="n">
        <v>0.52</v>
      </c>
      <c r="I347" t="n">
        <v>28</v>
      </c>
      <c r="J347" t="n">
        <v>254.26</v>
      </c>
      <c r="K347" t="n">
        <v>58.47</v>
      </c>
      <c r="L347" t="n">
        <v>7.5</v>
      </c>
      <c r="M347" t="n">
        <v>26</v>
      </c>
      <c r="N347" t="n">
        <v>63.29</v>
      </c>
      <c r="O347" t="n">
        <v>31593.16</v>
      </c>
      <c r="P347" t="n">
        <v>282.23</v>
      </c>
      <c r="Q347" t="n">
        <v>444.55</v>
      </c>
      <c r="R347" t="n">
        <v>84.64</v>
      </c>
      <c r="S347" t="n">
        <v>48.21</v>
      </c>
      <c r="T347" t="n">
        <v>12183.95</v>
      </c>
      <c r="U347" t="n">
        <v>0.57</v>
      </c>
      <c r="V347" t="n">
        <v>0.76</v>
      </c>
      <c r="W347" t="n">
        <v>0.21</v>
      </c>
      <c r="X347" t="n">
        <v>0.74</v>
      </c>
      <c r="Y347" t="n">
        <v>1</v>
      </c>
      <c r="Z347" t="n">
        <v>10</v>
      </c>
    </row>
    <row r="348">
      <c r="A348" t="n">
        <v>27</v>
      </c>
      <c r="B348" t="n">
        <v>125</v>
      </c>
      <c r="C348" t="inlineStr">
        <is>
          <t xml:space="preserve">CONCLUIDO	</t>
        </is>
      </c>
      <c r="D348" t="n">
        <v>4.5545</v>
      </c>
      <c r="E348" t="n">
        <v>21.96</v>
      </c>
      <c r="F348" t="n">
        <v>17.92</v>
      </c>
      <c r="G348" t="n">
        <v>39.83</v>
      </c>
      <c r="H348" t="n">
        <v>0.54</v>
      </c>
      <c r="I348" t="n">
        <v>27</v>
      </c>
      <c r="J348" t="n">
        <v>254.72</v>
      </c>
      <c r="K348" t="n">
        <v>58.47</v>
      </c>
      <c r="L348" t="n">
        <v>7.75</v>
      </c>
      <c r="M348" t="n">
        <v>25</v>
      </c>
      <c r="N348" t="n">
        <v>63.49</v>
      </c>
      <c r="O348" t="n">
        <v>31649.26</v>
      </c>
      <c r="P348" t="n">
        <v>280.62</v>
      </c>
      <c r="Q348" t="n">
        <v>444.55</v>
      </c>
      <c r="R348" t="n">
        <v>81.22</v>
      </c>
      <c r="S348" t="n">
        <v>48.21</v>
      </c>
      <c r="T348" t="n">
        <v>10481.07</v>
      </c>
      <c r="U348" t="n">
        <v>0.59</v>
      </c>
      <c r="V348" t="n">
        <v>0.76</v>
      </c>
      <c r="W348" t="n">
        <v>0.21</v>
      </c>
      <c r="X348" t="n">
        <v>0.65</v>
      </c>
      <c r="Y348" t="n">
        <v>1</v>
      </c>
      <c r="Z348" t="n">
        <v>10</v>
      </c>
    </row>
    <row r="349">
      <c r="A349" t="n">
        <v>28</v>
      </c>
      <c r="B349" t="n">
        <v>125</v>
      </c>
      <c r="C349" t="inlineStr">
        <is>
          <t xml:space="preserve">CONCLUIDO	</t>
        </is>
      </c>
      <c r="D349" t="n">
        <v>4.5584</v>
      </c>
      <c r="E349" t="n">
        <v>21.94</v>
      </c>
      <c r="F349" t="n">
        <v>17.91</v>
      </c>
      <c r="G349" t="n">
        <v>39.79</v>
      </c>
      <c r="H349" t="n">
        <v>0.5600000000000001</v>
      </c>
      <c r="I349" t="n">
        <v>27</v>
      </c>
      <c r="J349" t="n">
        <v>255.17</v>
      </c>
      <c r="K349" t="n">
        <v>58.47</v>
      </c>
      <c r="L349" t="n">
        <v>8</v>
      </c>
      <c r="M349" t="n">
        <v>25</v>
      </c>
      <c r="N349" t="n">
        <v>63.7</v>
      </c>
      <c r="O349" t="n">
        <v>31705.44</v>
      </c>
      <c r="P349" t="n">
        <v>280.17</v>
      </c>
      <c r="Q349" t="n">
        <v>444.55</v>
      </c>
      <c r="R349" t="n">
        <v>81.28</v>
      </c>
      <c r="S349" t="n">
        <v>48.21</v>
      </c>
      <c r="T349" t="n">
        <v>10512.18</v>
      </c>
      <c r="U349" t="n">
        <v>0.59</v>
      </c>
      <c r="V349" t="n">
        <v>0.76</v>
      </c>
      <c r="W349" t="n">
        <v>0.19</v>
      </c>
      <c r="X349" t="n">
        <v>0.63</v>
      </c>
      <c r="Y349" t="n">
        <v>1</v>
      </c>
      <c r="Z349" t="n">
        <v>10</v>
      </c>
    </row>
    <row r="350">
      <c r="A350" t="n">
        <v>29</v>
      </c>
      <c r="B350" t="n">
        <v>125</v>
      </c>
      <c r="C350" t="inlineStr">
        <is>
          <t xml:space="preserve">CONCLUIDO	</t>
        </is>
      </c>
      <c r="D350" t="n">
        <v>4.5379</v>
      </c>
      <c r="E350" t="n">
        <v>22.04</v>
      </c>
      <c r="F350" t="n">
        <v>18.05</v>
      </c>
      <c r="G350" t="n">
        <v>41.66</v>
      </c>
      <c r="H350" t="n">
        <v>0.57</v>
      </c>
      <c r="I350" t="n">
        <v>26</v>
      </c>
      <c r="J350" t="n">
        <v>255.63</v>
      </c>
      <c r="K350" t="n">
        <v>58.47</v>
      </c>
      <c r="L350" t="n">
        <v>8.25</v>
      </c>
      <c r="M350" t="n">
        <v>24</v>
      </c>
      <c r="N350" t="n">
        <v>63.91</v>
      </c>
      <c r="O350" t="n">
        <v>31761.69</v>
      </c>
      <c r="P350" t="n">
        <v>282.47</v>
      </c>
      <c r="Q350" t="n">
        <v>444.55</v>
      </c>
      <c r="R350" t="n">
        <v>86.05</v>
      </c>
      <c r="S350" t="n">
        <v>48.21</v>
      </c>
      <c r="T350" t="n">
        <v>12898.92</v>
      </c>
      <c r="U350" t="n">
        <v>0.5600000000000001</v>
      </c>
      <c r="V350" t="n">
        <v>0.76</v>
      </c>
      <c r="W350" t="n">
        <v>0.21</v>
      </c>
      <c r="X350" t="n">
        <v>0.78</v>
      </c>
      <c r="Y350" t="n">
        <v>1</v>
      </c>
      <c r="Z350" t="n">
        <v>10</v>
      </c>
    </row>
    <row r="351">
      <c r="A351" t="n">
        <v>30</v>
      </c>
      <c r="B351" t="n">
        <v>125</v>
      </c>
      <c r="C351" t="inlineStr">
        <is>
          <t xml:space="preserve">CONCLUIDO	</t>
        </is>
      </c>
      <c r="D351" t="n">
        <v>4.5571</v>
      </c>
      <c r="E351" t="n">
        <v>21.94</v>
      </c>
      <c r="F351" t="n">
        <v>18.01</v>
      </c>
      <c r="G351" t="n">
        <v>43.21</v>
      </c>
      <c r="H351" t="n">
        <v>0.59</v>
      </c>
      <c r="I351" t="n">
        <v>25</v>
      </c>
      <c r="J351" t="n">
        <v>256.09</v>
      </c>
      <c r="K351" t="n">
        <v>58.47</v>
      </c>
      <c r="L351" t="n">
        <v>8.5</v>
      </c>
      <c r="M351" t="n">
        <v>23</v>
      </c>
      <c r="N351" t="n">
        <v>64.11</v>
      </c>
      <c r="O351" t="n">
        <v>31818.02</v>
      </c>
      <c r="P351" t="n">
        <v>281.72</v>
      </c>
      <c r="Q351" t="n">
        <v>444.59</v>
      </c>
      <c r="R351" t="n">
        <v>84.54000000000001</v>
      </c>
      <c r="S351" t="n">
        <v>48.21</v>
      </c>
      <c r="T351" t="n">
        <v>12150.78</v>
      </c>
      <c r="U351" t="n">
        <v>0.57</v>
      </c>
      <c r="V351" t="n">
        <v>0.76</v>
      </c>
      <c r="W351" t="n">
        <v>0.2</v>
      </c>
      <c r="X351" t="n">
        <v>0.73</v>
      </c>
      <c r="Y351" t="n">
        <v>1</v>
      </c>
      <c r="Z351" t="n">
        <v>10</v>
      </c>
    </row>
    <row r="352">
      <c r="A352" t="n">
        <v>31</v>
      </c>
      <c r="B352" t="n">
        <v>125</v>
      </c>
      <c r="C352" t="inlineStr">
        <is>
          <t xml:space="preserve">CONCLUIDO	</t>
        </is>
      </c>
      <c r="D352" t="n">
        <v>4.5813</v>
      </c>
      <c r="E352" t="n">
        <v>21.83</v>
      </c>
      <c r="F352" t="n">
        <v>17.94</v>
      </c>
      <c r="G352" t="n">
        <v>44.84</v>
      </c>
      <c r="H352" t="n">
        <v>0.61</v>
      </c>
      <c r="I352" t="n">
        <v>24</v>
      </c>
      <c r="J352" t="n">
        <v>256.54</v>
      </c>
      <c r="K352" t="n">
        <v>58.47</v>
      </c>
      <c r="L352" t="n">
        <v>8.75</v>
      </c>
      <c r="M352" t="n">
        <v>22</v>
      </c>
      <c r="N352" t="n">
        <v>64.31999999999999</v>
      </c>
      <c r="O352" t="n">
        <v>31874.43</v>
      </c>
      <c r="P352" t="n">
        <v>280.18</v>
      </c>
      <c r="Q352" t="n">
        <v>444.55</v>
      </c>
      <c r="R352" t="n">
        <v>82.2</v>
      </c>
      <c r="S352" t="n">
        <v>48.21</v>
      </c>
      <c r="T352" t="n">
        <v>10983.24</v>
      </c>
      <c r="U352" t="n">
        <v>0.59</v>
      </c>
      <c r="V352" t="n">
        <v>0.76</v>
      </c>
      <c r="W352" t="n">
        <v>0.2</v>
      </c>
      <c r="X352" t="n">
        <v>0.66</v>
      </c>
      <c r="Y352" t="n">
        <v>1</v>
      </c>
      <c r="Z352" t="n">
        <v>10</v>
      </c>
    </row>
    <row r="353">
      <c r="A353" t="n">
        <v>32</v>
      </c>
      <c r="B353" t="n">
        <v>125</v>
      </c>
      <c r="C353" t="inlineStr">
        <is>
          <t xml:space="preserve">CONCLUIDO	</t>
        </is>
      </c>
      <c r="D353" t="n">
        <v>4.5795</v>
      </c>
      <c r="E353" t="n">
        <v>21.84</v>
      </c>
      <c r="F353" t="n">
        <v>17.95</v>
      </c>
      <c r="G353" t="n">
        <v>44.87</v>
      </c>
      <c r="H353" t="n">
        <v>0.62</v>
      </c>
      <c r="I353" t="n">
        <v>24</v>
      </c>
      <c r="J353" t="n">
        <v>257</v>
      </c>
      <c r="K353" t="n">
        <v>58.47</v>
      </c>
      <c r="L353" t="n">
        <v>9</v>
      </c>
      <c r="M353" t="n">
        <v>22</v>
      </c>
      <c r="N353" t="n">
        <v>64.53</v>
      </c>
      <c r="O353" t="n">
        <v>31931.04</v>
      </c>
      <c r="P353" t="n">
        <v>280.4</v>
      </c>
      <c r="Q353" t="n">
        <v>444.56</v>
      </c>
      <c r="R353" t="n">
        <v>82.53</v>
      </c>
      <c r="S353" t="n">
        <v>48.21</v>
      </c>
      <c r="T353" t="n">
        <v>11148.73</v>
      </c>
      <c r="U353" t="n">
        <v>0.58</v>
      </c>
      <c r="V353" t="n">
        <v>0.76</v>
      </c>
      <c r="W353" t="n">
        <v>0.2</v>
      </c>
      <c r="X353" t="n">
        <v>0.67</v>
      </c>
      <c r="Y353" t="n">
        <v>1</v>
      </c>
      <c r="Z353" t="n">
        <v>10</v>
      </c>
    </row>
    <row r="354">
      <c r="A354" t="n">
        <v>33</v>
      </c>
      <c r="B354" t="n">
        <v>125</v>
      </c>
      <c r="C354" t="inlineStr">
        <is>
          <t xml:space="preserve">CONCLUIDO	</t>
        </is>
      </c>
      <c r="D354" t="n">
        <v>4.5976</v>
      </c>
      <c r="E354" t="n">
        <v>21.75</v>
      </c>
      <c r="F354" t="n">
        <v>17.91</v>
      </c>
      <c r="G354" t="n">
        <v>46.71</v>
      </c>
      <c r="H354" t="n">
        <v>0.64</v>
      </c>
      <c r="I354" t="n">
        <v>23</v>
      </c>
      <c r="J354" t="n">
        <v>257.46</v>
      </c>
      <c r="K354" t="n">
        <v>58.47</v>
      </c>
      <c r="L354" t="n">
        <v>9.25</v>
      </c>
      <c r="M354" t="n">
        <v>21</v>
      </c>
      <c r="N354" t="n">
        <v>64.73999999999999</v>
      </c>
      <c r="O354" t="n">
        <v>31987.61</v>
      </c>
      <c r="P354" t="n">
        <v>279.38</v>
      </c>
      <c r="Q354" t="n">
        <v>444.55</v>
      </c>
      <c r="R354" t="n">
        <v>81.23999999999999</v>
      </c>
      <c r="S354" t="n">
        <v>48.21</v>
      </c>
      <c r="T354" t="n">
        <v>10509.22</v>
      </c>
      <c r="U354" t="n">
        <v>0.59</v>
      </c>
      <c r="V354" t="n">
        <v>0.76</v>
      </c>
      <c r="W354" t="n">
        <v>0.2</v>
      </c>
      <c r="X354" t="n">
        <v>0.63</v>
      </c>
      <c r="Y354" t="n">
        <v>1</v>
      </c>
      <c r="Z354" t="n">
        <v>10</v>
      </c>
    </row>
    <row r="355">
      <c r="A355" t="n">
        <v>34</v>
      </c>
      <c r="B355" t="n">
        <v>125</v>
      </c>
      <c r="C355" t="inlineStr">
        <is>
          <t xml:space="preserve">CONCLUIDO	</t>
        </is>
      </c>
      <c r="D355" t="n">
        <v>4.6139</v>
      </c>
      <c r="E355" t="n">
        <v>21.67</v>
      </c>
      <c r="F355" t="n">
        <v>17.88</v>
      </c>
      <c r="G355" t="n">
        <v>48.76</v>
      </c>
      <c r="H355" t="n">
        <v>0.66</v>
      </c>
      <c r="I355" t="n">
        <v>22</v>
      </c>
      <c r="J355" t="n">
        <v>257.92</v>
      </c>
      <c r="K355" t="n">
        <v>58.47</v>
      </c>
      <c r="L355" t="n">
        <v>9.5</v>
      </c>
      <c r="M355" t="n">
        <v>20</v>
      </c>
      <c r="N355" t="n">
        <v>64.95</v>
      </c>
      <c r="O355" t="n">
        <v>32044.25</v>
      </c>
      <c r="P355" t="n">
        <v>278.67</v>
      </c>
      <c r="Q355" t="n">
        <v>444.58</v>
      </c>
      <c r="R355" t="n">
        <v>80.18000000000001</v>
      </c>
      <c r="S355" t="n">
        <v>48.21</v>
      </c>
      <c r="T355" t="n">
        <v>9984.309999999999</v>
      </c>
      <c r="U355" t="n">
        <v>0.6</v>
      </c>
      <c r="V355" t="n">
        <v>0.76</v>
      </c>
      <c r="W355" t="n">
        <v>0.2</v>
      </c>
      <c r="X355" t="n">
        <v>0.6</v>
      </c>
      <c r="Y355" t="n">
        <v>1</v>
      </c>
      <c r="Z355" t="n">
        <v>10</v>
      </c>
    </row>
    <row r="356">
      <c r="A356" t="n">
        <v>35</v>
      </c>
      <c r="B356" t="n">
        <v>125</v>
      </c>
      <c r="C356" t="inlineStr">
        <is>
          <t xml:space="preserve">CONCLUIDO	</t>
        </is>
      </c>
      <c r="D356" t="n">
        <v>4.6138</v>
      </c>
      <c r="E356" t="n">
        <v>21.67</v>
      </c>
      <c r="F356" t="n">
        <v>17.88</v>
      </c>
      <c r="G356" t="n">
        <v>48.76</v>
      </c>
      <c r="H356" t="n">
        <v>0.67</v>
      </c>
      <c r="I356" t="n">
        <v>22</v>
      </c>
      <c r="J356" t="n">
        <v>258.38</v>
      </c>
      <c r="K356" t="n">
        <v>58.47</v>
      </c>
      <c r="L356" t="n">
        <v>9.75</v>
      </c>
      <c r="M356" t="n">
        <v>20</v>
      </c>
      <c r="N356" t="n">
        <v>65.16</v>
      </c>
      <c r="O356" t="n">
        <v>32100.97</v>
      </c>
      <c r="P356" t="n">
        <v>278.81</v>
      </c>
      <c r="Q356" t="n">
        <v>444.56</v>
      </c>
      <c r="R356" t="n">
        <v>80.19</v>
      </c>
      <c r="S356" t="n">
        <v>48.21</v>
      </c>
      <c r="T356" t="n">
        <v>9990.43</v>
      </c>
      <c r="U356" t="n">
        <v>0.6</v>
      </c>
      <c r="V356" t="n">
        <v>0.76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36</v>
      </c>
      <c r="B357" t="n">
        <v>125</v>
      </c>
      <c r="C357" t="inlineStr">
        <is>
          <t xml:space="preserve">CONCLUIDO	</t>
        </is>
      </c>
      <c r="D357" t="n">
        <v>4.6314</v>
      </c>
      <c r="E357" t="n">
        <v>21.59</v>
      </c>
      <c r="F357" t="n">
        <v>17.84</v>
      </c>
      <c r="G357" t="n">
        <v>50.98</v>
      </c>
      <c r="H357" t="n">
        <v>0.6899999999999999</v>
      </c>
      <c r="I357" t="n">
        <v>21</v>
      </c>
      <c r="J357" t="n">
        <v>258.84</v>
      </c>
      <c r="K357" t="n">
        <v>58.47</v>
      </c>
      <c r="L357" t="n">
        <v>10</v>
      </c>
      <c r="M357" t="n">
        <v>19</v>
      </c>
      <c r="N357" t="n">
        <v>65.37</v>
      </c>
      <c r="O357" t="n">
        <v>32157.77</v>
      </c>
      <c r="P357" t="n">
        <v>277.58</v>
      </c>
      <c r="Q357" t="n">
        <v>444.57</v>
      </c>
      <c r="R357" t="n">
        <v>78.98999999999999</v>
      </c>
      <c r="S357" t="n">
        <v>48.21</v>
      </c>
      <c r="T357" t="n">
        <v>9397.1</v>
      </c>
      <c r="U357" t="n">
        <v>0.61</v>
      </c>
      <c r="V357" t="n">
        <v>0.76</v>
      </c>
      <c r="W357" t="n">
        <v>0.2</v>
      </c>
      <c r="X357" t="n">
        <v>0.57</v>
      </c>
      <c r="Y357" t="n">
        <v>1</v>
      </c>
      <c r="Z357" t="n">
        <v>10</v>
      </c>
    </row>
    <row r="358">
      <c r="A358" t="n">
        <v>37</v>
      </c>
      <c r="B358" t="n">
        <v>125</v>
      </c>
      <c r="C358" t="inlineStr">
        <is>
          <t xml:space="preserve">CONCLUIDO	</t>
        </is>
      </c>
      <c r="D358" t="n">
        <v>4.6308</v>
      </c>
      <c r="E358" t="n">
        <v>21.59</v>
      </c>
      <c r="F358" t="n">
        <v>17.85</v>
      </c>
      <c r="G358" t="n">
        <v>50.99</v>
      </c>
      <c r="H358" t="n">
        <v>0.7</v>
      </c>
      <c r="I358" t="n">
        <v>21</v>
      </c>
      <c r="J358" t="n">
        <v>259.3</v>
      </c>
      <c r="K358" t="n">
        <v>58.47</v>
      </c>
      <c r="L358" t="n">
        <v>10.25</v>
      </c>
      <c r="M358" t="n">
        <v>19</v>
      </c>
      <c r="N358" t="n">
        <v>65.58</v>
      </c>
      <c r="O358" t="n">
        <v>32214.64</v>
      </c>
      <c r="P358" t="n">
        <v>277.79</v>
      </c>
      <c r="Q358" t="n">
        <v>444.55</v>
      </c>
      <c r="R358" t="n">
        <v>79.25</v>
      </c>
      <c r="S358" t="n">
        <v>48.21</v>
      </c>
      <c r="T358" t="n">
        <v>9527.450000000001</v>
      </c>
      <c r="U358" t="n">
        <v>0.61</v>
      </c>
      <c r="V358" t="n">
        <v>0.76</v>
      </c>
      <c r="W358" t="n">
        <v>0.2</v>
      </c>
      <c r="X358" t="n">
        <v>0.57</v>
      </c>
      <c r="Y358" t="n">
        <v>1</v>
      </c>
      <c r="Z358" t="n">
        <v>10</v>
      </c>
    </row>
    <row r="359">
      <c r="A359" t="n">
        <v>38</v>
      </c>
      <c r="B359" t="n">
        <v>125</v>
      </c>
      <c r="C359" t="inlineStr">
        <is>
          <t xml:space="preserve">CONCLUIDO	</t>
        </is>
      </c>
      <c r="D359" t="n">
        <v>4.6495</v>
      </c>
      <c r="E359" t="n">
        <v>21.51</v>
      </c>
      <c r="F359" t="n">
        <v>17.81</v>
      </c>
      <c r="G359" t="n">
        <v>53.42</v>
      </c>
      <c r="H359" t="n">
        <v>0.72</v>
      </c>
      <c r="I359" t="n">
        <v>20</v>
      </c>
      <c r="J359" t="n">
        <v>259.76</v>
      </c>
      <c r="K359" t="n">
        <v>58.47</v>
      </c>
      <c r="L359" t="n">
        <v>10.5</v>
      </c>
      <c r="M359" t="n">
        <v>18</v>
      </c>
      <c r="N359" t="n">
        <v>65.79000000000001</v>
      </c>
      <c r="O359" t="n">
        <v>32271.6</v>
      </c>
      <c r="P359" t="n">
        <v>276.88</v>
      </c>
      <c r="Q359" t="n">
        <v>444.59</v>
      </c>
      <c r="R359" t="n">
        <v>77.87</v>
      </c>
      <c r="S359" t="n">
        <v>48.21</v>
      </c>
      <c r="T359" t="n">
        <v>8838.25</v>
      </c>
      <c r="U359" t="n">
        <v>0.62</v>
      </c>
      <c r="V359" t="n">
        <v>0.77</v>
      </c>
      <c r="W359" t="n">
        <v>0.19</v>
      </c>
      <c r="X359" t="n">
        <v>0.53</v>
      </c>
      <c r="Y359" t="n">
        <v>1</v>
      </c>
      <c r="Z359" t="n">
        <v>10</v>
      </c>
    </row>
    <row r="360">
      <c r="A360" t="n">
        <v>39</v>
      </c>
      <c r="B360" t="n">
        <v>125</v>
      </c>
      <c r="C360" t="inlineStr">
        <is>
          <t xml:space="preserve">CONCLUIDO	</t>
        </is>
      </c>
      <c r="D360" t="n">
        <v>4.6483</v>
      </c>
      <c r="E360" t="n">
        <v>21.51</v>
      </c>
      <c r="F360" t="n">
        <v>17.81</v>
      </c>
      <c r="G360" t="n">
        <v>53.43</v>
      </c>
      <c r="H360" t="n">
        <v>0.74</v>
      </c>
      <c r="I360" t="n">
        <v>20</v>
      </c>
      <c r="J360" t="n">
        <v>260.23</v>
      </c>
      <c r="K360" t="n">
        <v>58.47</v>
      </c>
      <c r="L360" t="n">
        <v>10.75</v>
      </c>
      <c r="M360" t="n">
        <v>18</v>
      </c>
      <c r="N360" t="n">
        <v>66</v>
      </c>
      <c r="O360" t="n">
        <v>32328.64</v>
      </c>
      <c r="P360" t="n">
        <v>277.07</v>
      </c>
      <c r="Q360" t="n">
        <v>444.57</v>
      </c>
      <c r="R360" t="n">
        <v>78.03</v>
      </c>
      <c r="S360" t="n">
        <v>48.21</v>
      </c>
      <c r="T360" t="n">
        <v>8920.6</v>
      </c>
      <c r="U360" t="n">
        <v>0.62</v>
      </c>
      <c r="V360" t="n">
        <v>0.77</v>
      </c>
      <c r="W360" t="n">
        <v>0.2</v>
      </c>
      <c r="X360" t="n">
        <v>0.53</v>
      </c>
      <c r="Y360" t="n">
        <v>1</v>
      </c>
      <c r="Z360" t="n">
        <v>10</v>
      </c>
    </row>
    <row r="361">
      <c r="A361" t="n">
        <v>40</v>
      </c>
      <c r="B361" t="n">
        <v>125</v>
      </c>
      <c r="C361" t="inlineStr">
        <is>
          <t xml:space="preserve">CONCLUIDO	</t>
        </is>
      </c>
      <c r="D361" t="n">
        <v>4.6664</v>
      </c>
      <c r="E361" t="n">
        <v>21.43</v>
      </c>
      <c r="F361" t="n">
        <v>17.78</v>
      </c>
      <c r="G361" t="n">
        <v>56.13</v>
      </c>
      <c r="H361" t="n">
        <v>0.75</v>
      </c>
      <c r="I361" t="n">
        <v>19</v>
      </c>
      <c r="J361" t="n">
        <v>260.69</v>
      </c>
      <c r="K361" t="n">
        <v>58.47</v>
      </c>
      <c r="L361" t="n">
        <v>11</v>
      </c>
      <c r="M361" t="n">
        <v>17</v>
      </c>
      <c r="N361" t="n">
        <v>66.20999999999999</v>
      </c>
      <c r="O361" t="n">
        <v>32385.75</v>
      </c>
      <c r="P361" t="n">
        <v>276.07</v>
      </c>
      <c r="Q361" t="n">
        <v>444.56</v>
      </c>
      <c r="R361" t="n">
        <v>76.8</v>
      </c>
      <c r="S361" t="n">
        <v>48.21</v>
      </c>
      <c r="T361" t="n">
        <v>8312.34</v>
      </c>
      <c r="U361" t="n">
        <v>0.63</v>
      </c>
      <c r="V361" t="n">
        <v>0.77</v>
      </c>
      <c r="W361" t="n">
        <v>0.19</v>
      </c>
      <c r="X361" t="n">
        <v>0.5</v>
      </c>
      <c r="Y361" t="n">
        <v>1</v>
      </c>
      <c r="Z361" t="n">
        <v>10</v>
      </c>
    </row>
    <row r="362">
      <c r="A362" t="n">
        <v>41</v>
      </c>
      <c r="B362" t="n">
        <v>125</v>
      </c>
      <c r="C362" t="inlineStr">
        <is>
          <t xml:space="preserve">CONCLUIDO	</t>
        </is>
      </c>
      <c r="D362" t="n">
        <v>4.6664</v>
      </c>
      <c r="E362" t="n">
        <v>21.43</v>
      </c>
      <c r="F362" t="n">
        <v>17.78</v>
      </c>
      <c r="G362" t="n">
        <v>56.13</v>
      </c>
      <c r="H362" t="n">
        <v>0.77</v>
      </c>
      <c r="I362" t="n">
        <v>19</v>
      </c>
      <c r="J362" t="n">
        <v>261.15</v>
      </c>
      <c r="K362" t="n">
        <v>58.47</v>
      </c>
      <c r="L362" t="n">
        <v>11.25</v>
      </c>
      <c r="M362" t="n">
        <v>17</v>
      </c>
      <c r="N362" t="n">
        <v>66.43000000000001</v>
      </c>
      <c r="O362" t="n">
        <v>32442.95</v>
      </c>
      <c r="P362" t="n">
        <v>276.21</v>
      </c>
      <c r="Q362" t="n">
        <v>444.6</v>
      </c>
      <c r="R362" t="n">
        <v>76.75</v>
      </c>
      <c r="S362" t="n">
        <v>48.21</v>
      </c>
      <c r="T362" t="n">
        <v>8286.27</v>
      </c>
      <c r="U362" t="n">
        <v>0.63</v>
      </c>
      <c r="V362" t="n">
        <v>0.77</v>
      </c>
      <c r="W362" t="n">
        <v>0.2</v>
      </c>
      <c r="X362" t="n">
        <v>0.5</v>
      </c>
      <c r="Y362" t="n">
        <v>1</v>
      </c>
      <c r="Z362" t="n">
        <v>10</v>
      </c>
    </row>
    <row r="363">
      <c r="A363" t="n">
        <v>42</v>
      </c>
      <c r="B363" t="n">
        <v>125</v>
      </c>
      <c r="C363" t="inlineStr">
        <is>
          <t xml:space="preserve">CONCLUIDO	</t>
        </is>
      </c>
      <c r="D363" t="n">
        <v>4.6795</v>
      </c>
      <c r="E363" t="n">
        <v>21.37</v>
      </c>
      <c r="F363" t="n">
        <v>17.72</v>
      </c>
      <c r="G363" t="n">
        <v>55.94</v>
      </c>
      <c r="H363" t="n">
        <v>0.78</v>
      </c>
      <c r="I363" t="n">
        <v>19</v>
      </c>
      <c r="J363" t="n">
        <v>261.62</v>
      </c>
      <c r="K363" t="n">
        <v>58.47</v>
      </c>
      <c r="L363" t="n">
        <v>11.5</v>
      </c>
      <c r="M363" t="n">
        <v>17</v>
      </c>
      <c r="N363" t="n">
        <v>66.64</v>
      </c>
      <c r="O363" t="n">
        <v>32500.22</v>
      </c>
      <c r="P363" t="n">
        <v>274.6</v>
      </c>
      <c r="Q363" t="n">
        <v>444.55</v>
      </c>
      <c r="R363" t="n">
        <v>74.59</v>
      </c>
      <c r="S363" t="n">
        <v>48.21</v>
      </c>
      <c r="T363" t="n">
        <v>7206.31</v>
      </c>
      <c r="U363" t="n">
        <v>0.65</v>
      </c>
      <c r="V363" t="n">
        <v>0.77</v>
      </c>
      <c r="W363" t="n">
        <v>0.2</v>
      </c>
      <c r="X363" t="n">
        <v>0.44</v>
      </c>
      <c r="Y363" t="n">
        <v>1</v>
      </c>
      <c r="Z363" t="n">
        <v>10</v>
      </c>
    </row>
    <row r="364">
      <c r="A364" t="n">
        <v>43</v>
      </c>
      <c r="B364" t="n">
        <v>125</v>
      </c>
      <c r="C364" t="inlineStr">
        <is>
          <t xml:space="preserve">CONCLUIDO	</t>
        </is>
      </c>
      <c r="D364" t="n">
        <v>4.6987</v>
      </c>
      <c r="E364" t="n">
        <v>21.28</v>
      </c>
      <c r="F364" t="n">
        <v>17.68</v>
      </c>
      <c r="G364" t="n">
        <v>58.92</v>
      </c>
      <c r="H364" t="n">
        <v>0.8</v>
      </c>
      <c r="I364" t="n">
        <v>18</v>
      </c>
      <c r="J364" t="n">
        <v>262.08</v>
      </c>
      <c r="K364" t="n">
        <v>58.47</v>
      </c>
      <c r="L364" t="n">
        <v>11.75</v>
      </c>
      <c r="M364" t="n">
        <v>16</v>
      </c>
      <c r="N364" t="n">
        <v>66.86</v>
      </c>
      <c r="O364" t="n">
        <v>32557.58</v>
      </c>
      <c r="P364" t="n">
        <v>273.86</v>
      </c>
      <c r="Q364" t="n">
        <v>444.56</v>
      </c>
      <c r="R364" t="n">
        <v>73.67</v>
      </c>
      <c r="S364" t="n">
        <v>48.21</v>
      </c>
      <c r="T364" t="n">
        <v>6748.06</v>
      </c>
      <c r="U364" t="n">
        <v>0.65</v>
      </c>
      <c r="V364" t="n">
        <v>0.77</v>
      </c>
      <c r="W364" t="n">
        <v>0.18</v>
      </c>
      <c r="X364" t="n">
        <v>0.4</v>
      </c>
      <c r="Y364" t="n">
        <v>1</v>
      </c>
      <c r="Z364" t="n">
        <v>10</v>
      </c>
    </row>
    <row r="365">
      <c r="A365" t="n">
        <v>44</v>
      </c>
      <c r="B365" t="n">
        <v>125</v>
      </c>
      <c r="C365" t="inlineStr">
        <is>
          <t xml:space="preserve">CONCLUIDO	</t>
        </is>
      </c>
      <c r="D365" t="n">
        <v>4.6578</v>
      </c>
      <c r="E365" t="n">
        <v>21.47</v>
      </c>
      <c r="F365" t="n">
        <v>17.86</v>
      </c>
      <c r="G365" t="n">
        <v>59.54</v>
      </c>
      <c r="H365" t="n">
        <v>0.8100000000000001</v>
      </c>
      <c r="I365" t="n">
        <v>18</v>
      </c>
      <c r="J365" t="n">
        <v>262.55</v>
      </c>
      <c r="K365" t="n">
        <v>58.47</v>
      </c>
      <c r="L365" t="n">
        <v>12</v>
      </c>
      <c r="M365" t="n">
        <v>16</v>
      </c>
      <c r="N365" t="n">
        <v>67.06999999999999</v>
      </c>
      <c r="O365" t="n">
        <v>32615.02</v>
      </c>
      <c r="P365" t="n">
        <v>276.48</v>
      </c>
      <c r="Q365" t="n">
        <v>444.55</v>
      </c>
      <c r="R365" t="n">
        <v>80.02</v>
      </c>
      <c r="S365" t="n">
        <v>48.21</v>
      </c>
      <c r="T365" t="n">
        <v>9923.92</v>
      </c>
      <c r="U365" t="n">
        <v>0.6</v>
      </c>
      <c r="V365" t="n">
        <v>0.76</v>
      </c>
      <c r="W365" t="n">
        <v>0.19</v>
      </c>
      <c r="X365" t="n">
        <v>0.59</v>
      </c>
      <c r="Y365" t="n">
        <v>1</v>
      </c>
      <c r="Z365" t="n">
        <v>10</v>
      </c>
    </row>
    <row r="366">
      <c r="A366" t="n">
        <v>45</v>
      </c>
      <c r="B366" t="n">
        <v>125</v>
      </c>
      <c r="C366" t="inlineStr">
        <is>
          <t xml:space="preserve">CONCLUIDO	</t>
        </is>
      </c>
      <c r="D366" t="n">
        <v>4.6721</v>
      </c>
      <c r="E366" t="n">
        <v>21.4</v>
      </c>
      <c r="F366" t="n">
        <v>17.8</v>
      </c>
      <c r="G366" t="n">
        <v>59.32</v>
      </c>
      <c r="H366" t="n">
        <v>0.83</v>
      </c>
      <c r="I366" t="n">
        <v>18</v>
      </c>
      <c r="J366" t="n">
        <v>263.01</v>
      </c>
      <c r="K366" t="n">
        <v>58.47</v>
      </c>
      <c r="L366" t="n">
        <v>12.25</v>
      </c>
      <c r="M366" t="n">
        <v>16</v>
      </c>
      <c r="N366" t="n">
        <v>67.29000000000001</v>
      </c>
      <c r="O366" t="n">
        <v>32672.53</v>
      </c>
      <c r="P366" t="n">
        <v>275.32</v>
      </c>
      <c r="Q366" t="n">
        <v>444.56</v>
      </c>
      <c r="R366" t="n">
        <v>77.66</v>
      </c>
      <c r="S366" t="n">
        <v>48.21</v>
      </c>
      <c r="T366" t="n">
        <v>8744.559999999999</v>
      </c>
      <c r="U366" t="n">
        <v>0.62</v>
      </c>
      <c r="V366" t="n">
        <v>0.77</v>
      </c>
      <c r="W366" t="n">
        <v>0.19</v>
      </c>
      <c r="X366" t="n">
        <v>0.52</v>
      </c>
      <c r="Y366" t="n">
        <v>1</v>
      </c>
      <c r="Z366" t="n">
        <v>10</v>
      </c>
    </row>
    <row r="367">
      <c r="A367" t="n">
        <v>46</v>
      </c>
      <c r="B367" t="n">
        <v>125</v>
      </c>
      <c r="C367" t="inlineStr">
        <is>
          <t xml:space="preserve">CONCLUIDO	</t>
        </is>
      </c>
      <c r="D367" t="n">
        <v>4.6932</v>
      </c>
      <c r="E367" t="n">
        <v>21.31</v>
      </c>
      <c r="F367" t="n">
        <v>17.75</v>
      </c>
      <c r="G367" t="n">
        <v>62.64</v>
      </c>
      <c r="H367" t="n">
        <v>0.84</v>
      </c>
      <c r="I367" t="n">
        <v>17</v>
      </c>
      <c r="J367" t="n">
        <v>263.48</v>
      </c>
      <c r="K367" t="n">
        <v>58.47</v>
      </c>
      <c r="L367" t="n">
        <v>12.5</v>
      </c>
      <c r="M367" t="n">
        <v>15</v>
      </c>
      <c r="N367" t="n">
        <v>67.51000000000001</v>
      </c>
      <c r="O367" t="n">
        <v>32730.13</v>
      </c>
      <c r="P367" t="n">
        <v>274.61</v>
      </c>
      <c r="Q367" t="n">
        <v>444.56</v>
      </c>
      <c r="R367" t="n">
        <v>76.09999999999999</v>
      </c>
      <c r="S367" t="n">
        <v>48.21</v>
      </c>
      <c r="T367" t="n">
        <v>7971.22</v>
      </c>
      <c r="U367" t="n">
        <v>0.63</v>
      </c>
      <c r="V367" t="n">
        <v>0.77</v>
      </c>
      <c r="W367" t="n">
        <v>0.19</v>
      </c>
      <c r="X367" t="n">
        <v>0.47</v>
      </c>
      <c r="Y367" t="n">
        <v>1</v>
      </c>
      <c r="Z367" t="n">
        <v>10</v>
      </c>
    </row>
    <row r="368">
      <c r="A368" t="n">
        <v>47</v>
      </c>
      <c r="B368" t="n">
        <v>125</v>
      </c>
      <c r="C368" t="inlineStr">
        <is>
          <t xml:space="preserve">CONCLUIDO	</t>
        </is>
      </c>
      <c r="D368" t="n">
        <v>4.6938</v>
      </c>
      <c r="E368" t="n">
        <v>21.3</v>
      </c>
      <c r="F368" t="n">
        <v>17.75</v>
      </c>
      <c r="G368" t="n">
        <v>62.63</v>
      </c>
      <c r="H368" t="n">
        <v>0.86</v>
      </c>
      <c r="I368" t="n">
        <v>17</v>
      </c>
      <c r="J368" t="n">
        <v>263.95</v>
      </c>
      <c r="K368" t="n">
        <v>58.47</v>
      </c>
      <c r="L368" t="n">
        <v>12.75</v>
      </c>
      <c r="M368" t="n">
        <v>15</v>
      </c>
      <c r="N368" t="n">
        <v>67.72</v>
      </c>
      <c r="O368" t="n">
        <v>32787.82</v>
      </c>
      <c r="P368" t="n">
        <v>274.55</v>
      </c>
      <c r="Q368" t="n">
        <v>444.56</v>
      </c>
      <c r="R368" t="n">
        <v>75.84</v>
      </c>
      <c r="S368" t="n">
        <v>48.21</v>
      </c>
      <c r="T368" t="n">
        <v>7840.29</v>
      </c>
      <c r="U368" t="n">
        <v>0.64</v>
      </c>
      <c r="V368" t="n">
        <v>0.77</v>
      </c>
      <c r="W368" t="n">
        <v>0.19</v>
      </c>
      <c r="X368" t="n">
        <v>0.47</v>
      </c>
      <c r="Y368" t="n">
        <v>1</v>
      </c>
      <c r="Z368" t="n">
        <v>10</v>
      </c>
    </row>
    <row r="369">
      <c r="A369" t="n">
        <v>48</v>
      </c>
      <c r="B369" t="n">
        <v>125</v>
      </c>
      <c r="C369" t="inlineStr">
        <is>
          <t xml:space="preserve">CONCLUIDO	</t>
        </is>
      </c>
      <c r="D369" t="n">
        <v>4.6933</v>
      </c>
      <c r="E369" t="n">
        <v>21.31</v>
      </c>
      <c r="F369" t="n">
        <v>17.75</v>
      </c>
      <c r="G369" t="n">
        <v>62.64</v>
      </c>
      <c r="H369" t="n">
        <v>0.87</v>
      </c>
      <c r="I369" t="n">
        <v>17</v>
      </c>
      <c r="J369" t="n">
        <v>264.42</v>
      </c>
      <c r="K369" t="n">
        <v>58.47</v>
      </c>
      <c r="L369" t="n">
        <v>13</v>
      </c>
      <c r="M369" t="n">
        <v>15</v>
      </c>
      <c r="N369" t="n">
        <v>67.94</v>
      </c>
      <c r="O369" t="n">
        <v>32845.58</v>
      </c>
      <c r="P369" t="n">
        <v>274.18</v>
      </c>
      <c r="Q369" t="n">
        <v>444.55</v>
      </c>
      <c r="R369" t="n">
        <v>75.97</v>
      </c>
      <c r="S369" t="n">
        <v>48.21</v>
      </c>
      <c r="T369" t="n">
        <v>7905.3</v>
      </c>
      <c r="U369" t="n">
        <v>0.63</v>
      </c>
      <c r="V369" t="n">
        <v>0.77</v>
      </c>
      <c r="W369" t="n">
        <v>0.19</v>
      </c>
      <c r="X369" t="n">
        <v>0.47</v>
      </c>
      <c r="Y369" t="n">
        <v>1</v>
      </c>
      <c r="Z369" t="n">
        <v>10</v>
      </c>
    </row>
    <row r="370">
      <c r="A370" t="n">
        <v>49</v>
      </c>
      <c r="B370" t="n">
        <v>125</v>
      </c>
      <c r="C370" t="inlineStr">
        <is>
          <t xml:space="preserve">CONCLUIDO	</t>
        </is>
      </c>
      <c r="D370" t="n">
        <v>4.713</v>
      </c>
      <c r="E370" t="n">
        <v>21.22</v>
      </c>
      <c r="F370" t="n">
        <v>17.71</v>
      </c>
      <c r="G370" t="n">
        <v>66.40000000000001</v>
      </c>
      <c r="H370" t="n">
        <v>0.89</v>
      </c>
      <c r="I370" t="n">
        <v>16</v>
      </c>
      <c r="J370" t="n">
        <v>264.89</v>
      </c>
      <c r="K370" t="n">
        <v>58.47</v>
      </c>
      <c r="L370" t="n">
        <v>13.25</v>
      </c>
      <c r="M370" t="n">
        <v>14</v>
      </c>
      <c r="N370" t="n">
        <v>68.16</v>
      </c>
      <c r="O370" t="n">
        <v>32903.43</v>
      </c>
      <c r="P370" t="n">
        <v>273.27</v>
      </c>
      <c r="Q370" t="n">
        <v>444.55</v>
      </c>
      <c r="R370" t="n">
        <v>74.64</v>
      </c>
      <c r="S370" t="n">
        <v>48.21</v>
      </c>
      <c r="T370" t="n">
        <v>7246.47</v>
      </c>
      <c r="U370" t="n">
        <v>0.65</v>
      </c>
      <c r="V370" t="n">
        <v>0.77</v>
      </c>
      <c r="W370" t="n">
        <v>0.19</v>
      </c>
      <c r="X370" t="n">
        <v>0.43</v>
      </c>
      <c r="Y370" t="n">
        <v>1</v>
      </c>
      <c r="Z370" t="n">
        <v>10</v>
      </c>
    </row>
    <row r="371">
      <c r="A371" t="n">
        <v>50</v>
      </c>
      <c r="B371" t="n">
        <v>125</v>
      </c>
      <c r="C371" t="inlineStr">
        <is>
          <t xml:space="preserve">CONCLUIDO	</t>
        </is>
      </c>
      <c r="D371" t="n">
        <v>4.711</v>
      </c>
      <c r="E371" t="n">
        <v>21.23</v>
      </c>
      <c r="F371" t="n">
        <v>17.71</v>
      </c>
      <c r="G371" t="n">
        <v>66.43000000000001</v>
      </c>
      <c r="H371" t="n">
        <v>0.91</v>
      </c>
      <c r="I371" t="n">
        <v>16</v>
      </c>
      <c r="J371" t="n">
        <v>265.36</v>
      </c>
      <c r="K371" t="n">
        <v>58.47</v>
      </c>
      <c r="L371" t="n">
        <v>13.5</v>
      </c>
      <c r="M371" t="n">
        <v>14</v>
      </c>
      <c r="N371" t="n">
        <v>68.38</v>
      </c>
      <c r="O371" t="n">
        <v>32961.36</v>
      </c>
      <c r="P371" t="n">
        <v>273.53</v>
      </c>
      <c r="Q371" t="n">
        <v>444.56</v>
      </c>
      <c r="R371" t="n">
        <v>74.90000000000001</v>
      </c>
      <c r="S371" t="n">
        <v>48.21</v>
      </c>
      <c r="T371" t="n">
        <v>7374.54</v>
      </c>
      <c r="U371" t="n">
        <v>0.64</v>
      </c>
      <c r="V371" t="n">
        <v>0.77</v>
      </c>
      <c r="W371" t="n">
        <v>0.19</v>
      </c>
      <c r="X371" t="n">
        <v>0.44</v>
      </c>
      <c r="Y371" t="n">
        <v>1</v>
      </c>
      <c r="Z371" t="n">
        <v>10</v>
      </c>
    </row>
    <row r="372">
      <c r="A372" t="n">
        <v>51</v>
      </c>
      <c r="B372" t="n">
        <v>125</v>
      </c>
      <c r="C372" t="inlineStr">
        <is>
          <t xml:space="preserve">CONCLUIDO	</t>
        </is>
      </c>
      <c r="D372" t="n">
        <v>4.712</v>
      </c>
      <c r="E372" t="n">
        <v>21.22</v>
      </c>
      <c r="F372" t="n">
        <v>17.71</v>
      </c>
      <c r="G372" t="n">
        <v>66.41</v>
      </c>
      <c r="H372" t="n">
        <v>0.92</v>
      </c>
      <c r="I372" t="n">
        <v>16</v>
      </c>
      <c r="J372" t="n">
        <v>265.83</v>
      </c>
      <c r="K372" t="n">
        <v>58.47</v>
      </c>
      <c r="L372" t="n">
        <v>13.75</v>
      </c>
      <c r="M372" t="n">
        <v>14</v>
      </c>
      <c r="N372" t="n">
        <v>68.59999999999999</v>
      </c>
      <c r="O372" t="n">
        <v>33019.37</v>
      </c>
      <c r="P372" t="n">
        <v>273.21</v>
      </c>
      <c r="Q372" t="n">
        <v>444.56</v>
      </c>
      <c r="R372" t="n">
        <v>74.72</v>
      </c>
      <c r="S372" t="n">
        <v>48.21</v>
      </c>
      <c r="T372" t="n">
        <v>7285.23</v>
      </c>
      <c r="U372" t="n">
        <v>0.65</v>
      </c>
      <c r="V372" t="n">
        <v>0.77</v>
      </c>
      <c r="W372" t="n">
        <v>0.19</v>
      </c>
      <c r="X372" t="n">
        <v>0.43</v>
      </c>
      <c r="Y372" t="n">
        <v>1</v>
      </c>
      <c r="Z372" t="n">
        <v>10</v>
      </c>
    </row>
    <row r="373">
      <c r="A373" t="n">
        <v>52</v>
      </c>
      <c r="B373" t="n">
        <v>125</v>
      </c>
      <c r="C373" t="inlineStr">
        <is>
          <t xml:space="preserve">CONCLUIDO	</t>
        </is>
      </c>
      <c r="D373" t="n">
        <v>4.7309</v>
      </c>
      <c r="E373" t="n">
        <v>21.14</v>
      </c>
      <c r="F373" t="n">
        <v>17.67</v>
      </c>
      <c r="G373" t="n">
        <v>70.69</v>
      </c>
      <c r="H373" t="n">
        <v>0.9399999999999999</v>
      </c>
      <c r="I373" t="n">
        <v>15</v>
      </c>
      <c r="J373" t="n">
        <v>266.3</v>
      </c>
      <c r="K373" t="n">
        <v>58.47</v>
      </c>
      <c r="L373" t="n">
        <v>14</v>
      </c>
      <c r="M373" t="n">
        <v>13</v>
      </c>
      <c r="N373" t="n">
        <v>68.81999999999999</v>
      </c>
      <c r="O373" t="n">
        <v>33077.47</v>
      </c>
      <c r="P373" t="n">
        <v>272.5</v>
      </c>
      <c r="Q373" t="n">
        <v>444.55</v>
      </c>
      <c r="R373" t="n">
        <v>73.43000000000001</v>
      </c>
      <c r="S373" t="n">
        <v>48.21</v>
      </c>
      <c r="T373" t="n">
        <v>6646.01</v>
      </c>
      <c r="U373" t="n">
        <v>0.66</v>
      </c>
      <c r="V373" t="n">
        <v>0.77</v>
      </c>
      <c r="W373" t="n">
        <v>0.19</v>
      </c>
      <c r="X373" t="n">
        <v>0.4</v>
      </c>
      <c r="Y373" t="n">
        <v>1</v>
      </c>
      <c r="Z373" t="n">
        <v>10</v>
      </c>
    </row>
    <row r="374">
      <c r="A374" t="n">
        <v>53</v>
      </c>
      <c r="B374" t="n">
        <v>125</v>
      </c>
      <c r="C374" t="inlineStr">
        <is>
          <t xml:space="preserve">CONCLUIDO	</t>
        </is>
      </c>
      <c r="D374" t="n">
        <v>4.7305</v>
      </c>
      <c r="E374" t="n">
        <v>21.14</v>
      </c>
      <c r="F374" t="n">
        <v>17.67</v>
      </c>
      <c r="G374" t="n">
        <v>70.7</v>
      </c>
      <c r="H374" t="n">
        <v>0.95</v>
      </c>
      <c r="I374" t="n">
        <v>15</v>
      </c>
      <c r="J374" t="n">
        <v>266.77</v>
      </c>
      <c r="K374" t="n">
        <v>58.47</v>
      </c>
      <c r="L374" t="n">
        <v>14.25</v>
      </c>
      <c r="M374" t="n">
        <v>13</v>
      </c>
      <c r="N374" t="n">
        <v>69.04000000000001</v>
      </c>
      <c r="O374" t="n">
        <v>33135.65</v>
      </c>
      <c r="P374" t="n">
        <v>272.2</v>
      </c>
      <c r="Q374" t="n">
        <v>444.55</v>
      </c>
      <c r="R374" t="n">
        <v>73.59</v>
      </c>
      <c r="S374" t="n">
        <v>48.21</v>
      </c>
      <c r="T374" t="n">
        <v>6722.61</v>
      </c>
      <c r="U374" t="n">
        <v>0.66</v>
      </c>
      <c r="V374" t="n">
        <v>0.77</v>
      </c>
      <c r="W374" t="n">
        <v>0.19</v>
      </c>
      <c r="X374" t="n">
        <v>0.4</v>
      </c>
      <c r="Y374" t="n">
        <v>1</v>
      </c>
      <c r="Z374" t="n">
        <v>10</v>
      </c>
    </row>
    <row r="375">
      <c r="A375" t="n">
        <v>54</v>
      </c>
      <c r="B375" t="n">
        <v>125</v>
      </c>
      <c r="C375" t="inlineStr">
        <is>
          <t xml:space="preserve">CONCLUIDO	</t>
        </is>
      </c>
      <c r="D375" t="n">
        <v>4.7304</v>
      </c>
      <c r="E375" t="n">
        <v>21.14</v>
      </c>
      <c r="F375" t="n">
        <v>17.67</v>
      </c>
      <c r="G375" t="n">
        <v>70.7</v>
      </c>
      <c r="H375" t="n">
        <v>0.97</v>
      </c>
      <c r="I375" t="n">
        <v>15</v>
      </c>
      <c r="J375" t="n">
        <v>267.24</v>
      </c>
      <c r="K375" t="n">
        <v>58.47</v>
      </c>
      <c r="L375" t="n">
        <v>14.5</v>
      </c>
      <c r="M375" t="n">
        <v>13</v>
      </c>
      <c r="N375" t="n">
        <v>69.27</v>
      </c>
      <c r="O375" t="n">
        <v>33193.92</v>
      </c>
      <c r="P375" t="n">
        <v>272.21</v>
      </c>
      <c r="Q375" t="n">
        <v>444.59</v>
      </c>
      <c r="R375" t="n">
        <v>73.56</v>
      </c>
      <c r="S375" t="n">
        <v>48.21</v>
      </c>
      <c r="T375" t="n">
        <v>6709.92</v>
      </c>
      <c r="U375" t="n">
        <v>0.66</v>
      </c>
      <c r="V375" t="n">
        <v>0.77</v>
      </c>
      <c r="W375" t="n">
        <v>0.19</v>
      </c>
      <c r="X375" t="n">
        <v>0.4</v>
      </c>
      <c r="Y375" t="n">
        <v>1</v>
      </c>
      <c r="Z375" t="n">
        <v>10</v>
      </c>
    </row>
    <row r="376">
      <c r="A376" t="n">
        <v>55</v>
      </c>
      <c r="B376" t="n">
        <v>125</v>
      </c>
      <c r="C376" t="inlineStr">
        <is>
          <t xml:space="preserve">CONCLUIDO	</t>
        </is>
      </c>
      <c r="D376" t="n">
        <v>4.729</v>
      </c>
      <c r="E376" t="n">
        <v>21.15</v>
      </c>
      <c r="F376" t="n">
        <v>17.68</v>
      </c>
      <c r="G376" t="n">
        <v>70.72</v>
      </c>
      <c r="H376" t="n">
        <v>0.98</v>
      </c>
      <c r="I376" t="n">
        <v>15</v>
      </c>
      <c r="J376" t="n">
        <v>267.71</v>
      </c>
      <c r="K376" t="n">
        <v>58.47</v>
      </c>
      <c r="L376" t="n">
        <v>14.75</v>
      </c>
      <c r="M376" t="n">
        <v>13</v>
      </c>
      <c r="N376" t="n">
        <v>69.48999999999999</v>
      </c>
      <c r="O376" t="n">
        <v>33252.27</v>
      </c>
      <c r="P376" t="n">
        <v>272.13</v>
      </c>
      <c r="Q376" t="n">
        <v>444.55</v>
      </c>
      <c r="R376" t="n">
        <v>73.72</v>
      </c>
      <c r="S376" t="n">
        <v>48.21</v>
      </c>
      <c r="T376" t="n">
        <v>6788.69</v>
      </c>
      <c r="U376" t="n">
        <v>0.65</v>
      </c>
      <c r="V376" t="n">
        <v>0.77</v>
      </c>
      <c r="W376" t="n">
        <v>0.19</v>
      </c>
      <c r="X376" t="n">
        <v>0.4</v>
      </c>
      <c r="Y376" t="n">
        <v>1</v>
      </c>
      <c r="Z376" t="n">
        <v>10</v>
      </c>
    </row>
    <row r="377">
      <c r="A377" t="n">
        <v>56</v>
      </c>
      <c r="B377" t="n">
        <v>125</v>
      </c>
      <c r="C377" t="inlineStr">
        <is>
          <t xml:space="preserve">CONCLUIDO	</t>
        </is>
      </c>
      <c r="D377" t="n">
        <v>4.7525</v>
      </c>
      <c r="E377" t="n">
        <v>21.04</v>
      </c>
      <c r="F377" t="n">
        <v>17.62</v>
      </c>
      <c r="G377" t="n">
        <v>75.53</v>
      </c>
      <c r="H377" t="n">
        <v>1</v>
      </c>
      <c r="I377" t="n">
        <v>14</v>
      </c>
      <c r="J377" t="n">
        <v>268.19</v>
      </c>
      <c r="K377" t="n">
        <v>58.47</v>
      </c>
      <c r="L377" t="n">
        <v>15</v>
      </c>
      <c r="M377" t="n">
        <v>12</v>
      </c>
      <c r="N377" t="n">
        <v>69.70999999999999</v>
      </c>
      <c r="O377" t="n">
        <v>33310.7</v>
      </c>
      <c r="P377" t="n">
        <v>270.88</v>
      </c>
      <c r="Q377" t="n">
        <v>444.55</v>
      </c>
      <c r="R377" t="n">
        <v>71.75</v>
      </c>
      <c r="S377" t="n">
        <v>48.21</v>
      </c>
      <c r="T377" t="n">
        <v>5809.26</v>
      </c>
      <c r="U377" t="n">
        <v>0.67</v>
      </c>
      <c r="V377" t="n">
        <v>0.77</v>
      </c>
      <c r="W377" t="n">
        <v>0.19</v>
      </c>
      <c r="X377" t="n">
        <v>0.35</v>
      </c>
      <c r="Y377" t="n">
        <v>1</v>
      </c>
      <c r="Z377" t="n">
        <v>10</v>
      </c>
    </row>
    <row r="378">
      <c r="A378" t="n">
        <v>57</v>
      </c>
      <c r="B378" t="n">
        <v>125</v>
      </c>
      <c r="C378" t="inlineStr">
        <is>
          <t xml:space="preserve">CONCLUIDO	</t>
        </is>
      </c>
      <c r="D378" t="n">
        <v>4.7624</v>
      </c>
      <c r="E378" t="n">
        <v>21</v>
      </c>
      <c r="F378" t="n">
        <v>17.58</v>
      </c>
      <c r="G378" t="n">
        <v>75.34</v>
      </c>
      <c r="H378" t="n">
        <v>1.01</v>
      </c>
      <c r="I378" t="n">
        <v>14</v>
      </c>
      <c r="J378" t="n">
        <v>268.66</v>
      </c>
      <c r="K378" t="n">
        <v>58.47</v>
      </c>
      <c r="L378" t="n">
        <v>15.25</v>
      </c>
      <c r="M378" t="n">
        <v>12</v>
      </c>
      <c r="N378" t="n">
        <v>69.94</v>
      </c>
      <c r="O378" t="n">
        <v>33369.22</v>
      </c>
      <c r="P378" t="n">
        <v>270.57</v>
      </c>
      <c r="Q378" t="n">
        <v>444.55</v>
      </c>
      <c r="R378" t="n">
        <v>70.26000000000001</v>
      </c>
      <c r="S378" t="n">
        <v>48.21</v>
      </c>
      <c r="T378" t="n">
        <v>5066.34</v>
      </c>
      <c r="U378" t="n">
        <v>0.6899999999999999</v>
      </c>
      <c r="V378" t="n">
        <v>0.78</v>
      </c>
      <c r="W378" t="n">
        <v>0.19</v>
      </c>
      <c r="X378" t="n">
        <v>0.3</v>
      </c>
      <c r="Y378" t="n">
        <v>1</v>
      </c>
      <c r="Z378" t="n">
        <v>10</v>
      </c>
    </row>
    <row r="379">
      <c r="A379" t="n">
        <v>58</v>
      </c>
      <c r="B379" t="n">
        <v>125</v>
      </c>
      <c r="C379" t="inlineStr">
        <is>
          <t xml:space="preserve">CONCLUIDO	</t>
        </is>
      </c>
      <c r="D379" t="n">
        <v>4.7572</v>
      </c>
      <c r="E379" t="n">
        <v>21.02</v>
      </c>
      <c r="F379" t="n">
        <v>17.6</v>
      </c>
      <c r="G379" t="n">
        <v>75.44</v>
      </c>
      <c r="H379" t="n">
        <v>1.03</v>
      </c>
      <c r="I379" t="n">
        <v>14</v>
      </c>
      <c r="J379" t="n">
        <v>269.14</v>
      </c>
      <c r="K379" t="n">
        <v>58.47</v>
      </c>
      <c r="L379" t="n">
        <v>15.5</v>
      </c>
      <c r="M379" t="n">
        <v>12</v>
      </c>
      <c r="N379" t="n">
        <v>70.16</v>
      </c>
      <c r="O379" t="n">
        <v>33427.83</v>
      </c>
      <c r="P379" t="n">
        <v>270.73</v>
      </c>
      <c r="Q379" t="n">
        <v>444.56</v>
      </c>
      <c r="R379" t="n">
        <v>71.38</v>
      </c>
      <c r="S379" t="n">
        <v>48.21</v>
      </c>
      <c r="T379" t="n">
        <v>5622.9</v>
      </c>
      <c r="U379" t="n">
        <v>0.68</v>
      </c>
      <c r="V379" t="n">
        <v>0.78</v>
      </c>
      <c r="W379" t="n">
        <v>0.18</v>
      </c>
      <c r="X379" t="n">
        <v>0.33</v>
      </c>
      <c r="Y379" t="n">
        <v>1</v>
      </c>
      <c r="Z379" t="n">
        <v>10</v>
      </c>
    </row>
    <row r="380">
      <c r="A380" t="n">
        <v>59</v>
      </c>
      <c r="B380" t="n">
        <v>125</v>
      </c>
      <c r="C380" t="inlineStr">
        <is>
          <t xml:space="preserve">CONCLUIDO	</t>
        </is>
      </c>
      <c r="D380" t="n">
        <v>4.7319</v>
      </c>
      <c r="E380" t="n">
        <v>21.13</v>
      </c>
      <c r="F380" t="n">
        <v>17.71</v>
      </c>
      <c r="G380" t="n">
        <v>75.92</v>
      </c>
      <c r="H380" t="n">
        <v>1.04</v>
      </c>
      <c r="I380" t="n">
        <v>14</v>
      </c>
      <c r="J380" t="n">
        <v>269.61</v>
      </c>
      <c r="K380" t="n">
        <v>58.47</v>
      </c>
      <c r="L380" t="n">
        <v>15.75</v>
      </c>
      <c r="M380" t="n">
        <v>12</v>
      </c>
      <c r="N380" t="n">
        <v>70.39</v>
      </c>
      <c r="O380" t="n">
        <v>33486.53</v>
      </c>
      <c r="P380" t="n">
        <v>272.24</v>
      </c>
      <c r="Q380" t="n">
        <v>444.58</v>
      </c>
      <c r="R380" t="n">
        <v>75.11</v>
      </c>
      <c r="S380" t="n">
        <v>48.21</v>
      </c>
      <c r="T380" t="n">
        <v>7489.85</v>
      </c>
      <c r="U380" t="n">
        <v>0.64</v>
      </c>
      <c r="V380" t="n">
        <v>0.77</v>
      </c>
      <c r="W380" t="n">
        <v>0.19</v>
      </c>
      <c r="X380" t="n">
        <v>0.44</v>
      </c>
      <c r="Y380" t="n">
        <v>1</v>
      </c>
      <c r="Z380" t="n">
        <v>10</v>
      </c>
    </row>
    <row r="381">
      <c r="A381" t="n">
        <v>60</v>
      </c>
      <c r="B381" t="n">
        <v>125</v>
      </c>
      <c r="C381" t="inlineStr">
        <is>
          <t xml:space="preserve">CONCLUIDO	</t>
        </is>
      </c>
      <c r="D381" t="n">
        <v>4.742</v>
      </c>
      <c r="E381" t="n">
        <v>21.09</v>
      </c>
      <c r="F381" t="n">
        <v>17.67</v>
      </c>
      <c r="G381" t="n">
        <v>75.73</v>
      </c>
      <c r="H381" t="n">
        <v>1.05</v>
      </c>
      <c r="I381" t="n">
        <v>14</v>
      </c>
      <c r="J381" t="n">
        <v>270.09</v>
      </c>
      <c r="K381" t="n">
        <v>58.47</v>
      </c>
      <c r="L381" t="n">
        <v>16</v>
      </c>
      <c r="M381" t="n">
        <v>12</v>
      </c>
      <c r="N381" t="n">
        <v>70.62</v>
      </c>
      <c r="O381" t="n">
        <v>33545.31</v>
      </c>
      <c r="P381" t="n">
        <v>270.51</v>
      </c>
      <c r="Q381" t="n">
        <v>444.55</v>
      </c>
      <c r="R381" t="n">
        <v>73.51000000000001</v>
      </c>
      <c r="S381" t="n">
        <v>48.21</v>
      </c>
      <c r="T381" t="n">
        <v>6690.98</v>
      </c>
      <c r="U381" t="n">
        <v>0.66</v>
      </c>
      <c r="V381" t="n">
        <v>0.77</v>
      </c>
      <c r="W381" t="n">
        <v>0.19</v>
      </c>
      <c r="X381" t="n">
        <v>0.39</v>
      </c>
      <c r="Y381" t="n">
        <v>1</v>
      </c>
      <c r="Z381" t="n">
        <v>10</v>
      </c>
    </row>
    <row r="382">
      <c r="A382" t="n">
        <v>61</v>
      </c>
      <c r="B382" t="n">
        <v>125</v>
      </c>
      <c r="C382" t="inlineStr">
        <is>
          <t xml:space="preserve">CONCLUIDO	</t>
        </is>
      </c>
      <c r="D382" t="n">
        <v>4.764</v>
      </c>
      <c r="E382" t="n">
        <v>20.99</v>
      </c>
      <c r="F382" t="n">
        <v>17.62</v>
      </c>
      <c r="G382" t="n">
        <v>81.31999999999999</v>
      </c>
      <c r="H382" t="n">
        <v>1.07</v>
      </c>
      <c r="I382" t="n">
        <v>13</v>
      </c>
      <c r="J382" t="n">
        <v>270.57</v>
      </c>
      <c r="K382" t="n">
        <v>58.47</v>
      </c>
      <c r="L382" t="n">
        <v>16.25</v>
      </c>
      <c r="M382" t="n">
        <v>11</v>
      </c>
      <c r="N382" t="n">
        <v>70.84</v>
      </c>
      <c r="O382" t="n">
        <v>33604.17</v>
      </c>
      <c r="P382" t="n">
        <v>269.89</v>
      </c>
      <c r="Q382" t="n">
        <v>444.55</v>
      </c>
      <c r="R382" t="n">
        <v>71.84</v>
      </c>
      <c r="S382" t="n">
        <v>48.21</v>
      </c>
      <c r="T382" t="n">
        <v>5861.83</v>
      </c>
      <c r="U382" t="n">
        <v>0.67</v>
      </c>
      <c r="V382" t="n">
        <v>0.77</v>
      </c>
      <c r="W382" t="n">
        <v>0.18</v>
      </c>
      <c r="X382" t="n">
        <v>0.34</v>
      </c>
      <c r="Y382" t="n">
        <v>1</v>
      </c>
      <c r="Z382" t="n">
        <v>10</v>
      </c>
    </row>
    <row r="383">
      <c r="A383" t="n">
        <v>62</v>
      </c>
      <c r="B383" t="n">
        <v>125</v>
      </c>
      <c r="C383" t="inlineStr">
        <is>
          <t xml:space="preserve">CONCLUIDO	</t>
        </is>
      </c>
      <c r="D383" t="n">
        <v>4.7644</v>
      </c>
      <c r="E383" t="n">
        <v>20.99</v>
      </c>
      <c r="F383" t="n">
        <v>17.62</v>
      </c>
      <c r="G383" t="n">
        <v>81.31999999999999</v>
      </c>
      <c r="H383" t="n">
        <v>1.08</v>
      </c>
      <c r="I383" t="n">
        <v>13</v>
      </c>
      <c r="J383" t="n">
        <v>271.05</v>
      </c>
      <c r="K383" t="n">
        <v>58.47</v>
      </c>
      <c r="L383" t="n">
        <v>16.5</v>
      </c>
      <c r="M383" t="n">
        <v>11</v>
      </c>
      <c r="N383" t="n">
        <v>71.06999999999999</v>
      </c>
      <c r="O383" t="n">
        <v>33663.13</v>
      </c>
      <c r="P383" t="n">
        <v>269.83</v>
      </c>
      <c r="Q383" t="n">
        <v>444.55</v>
      </c>
      <c r="R383" t="n">
        <v>71.75</v>
      </c>
      <c r="S383" t="n">
        <v>48.21</v>
      </c>
      <c r="T383" t="n">
        <v>5813.44</v>
      </c>
      <c r="U383" t="n">
        <v>0.67</v>
      </c>
      <c r="V383" t="n">
        <v>0.77</v>
      </c>
      <c r="W383" t="n">
        <v>0.18</v>
      </c>
      <c r="X383" t="n">
        <v>0.34</v>
      </c>
      <c r="Y383" t="n">
        <v>1</v>
      </c>
      <c r="Z383" t="n">
        <v>10</v>
      </c>
    </row>
    <row r="384">
      <c r="A384" t="n">
        <v>63</v>
      </c>
      <c r="B384" t="n">
        <v>125</v>
      </c>
      <c r="C384" t="inlineStr">
        <is>
          <t xml:space="preserve">CONCLUIDO	</t>
        </is>
      </c>
      <c r="D384" t="n">
        <v>4.7646</v>
      </c>
      <c r="E384" t="n">
        <v>20.99</v>
      </c>
      <c r="F384" t="n">
        <v>17.62</v>
      </c>
      <c r="G384" t="n">
        <v>81.31</v>
      </c>
      <c r="H384" t="n">
        <v>1.1</v>
      </c>
      <c r="I384" t="n">
        <v>13</v>
      </c>
      <c r="J384" t="n">
        <v>271.52</v>
      </c>
      <c r="K384" t="n">
        <v>58.47</v>
      </c>
      <c r="L384" t="n">
        <v>16.75</v>
      </c>
      <c r="M384" t="n">
        <v>11</v>
      </c>
      <c r="N384" t="n">
        <v>71.3</v>
      </c>
      <c r="O384" t="n">
        <v>33722.17</v>
      </c>
      <c r="P384" t="n">
        <v>269.89</v>
      </c>
      <c r="Q384" t="n">
        <v>444.55</v>
      </c>
      <c r="R384" t="n">
        <v>71.69</v>
      </c>
      <c r="S384" t="n">
        <v>48.21</v>
      </c>
      <c r="T384" t="n">
        <v>5783.83</v>
      </c>
      <c r="U384" t="n">
        <v>0.67</v>
      </c>
      <c r="V384" t="n">
        <v>0.77</v>
      </c>
      <c r="W384" t="n">
        <v>0.19</v>
      </c>
      <c r="X384" t="n">
        <v>0.34</v>
      </c>
      <c r="Y384" t="n">
        <v>1</v>
      </c>
      <c r="Z384" t="n">
        <v>10</v>
      </c>
    </row>
    <row r="385">
      <c r="A385" t="n">
        <v>64</v>
      </c>
      <c r="B385" t="n">
        <v>125</v>
      </c>
      <c r="C385" t="inlineStr">
        <is>
          <t xml:space="preserve">CONCLUIDO	</t>
        </is>
      </c>
      <c r="D385" t="n">
        <v>4.7608</v>
      </c>
      <c r="E385" t="n">
        <v>21</v>
      </c>
      <c r="F385" t="n">
        <v>17.63</v>
      </c>
      <c r="G385" t="n">
        <v>81.39</v>
      </c>
      <c r="H385" t="n">
        <v>1.11</v>
      </c>
      <c r="I385" t="n">
        <v>13</v>
      </c>
      <c r="J385" t="n">
        <v>272</v>
      </c>
      <c r="K385" t="n">
        <v>58.47</v>
      </c>
      <c r="L385" t="n">
        <v>17</v>
      </c>
      <c r="M385" t="n">
        <v>11</v>
      </c>
      <c r="N385" t="n">
        <v>71.53</v>
      </c>
      <c r="O385" t="n">
        <v>33781.3</v>
      </c>
      <c r="P385" t="n">
        <v>270.13</v>
      </c>
      <c r="Q385" t="n">
        <v>444.57</v>
      </c>
      <c r="R385" t="n">
        <v>72.31999999999999</v>
      </c>
      <c r="S385" t="n">
        <v>48.21</v>
      </c>
      <c r="T385" t="n">
        <v>6102.21</v>
      </c>
      <c r="U385" t="n">
        <v>0.67</v>
      </c>
      <c r="V385" t="n">
        <v>0.77</v>
      </c>
      <c r="W385" t="n">
        <v>0.18</v>
      </c>
      <c r="X385" t="n">
        <v>0.36</v>
      </c>
      <c r="Y385" t="n">
        <v>1</v>
      </c>
      <c r="Z385" t="n">
        <v>10</v>
      </c>
    </row>
    <row r="386">
      <c r="A386" t="n">
        <v>65</v>
      </c>
      <c r="B386" t="n">
        <v>125</v>
      </c>
      <c r="C386" t="inlineStr">
        <is>
          <t xml:space="preserve">CONCLUIDO	</t>
        </is>
      </c>
      <c r="D386" t="n">
        <v>4.7614</v>
      </c>
      <c r="E386" t="n">
        <v>21</v>
      </c>
      <c r="F386" t="n">
        <v>17.63</v>
      </c>
      <c r="G386" t="n">
        <v>81.38</v>
      </c>
      <c r="H386" t="n">
        <v>1.13</v>
      </c>
      <c r="I386" t="n">
        <v>13</v>
      </c>
      <c r="J386" t="n">
        <v>272.48</v>
      </c>
      <c r="K386" t="n">
        <v>58.47</v>
      </c>
      <c r="L386" t="n">
        <v>17.25</v>
      </c>
      <c r="M386" t="n">
        <v>11</v>
      </c>
      <c r="N386" t="n">
        <v>71.76000000000001</v>
      </c>
      <c r="O386" t="n">
        <v>33840.65</v>
      </c>
      <c r="P386" t="n">
        <v>269.69</v>
      </c>
      <c r="Q386" t="n">
        <v>444.55</v>
      </c>
      <c r="R386" t="n">
        <v>72.18000000000001</v>
      </c>
      <c r="S386" t="n">
        <v>48.21</v>
      </c>
      <c r="T386" t="n">
        <v>6031.36</v>
      </c>
      <c r="U386" t="n">
        <v>0.67</v>
      </c>
      <c r="V386" t="n">
        <v>0.77</v>
      </c>
      <c r="W386" t="n">
        <v>0.19</v>
      </c>
      <c r="X386" t="n">
        <v>0.35</v>
      </c>
      <c r="Y386" t="n">
        <v>1</v>
      </c>
      <c r="Z386" t="n">
        <v>10</v>
      </c>
    </row>
    <row r="387">
      <c r="A387" t="n">
        <v>66</v>
      </c>
      <c r="B387" t="n">
        <v>125</v>
      </c>
      <c r="C387" t="inlineStr">
        <is>
          <t xml:space="preserve">CONCLUIDO	</t>
        </is>
      </c>
      <c r="D387" t="n">
        <v>4.7838</v>
      </c>
      <c r="E387" t="n">
        <v>20.9</v>
      </c>
      <c r="F387" t="n">
        <v>17.58</v>
      </c>
      <c r="G387" t="n">
        <v>87.90000000000001</v>
      </c>
      <c r="H387" t="n">
        <v>1.14</v>
      </c>
      <c r="I387" t="n">
        <v>12</v>
      </c>
      <c r="J387" t="n">
        <v>272.97</v>
      </c>
      <c r="K387" t="n">
        <v>58.47</v>
      </c>
      <c r="L387" t="n">
        <v>17.5</v>
      </c>
      <c r="M387" t="n">
        <v>10</v>
      </c>
      <c r="N387" t="n">
        <v>71.98999999999999</v>
      </c>
      <c r="O387" t="n">
        <v>33899.96</v>
      </c>
      <c r="P387" t="n">
        <v>267.81</v>
      </c>
      <c r="Q387" t="n">
        <v>444.55</v>
      </c>
      <c r="R387" t="n">
        <v>70.48</v>
      </c>
      <c r="S387" t="n">
        <v>48.21</v>
      </c>
      <c r="T387" t="n">
        <v>5186.77</v>
      </c>
      <c r="U387" t="n">
        <v>0.68</v>
      </c>
      <c r="V387" t="n">
        <v>0.78</v>
      </c>
      <c r="W387" t="n">
        <v>0.18</v>
      </c>
      <c r="X387" t="n">
        <v>0.3</v>
      </c>
      <c r="Y387" t="n">
        <v>1</v>
      </c>
      <c r="Z387" t="n">
        <v>10</v>
      </c>
    </row>
    <row r="388">
      <c r="A388" t="n">
        <v>67</v>
      </c>
      <c r="B388" t="n">
        <v>125</v>
      </c>
      <c r="C388" t="inlineStr">
        <is>
          <t xml:space="preserve">CONCLUIDO	</t>
        </is>
      </c>
      <c r="D388" t="n">
        <v>4.7825</v>
      </c>
      <c r="E388" t="n">
        <v>20.91</v>
      </c>
      <c r="F388" t="n">
        <v>17.59</v>
      </c>
      <c r="G388" t="n">
        <v>87.93000000000001</v>
      </c>
      <c r="H388" t="n">
        <v>1.16</v>
      </c>
      <c r="I388" t="n">
        <v>12</v>
      </c>
      <c r="J388" t="n">
        <v>273.45</v>
      </c>
      <c r="K388" t="n">
        <v>58.47</v>
      </c>
      <c r="L388" t="n">
        <v>17.75</v>
      </c>
      <c r="M388" t="n">
        <v>10</v>
      </c>
      <c r="N388" t="n">
        <v>72.22</v>
      </c>
      <c r="O388" t="n">
        <v>33959.36</v>
      </c>
      <c r="P388" t="n">
        <v>268.37</v>
      </c>
      <c r="Q388" t="n">
        <v>444.55</v>
      </c>
      <c r="R388" t="n">
        <v>70.73</v>
      </c>
      <c r="S388" t="n">
        <v>48.21</v>
      </c>
      <c r="T388" t="n">
        <v>5311.45</v>
      </c>
      <c r="U388" t="n">
        <v>0.68</v>
      </c>
      <c r="V388" t="n">
        <v>0.78</v>
      </c>
      <c r="W388" t="n">
        <v>0.18</v>
      </c>
      <c r="X388" t="n">
        <v>0.31</v>
      </c>
      <c r="Y388" t="n">
        <v>1</v>
      </c>
      <c r="Z388" t="n">
        <v>10</v>
      </c>
    </row>
    <row r="389">
      <c r="A389" t="n">
        <v>68</v>
      </c>
      <c r="B389" t="n">
        <v>125</v>
      </c>
      <c r="C389" t="inlineStr">
        <is>
          <t xml:space="preserve">CONCLUIDO	</t>
        </is>
      </c>
      <c r="D389" t="n">
        <v>4.7827</v>
      </c>
      <c r="E389" t="n">
        <v>20.91</v>
      </c>
      <c r="F389" t="n">
        <v>17.59</v>
      </c>
      <c r="G389" t="n">
        <v>87.92</v>
      </c>
      <c r="H389" t="n">
        <v>1.17</v>
      </c>
      <c r="I389" t="n">
        <v>12</v>
      </c>
      <c r="J389" t="n">
        <v>273.93</v>
      </c>
      <c r="K389" t="n">
        <v>58.47</v>
      </c>
      <c r="L389" t="n">
        <v>18</v>
      </c>
      <c r="M389" t="n">
        <v>10</v>
      </c>
      <c r="N389" t="n">
        <v>72.45999999999999</v>
      </c>
      <c r="O389" t="n">
        <v>34018.85</v>
      </c>
      <c r="P389" t="n">
        <v>268.21</v>
      </c>
      <c r="Q389" t="n">
        <v>444.57</v>
      </c>
      <c r="R389" t="n">
        <v>70.65000000000001</v>
      </c>
      <c r="S389" t="n">
        <v>48.21</v>
      </c>
      <c r="T389" t="n">
        <v>5268.64</v>
      </c>
      <c r="U389" t="n">
        <v>0.68</v>
      </c>
      <c r="V389" t="n">
        <v>0.78</v>
      </c>
      <c r="W389" t="n">
        <v>0.18</v>
      </c>
      <c r="X389" t="n">
        <v>0.31</v>
      </c>
      <c r="Y389" t="n">
        <v>1</v>
      </c>
      <c r="Z389" t="n">
        <v>10</v>
      </c>
    </row>
    <row r="390">
      <c r="A390" t="n">
        <v>69</v>
      </c>
      <c r="B390" t="n">
        <v>125</v>
      </c>
      <c r="C390" t="inlineStr">
        <is>
          <t xml:space="preserve">CONCLUIDO	</t>
        </is>
      </c>
      <c r="D390" t="n">
        <v>4.7829</v>
      </c>
      <c r="E390" t="n">
        <v>20.91</v>
      </c>
      <c r="F390" t="n">
        <v>17.58</v>
      </c>
      <c r="G390" t="n">
        <v>87.92</v>
      </c>
      <c r="H390" t="n">
        <v>1.18</v>
      </c>
      <c r="I390" t="n">
        <v>12</v>
      </c>
      <c r="J390" t="n">
        <v>274.41</v>
      </c>
      <c r="K390" t="n">
        <v>58.47</v>
      </c>
      <c r="L390" t="n">
        <v>18.25</v>
      </c>
      <c r="M390" t="n">
        <v>10</v>
      </c>
      <c r="N390" t="n">
        <v>72.69</v>
      </c>
      <c r="O390" t="n">
        <v>34078.44</v>
      </c>
      <c r="P390" t="n">
        <v>268.65</v>
      </c>
      <c r="Q390" t="n">
        <v>444.55</v>
      </c>
      <c r="R390" t="n">
        <v>70.64</v>
      </c>
      <c r="S390" t="n">
        <v>48.21</v>
      </c>
      <c r="T390" t="n">
        <v>5266.88</v>
      </c>
      <c r="U390" t="n">
        <v>0.68</v>
      </c>
      <c r="V390" t="n">
        <v>0.78</v>
      </c>
      <c r="W390" t="n">
        <v>0.18</v>
      </c>
      <c r="X390" t="n">
        <v>0.31</v>
      </c>
      <c r="Y390" t="n">
        <v>1</v>
      </c>
      <c r="Z390" t="n">
        <v>10</v>
      </c>
    </row>
    <row r="391">
      <c r="A391" t="n">
        <v>70</v>
      </c>
      <c r="B391" t="n">
        <v>125</v>
      </c>
      <c r="C391" t="inlineStr">
        <is>
          <t xml:space="preserve">CONCLUIDO	</t>
        </is>
      </c>
      <c r="D391" t="n">
        <v>4.7828</v>
      </c>
      <c r="E391" t="n">
        <v>20.91</v>
      </c>
      <c r="F391" t="n">
        <v>17.58</v>
      </c>
      <c r="G391" t="n">
        <v>87.92</v>
      </c>
      <c r="H391" t="n">
        <v>1.2</v>
      </c>
      <c r="I391" t="n">
        <v>12</v>
      </c>
      <c r="J391" t="n">
        <v>274.9</v>
      </c>
      <c r="K391" t="n">
        <v>58.47</v>
      </c>
      <c r="L391" t="n">
        <v>18.5</v>
      </c>
      <c r="M391" t="n">
        <v>10</v>
      </c>
      <c r="N391" t="n">
        <v>72.92</v>
      </c>
      <c r="O391" t="n">
        <v>34138.11</v>
      </c>
      <c r="P391" t="n">
        <v>268.91</v>
      </c>
      <c r="Q391" t="n">
        <v>444.56</v>
      </c>
      <c r="R391" t="n">
        <v>70.56999999999999</v>
      </c>
      <c r="S391" t="n">
        <v>48.21</v>
      </c>
      <c r="T391" t="n">
        <v>5231.26</v>
      </c>
      <c r="U391" t="n">
        <v>0.68</v>
      </c>
      <c r="V391" t="n">
        <v>0.78</v>
      </c>
      <c r="W391" t="n">
        <v>0.18</v>
      </c>
      <c r="X391" t="n">
        <v>0.31</v>
      </c>
      <c r="Y391" t="n">
        <v>1</v>
      </c>
      <c r="Z391" t="n">
        <v>10</v>
      </c>
    </row>
    <row r="392">
      <c r="A392" t="n">
        <v>71</v>
      </c>
      <c r="B392" t="n">
        <v>125</v>
      </c>
      <c r="C392" t="inlineStr">
        <is>
          <t xml:space="preserve">CONCLUIDO	</t>
        </is>
      </c>
      <c r="D392" t="n">
        <v>4.7903</v>
      </c>
      <c r="E392" t="n">
        <v>20.88</v>
      </c>
      <c r="F392" t="n">
        <v>17.55</v>
      </c>
      <c r="G392" t="n">
        <v>87.76000000000001</v>
      </c>
      <c r="H392" t="n">
        <v>1.21</v>
      </c>
      <c r="I392" t="n">
        <v>12</v>
      </c>
      <c r="J392" t="n">
        <v>275.38</v>
      </c>
      <c r="K392" t="n">
        <v>58.47</v>
      </c>
      <c r="L392" t="n">
        <v>18.75</v>
      </c>
      <c r="M392" t="n">
        <v>10</v>
      </c>
      <c r="N392" t="n">
        <v>73.16</v>
      </c>
      <c r="O392" t="n">
        <v>34197.87</v>
      </c>
      <c r="P392" t="n">
        <v>267.84</v>
      </c>
      <c r="Q392" t="n">
        <v>444.55</v>
      </c>
      <c r="R392" t="n">
        <v>69.40000000000001</v>
      </c>
      <c r="S392" t="n">
        <v>48.21</v>
      </c>
      <c r="T392" t="n">
        <v>4643.5</v>
      </c>
      <c r="U392" t="n">
        <v>0.6899999999999999</v>
      </c>
      <c r="V392" t="n">
        <v>0.78</v>
      </c>
      <c r="W392" t="n">
        <v>0.18</v>
      </c>
      <c r="X392" t="n">
        <v>0.28</v>
      </c>
      <c r="Y392" t="n">
        <v>1</v>
      </c>
      <c r="Z392" t="n">
        <v>10</v>
      </c>
    </row>
    <row r="393">
      <c r="A393" t="n">
        <v>72</v>
      </c>
      <c r="B393" t="n">
        <v>125</v>
      </c>
      <c r="C393" t="inlineStr">
        <is>
          <t xml:space="preserve">CONCLUIDO	</t>
        </is>
      </c>
      <c r="D393" t="n">
        <v>4.8159</v>
      </c>
      <c r="E393" t="n">
        <v>20.76</v>
      </c>
      <c r="F393" t="n">
        <v>17.49</v>
      </c>
      <c r="G393" t="n">
        <v>95.39</v>
      </c>
      <c r="H393" t="n">
        <v>1.23</v>
      </c>
      <c r="I393" t="n">
        <v>11</v>
      </c>
      <c r="J393" t="n">
        <v>275.87</v>
      </c>
      <c r="K393" t="n">
        <v>58.47</v>
      </c>
      <c r="L393" t="n">
        <v>19</v>
      </c>
      <c r="M393" t="n">
        <v>9</v>
      </c>
      <c r="N393" t="n">
        <v>73.39</v>
      </c>
      <c r="O393" t="n">
        <v>34257.73</v>
      </c>
      <c r="P393" t="n">
        <v>265.62</v>
      </c>
      <c r="Q393" t="n">
        <v>444.56</v>
      </c>
      <c r="R393" t="n">
        <v>67.43000000000001</v>
      </c>
      <c r="S393" t="n">
        <v>48.21</v>
      </c>
      <c r="T393" t="n">
        <v>3663.44</v>
      </c>
      <c r="U393" t="n">
        <v>0.71</v>
      </c>
      <c r="V393" t="n">
        <v>0.78</v>
      </c>
      <c r="W393" t="n">
        <v>0.18</v>
      </c>
      <c r="X393" t="n">
        <v>0.21</v>
      </c>
      <c r="Y393" t="n">
        <v>1</v>
      </c>
      <c r="Z393" t="n">
        <v>10</v>
      </c>
    </row>
    <row r="394">
      <c r="A394" t="n">
        <v>73</v>
      </c>
      <c r="B394" t="n">
        <v>125</v>
      </c>
      <c r="C394" t="inlineStr">
        <is>
          <t xml:space="preserve">CONCLUIDO	</t>
        </is>
      </c>
      <c r="D394" t="n">
        <v>4.7951</v>
      </c>
      <c r="E394" t="n">
        <v>20.85</v>
      </c>
      <c r="F394" t="n">
        <v>17.58</v>
      </c>
      <c r="G394" t="n">
        <v>95.88</v>
      </c>
      <c r="H394" t="n">
        <v>1.24</v>
      </c>
      <c r="I394" t="n">
        <v>11</v>
      </c>
      <c r="J394" t="n">
        <v>276.35</v>
      </c>
      <c r="K394" t="n">
        <v>58.47</v>
      </c>
      <c r="L394" t="n">
        <v>19.25</v>
      </c>
      <c r="M394" t="n">
        <v>9</v>
      </c>
      <c r="N394" t="n">
        <v>73.63</v>
      </c>
      <c r="O394" t="n">
        <v>34317.68</v>
      </c>
      <c r="P394" t="n">
        <v>267.11</v>
      </c>
      <c r="Q394" t="n">
        <v>444.55</v>
      </c>
      <c r="R394" t="n">
        <v>70.66</v>
      </c>
      <c r="S394" t="n">
        <v>48.21</v>
      </c>
      <c r="T394" t="n">
        <v>5279.77</v>
      </c>
      <c r="U394" t="n">
        <v>0.68</v>
      </c>
      <c r="V394" t="n">
        <v>0.78</v>
      </c>
      <c r="W394" t="n">
        <v>0.18</v>
      </c>
      <c r="X394" t="n">
        <v>0.3</v>
      </c>
      <c r="Y394" t="n">
        <v>1</v>
      </c>
      <c r="Z394" t="n">
        <v>10</v>
      </c>
    </row>
    <row r="395">
      <c r="A395" t="n">
        <v>74</v>
      </c>
      <c r="B395" t="n">
        <v>125</v>
      </c>
      <c r="C395" t="inlineStr">
        <is>
          <t xml:space="preserve">CONCLUIDO	</t>
        </is>
      </c>
      <c r="D395" t="n">
        <v>4.799</v>
      </c>
      <c r="E395" t="n">
        <v>20.84</v>
      </c>
      <c r="F395" t="n">
        <v>17.56</v>
      </c>
      <c r="G395" t="n">
        <v>95.79000000000001</v>
      </c>
      <c r="H395" t="n">
        <v>1.25</v>
      </c>
      <c r="I395" t="n">
        <v>11</v>
      </c>
      <c r="J395" t="n">
        <v>276.84</v>
      </c>
      <c r="K395" t="n">
        <v>58.47</v>
      </c>
      <c r="L395" t="n">
        <v>19.5</v>
      </c>
      <c r="M395" t="n">
        <v>9</v>
      </c>
      <c r="N395" t="n">
        <v>73.87</v>
      </c>
      <c r="O395" t="n">
        <v>34377.72</v>
      </c>
      <c r="P395" t="n">
        <v>266.73</v>
      </c>
      <c r="Q395" t="n">
        <v>444.55</v>
      </c>
      <c r="R395" t="n">
        <v>69.90000000000001</v>
      </c>
      <c r="S395" t="n">
        <v>48.21</v>
      </c>
      <c r="T395" t="n">
        <v>4898.32</v>
      </c>
      <c r="U395" t="n">
        <v>0.6899999999999999</v>
      </c>
      <c r="V395" t="n">
        <v>0.78</v>
      </c>
      <c r="W395" t="n">
        <v>0.18</v>
      </c>
      <c r="X395" t="n">
        <v>0.28</v>
      </c>
      <c r="Y395" t="n">
        <v>1</v>
      </c>
      <c r="Z395" t="n">
        <v>10</v>
      </c>
    </row>
    <row r="396">
      <c r="A396" t="n">
        <v>75</v>
      </c>
      <c r="B396" t="n">
        <v>125</v>
      </c>
      <c r="C396" t="inlineStr">
        <is>
          <t xml:space="preserve">CONCLUIDO	</t>
        </is>
      </c>
      <c r="D396" t="n">
        <v>4.7964</v>
      </c>
      <c r="E396" t="n">
        <v>20.85</v>
      </c>
      <c r="F396" t="n">
        <v>17.57</v>
      </c>
      <c r="G396" t="n">
        <v>95.84999999999999</v>
      </c>
      <c r="H396" t="n">
        <v>1.27</v>
      </c>
      <c r="I396" t="n">
        <v>11</v>
      </c>
      <c r="J396" t="n">
        <v>277.33</v>
      </c>
      <c r="K396" t="n">
        <v>58.47</v>
      </c>
      <c r="L396" t="n">
        <v>19.75</v>
      </c>
      <c r="M396" t="n">
        <v>9</v>
      </c>
      <c r="N396" t="n">
        <v>74.09999999999999</v>
      </c>
      <c r="O396" t="n">
        <v>34437.85</v>
      </c>
      <c r="P396" t="n">
        <v>267.06</v>
      </c>
      <c r="Q396" t="n">
        <v>444.56</v>
      </c>
      <c r="R396" t="n">
        <v>70.33</v>
      </c>
      <c r="S396" t="n">
        <v>48.21</v>
      </c>
      <c r="T396" t="n">
        <v>5114.82</v>
      </c>
      <c r="U396" t="n">
        <v>0.6899999999999999</v>
      </c>
      <c r="V396" t="n">
        <v>0.78</v>
      </c>
      <c r="W396" t="n">
        <v>0.18</v>
      </c>
      <c r="X396" t="n">
        <v>0.3</v>
      </c>
      <c r="Y396" t="n">
        <v>1</v>
      </c>
      <c r="Z396" t="n">
        <v>10</v>
      </c>
    </row>
    <row r="397">
      <c r="A397" t="n">
        <v>76</v>
      </c>
      <c r="B397" t="n">
        <v>125</v>
      </c>
      <c r="C397" t="inlineStr">
        <is>
          <t xml:space="preserve">CONCLUIDO	</t>
        </is>
      </c>
      <c r="D397" t="n">
        <v>4.7992</v>
      </c>
      <c r="E397" t="n">
        <v>20.84</v>
      </c>
      <c r="F397" t="n">
        <v>17.56</v>
      </c>
      <c r="G397" t="n">
        <v>95.78</v>
      </c>
      <c r="H397" t="n">
        <v>1.28</v>
      </c>
      <c r="I397" t="n">
        <v>11</v>
      </c>
      <c r="J397" t="n">
        <v>277.82</v>
      </c>
      <c r="K397" t="n">
        <v>58.47</v>
      </c>
      <c r="L397" t="n">
        <v>20</v>
      </c>
      <c r="M397" t="n">
        <v>9</v>
      </c>
      <c r="N397" t="n">
        <v>74.34</v>
      </c>
      <c r="O397" t="n">
        <v>34498.07</v>
      </c>
      <c r="P397" t="n">
        <v>267.17</v>
      </c>
      <c r="Q397" t="n">
        <v>444.55</v>
      </c>
      <c r="R397" t="n">
        <v>69.90000000000001</v>
      </c>
      <c r="S397" t="n">
        <v>48.21</v>
      </c>
      <c r="T397" t="n">
        <v>4897.67</v>
      </c>
      <c r="U397" t="n">
        <v>0.6899999999999999</v>
      </c>
      <c r="V397" t="n">
        <v>0.78</v>
      </c>
      <c r="W397" t="n">
        <v>0.18</v>
      </c>
      <c r="X397" t="n">
        <v>0.28</v>
      </c>
      <c r="Y397" t="n">
        <v>1</v>
      </c>
      <c r="Z397" t="n">
        <v>10</v>
      </c>
    </row>
    <row r="398">
      <c r="A398" t="n">
        <v>77</v>
      </c>
      <c r="B398" t="n">
        <v>125</v>
      </c>
      <c r="C398" t="inlineStr">
        <is>
          <t xml:space="preserve">CONCLUIDO	</t>
        </is>
      </c>
      <c r="D398" t="n">
        <v>4.7988</v>
      </c>
      <c r="E398" t="n">
        <v>20.84</v>
      </c>
      <c r="F398" t="n">
        <v>17.56</v>
      </c>
      <c r="G398" t="n">
        <v>95.79000000000001</v>
      </c>
      <c r="H398" t="n">
        <v>1.3</v>
      </c>
      <c r="I398" t="n">
        <v>11</v>
      </c>
      <c r="J398" t="n">
        <v>278.3</v>
      </c>
      <c r="K398" t="n">
        <v>58.47</v>
      </c>
      <c r="L398" t="n">
        <v>20.25</v>
      </c>
      <c r="M398" t="n">
        <v>9</v>
      </c>
      <c r="N398" t="n">
        <v>74.58</v>
      </c>
      <c r="O398" t="n">
        <v>34558.39</v>
      </c>
      <c r="P398" t="n">
        <v>266.86</v>
      </c>
      <c r="Q398" t="n">
        <v>444.56</v>
      </c>
      <c r="R398" t="n">
        <v>69.91</v>
      </c>
      <c r="S398" t="n">
        <v>48.21</v>
      </c>
      <c r="T398" t="n">
        <v>4904.06</v>
      </c>
      <c r="U398" t="n">
        <v>0.6899999999999999</v>
      </c>
      <c r="V398" t="n">
        <v>0.78</v>
      </c>
      <c r="W398" t="n">
        <v>0.18</v>
      </c>
      <c r="X398" t="n">
        <v>0.28</v>
      </c>
      <c r="Y398" t="n">
        <v>1</v>
      </c>
      <c r="Z398" t="n">
        <v>10</v>
      </c>
    </row>
    <row r="399">
      <c r="A399" t="n">
        <v>78</v>
      </c>
      <c r="B399" t="n">
        <v>125</v>
      </c>
      <c r="C399" t="inlineStr">
        <is>
          <t xml:space="preserve">CONCLUIDO	</t>
        </is>
      </c>
      <c r="D399" t="n">
        <v>4.7964</v>
      </c>
      <c r="E399" t="n">
        <v>20.85</v>
      </c>
      <c r="F399" t="n">
        <v>17.57</v>
      </c>
      <c r="G399" t="n">
        <v>95.84999999999999</v>
      </c>
      <c r="H399" t="n">
        <v>1.31</v>
      </c>
      <c r="I399" t="n">
        <v>11</v>
      </c>
      <c r="J399" t="n">
        <v>278.79</v>
      </c>
      <c r="K399" t="n">
        <v>58.47</v>
      </c>
      <c r="L399" t="n">
        <v>20.5</v>
      </c>
      <c r="M399" t="n">
        <v>9</v>
      </c>
      <c r="N399" t="n">
        <v>74.81999999999999</v>
      </c>
      <c r="O399" t="n">
        <v>34618.81</v>
      </c>
      <c r="P399" t="n">
        <v>267.15</v>
      </c>
      <c r="Q399" t="n">
        <v>444.55</v>
      </c>
      <c r="R399" t="n">
        <v>70.3</v>
      </c>
      <c r="S399" t="n">
        <v>48.21</v>
      </c>
      <c r="T399" t="n">
        <v>5099.64</v>
      </c>
      <c r="U399" t="n">
        <v>0.6899999999999999</v>
      </c>
      <c r="V399" t="n">
        <v>0.78</v>
      </c>
      <c r="W399" t="n">
        <v>0.18</v>
      </c>
      <c r="X399" t="n">
        <v>0.3</v>
      </c>
      <c r="Y399" t="n">
        <v>1</v>
      </c>
      <c r="Z399" t="n">
        <v>10</v>
      </c>
    </row>
    <row r="400">
      <c r="A400" t="n">
        <v>79</v>
      </c>
      <c r="B400" t="n">
        <v>125</v>
      </c>
      <c r="C400" t="inlineStr">
        <is>
          <t xml:space="preserve">CONCLUIDO	</t>
        </is>
      </c>
      <c r="D400" t="n">
        <v>4.7987</v>
      </c>
      <c r="E400" t="n">
        <v>20.84</v>
      </c>
      <c r="F400" t="n">
        <v>17.56</v>
      </c>
      <c r="G400" t="n">
        <v>95.8</v>
      </c>
      <c r="H400" t="n">
        <v>1.32</v>
      </c>
      <c r="I400" t="n">
        <v>11</v>
      </c>
      <c r="J400" t="n">
        <v>279.28</v>
      </c>
      <c r="K400" t="n">
        <v>58.47</v>
      </c>
      <c r="L400" t="n">
        <v>20.75</v>
      </c>
      <c r="M400" t="n">
        <v>9</v>
      </c>
      <c r="N400" t="n">
        <v>75.06</v>
      </c>
      <c r="O400" t="n">
        <v>34679.32</v>
      </c>
      <c r="P400" t="n">
        <v>266.45</v>
      </c>
      <c r="Q400" t="n">
        <v>444.55</v>
      </c>
      <c r="R400" t="n">
        <v>69.95999999999999</v>
      </c>
      <c r="S400" t="n">
        <v>48.21</v>
      </c>
      <c r="T400" t="n">
        <v>4930.84</v>
      </c>
      <c r="U400" t="n">
        <v>0.6899999999999999</v>
      </c>
      <c r="V400" t="n">
        <v>0.78</v>
      </c>
      <c r="W400" t="n">
        <v>0.18</v>
      </c>
      <c r="X400" t="n">
        <v>0.29</v>
      </c>
      <c r="Y400" t="n">
        <v>1</v>
      </c>
      <c r="Z400" t="n">
        <v>10</v>
      </c>
    </row>
    <row r="401">
      <c r="A401" t="n">
        <v>80</v>
      </c>
      <c r="B401" t="n">
        <v>125</v>
      </c>
      <c r="C401" t="inlineStr">
        <is>
          <t xml:space="preserve">CONCLUIDO	</t>
        </is>
      </c>
      <c r="D401" t="n">
        <v>4.7976</v>
      </c>
      <c r="E401" t="n">
        <v>20.84</v>
      </c>
      <c r="F401" t="n">
        <v>17.57</v>
      </c>
      <c r="G401" t="n">
        <v>95.81999999999999</v>
      </c>
      <c r="H401" t="n">
        <v>1.34</v>
      </c>
      <c r="I401" t="n">
        <v>11</v>
      </c>
      <c r="J401" t="n">
        <v>279.78</v>
      </c>
      <c r="K401" t="n">
        <v>58.47</v>
      </c>
      <c r="L401" t="n">
        <v>21</v>
      </c>
      <c r="M401" t="n">
        <v>9</v>
      </c>
      <c r="N401" t="n">
        <v>75.3</v>
      </c>
      <c r="O401" t="n">
        <v>34739.92</v>
      </c>
      <c r="P401" t="n">
        <v>266.11</v>
      </c>
      <c r="Q401" t="n">
        <v>444.56</v>
      </c>
      <c r="R401" t="n">
        <v>70.09999999999999</v>
      </c>
      <c r="S401" t="n">
        <v>48.21</v>
      </c>
      <c r="T401" t="n">
        <v>5001.03</v>
      </c>
      <c r="U401" t="n">
        <v>0.6899999999999999</v>
      </c>
      <c r="V401" t="n">
        <v>0.78</v>
      </c>
      <c r="W401" t="n">
        <v>0.18</v>
      </c>
      <c r="X401" t="n">
        <v>0.29</v>
      </c>
      <c r="Y401" t="n">
        <v>1</v>
      </c>
      <c r="Z401" t="n">
        <v>10</v>
      </c>
    </row>
    <row r="402">
      <c r="A402" t="n">
        <v>81</v>
      </c>
      <c r="B402" t="n">
        <v>125</v>
      </c>
      <c r="C402" t="inlineStr">
        <is>
          <t xml:space="preserve">CONCLUIDO	</t>
        </is>
      </c>
      <c r="D402" t="n">
        <v>4.82</v>
      </c>
      <c r="E402" t="n">
        <v>20.75</v>
      </c>
      <c r="F402" t="n">
        <v>17.52</v>
      </c>
      <c r="G402" t="n">
        <v>105.11</v>
      </c>
      <c r="H402" t="n">
        <v>1.35</v>
      </c>
      <c r="I402" t="n">
        <v>10</v>
      </c>
      <c r="J402" t="n">
        <v>280.27</v>
      </c>
      <c r="K402" t="n">
        <v>58.47</v>
      </c>
      <c r="L402" t="n">
        <v>21.25</v>
      </c>
      <c r="M402" t="n">
        <v>8</v>
      </c>
      <c r="N402" t="n">
        <v>75.54000000000001</v>
      </c>
      <c r="O402" t="n">
        <v>34800.62</v>
      </c>
      <c r="P402" t="n">
        <v>265.32</v>
      </c>
      <c r="Q402" t="n">
        <v>444.55</v>
      </c>
      <c r="R402" t="n">
        <v>68.41</v>
      </c>
      <c r="S402" t="n">
        <v>48.21</v>
      </c>
      <c r="T402" t="n">
        <v>4160.91</v>
      </c>
      <c r="U402" t="n">
        <v>0.7</v>
      </c>
      <c r="V402" t="n">
        <v>0.78</v>
      </c>
      <c r="W402" t="n">
        <v>0.18</v>
      </c>
      <c r="X402" t="n">
        <v>0.24</v>
      </c>
      <c r="Y402" t="n">
        <v>1</v>
      </c>
      <c r="Z402" t="n">
        <v>10</v>
      </c>
    </row>
    <row r="403">
      <c r="A403" t="n">
        <v>82</v>
      </c>
      <c r="B403" t="n">
        <v>125</v>
      </c>
      <c r="C403" t="inlineStr">
        <is>
          <t xml:space="preserve">CONCLUIDO	</t>
        </is>
      </c>
      <c r="D403" t="n">
        <v>4.8167</v>
      </c>
      <c r="E403" t="n">
        <v>20.76</v>
      </c>
      <c r="F403" t="n">
        <v>17.53</v>
      </c>
      <c r="G403" t="n">
        <v>105.19</v>
      </c>
      <c r="H403" t="n">
        <v>1.36</v>
      </c>
      <c r="I403" t="n">
        <v>10</v>
      </c>
      <c r="J403" t="n">
        <v>280.76</v>
      </c>
      <c r="K403" t="n">
        <v>58.47</v>
      </c>
      <c r="L403" t="n">
        <v>21.5</v>
      </c>
      <c r="M403" t="n">
        <v>8</v>
      </c>
      <c r="N403" t="n">
        <v>75.79000000000001</v>
      </c>
      <c r="O403" t="n">
        <v>34861.41</v>
      </c>
      <c r="P403" t="n">
        <v>265.67</v>
      </c>
      <c r="Q403" t="n">
        <v>444.55</v>
      </c>
      <c r="R403" t="n">
        <v>68.97</v>
      </c>
      <c r="S403" t="n">
        <v>48.21</v>
      </c>
      <c r="T403" t="n">
        <v>4441.62</v>
      </c>
      <c r="U403" t="n">
        <v>0.7</v>
      </c>
      <c r="V403" t="n">
        <v>0.78</v>
      </c>
      <c r="W403" t="n">
        <v>0.18</v>
      </c>
      <c r="X403" t="n">
        <v>0.25</v>
      </c>
      <c r="Y403" t="n">
        <v>1</v>
      </c>
      <c r="Z403" t="n">
        <v>10</v>
      </c>
    </row>
    <row r="404">
      <c r="A404" t="n">
        <v>83</v>
      </c>
      <c r="B404" t="n">
        <v>125</v>
      </c>
      <c r="C404" t="inlineStr">
        <is>
          <t xml:space="preserve">CONCLUIDO	</t>
        </is>
      </c>
      <c r="D404" t="n">
        <v>4.8187</v>
      </c>
      <c r="E404" t="n">
        <v>20.75</v>
      </c>
      <c r="F404" t="n">
        <v>17.52</v>
      </c>
      <c r="G404" t="n">
        <v>105.14</v>
      </c>
      <c r="H404" t="n">
        <v>1.38</v>
      </c>
      <c r="I404" t="n">
        <v>10</v>
      </c>
      <c r="J404" t="n">
        <v>281.25</v>
      </c>
      <c r="K404" t="n">
        <v>58.47</v>
      </c>
      <c r="L404" t="n">
        <v>21.75</v>
      </c>
      <c r="M404" t="n">
        <v>8</v>
      </c>
      <c r="N404" t="n">
        <v>76.03</v>
      </c>
      <c r="O404" t="n">
        <v>34922.31</v>
      </c>
      <c r="P404" t="n">
        <v>266.09</v>
      </c>
      <c r="Q404" t="n">
        <v>444.55</v>
      </c>
      <c r="R404" t="n">
        <v>68.65000000000001</v>
      </c>
      <c r="S404" t="n">
        <v>48.21</v>
      </c>
      <c r="T404" t="n">
        <v>4281.59</v>
      </c>
      <c r="U404" t="n">
        <v>0.7</v>
      </c>
      <c r="V404" t="n">
        <v>0.78</v>
      </c>
      <c r="W404" t="n">
        <v>0.18</v>
      </c>
      <c r="X404" t="n">
        <v>0.25</v>
      </c>
      <c r="Y404" t="n">
        <v>1</v>
      </c>
      <c r="Z404" t="n">
        <v>10</v>
      </c>
    </row>
    <row r="405">
      <c r="A405" t="n">
        <v>84</v>
      </c>
      <c r="B405" t="n">
        <v>125</v>
      </c>
      <c r="C405" t="inlineStr">
        <is>
          <t xml:space="preserve">CONCLUIDO	</t>
        </is>
      </c>
      <c r="D405" t="n">
        <v>4.8167</v>
      </c>
      <c r="E405" t="n">
        <v>20.76</v>
      </c>
      <c r="F405" t="n">
        <v>17.53</v>
      </c>
      <c r="G405" t="n">
        <v>105.19</v>
      </c>
      <c r="H405" t="n">
        <v>1.39</v>
      </c>
      <c r="I405" t="n">
        <v>10</v>
      </c>
      <c r="J405" t="n">
        <v>281.75</v>
      </c>
      <c r="K405" t="n">
        <v>58.47</v>
      </c>
      <c r="L405" t="n">
        <v>22</v>
      </c>
      <c r="M405" t="n">
        <v>8</v>
      </c>
      <c r="N405" t="n">
        <v>76.28</v>
      </c>
      <c r="O405" t="n">
        <v>34983.29</v>
      </c>
      <c r="P405" t="n">
        <v>266.06</v>
      </c>
      <c r="Q405" t="n">
        <v>444.55</v>
      </c>
      <c r="R405" t="n">
        <v>68.87</v>
      </c>
      <c r="S405" t="n">
        <v>48.21</v>
      </c>
      <c r="T405" t="n">
        <v>4387.69</v>
      </c>
      <c r="U405" t="n">
        <v>0.7</v>
      </c>
      <c r="V405" t="n">
        <v>0.78</v>
      </c>
      <c r="W405" t="n">
        <v>0.18</v>
      </c>
      <c r="X405" t="n">
        <v>0.26</v>
      </c>
      <c r="Y405" t="n">
        <v>1</v>
      </c>
      <c r="Z405" t="n">
        <v>10</v>
      </c>
    </row>
    <row r="406">
      <c r="A406" t="n">
        <v>85</v>
      </c>
      <c r="B406" t="n">
        <v>125</v>
      </c>
      <c r="C406" t="inlineStr">
        <is>
          <t xml:space="preserve">CONCLUIDO	</t>
        </is>
      </c>
      <c r="D406" t="n">
        <v>4.8232</v>
      </c>
      <c r="E406" t="n">
        <v>20.73</v>
      </c>
      <c r="F406" t="n">
        <v>17.5</v>
      </c>
      <c r="G406" t="n">
        <v>105.02</v>
      </c>
      <c r="H406" t="n">
        <v>1.4</v>
      </c>
      <c r="I406" t="n">
        <v>10</v>
      </c>
      <c r="J406" t="n">
        <v>282.24</v>
      </c>
      <c r="K406" t="n">
        <v>58.47</v>
      </c>
      <c r="L406" t="n">
        <v>22.25</v>
      </c>
      <c r="M406" t="n">
        <v>8</v>
      </c>
      <c r="N406" t="n">
        <v>76.52</v>
      </c>
      <c r="O406" t="n">
        <v>35044.38</v>
      </c>
      <c r="P406" t="n">
        <v>264.99</v>
      </c>
      <c r="Q406" t="n">
        <v>444.55</v>
      </c>
      <c r="R406" t="n">
        <v>67.81999999999999</v>
      </c>
      <c r="S406" t="n">
        <v>48.21</v>
      </c>
      <c r="T406" t="n">
        <v>3863.56</v>
      </c>
      <c r="U406" t="n">
        <v>0.71</v>
      </c>
      <c r="V406" t="n">
        <v>0.78</v>
      </c>
      <c r="W406" t="n">
        <v>0.18</v>
      </c>
      <c r="X406" t="n">
        <v>0.23</v>
      </c>
      <c r="Y406" t="n">
        <v>1</v>
      </c>
      <c r="Z406" t="n">
        <v>10</v>
      </c>
    </row>
    <row r="407">
      <c r="A407" t="n">
        <v>86</v>
      </c>
      <c r="B407" t="n">
        <v>125</v>
      </c>
      <c r="C407" t="inlineStr">
        <is>
          <t xml:space="preserve">CONCLUIDO	</t>
        </is>
      </c>
      <c r="D407" t="n">
        <v>4.831</v>
      </c>
      <c r="E407" t="n">
        <v>20.7</v>
      </c>
      <c r="F407" t="n">
        <v>17.47</v>
      </c>
      <c r="G407" t="n">
        <v>104.82</v>
      </c>
      <c r="H407" t="n">
        <v>1.42</v>
      </c>
      <c r="I407" t="n">
        <v>10</v>
      </c>
      <c r="J407" t="n">
        <v>282.74</v>
      </c>
      <c r="K407" t="n">
        <v>58.47</v>
      </c>
      <c r="L407" t="n">
        <v>22.5</v>
      </c>
      <c r="M407" t="n">
        <v>8</v>
      </c>
      <c r="N407" t="n">
        <v>76.77</v>
      </c>
      <c r="O407" t="n">
        <v>35105.56</v>
      </c>
      <c r="P407" t="n">
        <v>264.24</v>
      </c>
      <c r="Q407" t="n">
        <v>444.55</v>
      </c>
      <c r="R407" t="n">
        <v>66.8</v>
      </c>
      <c r="S407" t="n">
        <v>48.21</v>
      </c>
      <c r="T407" t="n">
        <v>3355.59</v>
      </c>
      <c r="U407" t="n">
        <v>0.72</v>
      </c>
      <c r="V407" t="n">
        <v>0.78</v>
      </c>
      <c r="W407" t="n">
        <v>0.18</v>
      </c>
      <c r="X407" t="n">
        <v>0.19</v>
      </c>
      <c r="Y407" t="n">
        <v>1</v>
      </c>
      <c r="Z407" t="n">
        <v>10</v>
      </c>
    </row>
    <row r="408">
      <c r="A408" t="n">
        <v>87</v>
      </c>
      <c r="B408" t="n">
        <v>125</v>
      </c>
      <c r="C408" t="inlineStr">
        <is>
          <t xml:space="preserve">CONCLUIDO	</t>
        </is>
      </c>
      <c r="D408" t="n">
        <v>4.8183</v>
      </c>
      <c r="E408" t="n">
        <v>20.75</v>
      </c>
      <c r="F408" t="n">
        <v>17.52</v>
      </c>
      <c r="G408" t="n">
        <v>105.15</v>
      </c>
      <c r="H408" t="n">
        <v>1.43</v>
      </c>
      <c r="I408" t="n">
        <v>10</v>
      </c>
      <c r="J408" t="n">
        <v>283.24</v>
      </c>
      <c r="K408" t="n">
        <v>58.47</v>
      </c>
      <c r="L408" t="n">
        <v>22.75</v>
      </c>
      <c r="M408" t="n">
        <v>8</v>
      </c>
      <c r="N408" t="n">
        <v>77.01000000000001</v>
      </c>
      <c r="O408" t="n">
        <v>35166.85</v>
      </c>
      <c r="P408" t="n">
        <v>264.87</v>
      </c>
      <c r="Q408" t="n">
        <v>444.55</v>
      </c>
      <c r="R408" t="n">
        <v>68.81999999999999</v>
      </c>
      <c r="S408" t="n">
        <v>48.21</v>
      </c>
      <c r="T408" t="n">
        <v>4366.19</v>
      </c>
      <c r="U408" t="n">
        <v>0.7</v>
      </c>
      <c r="V408" t="n">
        <v>0.78</v>
      </c>
      <c r="W408" t="n">
        <v>0.18</v>
      </c>
      <c r="X408" t="n">
        <v>0.25</v>
      </c>
      <c r="Y408" t="n">
        <v>1</v>
      </c>
      <c r="Z408" t="n">
        <v>10</v>
      </c>
    </row>
    <row r="409">
      <c r="A409" t="n">
        <v>88</v>
      </c>
      <c r="B409" t="n">
        <v>125</v>
      </c>
      <c r="C409" t="inlineStr">
        <is>
          <t xml:space="preserve">CONCLUIDO	</t>
        </is>
      </c>
      <c r="D409" t="n">
        <v>4.8102</v>
      </c>
      <c r="E409" t="n">
        <v>20.79</v>
      </c>
      <c r="F409" t="n">
        <v>17.56</v>
      </c>
      <c r="G409" t="n">
        <v>105.36</v>
      </c>
      <c r="H409" t="n">
        <v>1.44</v>
      </c>
      <c r="I409" t="n">
        <v>10</v>
      </c>
      <c r="J409" t="n">
        <v>283.74</v>
      </c>
      <c r="K409" t="n">
        <v>58.47</v>
      </c>
      <c r="L409" t="n">
        <v>23</v>
      </c>
      <c r="M409" t="n">
        <v>8</v>
      </c>
      <c r="N409" t="n">
        <v>77.26000000000001</v>
      </c>
      <c r="O409" t="n">
        <v>35228.23</v>
      </c>
      <c r="P409" t="n">
        <v>264.71</v>
      </c>
      <c r="Q409" t="n">
        <v>444.56</v>
      </c>
      <c r="R409" t="n">
        <v>69.91</v>
      </c>
      <c r="S409" t="n">
        <v>48.21</v>
      </c>
      <c r="T409" t="n">
        <v>4907.8</v>
      </c>
      <c r="U409" t="n">
        <v>0.6899999999999999</v>
      </c>
      <c r="V409" t="n">
        <v>0.78</v>
      </c>
      <c r="W409" t="n">
        <v>0.18</v>
      </c>
      <c r="X409" t="n">
        <v>0.28</v>
      </c>
      <c r="Y409" t="n">
        <v>1</v>
      </c>
      <c r="Z409" t="n">
        <v>10</v>
      </c>
    </row>
    <row r="410">
      <c r="A410" t="n">
        <v>89</v>
      </c>
      <c r="B410" t="n">
        <v>125</v>
      </c>
      <c r="C410" t="inlineStr">
        <is>
          <t xml:space="preserve">CONCLUIDO	</t>
        </is>
      </c>
      <c r="D410" t="n">
        <v>4.8134</v>
      </c>
      <c r="E410" t="n">
        <v>20.78</v>
      </c>
      <c r="F410" t="n">
        <v>17.55</v>
      </c>
      <c r="G410" t="n">
        <v>105.28</v>
      </c>
      <c r="H410" t="n">
        <v>1.46</v>
      </c>
      <c r="I410" t="n">
        <v>10</v>
      </c>
      <c r="J410" t="n">
        <v>284.23</v>
      </c>
      <c r="K410" t="n">
        <v>58.47</v>
      </c>
      <c r="L410" t="n">
        <v>23.25</v>
      </c>
      <c r="M410" t="n">
        <v>8</v>
      </c>
      <c r="N410" t="n">
        <v>77.51000000000001</v>
      </c>
      <c r="O410" t="n">
        <v>35289.71</v>
      </c>
      <c r="P410" t="n">
        <v>264.12</v>
      </c>
      <c r="Q410" t="n">
        <v>444.55</v>
      </c>
      <c r="R410" t="n">
        <v>69.51000000000001</v>
      </c>
      <c r="S410" t="n">
        <v>48.21</v>
      </c>
      <c r="T410" t="n">
        <v>4710.35</v>
      </c>
      <c r="U410" t="n">
        <v>0.6899999999999999</v>
      </c>
      <c r="V410" t="n">
        <v>0.78</v>
      </c>
      <c r="W410" t="n">
        <v>0.18</v>
      </c>
      <c r="X410" t="n">
        <v>0.27</v>
      </c>
      <c r="Y410" t="n">
        <v>1</v>
      </c>
      <c r="Z410" t="n">
        <v>10</v>
      </c>
    </row>
    <row r="411">
      <c r="A411" t="n">
        <v>90</v>
      </c>
      <c r="B411" t="n">
        <v>125</v>
      </c>
      <c r="C411" t="inlineStr">
        <is>
          <t xml:space="preserve">CONCLUIDO	</t>
        </is>
      </c>
      <c r="D411" t="n">
        <v>4.8338</v>
      </c>
      <c r="E411" t="n">
        <v>20.69</v>
      </c>
      <c r="F411" t="n">
        <v>17.51</v>
      </c>
      <c r="G411" t="n">
        <v>116.7</v>
      </c>
      <c r="H411" t="n">
        <v>1.47</v>
      </c>
      <c r="I411" t="n">
        <v>9</v>
      </c>
      <c r="J411" t="n">
        <v>284.73</v>
      </c>
      <c r="K411" t="n">
        <v>58.47</v>
      </c>
      <c r="L411" t="n">
        <v>23.5</v>
      </c>
      <c r="M411" t="n">
        <v>7</v>
      </c>
      <c r="N411" t="n">
        <v>77.76000000000001</v>
      </c>
      <c r="O411" t="n">
        <v>35351.29</v>
      </c>
      <c r="P411" t="n">
        <v>262.63</v>
      </c>
      <c r="Q411" t="n">
        <v>444.55</v>
      </c>
      <c r="R411" t="n">
        <v>68.06999999999999</v>
      </c>
      <c r="S411" t="n">
        <v>48.21</v>
      </c>
      <c r="T411" t="n">
        <v>3995.72</v>
      </c>
      <c r="U411" t="n">
        <v>0.71</v>
      </c>
      <c r="V411" t="n">
        <v>0.78</v>
      </c>
      <c r="W411" t="n">
        <v>0.18</v>
      </c>
      <c r="X411" t="n">
        <v>0.23</v>
      </c>
      <c r="Y411" t="n">
        <v>1</v>
      </c>
      <c r="Z411" t="n">
        <v>10</v>
      </c>
    </row>
    <row r="412">
      <c r="A412" t="n">
        <v>91</v>
      </c>
      <c r="B412" t="n">
        <v>125</v>
      </c>
      <c r="C412" t="inlineStr">
        <is>
          <t xml:space="preserve">CONCLUIDO	</t>
        </is>
      </c>
      <c r="D412" t="n">
        <v>4.8353</v>
      </c>
      <c r="E412" t="n">
        <v>20.68</v>
      </c>
      <c r="F412" t="n">
        <v>17.5</v>
      </c>
      <c r="G412" t="n">
        <v>116.66</v>
      </c>
      <c r="H412" t="n">
        <v>1.48</v>
      </c>
      <c r="I412" t="n">
        <v>9</v>
      </c>
      <c r="J412" t="n">
        <v>285.23</v>
      </c>
      <c r="K412" t="n">
        <v>58.47</v>
      </c>
      <c r="L412" t="n">
        <v>23.75</v>
      </c>
      <c r="M412" t="n">
        <v>7</v>
      </c>
      <c r="N412" t="n">
        <v>78.01000000000001</v>
      </c>
      <c r="O412" t="n">
        <v>35412.96</v>
      </c>
      <c r="P412" t="n">
        <v>262.71</v>
      </c>
      <c r="Q412" t="n">
        <v>444.55</v>
      </c>
      <c r="R412" t="n">
        <v>67.92</v>
      </c>
      <c r="S412" t="n">
        <v>48.21</v>
      </c>
      <c r="T412" t="n">
        <v>3919.1</v>
      </c>
      <c r="U412" t="n">
        <v>0.71</v>
      </c>
      <c r="V412" t="n">
        <v>0.78</v>
      </c>
      <c r="W412" t="n">
        <v>0.18</v>
      </c>
      <c r="X412" t="n">
        <v>0.22</v>
      </c>
      <c r="Y412" t="n">
        <v>1</v>
      </c>
      <c r="Z412" t="n">
        <v>10</v>
      </c>
    </row>
    <row r="413">
      <c r="A413" t="n">
        <v>92</v>
      </c>
      <c r="B413" t="n">
        <v>125</v>
      </c>
      <c r="C413" t="inlineStr">
        <is>
          <t xml:space="preserve">CONCLUIDO	</t>
        </is>
      </c>
      <c r="D413" t="n">
        <v>4.8342</v>
      </c>
      <c r="E413" t="n">
        <v>20.69</v>
      </c>
      <c r="F413" t="n">
        <v>17.5</v>
      </c>
      <c r="G413" t="n">
        <v>116.69</v>
      </c>
      <c r="H413" t="n">
        <v>1.5</v>
      </c>
      <c r="I413" t="n">
        <v>9</v>
      </c>
      <c r="J413" t="n">
        <v>285.73</v>
      </c>
      <c r="K413" t="n">
        <v>58.47</v>
      </c>
      <c r="L413" t="n">
        <v>24</v>
      </c>
      <c r="M413" t="n">
        <v>7</v>
      </c>
      <c r="N413" t="n">
        <v>78.26000000000001</v>
      </c>
      <c r="O413" t="n">
        <v>35474.75</v>
      </c>
      <c r="P413" t="n">
        <v>262.86</v>
      </c>
      <c r="Q413" t="n">
        <v>444.55</v>
      </c>
      <c r="R413" t="n">
        <v>68.01000000000001</v>
      </c>
      <c r="S413" t="n">
        <v>48.21</v>
      </c>
      <c r="T413" t="n">
        <v>3964.65</v>
      </c>
      <c r="U413" t="n">
        <v>0.71</v>
      </c>
      <c r="V413" t="n">
        <v>0.78</v>
      </c>
      <c r="W413" t="n">
        <v>0.18</v>
      </c>
      <c r="X413" t="n">
        <v>0.23</v>
      </c>
      <c r="Y413" t="n">
        <v>1</v>
      </c>
      <c r="Z413" t="n">
        <v>10</v>
      </c>
    </row>
    <row r="414">
      <c r="A414" t="n">
        <v>93</v>
      </c>
      <c r="B414" t="n">
        <v>125</v>
      </c>
      <c r="C414" t="inlineStr">
        <is>
          <t xml:space="preserve">CONCLUIDO	</t>
        </is>
      </c>
      <c r="D414" t="n">
        <v>4.8318</v>
      </c>
      <c r="E414" t="n">
        <v>20.7</v>
      </c>
      <c r="F414" t="n">
        <v>17.51</v>
      </c>
      <c r="G414" t="n">
        <v>116.76</v>
      </c>
      <c r="H414" t="n">
        <v>1.51</v>
      </c>
      <c r="I414" t="n">
        <v>9</v>
      </c>
      <c r="J414" t="n">
        <v>286.24</v>
      </c>
      <c r="K414" t="n">
        <v>58.47</v>
      </c>
      <c r="L414" t="n">
        <v>24.25</v>
      </c>
      <c r="M414" t="n">
        <v>7</v>
      </c>
      <c r="N414" t="n">
        <v>78.51000000000001</v>
      </c>
      <c r="O414" t="n">
        <v>35536.63</v>
      </c>
      <c r="P414" t="n">
        <v>263.38</v>
      </c>
      <c r="Q414" t="n">
        <v>444.55</v>
      </c>
      <c r="R414" t="n">
        <v>68.38</v>
      </c>
      <c r="S414" t="n">
        <v>48.21</v>
      </c>
      <c r="T414" t="n">
        <v>4152.32</v>
      </c>
      <c r="U414" t="n">
        <v>0.7</v>
      </c>
      <c r="V414" t="n">
        <v>0.78</v>
      </c>
      <c r="W414" t="n">
        <v>0.18</v>
      </c>
      <c r="X414" t="n">
        <v>0.24</v>
      </c>
      <c r="Y414" t="n">
        <v>1</v>
      </c>
      <c r="Z414" t="n">
        <v>10</v>
      </c>
    </row>
    <row r="415">
      <c r="A415" t="n">
        <v>94</v>
      </c>
      <c r="B415" t="n">
        <v>125</v>
      </c>
      <c r="C415" t="inlineStr">
        <is>
          <t xml:space="preserve">CONCLUIDO	</t>
        </is>
      </c>
      <c r="D415" t="n">
        <v>4.837</v>
      </c>
      <c r="E415" t="n">
        <v>20.67</v>
      </c>
      <c r="F415" t="n">
        <v>17.49</v>
      </c>
      <c r="G415" t="n">
        <v>116.61</v>
      </c>
      <c r="H415" t="n">
        <v>1.52</v>
      </c>
      <c r="I415" t="n">
        <v>9</v>
      </c>
      <c r="J415" t="n">
        <v>286.74</v>
      </c>
      <c r="K415" t="n">
        <v>58.47</v>
      </c>
      <c r="L415" t="n">
        <v>24.5</v>
      </c>
      <c r="M415" t="n">
        <v>7</v>
      </c>
      <c r="N415" t="n">
        <v>78.77</v>
      </c>
      <c r="O415" t="n">
        <v>35598.74</v>
      </c>
      <c r="P415" t="n">
        <v>263.26</v>
      </c>
      <c r="Q415" t="n">
        <v>444.58</v>
      </c>
      <c r="R415" t="n">
        <v>67.55</v>
      </c>
      <c r="S415" t="n">
        <v>48.21</v>
      </c>
      <c r="T415" t="n">
        <v>3735.61</v>
      </c>
      <c r="U415" t="n">
        <v>0.71</v>
      </c>
      <c r="V415" t="n">
        <v>0.78</v>
      </c>
      <c r="W415" t="n">
        <v>0.18</v>
      </c>
      <c r="X415" t="n">
        <v>0.21</v>
      </c>
      <c r="Y415" t="n">
        <v>1</v>
      </c>
      <c r="Z415" t="n">
        <v>10</v>
      </c>
    </row>
    <row r="416">
      <c r="A416" t="n">
        <v>95</v>
      </c>
      <c r="B416" t="n">
        <v>125</v>
      </c>
      <c r="C416" t="inlineStr">
        <is>
          <t xml:space="preserve">CONCLUIDO	</t>
        </is>
      </c>
      <c r="D416" t="n">
        <v>4.8335</v>
      </c>
      <c r="E416" t="n">
        <v>20.69</v>
      </c>
      <c r="F416" t="n">
        <v>17.51</v>
      </c>
      <c r="G416" t="n">
        <v>116.71</v>
      </c>
      <c r="H416" t="n">
        <v>1.53</v>
      </c>
      <c r="I416" t="n">
        <v>9</v>
      </c>
      <c r="J416" t="n">
        <v>287.24</v>
      </c>
      <c r="K416" t="n">
        <v>58.47</v>
      </c>
      <c r="L416" t="n">
        <v>24.75</v>
      </c>
      <c r="M416" t="n">
        <v>7</v>
      </c>
      <c r="N416" t="n">
        <v>79.02</v>
      </c>
      <c r="O416" t="n">
        <v>35660.82</v>
      </c>
      <c r="P416" t="n">
        <v>263.42</v>
      </c>
      <c r="Q416" t="n">
        <v>444.55</v>
      </c>
      <c r="R416" t="n">
        <v>68.13</v>
      </c>
      <c r="S416" t="n">
        <v>48.21</v>
      </c>
      <c r="T416" t="n">
        <v>4025.22</v>
      </c>
      <c r="U416" t="n">
        <v>0.71</v>
      </c>
      <c r="V416" t="n">
        <v>0.78</v>
      </c>
      <c r="W416" t="n">
        <v>0.18</v>
      </c>
      <c r="X416" t="n">
        <v>0.23</v>
      </c>
      <c r="Y416" t="n">
        <v>1</v>
      </c>
      <c r="Z416" t="n">
        <v>10</v>
      </c>
    </row>
    <row r="417">
      <c r="A417" t="n">
        <v>96</v>
      </c>
      <c r="B417" t="n">
        <v>125</v>
      </c>
      <c r="C417" t="inlineStr">
        <is>
          <t xml:space="preserve">CONCLUIDO	</t>
        </is>
      </c>
      <c r="D417" t="n">
        <v>4.8342</v>
      </c>
      <c r="E417" t="n">
        <v>20.69</v>
      </c>
      <c r="F417" t="n">
        <v>17.5</v>
      </c>
      <c r="G417" t="n">
        <v>116.69</v>
      </c>
      <c r="H417" t="n">
        <v>1.55</v>
      </c>
      <c r="I417" t="n">
        <v>9</v>
      </c>
      <c r="J417" t="n">
        <v>287.75</v>
      </c>
      <c r="K417" t="n">
        <v>58.47</v>
      </c>
      <c r="L417" t="n">
        <v>25</v>
      </c>
      <c r="M417" t="n">
        <v>7</v>
      </c>
      <c r="N417" t="n">
        <v>79.27</v>
      </c>
      <c r="O417" t="n">
        <v>35723.02</v>
      </c>
      <c r="P417" t="n">
        <v>263.83</v>
      </c>
      <c r="Q417" t="n">
        <v>444.55</v>
      </c>
      <c r="R417" t="n">
        <v>68.03</v>
      </c>
      <c r="S417" t="n">
        <v>48.21</v>
      </c>
      <c r="T417" t="n">
        <v>3975.17</v>
      </c>
      <c r="U417" t="n">
        <v>0.71</v>
      </c>
      <c r="V417" t="n">
        <v>0.78</v>
      </c>
      <c r="W417" t="n">
        <v>0.18</v>
      </c>
      <c r="X417" t="n">
        <v>0.23</v>
      </c>
      <c r="Y417" t="n">
        <v>1</v>
      </c>
      <c r="Z417" t="n">
        <v>10</v>
      </c>
    </row>
    <row r="418">
      <c r="A418" t="n">
        <v>97</v>
      </c>
      <c r="B418" t="n">
        <v>125</v>
      </c>
      <c r="C418" t="inlineStr">
        <is>
          <t xml:space="preserve">CONCLUIDO	</t>
        </is>
      </c>
      <c r="D418" t="n">
        <v>4.8355</v>
      </c>
      <c r="E418" t="n">
        <v>20.68</v>
      </c>
      <c r="F418" t="n">
        <v>17.5</v>
      </c>
      <c r="G418" t="n">
        <v>116.66</v>
      </c>
      <c r="H418" t="n">
        <v>1.56</v>
      </c>
      <c r="I418" t="n">
        <v>9</v>
      </c>
      <c r="J418" t="n">
        <v>288.25</v>
      </c>
      <c r="K418" t="n">
        <v>58.47</v>
      </c>
      <c r="L418" t="n">
        <v>25.25</v>
      </c>
      <c r="M418" t="n">
        <v>7</v>
      </c>
      <c r="N418" t="n">
        <v>79.53</v>
      </c>
      <c r="O418" t="n">
        <v>35785.31</v>
      </c>
      <c r="P418" t="n">
        <v>263.62</v>
      </c>
      <c r="Q418" t="n">
        <v>444.55</v>
      </c>
      <c r="R418" t="n">
        <v>67.89</v>
      </c>
      <c r="S418" t="n">
        <v>48.21</v>
      </c>
      <c r="T418" t="n">
        <v>3905.37</v>
      </c>
      <c r="U418" t="n">
        <v>0.71</v>
      </c>
      <c r="V418" t="n">
        <v>0.78</v>
      </c>
      <c r="W418" t="n">
        <v>0.18</v>
      </c>
      <c r="X418" t="n">
        <v>0.22</v>
      </c>
      <c r="Y418" t="n">
        <v>1</v>
      </c>
      <c r="Z418" t="n">
        <v>10</v>
      </c>
    </row>
    <row r="419">
      <c r="A419" t="n">
        <v>98</v>
      </c>
      <c r="B419" t="n">
        <v>125</v>
      </c>
      <c r="C419" t="inlineStr">
        <is>
          <t xml:space="preserve">CONCLUIDO	</t>
        </is>
      </c>
      <c r="D419" t="n">
        <v>4.8383</v>
      </c>
      <c r="E419" t="n">
        <v>20.67</v>
      </c>
      <c r="F419" t="n">
        <v>17.49</v>
      </c>
      <c r="G419" t="n">
        <v>116.58</v>
      </c>
      <c r="H419" t="n">
        <v>1.57</v>
      </c>
      <c r="I419" t="n">
        <v>9</v>
      </c>
      <c r="J419" t="n">
        <v>288.76</v>
      </c>
      <c r="K419" t="n">
        <v>58.47</v>
      </c>
      <c r="L419" t="n">
        <v>25.5</v>
      </c>
      <c r="M419" t="n">
        <v>7</v>
      </c>
      <c r="N419" t="n">
        <v>79.78</v>
      </c>
      <c r="O419" t="n">
        <v>35847.71</v>
      </c>
      <c r="P419" t="n">
        <v>262.87</v>
      </c>
      <c r="Q419" t="n">
        <v>444.56</v>
      </c>
      <c r="R419" t="n">
        <v>67.33</v>
      </c>
      <c r="S419" t="n">
        <v>48.21</v>
      </c>
      <c r="T419" t="n">
        <v>3625.25</v>
      </c>
      <c r="U419" t="n">
        <v>0.72</v>
      </c>
      <c r="V419" t="n">
        <v>0.78</v>
      </c>
      <c r="W419" t="n">
        <v>0.18</v>
      </c>
      <c r="X419" t="n">
        <v>0.21</v>
      </c>
      <c r="Y419" t="n">
        <v>1</v>
      </c>
      <c r="Z419" t="n">
        <v>10</v>
      </c>
    </row>
    <row r="420">
      <c r="A420" t="n">
        <v>99</v>
      </c>
      <c r="B420" t="n">
        <v>125</v>
      </c>
      <c r="C420" t="inlineStr">
        <is>
          <t xml:space="preserve">CONCLUIDO	</t>
        </is>
      </c>
      <c r="D420" t="n">
        <v>4.8397</v>
      </c>
      <c r="E420" t="n">
        <v>20.66</v>
      </c>
      <c r="F420" t="n">
        <v>17.48</v>
      </c>
      <c r="G420" t="n">
        <v>116.54</v>
      </c>
      <c r="H420" t="n">
        <v>1.59</v>
      </c>
      <c r="I420" t="n">
        <v>9</v>
      </c>
      <c r="J420" t="n">
        <v>289.26</v>
      </c>
      <c r="K420" t="n">
        <v>58.47</v>
      </c>
      <c r="L420" t="n">
        <v>25.75</v>
      </c>
      <c r="M420" t="n">
        <v>7</v>
      </c>
      <c r="N420" t="n">
        <v>80.04000000000001</v>
      </c>
      <c r="O420" t="n">
        <v>35910.21</v>
      </c>
      <c r="P420" t="n">
        <v>262.54</v>
      </c>
      <c r="Q420" t="n">
        <v>444.55</v>
      </c>
      <c r="R420" t="n">
        <v>67.16</v>
      </c>
      <c r="S420" t="n">
        <v>48.21</v>
      </c>
      <c r="T420" t="n">
        <v>3541.18</v>
      </c>
      <c r="U420" t="n">
        <v>0.72</v>
      </c>
      <c r="V420" t="n">
        <v>0.78</v>
      </c>
      <c r="W420" t="n">
        <v>0.18</v>
      </c>
      <c r="X420" t="n">
        <v>0.2</v>
      </c>
      <c r="Y420" t="n">
        <v>1</v>
      </c>
      <c r="Z420" t="n">
        <v>10</v>
      </c>
    </row>
    <row r="421">
      <c r="A421" t="n">
        <v>100</v>
      </c>
      <c r="B421" t="n">
        <v>125</v>
      </c>
      <c r="C421" t="inlineStr">
        <is>
          <t xml:space="preserve">CONCLUIDO	</t>
        </is>
      </c>
      <c r="D421" t="n">
        <v>4.8457</v>
      </c>
      <c r="E421" t="n">
        <v>20.64</v>
      </c>
      <c r="F421" t="n">
        <v>17.45</v>
      </c>
      <c r="G421" t="n">
        <v>116.36</v>
      </c>
      <c r="H421" t="n">
        <v>1.6</v>
      </c>
      <c r="I421" t="n">
        <v>9</v>
      </c>
      <c r="J421" t="n">
        <v>289.77</v>
      </c>
      <c r="K421" t="n">
        <v>58.47</v>
      </c>
      <c r="L421" t="n">
        <v>26</v>
      </c>
      <c r="M421" t="n">
        <v>7</v>
      </c>
      <c r="N421" t="n">
        <v>80.3</v>
      </c>
      <c r="O421" t="n">
        <v>35972.82</v>
      </c>
      <c r="P421" t="n">
        <v>262.12</v>
      </c>
      <c r="Q421" t="n">
        <v>444.55</v>
      </c>
      <c r="R421" t="n">
        <v>66.34</v>
      </c>
      <c r="S421" t="n">
        <v>48.21</v>
      </c>
      <c r="T421" t="n">
        <v>3127.68</v>
      </c>
      <c r="U421" t="n">
        <v>0.73</v>
      </c>
      <c r="V421" t="n">
        <v>0.78</v>
      </c>
      <c r="W421" t="n">
        <v>0.18</v>
      </c>
      <c r="X421" t="n">
        <v>0.18</v>
      </c>
      <c r="Y421" t="n">
        <v>1</v>
      </c>
      <c r="Z421" t="n">
        <v>10</v>
      </c>
    </row>
    <row r="422">
      <c r="A422" t="n">
        <v>101</v>
      </c>
      <c r="B422" t="n">
        <v>125</v>
      </c>
      <c r="C422" t="inlineStr">
        <is>
          <t xml:space="preserve">CONCLUIDO	</t>
        </is>
      </c>
      <c r="D422" t="n">
        <v>4.8383</v>
      </c>
      <c r="E422" t="n">
        <v>20.67</v>
      </c>
      <c r="F422" t="n">
        <v>17.49</v>
      </c>
      <c r="G422" t="n">
        <v>116.58</v>
      </c>
      <c r="H422" t="n">
        <v>1.61</v>
      </c>
      <c r="I422" t="n">
        <v>9</v>
      </c>
      <c r="J422" t="n">
        <v>290.28</v>
      </c>
      <c r="K422" t="n">
        <v>58.47</v>
      </c>
      <c r="L422" t="n">
        <v>26.25</v>
      </c>
      <c r="M422" t="n">
        <v>7</v>
      </c>
      <c r="N422" t="n">
        <v>80.56</v>
      </c>
      <c r="O422" t="n">
        <v>36035.53</v>
      </c>
      <c r="P422" t="n">
        <v>262.17</v>
      </c>
      <c r="Q422" t="n">
        <v>444.55</v>
      </c>
      <c r="R422" t="n">
        <v>67.58</v>
      </c>
      <c r="S422" t="n">
        <v>48.21</v>
      </c>
      <c r="T422" t="n">
        <v>3749.65</v>
      </c>
      <c r="U422" t="n">
        <v>0.71</v>
      </c>
      <c r="V422" t="n">
        <v>0.78</v>
      </c>
      <c r="W422" t="n">
        <v>0.17</v>
      </c>
      <c r="X422" t="n">
        <v>0.21</v>
      </c>
      <c r="Y422" t="n">
        <v>1</v>
      </c>
      <c r="Z422" t="n">
        <v>10</v>
      </c>
    </row>
    <row r="423">
      <c r="A423" t="n">
        <v>102</v>
      </c>
      <c r="B423" t="n">
        <v>125</v>
      </c>
      <c r="C423" t="inlineStr">
        <is>
          <t xml:space="preserve">CONCLUIDO	</t>
        </is>
      </c>
      <c r="D423" t="n">
        <v>4.8227</v>
      </c>
      <c r="E423" t="n">
        <v>20.74</v>
      </c>
      <c r="F423" t="n">
        <v>17.55</v>
      </c>
      <c r="G423" t="n">
        <v>117.02</v>
      </c>
      <c r="H423" t="n">
        <v>1.62</v>
      </c>
      <c r="I423" t="n">
        <v>9</v>
      </c>
      <c r="J423" t="n">
        <v>290.79</v>
      </c>
      <c r="K423" t="n">
        <v>58.47</v>
      </c>
      <c r="L423" t="n">
        <v>26.5</v>
      </c>
      <c r="M423" t="n">
        <v>7</v>
      </c>
      <c r="N423" t="n">
        <v>80.81999999999999</v>
      </c>
      <c r="O423" t="n">
        <v>36098.35</v>
      </c>
      <c r="P423" t="n">
        <v>262.89</v>
      </c>
      <c r="Q423" t="n">
        <v>444.55</v>
      </c>
      <c r="R423" t="n">
        <v>69.91</v>
      </c>
      <c r="S423" t="n">
        <v>48.21</v>
      </c>
      <c r="T423" t="n">
        <v>4916.07</v>
      </c>
      <c r="U423" t="n">
        <v>0.6899999999999999</v>
      </c>
      <c r="V423" t="n">
        <v>0.78</v>
      </c>
      <c r="W423" t="n">
        <v>0.18</v>
      </c>
      <c r="X423" t="n">
        <v>0.28</v>
      </c>
      <c r="Y423" t="n">
        <v>1</v>
      </c>
      <c r="Z423" t="n">
        <v>10</v>
      </c>
    </row>
    <row r="424">
      <c r="A424" t="n">
        <v>103</v>
      </c>
      <c r="B424" t="n">
        <v>125</v>
      </c>
      <c r="C424" t="inlineStr">
        <is>
          <t xml:space="preserve">CONCLUIDO	</t>
        </is>
      </c>
      <c r="D424" t="n">
        <v>4.8517</v>
      </c>
      <c r="E424" t="n">
        <v>20.61</v>
      </c>
      <c r="F424" t="n">
        <v>17.48</v>
      </c>
      <c r="G424" t="n">
        <v>131.07</v>
      </c>
      <c r="H424" t="n">
        <v>1.64</v>
      </c>
      <c r="I424" t="n">
        <v>8</v>
      </c>
      <c r="J424" t="n">
        <v>291.3</v>
      </c>
      <c r="K424" t="n">
        <v>58.47</v>
      </c>
      <c r="L424" t="n">
        <v>26.75</v>
      </c>
      <c r="M424" t="n">
        <v>6</v>
      </c>
      <c r="N424" t="n">
        <v>81.08</v>
      </c>
      <c r="O424" t="n">
        <v>36161.27</v>
      </c>
      <c r="P424" t="n">
        <v>261.38</v>
      </c>
      <c r="Q424" t="n">
        <v>444.56</v>
      </c>
      <c r="R424" t="n">
        <v>67.11</v>
      </c>
      <c r="S424" t="n">
        <v>48.21</v>
      </c>
      <c r="T424" t="n">
        <v>3521.41</v>
      </c>
      <c r="U424" t="n">
        <v>0.72</v>
      </c>
      <c r="V424" t="n">
        <v>0.78</v>
      </c>
      <c r="W424" t="n">
        <v>0.18</v>
      </c>
      <c r="X424" t="n">
        <v>0.2</v>
      </c>
      <c r="Y424" t="n">
        <v>1</v>
      </c>
      <c r="Z424" t="n">
        <v>10</v>
      </c>
    </row>
    <row r="425">
      <c r="A425" t="n">
        <v>104</v>
      </c>
      <c r="B425" t="n">
        <v>125</v>
      </c>
      <c r="C425" t="inlineStr">
        <is>
          <t xml:space="preserve">CONCLUIDO	</t>
        </is>
      </c>
      <c r="D425" t="n">
        <v>4.8533</v>
      </c>
      <c r="E425" t="n">
        <v>20.6</v>
      </c>
      <c r="F425" t="n">
        <v>17.47</v>
      </c>
      <c r="G425" t="n">
        <v>131.03</v>
      </c>
      <c r="H425" t="n">
        <v>1.65</v>
      </c>
      <c r="I425" t="n">
        <v>8</v>
      </c>
      <c r="J425" t="n">
        <v>291.81</v>
      </c>
      <c r="K425" t="n">
        <v>58.47</v>
      </c>
      <c r="L425" t="n">
        <v>27</v>
      </c>
      <c r="M425" t="n">
        <v>6</v>
      </c>
      <c r="N425" t="n">
        <v>81.34</v>
      </c>
      <c r="O425" t="n">
        <v>36224.3</v>
      </c>
      <c r="P425" t="n">
        <v>261.54</v>
      </c>
      <c r="Q425" t="n">
        <v>444.57</v>
      </c>
      <c r="R425" t="n">
        <v>66.95</v>
      </c>
      <c r="S425" t="n">
        <v>48.21</v>
      </c>
      <c r="T425" t="n">
        <v>3441.94</v>
      </c>
      <c r="U425" t="n">
        <v>0.72</v>
      </c>
      <c r="V425" t="n">
        <v>0.78</v>
      </c>
      <c r="W425" t="n">
        <v>0.17</v>
      </c>
      <c r="X425" t="n">
        <v>0.19</v>
      </c>
      <c r="Y425" t="n">
        <v>1</v>
      </c>
      <c r="Z425" t="n">
        <v>10</v>
      </c>
    </row>
    <row r="426">
      <c r="A426" t="n">
        <v>105</v>
      </c>
      <c r="B426" t="n">
        <v>125</v>
      </c>
      <c r="C426" t="inlineStr">
        <is>
          <t xml:space="preserve">CONCLUIDO	</t>
        </is>
      </c>
      <c r="D426" t="n">
        <v>4.8527</v>
      </c>
      <c r="E426" t="n">
        <v>20.61</v>
      </c>
      <c r="F426" t="n">
        <v>17.47</v>
      </c>
      <c r="G426" t="n">
        <v>131.04</v>
      </c>
      <c r="H426" t="n">
        <v>1.66</v>
      </c>
      <c r="I426" t="n">
        <v>8</v>
      </c>
      <c r="J426" t="n">
        <v>292.32</v>
      </c>
      <c r="K426" t="n">
        <v>58.47</v>
      </c>
      <c r="L426" t="n">
        <v>27.25</v>
      </c>
      <c r="M426" t="n">
        <v>6</v>
      </c>
      <c r="N426" t="n">
        <v>81.59999999999999</v>
      </c>
      <c r="O426" t="n">
        <v>36287.44</v>
      </c>
      <c r="P426" t="n">
        <v>261.49</v>
      </c>
      <c r="Q426" t="n">
        <v>444.55</v>
      </c>
      <c r="R426" t="n">
        <v>67.02</v>
      </c>
      <c r="S426" t="n">
        <v>48.21</v>
      </c>
      <c r="T426" t="n">
        <v>3474.71</v>
      </c>
      <c r="U426" t="n">
        <v>0.72</v>
      </c>
      <c r="V426" t="n">
        <v>0.78</v>
      </c>
      <c r="W426" t="n">
        <v>0.18</v>
      </c>
      <c r="X426" t="n">
        <v>0.2</v>
      </c>
      <c r="Y426" t="n">
        <v>1</v>
      </c>
      <c r="Z426" t="n">
        <v>10</v>
      </c>
    </row>
    <row r="427">
      <c r="A427" t="n">
        <v>106</v>
      </c>
      <c r="B427" t="n">
        <v>125</v>
      </c>
      <c r="C427" t="inlineStr">
        <is>
          <t xml:space="preserve">CONCLUIDO	</t>
        </is>
      </c>
      <c r="D427" t="n">
        <v>4.8507</v>
      </c>
      <c r="E427" t="n">
        <v>20.62</v>
      </c>
      <c r="F427" t="n">
        <v>17.48</v>
      </c>
      <c r="G427" t="n">
        <v>131.11</v>
      </c>
      <c r="H427" t="n">
        <v>1.67</v>
      </c>
      <c r="I427" t="n">
        <v>8</v>
      </c>
      <c r="J427" t="n">
        <v>292.84</v>
      </c>
      <c r="K427" t="n">
        <v>58.47</v>
      </c>
      <c r="L427" t="n">
        <v>27.5</v>
      </c>
      <c r="M427" t="n">
        <v>6</v>
      </c>
      <c r="N427" t="n">
        <v>81.86</v>
      </c>
      <c r="O427" t="n">
        <v>36350.69</v>
      </c>
      <c r="P427" t="n">
        <v>261.63</v>
      </c>
      <c r="Q427" t="n">
        <v>444.55</v>
      </c>
      <c r="R427" t="n">
        <v>67.29000000000001</v>
      </c>
      <c r="S427" t="n">
        <v>48.21</v>
      </c>
      <c r="T427" t="n">
        <v>3608.79</v>
      </c>
      <c r="U427" t="n">
        <v>0.72</v>
      </c>
      <c r="V427" t="n">
        <v>0.78</v>
      </c>
      <c r="W427" t="n">
        <v>0.18</v>
      </c>
      <c r="X427" t="n">
        <v>0.2</v>
      </c>
      <c r="Y427" t="n">
        <v>1</v>
      </c>
      <c r="Z427" t="n">
        <v>10</v>
      </c>
    </row>
    <row r="428">
      <c r="A428" t="n">
        <v>107</v>
      </c>
      <c r="B428" t="n">
        <v>125</v>
      </c>
      <c r="C428" t="inlineStr">
        <is>
          <t xml:space="preserve">CONCLUIDO	</t>
        </is>
      </c>
      <c r="D428" t="n">
        <v>4.8516</v>
      </c>
      <c r="E428" t="n">
        <v>20.61</v>
      </c>
      <c r="F428" t="n">
        <v>17.48</v>
      </c>
      <c r="G428" t="n">
        <v>131.08</v>
      </c>
      <c r="H428" t="n">
        <v>1.68</v>
      </c>
      <c r="I428" t="n">
        <v>8</v>
      </c>
      <c r="J428" t="n">
        <v>293.35</v>
      </c>
      <c r="K428" t="n">
        <v>58.47</v>
      </c>
      <c r="L428" t="n">
        <v>27.75</v>
      </c>
      <c r="M428" t="n">
        <v>6</v>
      </c>
      <c r="N428" t="n">
        <v>82.13</v>
      </c>
      <c r="O428" t="n">
        <v>36414.05</v>
      </c>
      <c r="P428" t="n">
        <v>261.3</v>
      </c>
      <c r="Q428" t="n">
        <v>444.56</v>
      </c>
      <c r="R428" t="n">
        <v>67.12</v>
      </c>
      <c r="S428" t="n">
        <v>48.21</v>
      </c>
      <c r="T428" t="n">
        <v>3523.5</v>
      </c>
      <c r="U428" t="n">
        <v>0.72</v>
      </c>
      <c r="V428" t="n">
        <v>0.78</v>
      </c>
      <c r="W428" t="n">
        <v>0.18</v>
      </c>
      <c r="X428" t="n">
        <v>0.2</v>
      </c>
      <c r="Y428" t="n">
        <v>1</v>
      </c>
      <c r="Z428" t="n">
        <v>10</v>
      </c>
    </row>
    <row r="429">
      <c r="A429" t="n">
        <v>108</v>
      </c>
      <c r="B429" t="n">
        <v>125</v>
      </c>
      <c r="C429" t="inlineStr">
        <is>
          <t xml:space="preserve">CONCLUIDO	</t>
        </is>
      </c>
      <c r="D429" t="n">
        <v>4.8519</v>
      </c>
      <c r="E429" t="n">
        <v>20.61</v>
      </c>
      <c r="F429" t="n">
        <v>17.48</v>
      </c>
      <c r="G429" t="n">
        <v>131.07</v>
      </c>
      <c r="H429" t="n">
        <v>1.7</v>
      </c>
      <c r="I429" t="n">
        <v>8</v>
      </c>
      <c r="J429" t="n">
        <v>293.86</v>
      </c>
      <c r="K429" t="n">
        <v>58.47</v>
      </c>
      <c r="L429" t="n">
        <v>28</v>
      </c>
      <c r="M429" t="n">
        <v>6</v>
      </c>
      <c r="N429" t="n">
        <v>82.39</v>
      </c>
      <c r="O429" t="n">
        <v>36477.51</v>
      </c>
      <c r="P429" t="n">
        <v>261.13</v>
      </c>
      <c r="Q429" t="n">
        <v>444.55</v>
      </c>
      <c r="R429" t="n">
        <v>67.09</v>
      </c>
      <c r="S429" t="n">
        <v>48.21</v>
      </c>
      <c r="T429" t="n">
        <v>3512.08</v>
      </c>
      <c r="U429" t="n">
        <v>0.72</v>
      </c>
      <c r="V429" t="n">
        <v>0.78</v>
      </c>
      <c r="W429" t="n">
        <v>0.18</v>
      </c>
      <c r="X429" t="n">
        <v>0.2</v>
      </c>
      <c r="Y429" t="n">
        <v>1</v>
      </c>
      <c r="Z429" t="n">
        <v>10</v>
      </c>
    </row>
    <row r="430">
      <c r="A430" t="n">
        <v>109</v>
      </c>
      <c r="B430" t="n">
        <v>125</v>
      </c>
      <c r="C430" t="inlineStr">
        <is>
          <t xml:space="preserve">CONCLUIDO	</t>
        </is>
      </c>
      <c r="D430" t="n">
        <v>4.8518</v>
      </c>
      <c r="E430" t="n">
        <v>20.61</v>
      </c>
      <c r="F430" t="n">
        <v>17.48</v>
      </c>
      <c r="G430" t="n">
        <v>131.07</v>
      </c>
      <c r="H430" t="n">
        <v>1.71</v>
      </c>
      <c r="I430" t="n">
        <v>8</v>
      </c>
      <c r="J430" t="n">
        <v>294.38</v>
      </c>
      <c r="K430" t="n">
        <v>58.47</v>
      </c>
      <c r="L430" t="n">
        <v>28.25</v>
      </c>
      <c r="M430" t="n">
        <v>6</v>
      </c>
      <c r="N430" t="n">
        <v>82.66</v>
      </c>
      <c r="O430" t="n">
        <v>36541.09</v>
      </c>
      <c r="P430" t="n">
        <v>261.22</v>
      </c>
      <c r="Q430" t="n">
        <v>444.55</v>
      </c>
      <c r="R430" t="n">
        <v>67.12</v>
      </c>
      <c r="S430" t="n">
        <v>48.21</v>
      </c>
      <c r="T430" t="n">
        <v>3523.97</v>
      </c>
      <c r="U430" t="n">
        <v>0.72</v>
      </c>
      <c r="V430" t="n">
        <v>0.78</v>
      </c>
      <c r="W430" t="n">
        <v>0.18</v>
      </c>
      <c r="X430" t="n">
        <v>0.2</v>
      </c>
      <c r="Y430" t="n">
        <v>1</v>
      </c>
      <c r="Z430" t="n">
        <v>10</v>
      </c>
    </row>
    <row r="431">
      <c r="A431" t="n">
        <v>110</v>
      </c>
      <c r="B431" t="n">
        <v>125</v>
      </c>
      <c r="C431" t="inlineStr">
        <is>
          <t xml:space="preserve">CONCLUIDO	</t>
        </is>
      </c>
      <c r="D431" t="n">
        <v>4.8497</v>
      </c>
      <c r="E431" t="n">
        <v>20.62</v>
      </c>
      <c r="F431" t="n">
        <v>17.49</v>
      </c>
      <c r="G431" t="n">
        <v>131.14</v>
      </c>
      <c r="H431" t="n">
        <v>1.72</v>
      </c>
      <c r="I431" t="n">
        <v>8</v>
      </c>
      <c r="J431" t="n">
        <v>294.9</v>
      </c>
      <c r="K431" t="n">
        <v>58.47</v>
      </c>
      <c r="L431" t="n">
        <v>28.5</v>
      </c>
      <c r="M431" t="n">
        <v>6</v>
      </c>
      <c r="N431" t="n">
        <v>82.92</v>
      </c>
      <c r="O431" t="n">
        <v>36604.77</v>
      </c>
      <c r="P431" t="n">
        <v>260.89</v>
      </c>
      <c r="Q431" t="n">
        <v>444.56</v>
      </c>
      <c r="R431" t="n">
        <v>67.47</v>
      </c>
      <c r="S431" t="n">
        <v>48.21</v>
      </c>
      <c r="T431" t="n">
        <v>3700.36</v>
      </c>
      <c r="U431" t="n">
        <v>0.71</v>
      </c>
      <c r="V431" t="n">
        <v>0.78</v>
      </c>
      <c r="W431" t="n">
        <v>0.18</v>
      </c>
      <c r="X431" t="n">
        <v>0.21</v>
      </c>
      <c r="Y431" t="n">
        <v>1</v>
      </c>
      <c r="Z431" t="n">
        <v>10</v>
      </c>
    </row>
    <row r="432">
      <c r="A432" t="n">
        <v>111</v>
      </c>
      <c r="B432" t="n">
        <v>125</v>
      </c>
      <c r="C432" t="inlineStr">
        <is>
          <t xml:space="preserve">CONCLUIDO	</t>
        </is>
      </c>
      <c r="D432" t="n">
        <v>4.8535</v>
      </c>
      <c r="E432" t="n">
        <v>20.6</v>
      </c>
      <c r="F432" t="n">
        <v>17.47</v>
      </c>
      <c r="G432" t="n">
        <v>131.02</v>
      </c>
      <c r="H432" t="n">
        <v>1.73</v>
      </c>
      <c r="I432" t="n">
        <v>8</v>
      </c>
      <c r="J432" t="n">
        <v>295.41</v>
      </c>
      <c r="K432" t="n">
        <v>58.47</v>
      </c>
      <c r="L432" t="n">
        <v>28.75</v>
      </c>
      <c r="M432" t="n">
        <v>6</v>
      </c>
      <c r="N432" t="n">
        <v>83.19</v>
      </c>
      <c r="O432" t="n">
        <v>36668.57</v>
      </c>
      <c r="P432" t="n">
        <v>260.55</v>
      </c>
      <c r="Q432" t="n">
        <v>444.56</v>
      </c>
      <c r="R432" t="n">
        <v>66.77</v>
      </c>
      <c r="S432" t="n">
        <v>48.21</v>
      </c>
      <c r="T432" t="n">
        <v>3349.81</v>
      </c>
      <c r="U432" t="n">
        <v>0.72</v>
      </c>
      <c r="V432" t="n">
        <v>0.78</v>
      </c>
      <c r="W432" t="n">
        <v>0.18</v>
      </c>
      <c r="X432" t="n">
        <v>0.19</v>
      </c>
      <c r="Y432" t="n">
        <v>1</v>
      </c>
      <c r="Z432" t="n">
        <v>10</v>
      </c>
    </row>
    <row r="433">
      <c r="A433" t="n">
        <v>112</v>
      </c>
      <c r="B433" t="n">
        <v>125</v>
      </c>
      <c r="C433" t="inlineStr">
        <is>
          <t xml:space="preserve">CONCLUIDO	</t>
        </is>
      </c>
      <c r="D433" t="n">
        <v>4.8558</v>
      </c>
      <c r="E433" t="n">
        <v>20.59</v>
      </c>
      <c r="F433" t="n">
        <v>17.46</v>
      </c>
      <c r="G433" t="n">
        <v>130.94</v>
      </c>
      <c r="H433" t="n">
        <v>1.75</v>
      </c>
      <c r="I433" t="n">
        <v>8</v>
      </c>
      <c r="J433" t="n">
        <v>295.93</v>
      </c>
      <c r="K433" t="n">
        <v>58.47</v>
      </c>
      <c r="L433" t="n">
        <v>29</v>
      </c>
      <c r="M433" t="n">
        <v>6</v>
      </c>
      <c r="N433" t="n">
        <v>83.45999999999999</v>
      </c>
      <c r="O433" t="n">
        <v>36732.47</v>
      </c>
      <c r="P433" t="n">
        <v>260.4</v>
      </c>
      <c r="Q433" t="n">
        <v>444.55</v>
      </c>
      <c r="R433" t="n">
        <v>66.47</v>
      </c>
      <c r="S433" t="n">
        <v>48.21</v>
      </c>
      <c r="T433" t="n">
        <v>3199.65</v>
      </c>
      <c r="U433" t="n">
        <v>0.73</v>
      </c>
      <c r="V433" t="n">
        <v>0.78</v>
      </c>
      <c r="W433" t="n">
        <v>0.18</v>
      </c>
      <c r="X433" t="n">
        <v>0.18</v>
      </c>
      <c r="Y433" t="n">
        <v>1</v>
      </c>
      <c r="Z433" t="n">
        <v>10</v>
      </c>
    </row>
    <row r="434">
      <c r="A434" t="n">
        <v>113</v>
      </c>
      <c r="B434" t="n">
        <v>125</v>
      </c>
      <c r="C434" t="inlineStr">
        <is>
          <t xml:space="preserve">CONCLUIDO	</t>
        </is>
      </c>
      <c r="D434" t="n">
        <v>4.8613</v>
      </c>
      <c r="E434" t="n">
        <v>20.57</v>
      </c>
      <c r="F434" t="n">
        <v>17.44</v>
      </c>
      <c r="G434" t="n">
        <v>130.77</v>
      </c>
      <c r="H434" t="n">
        <v>1.76</v>
      </c>
      <c r="I434" t="n">
        <v>8</v>
      </c>
      <c r="J434" t="n">
        <v>296.45</v>
      </c>
      <c r="K434" t="n">
        <v>58.47</v>
      </c>
      <c r="L434" t="n">
        <v>29.25</v>
      </c>
      <c r="M434" t="n">
        <v>6</v>
      </c>
      <c r="N434" t="n">
        <v>83.73</v>
      </c>
      <c r="O434" t="n">
        <v>36796.49</v>
      </c>
      <c r="P434" t="n">
        <v>259.39</v>
      </c>
      <c r="Q434" t="n">
        <v>444.55</v>
      </c>
      <c r="R434" t="n">
        <v>65.69</v>
      </c>
      <c r="S434" t="n">
        <v>48.21</v>
      </c>
      <c r="T434" t="n">
        <v>2809.52</v>
      </c>
      <c r="U434" t="n">
        <v>0.73</v>
      </c>
      <c r="V434" t="n">
        <v>0.78</v>
      </c>
      <c r="W434" t="n">
        <v>0.18</v>
      </c>
      <c r="X434" t="n">
        <v>0.16</v>
      </c>
      <c r="Y434" t="n">
        <v>1</v>
      </c>
      <c r="Z434" t="n">
        <v>10</v>
      </c>
    </row>
    <row r="435">
      <c r="A435" t="n">
        <v>114</v>
      </c>
      <c r="B435" t="n">
        <v>125</v>
      </c>
      <c r="C435" t="inlineStr">
        <is>
          <t xml:space="preserve">CONCLUIDO	</t>
        </is>
      </c>
      <c r="D435" t="n">
        <v>4.8609</v>
      </c>
      <c r="E435" t="n">
        <v>20.57</v>
      </c>
      <c r="F435" t="n">
        <v>17.44</v>
      </c>
      <c r="G435" t="n">
        <v>130.78</v>
      </c>
      <c r="H435" t="n">
        <v>1.77</v>
      </c>
      <c r="I435" t="n">
        <v>8</v>
      </c>
      <c r="J435" t="n">
        <v>296.97</v>
      </c>
      <c r="K435" t="n">
        <v>58.47</v>
      </c>
      <c r="L435" t="n">
        <v>29.5</v>
      </c>
      <c r="M435" t="n">
        <v>6</v>
      </c>
      <c r="N435" t="n">
        <v>84</v>
      </c>
      <c r="O435" t="n">
        <v>36860.62</v>
      </c>
      <c r="P435" t="n">
        <v>259.26</v>
      </c>
      <c r="Q435" t="n">
        <v>444.55</v>
      </c>
      <c r="R435" t="n">
        <v>65.84999999999999</v>
      </c>
      <c r="S435" t="n">
        <v>48.21</v>
      </c>
      <c r="T435" t="n">
        <v>2888.86</v>
      </c>
      <c r="U435" t="n">
        <v>0.73</v>
      </c>
      <c r="V435" t="n">
        <v>0.78</v>
      </c>
      <c r="W435" t="n">
        <v>0.17</v>
      </c>
      <c r="X435" t="n">
        <v>0.16</v>
      </c>
      <c r="Y435" t="n">
        <v>1</v>
      </c>
      <c r="Z435" t="n">
        <v>10</v>
      </c>
    </row>
    <row r="436">
      <c r="A436" t="n">
        <v>115</v>
      </c>
      <c r="B436" t="n">
        <v>125</v>
      </c>
      <c r="C436" t="inlineStr">
        <is>
          <t xml:space="preserve">CONCLUIDO	</t>
        </is>
      </c>
      <c r="D436" t="n">
        <v>4.8524</v>
      </c>
      <c r="E436" t="n">
        <v>20.61</v>
      </c>
      <c r="F436" t="n">
        <v>17.47</v>
      </c>
      <c r="G436" t="n">
        <v>131.05</v>
      </c>
      <c r="H436" t="n">
        <v>1.78</v>
      </c>
      <c r="I436" t="n">
        <v>8</v>
      </c>
      <c r="J436" t="n">
        <v>297.49</v>
      </c>
      <c r="K436" t="n">
        <v>58.47</v>
      </c>
      <c r="L436" t="n">
        <v>29.75</v>
      </c>
      <c r="M436" t="n">
        <v>6</v>
      </c>
      <c r="N436" t="n">
        <v>84.27</v>
      </c>
      <c r="O436" t="n">
        <v>36924.87</v>
      </c>
      <c r="P436" t="n">
        <v>260.03</v>
      </c>
      <c r="Q436" t="n">
        <v>444.55</v>
      </c>
      <c r="R436" t="n">
        <v>67.13</v>
      </c>
      <c r="S436" t="n">
        <v>48.21</v>
      </c>
      <c r="T436" t="n">
        <v>3529.32</v>
      </c>
      <c r="U436" t="n">
        <v>0.72</v>
      </c>
      <c r="V436" t="n">
        <v>0.78</v>
      </c>
      <c r="W436" t="n">
        <v>0.17</v>
      </c>
      <c r="X436" t="n">
        <v>0.2</v>
      </c>
      <c r="Y436" t="n">
        <v>1</v>
      </c>
      <c r="Z436" t="n">
        <v>10</v>
      </c>
    </row>
    <row r="437">
      <c r="A437" t="n">
        <v>116</v>
      </c>
      <c r="B437" t="n">
        <v>125</v>
      </c>
      <c r="C437" t="inlineStr">
        <is>
          <t xml:space="preserve">CONCLUIDO	</t>
        </is>
      </c>
      <c r="D437" t="n">
        <v>4.8452</v>
      </c>
      <c r="E437" t="n">
        <v>20.64</v>
      </c>
      <c r="F437" t="n">
        <v>17.5</v>
      </c>
      <c r="G437" t="n">
        <v>131.28</v>
      </c>
      <c r="H437" t="n">
        <v>1.79</v>
      </c>
      <c r="I437" t="n">
        <v>8</v>
      </c>
      <c r="J437" t="n">
        <v>298.01</v>
      </c>
      <c r="K437" t="n">
        <v>58.47</v>
      </c>
      <c r="L437" t="n">
        <v>30</v>
      </c>
      <c r="M437" t="n">
        <v>6</v>
      </c>
      <c r="N437" t="n">
        <v>84.54000000000001</v>
      </c>
      <c r="O437" t="n">
        <v>36989.23</v>
      </c>
      <c r="P437" t="n">
        <v>259.97</v>
      </c>
      <c r="Q437" t="n">
        <v>444.55</v>
      </c>
      <c r="R437" t="n">
        <v>68.14</v>
      </c>
      <c r="S437" t="n">
        <v>48.21</v>
      </c>
      <c r="T437" t="n">
        <v>4034.06</v>
      </c>
      <c r="U437" t="n">
        <v>0.71</v>
      </c>
      <c r="V437" t="n">
        <v>0.78</v>
      </c>
      <c r="W437" t="n">
        <v>0.18</v>
      </c>
      <c r="X437" t="n">
        <v>0.23</v>
      </c>
      <c r="Y437" t="n">
        <v>1</v>
      </c>
      <c r="Z437" t="n">
        <v>10</v>
      </c>
    </row>
    <row r="438">
      <c r="A438" t="n">
        <v>117</v>
      </c>
      <c r="B438" t="n">
        <v>125</v>
      </c>
      <c r="C438" t="inlineStr">
        <is>
          <t xml:space="preserve">CONCLUIDO	</t>
        </is>
      </c>
      <c r="D438" t="n">
        <v>4.8508</v>
      </c>
      <c r="E438" t="n">
        <v>20.62</v>
      </c>
      <c r="F438" t="n">
        <v>17.48</v>
      </c>
      <c r="G438" t="n">
        <v>131.1</v>
      </c>
      <c r="H438" t="n">
        <v>1.8</v>
      </c>
      <c r="I438" t="n">
        <v>8</v>
      </c>
      <c r="J438" t="n">
        <v>298.54</v>
      </c>
      <c r="K438" t="n">
        <v>58.47</v>
      </c>
      <c r="L438" t="n">
        <v>30.25</v>
      </c>
      <c r="M438" t="n">
        <v>6</v>
      </c>
      <c r="N438" t="n">
        <v>84.81</v>
      </c>
      <c r="O438" t="n">
        <v>37053.7</v>
      </c>
      <c r="P438" t="n">
        <v>258.54</v>
      </c>
      <c r="Q438" t="n">
        <v>444.55</v>
      </c>
      <c r="R438" t="n">
        <v>67.38</v>
      </c>
      <c r="S438" t="n">
        <v>48.21</v>
      </c>
      <c r="T438" t="n">
        <v>3653.89</v>
      </c>
      <c r="U438" t="n">
        <v>0.72</v>
      </c>
      <c r="V438" t="n">
        <v>0.78</v>
      </c>
      <c r="W438" t="n">
        <v>0.18</v>
      </c>
      <c r="X438" t="n">
        <v>0.2</v>
      </c>
      <c r="Y438" t="n">
        <v>1</v>
      </c>
      <c r="Z438" t="n">
        <v>10</v>
      </c>
    </row>
    <row r="439">
      <c r="A439" t="n">
        <v>118</v>
      </c>
      <c r="B439" t="n">
        <v>125</v>
      </c>
      <c r="C439" t="inlineStr">
        <is>
          <t xml:space="preserve">CONCLUIDO	</t>
        </is>
      </c>
      <c r="D439" t="n">
        <v>4.8495</v>
      </c>
      <c r="E439" t="n">
        <v>20.62</v>
      </c>
      <c r="F439" t="n">
        <v>17.49</v>
      </c>
      <c r="G439" t="n">
        <v>131.15</v>
      </c>
      <c r="H439" t="n">
        <v>1.82</v>
      </c>
      <c r="I439" t="n">
        <v>8</v>
      </c>
      <c r="J439" t="n">
        <v>299.06</v>
      </c>
      <c r="K439" t="n">
        <v>58.47</v>
      </c>
      <c r="L439" t="n">
        <v>30.5</v>
      </c>
      <c r="M439" t="n">
        <v>6</v>
      </c>
      <c r="N439" t="n">
        <v>85.09</v>
      </c>
      <c r="O439" t="n">
        <v>37118.29</v>
      </c>
      <c r="P439" t="n">
        <v>257.96</v>
      </c>
      <c r="Q439" t="n">
        <v>444.55</v>
      </c>
      <c r="R439" t="n">
        <v>67.48</v>
      </c>
      <c r="S439" t="n">
        <v>48.21</v>
      </c>
      <c r="T439" t="n">
        <v>3705</v>
      </c>
      <c r="U439" t="n">
        <v>0.71</v>
      </c>
      <c r="V439" t="n">
        <v>0.78</v>
      </c>
      <c r="W439" t="n">
        <v>0.18</v>
      </c>
      <c r="X439" t="n">
        <v>0.21</v>
      </c>
      <c r="Y439" t="n">
        <v>1</v>
      </c>
      <c r="Z439" t="n">
        <v>10</v>
      </c>
    </row>
    <row r="440">
      <c r="A440" t="n">
        <v>119</v>
      </c>
      <c r="B440" t="n">
        <v>125</v>
      </c>
      <c r="C440" t="inlineStr">
        <is>
          <t xml:space="preserve">CONCLUIDO	</t>
        </is>
      </c>
      <c r="D440" t="n">
        <v>4.8704</v>
      </c>
      <c r="E440" t="n">
        <v>20.53</v>
      </c>
      <c r="F440" t="n">
        <v>17.44</v>
      </c>
      <c r="G440" t="n">
        <v>149.53</v>
      </c>
      <c r="H440" t="n">
        <v>1.83</v>
      </c>
      <c r="I440" t="n">
        <v>7</v>
      </c>
      <c r="J440" t="n">
        <v>299.59</v>
      </c>
      <c r="K440" t="n">
        <v>58.47</v>
      </c>
      <c r="L440" t="n">
        <v>30.75</v>
      </c>
      <c r="M440" t="n">
        <v>5</v>
      </c>
      <c r="N440" t="n">
        <v>85.36</v>
      </c>
      <c r="O440" t="n">
        <v>37183.12</v>
      </c>
      <c r="P440" t="n">
        <v>257.39</v>
      </c>
      <c r="Q440" t="n">
        <v>444.55</v>
      </c>
      <c r="R440" t="n">
        <v>66.06999999999999</v>
      </c>
      <c r="S440" t="n">
        <v>48.21</v>
      </c>
      <c r="T440" t="n">
        <v>3004.76</v>
      </c>
      <c r="U440" t="n">
        <v>0.73</v>
      </c>
      <c r="V440" t="n">
        <v>0.78</v>
      </c>
      <c r="W440" t="n">
        <v>0.18</v>
      </c>
      <c r="X440" t="n">
        <v>0.17</v>
      </c>
      <c r="Y440" t="n">
        <v>1</v>
      </c>
      <c r="Z440" t="n">
        <v>10</v>
      </c>
    </row>
    <row r="441">
      <c r="A441" t="n">
        <v>120</v>
      </c>
      <c r="B441" t="n">
        <v>125</v>
      </c>
      <c r="C441" t="inlineStr">
        <is>
          <t xml:space="preserve">CONCLUIDO	</t>
        </is>
      </c>
      <c r="D441" t="n">
        <v>4.8714</v>
      </c>
      <c r="E441" t="n">
        <v>20.53</v>
      </c>
      <c r="F441" t="n">
        <v>17.44</v>
      </c>
      <c r="G441" t="n">
        <v>149.49</v>
      </c>
      <c r="H441" t="n">
        <v>1.84</v>
      </c>
      <c r="I441" t="n">
        <v>7</v>
      </c>
      <c r="J441" t="n">
        <v>300.11</v>
      </c>
      <c r="K441" t="n">
        <v>58.47</v>
      </c>
      <c r="L441" t="n">
        <v>31</v>
      </c>
      <c r="M441" t="n">
        <v>5</v>
      </c>
      <c r="N441" t="n">
        <v>85.64</v>
      </c>
      <c r="O441" t="n">
        <v>37247.94</v>
      </c>
      <c r="P441" t="n">
        <v>257.83</v>
      </c>
      <c r="Q441" t="n">
        <v>444.57</v>
      </c>
      <c r="R441" t="n">
        <v>65.95</v>
      </c>
      <c r="S441" t="n">
        <v>48.21</v>
      </c>
      <c r="T441" t="n">
        <v>2945.9</v>
      </c>
      <c r="U441" t="n">
        <v>0.73</v>
      </c>
      <c r="V441" t="n">
        <v>0.78</v>
      </c>
      <c r="W441" t="n">
        <v>0.17</v>
      </c>
      <c r="X441" t="n">
        <v>0.16</v>
      </c>
      <c r="Y441" t="n">
        <v>1</v>
      </c>
      <c r="Z441" t="n">
        <v>10</v>
      </c>
    </row>
    <row r="442">
      <c r="A442" t="n">
        <v>121</v>
      </c>
      <c r="B442" t="n">
        <v>125</v>
      </c>
      <c r="C442" t="inlineStr">
        <is>
          <t xml:space="preserve">CONCLUIDO	</t>
        </is>
      </c>
      <c r="D442" t="n">
        <v>4.8686</v>
      </c>
      <c r="E442" t="n">
        <v>20.54</v>
      </c>
      <c r="F442" t="n">
        <v>17.45</v>
      </c>
      <c r="G442" t="n">
        <v>149.59</v>
      </c>
      <c r="H442" t="n">
        <v>1.85</v>
      </c>
      <c r="I442" t="n">
        <v>7</v>
      </c>
      <c r="J442" t="n">
        <v>300.64</v>
      </c>
      <c r="K442" t="n">
        <v>58.47</v>
      </c>
      <c r="L442" t="n">
        <v>31.25</v>
      </c>
      <c r="M442" t="n">
        <v>5</v>
      </c>
      <c r="N442" t="n">
        <v>85.91</v>
      </c>
      <c r="O442" t="n">
        <v>37312.88</v>
      </c>
      <c r="P442" t="n">
        <v>258.16</v>
      </c>
      <c r="Q442" t="n">
        <v>444.55</v>
      </c>
      <c r="R442" t="n">
        <v>66.34</v>
      </c>
      <c r="S442" t="n">
        <v>48.21</v>
      </c>
      <c r="T442" t="n">
        <v>3139.09</v>
      </c>
      <c r="U442" t="n">
        <v>0.73</v>
      </c>
      <c r="V442" t="n">
        <v>0.78</v>
      </c>
      <c r="W442" t="n">
        <v>0.18</v>
      </c>
      <c r="X442" t="n">
        <v>0.18</v>
      </c>
      <c r="Y442" t="n">
        <v>1</v>
      </c>
      <c r="Z442" t="n">
        <v>10</v>
      </c>
    </row>
    <row r="443">
      <c r="A443" t="n">
        <v>122</v>
      </c>
      <c r="B443" t="n">
        <v>125</v>
      </c>
      <c r="C443" t="inlineStr">
        <is>
          <t xml:space="preserve">CONCLUIDO	</t>
        </is>
      </c>
      <c r="D443" t="n">
        <v>4.8706</v>
      </c>
      <c r="E443" t="n">
        <v>20.53</v>
      </c>
      <c r="F443" t="n">
        <v>17.44</v>
      </c>
      <c r="G443" t="n">
        <v>149.52</v>
      </c>
      <c r="H443" t="n">
        <v>1.86</v>
      </c>
      <c r="I443" t="n">
        <v>7</v>
      </c>
      <c r="J443" t="n">
        <v>301.17</v>
      </c>
      <c r="K443" t="n">
        <v>58.47</v>
      </c>
      <c r="L443" t="n">
        <v>31.5</v>
      </c>
      <c r="M443" t="n">
        <v>5</v>
      </c>
      <c r="N443" t="n">
        <v>86.19</v>
      </c>
      <c r="O443" t="n">
        <v>37377.94</v>
      </c>
      <c r="P443" t="n">
        <v>258.5</v>
      </c>
      <c r="Q443" t="n">
        <v>444.55</v>
      </c>
      <c r="R443" t="n">
        <v>66.04000000000001</v>
      </c>
      <c r="S443" t="n">
        <v>48.21</v>
      </c>
      <c r="T443" t="n">
        <v>2990.59</v>
      </c>
      <c r="U443" t="n">
        <v>0.73</v>
      </c>
      <c r="V443" t="n">
        <v>0.78</v>
      </c>
      <c r="W443" t="n">
        <v>0.18</v>
      </c>
      <c r="X443" t="n">
        <v>0.17</v>
      </c>
      <c r="Y443" t="n">
        <v>1</v>
      </c>
      <c r="Z443" t="n">
        <v>10</v>
      </c>
    </row>
    <row r="444">
      <c r="A444" t="n">
        <v>123</v>
      </c>
      <c r="B444" t="n">
        <v>125</v>
      </c>
      <c r="C444" t="inlineStr">
        <is>
          <t xml:space="preserve">CONCLUIDO	</t>
        </is>
      </c>
      <c r="D444" t="n">
        <v>4.872</v>
      </c>
      <c r="E444" t="n">
        <v>20.53</v>
      </c>
      <c r="F444" t="n">
        <v>17.44</v>
      </c>
      <c r="G444" t="n">
        <v>149.47</v>
      </c>
      <c r="H444" t="n">
        <v>1.87</v>
      </c>
      <c r="I444" t="n">
        <v>7</v>
      </c>
      <c r="J444" t="n">
        <v>301.69</v>
      </c>
      <c r="K444" t="n">
        <v>58.47</v>
      </c>
      <c r="L444" t="n">
        <v>31.75</v>
      </c>
      <c r="M444" t="n">
        <v>5</v>
      </c>
      <c r="N444" t="n">
        <v>86.47</v>
      </c>
      <c r="O444" t="n">
        <v>37443.11</v>
      </c>
      <c r="P444" t="n">
        <v>258.67</v>
      </c>
      <c r="Q444" t="n">
        <v>444.55</v>
      </c>
      <c r="R444" t="n">
        <v>65.86</v>
      </c>
      <c r="S444" t="n">
        <v>48.21</v>
      </c>
      <c r="T444" t="n">
        <v>2900.06</v>
      </c>
      <c r="U444" t="n">
        <v>0.73</v>
      </c>
      <c r="V444" t="n">
        <v>0.78</v>
      </c>
      <c r="W444" t="n">
        <v>0.17</v>
      </c>
      <c r="X444" t="n">
        <v>0.16</v>
      </c>
      <c r="Y444" t="n">
        <v>1</v>
      </c>
      <c r="Z444" t="n">
        <v>10</v>
      </c>
    </row>
    <row r="445">
      <c r="A445" t="n">
        <v>124</v>
      </c>
      <c r="B445" t="n">
        <v>125</v>
      </c>
      <c r="C445" t="inlineStr">
        <is>
          <t xml:space="preserve">CONCLUIDO	</t>
        </is>
      </c>
      <c r="D445" t="n">
        <v>4.8709</v>
      </c>
      <c r="E445" t="n">
        <v>20.53</v>
      </c>
      <c r="F445" t="n">
        <v>17.44</v>
      </c>
      <c r="G445" t="n">
        <v>149.51</v>
      </c>
      <c r="H445" t="n">
        <v>1.89</v>
      </c>
      <c r="I445" t="n">
        <v>7</v>
      </c>
      <c r="J445" t="n">
        <v>302.22</v>
      </c>
      <c r="K445" t="n">
        <v>58.47</v>
      </c>
      <c r="L445" t="n">
        <v>32</v>
      </c>
      <c r="M445" t="n">
        <v>5</v>
      </c>
      <c r="N445" t="n">
        <v>86.75</v>
      </c>
      <c r="O445" t="n">
        <v>37508.41</v>
      </c>
      <c r="P445" t="n">
        <v>258.79</v>
      </c>
      <c r="Q445" t="n">
        <v>444.56</v>
      </c>
      <c r="R445" t="n">
        <v>66</v>
      </c>
      <c r="S445" t="n">
        <v>48.21</v>
      </c>
      <c r="T445" t="n">
        <v>2969.6</v>
      </c>
      <c r="U445" t="n">
        <v>0.73</v>
      </c>
      <c r="V445" t="n">
        <v>0.78</v>
      </c>
      <c r="W445" t="n">
        <v>0.18</v>
      </c>
      <c r="X445" t="n">
        <v>0.17</v>
      </c>
      <c r="Y445" t="n">
        <v>1</v>
      </c>
      <c r="Z445" t="n">
        <v>10</v>
      </c>
    </row>
    <row r="446">
      <c r="A446" t="n">
        <v>125</v>
      </c>
      <c r="B446" t="n">
        <v>125</v>
      </c>
      <c r="C446" t="inlineStr">
        <is>
          <t xml:space="preserve">CONCLUIDO	</t>
        </is>
      </c>
      <c r="D446" t="n">
        <v>4.8711</v>
      </c>
      <c r="E446" t="n">
        <v>20.53</v>
      </c>
      <c r="F446" t="n">
        <v>17.44</v>
      </c>
      <c r="G446" t="n">
        <v>149.5</v>
      </c>
      <c r="H446" t="n">
        <v>1.9</v>
      </c>
      <c r="I446" t="n">
        <v>7</v>
      </c>
      <c r="J446" t="n">
        <v>302.75</v>
      </c>
      <c r="K446" t="n">
        <v>58.47</v>
      </c>
      <c r="L446" t="n">
        <v>32.25</v>
      </c>
      <c r="M446" t="n">
        <v>5</v>
      </c>
      <c r="N446" t="n">
        <v>87.03</v>
      </c>
      <c r="O446" t="n">
        <v>37573.82</v>
      </c>
      <c r="P446" t="n">
        <v>258.64</v>
      </c>
      <c r="Q446" t="n">
        <v>444.55</v>
      </c>
      <c r="R446" t="n">
        <v>65.88</v>
      </c>
      <c r="S446" t="n">
        <v>48.21</v>
      </c>
      <c r="T446" t="n">
        <v>2911.01</v>
      </c>
      <c r="U446" t="n">
        <v>0.73</v>
      </c>
      <c r="V446" t="n">
        <v>0.78</v>
      </c>
      <c r="W446" t="n">
        <v>0.18</v>
      </c>
      <c r="X446" t="n">
        <v>0.16</v>
      </c>
      <c r="Y446" t="n">
        <v>1</v>
      </c>
      <c r="Z446" t="n">
        <v>10</v>
      </c>
    </row>
    <row r="447">
      <c r="A447" t="n">
        <v>126</v>
      </c>
      <c r="B447" t="n">
        <v>125</v>
      </c>
      <c r="C447" t="inlineStr">
        <is>
          <t xml:space="preserve">CONCLUIDO	</t>
        </is>
      </c>
      <c r="D447" t="n">
        <v>4.8743</v>
      </c>
      <c r="E447" t="n">
        <v>20.52</v>
      </c>
      <c r="F447" t="n">
        <v>17.43</v>
      </c>
      <c r="G447" t="n">
        <v>149.39</v>
      </c>
      <c r="H447" t="n">
        <v>1.91</v>
      </c>
      <c r="I447" t="n">
        <v>7</v>
      </c>
      <c r="J447" t="n">
        <v>303.28</v>
      </c>
      <c r="K447" t="n">
        <v>58.47</v>
      </c>
      <c r="L447" t="n">
        <v>32.5</v>
      </c>
      <c r="M447" t="n">
        <v>5</v>
      </c>
      <c r="N447" t="n">
        <v>87.31</v>
      </c>
      <c r="O447" t="n">
        <v>37639.36</v>
      </c>
      <c r="P447" t="n">
        <v>258.65</v>
      </c>
      <c r="Q447" t="n">
        <v>444.55</v>
      </c>
      <c r="R447" t="n">
        <v>65.37</v>
      </c>
      <c r="S447" t="n">
        <v>48.21</v>
      </c>
      <c r="T447" t="n">
        <v>2656.4</v>
      </c>
      <c r="U447" t="n">
        <v>0.74</v>
      </c>
      <c r="V447" t="n">
        <v>0.78</v>
      </c>
      <c r="W447" t="n">
        <v>0.18</v>
      </c>
      <c r="X447" t="n">
        <v>0.15</v>
      </c>
      <c r="Y447" t="n">
        <v>1</v>
      </c>
      <c r="Z447" t="n">
        <v>10</v>
      </c>
    </row>
    <row r="448">
      <c r="A448" t="n">
        <v>127</v>
      </c>
      <c r="B448" t="n">
        <v>125</v>
      </c>
      <c r="C448" t="inlineStr">
        <is>
          <t xml:space="preserve">CONCLUIDO	</t>
        </is>
      </c>
      <c r="D448" t="n">
        <v>4.8808</v>
      </c>
      <c r="E448" t="n">
        <v>20.49</v>
      </c>
      <c r="F448" t="n">
        <v>17.4</v>
      </c>
      <c r="G448" t="n">
        <v>149.15</v>
      </c>
      <c r="H448" t="n">
        <v>1.92</v>
      </c>
      <c r="I448" t="n">
        <v>7</v>
      </c>
      <c r="J448" t="n">
        <v>303.82</v>
      </c>
      <c r="K448" t="n">
        <v>58.47</v>
      </c>
      <c r="L448" t="n">
        <v>32.75</v>
      </c>
      <c r="M448" t="n">
        <v>5</v>
      </c>
      <c r="N448" t="n">
        <v>87.59</v>
      </c>
      <c r="O448" t="n">
        <v>37705.01</v>
      </c>
      <c r="P448" t="n">
        <v>257.9</v>
      </c>
      <c r="Q448" t="n">
        <v>444.55</v>
      </c>
      <c r="R448" t="n">
        <v>64.56999999999999</v>
      </c>
      <c r="S448" t="n">
        <v>48.21</v>
      </c>
      <c r="T448" t="n">
        <v>2257.31</v>
      </c>
      <c r="U448" t="n">
        <v>0.75</v>
      </c>
      <c r="V448" t="n">
        <v>0.78</v>
      </c>
      <c r="W448" t="n">
        <v>0.17</v>
      </c>
      <c r="X448" t="n">
        <v>0.12</v>
      </c>
      <c r="Y448" t="n">
        <v>1</v>
      </c>
      <c r="Z448" t="n">
        <v>10</v>
      </c>
    </row>
    <row r="449">
      <c r="A449" t="n">
        <v>128</v>
      </c>
      <c r="B449" t="n">
        <v>125</v>
      </c>
      <c r="C449" t="inlineStr">
        <is>
          <t xml:space="preserve">CONCLUIDO	</t>
        </is>
      </c>
      <c r="D449" t="n">
        <v>4.8748</v>
      </c>
      <c r="E449" t="n">
        <v>20.51</v>
      </c>
      <c r="F449" t="n">
        <v>17.43</v>
      </c>
      <c r="G449" t="n">
        <v>149.37</v>
      </c>
      <c r="H449" t="n">
        <v>1.93</v>
      </c>
      <c r="I449" t="n">
        <v>7</v>
      </c>
      <c r="J449" t="n">
        <v>304.35</v>
      </c>
      <c r="K449" t="n">
        <v>58.47</v>
      </c>
      <c r="L449" t="n">
        <v>33</v>
      </c>
      <c r="M449" t="n">
        <v>5</v>
      </c>
      <c r="N449" t="n">
        <v>87.88</v>
      </c>
      <c r="O449" t="n">
        <v>37770.79</v>
      </c>
      <c r="P449" t="n">
        <v>258.05</v>
      </c>
      <c r="Q449" t="n">
        <v>444.55</v>
      </c>
      <c r="R449" t="n">
        <v>65.56</v>
      </c>
      <c r="S449" t="n">
        <v>48.21</v>
      </c>
      <c r="T449" t="n">
        <v>2748.38</v>
      </c>
      <c r="U449" t="n">
        <v>0.74</v>
      </c>
      <c r="V449" t="n">
        <v>0.78</v>
      </c>
      <c r="W449" t="n">
        <v>0.17</v>
      </c>
      <c r="X449" t="n">
        <v>0.15</v>
      </c>
      <c r="Y449" t="n">
        <v>1</v>
      </c>
      <c r="Z449" t="n">
        <v>10</v>
      </c>
    </row>
    <row r="450">
      <c r="A450" t="n">
        <v>129</v>
      </c>
      <c r="B450" t="n">
        <v>125</v>
      </c>
      <c r="C450" t="inlineStr">
        <is>
          <t xml:space="preserve">CONCLUIDO	</t>
        </is>
      </c>
      <c r="D450" t="n">
        <v>4.8664</v>
      </c>
      <c r="E450" t="n">
        <v>20.55</v>
      </c>
      <c r="F450" t="n">
        <v>17.46</v>
      </c>
      <c r="G450" t="n">
        <v>149.67</v>
      </c>
      <c r="H450" t="n">
        <v>1.94</v>
      </c>
      <c r="I450" t="n">
        <v>7</v>
      </c>
      <c r="J450" t="n">
        <v>304.88</v>
      </c>
      <c r="K450" t="n">
        <v>58.47</v>
      </c>
      <c r="L450" t="n">
        <v>33.25</v>
      </c>
      <c r="M450" t="n">
        <v>5</v>
      </c>
      <c r="N450" t="n">
        <v>88.16</v>
      </c>
      <c r="O450" t="n">
        <v>37836.69</v>
      </c>
      <c r="P450" t="n">
        <v>258.12</v>
      </c>
      <c r="Q450" t="n">
        <v>444.55</v>
      </c>
      <c r="R450" t="n">
        <v>66.75</v>
      </c>
      <c r="S450" t="n">
        <v>48.21</v>
      </c>
      <c r="T450" t="n">
        <v>3343.27</v>
      </c>
      <c r="U450" t="n">
        <v>0.72</v>
      </c>
      <c r="V450" t="n">
        <v>0.78</v>
      </c>
      <c r="W450" t="n">
        <v>0.17</v>
      </c>
      <c r="X450" t="n">
        <v>0.18</v>
      </c>
      <c r="Y450" t="n">
        <v>1</v>
      </c>
      <c r="Z450" t="n">
        <v>10</v>
      </c>
    </row>
    <row r="451">
      <c r="A451" t="n">
        <v>130</v>
      </c>
      <c r="B451" t="n">
        <v>125</v>
      </c>
      <c r="C451" t="inlineStr">
        <is>
          <t xml:space="preserve">CONCLUIDO	</t>
        </is>
      </c>
      <c r="D451" t="n">
        <v>4.8684</v>
      </c>
      <c r="E451" t="n">
        <v>20.54</v>
      </c>
      <c r="F451" t="n">
        <v>17.45</v>
      </c>
      <c r="G451" t="n">
        <v>149.6</v>
      </c>
      <c r="H451" t="n">
        <v>1.95</v>
      </c>
      <c r="I451" t="n">
        <v>7</v>
      </c>
      <c r="J451" t="n">
        <v>305.42</v>
      </c>
      <c r="K451" t="n">
        <v>58.47</v>
      </c>
      <c r="L451" t="n">
        <v>33.5</v>
      </c>
      <c r="M451" t="n">
        <v>5</v>
      </c>
      <c r="N451" t="n">
        <v>88.45</v>
      </c>
      <c r="O451" t="n">
        <v>37902.71</v>
      </c>
      <c r="P451" t="n">
        <v>257.53</v>
      </c>
      <c r="Q451" t="n">
        <v>444.55</v>
      </c>
      <c r="R451" t="n">
        <v>66.44</v>
      </c>
      <c r="S451" t="n">
        <v>48.21</v>
      </c>
      <c r="T451" t="n">
        <v>3189.53</v>
      </c>
      <c r="U451" t="n">
        <v>0.73</v>
      </c>
      <c r="V451" t="n">
        <v>0.78</v>
      </c>
      <c r="W451" t="n">
        <v>0.17</v>
      </c>
      <c r="X451" t="n">
        <v>0.18</v>
      </c>
      <c r="Y451" t="n">
        <v>1</v>
      </c>
      <c r="Z451" t="n">
        <v>10</v>
      </c>
    </row>
    <row r="452">
      <c r="A452" t="n">
        <v>131</v>
      </c>
      <c r="B452" t="n">
        <v>125</v>
      </c>
      <c r="C452" t="inlineStr">
        <is>
          <t xml:space="preserve">CONCLUIDO	</t>
        </is>
      </c>
      <c r="D452" t="n">
        <v>4.8695</v>
      </c>
      <c r="E452" t="n">
        <v>20.54</v>
      </c>
      <c r="F452" t="n">
        <v>17.45</v>
      </c>
      <c r="G452" t="n">
        <v>149.56</v>
      </c>
      <c r="H452" t="n">
        <v>1.97</v>
      </c>
      <c r="I452" t="n">
        <v>7</v>
      </c>
      <c r="J452" t="n">
        <v>305.96</v>
      </c>
      <c r="K452" t="n">
        <v>58.47</v>
      </c>
      <c r="L452" t="n">
        <v>33.75</v>
      </c>
      <c r="M452" t="n">
        <v>5</v>
      </c>
      <c r="N452" t="n">
        <v>88.73</v>
      </c>
      <c r="O452" t="n">
        <v>37968.85</v>
      </c>
      <c r="P452" t="n">
        <v>257.59</v>
      </c>
      <c r="Q452" t="n">
        <v>444.55</v>
      </c>
      <c r="R452" t="n">
        <v>66.22</v>
      </c>
      <c r="S452" t="n">
        <v>48.21</v>
      </c>
      <c r="T452" t="n">
        <v>3080.02</v>
      </c>
      <c r="U452" t="n">
        <v>0.73</v>
      </c>
      <c r="V452" t="n">
        <v>0.78</v>
      </c>
      <c r="W452" t="n">
        <v>0.18</v>
      </c>
      <c r="X452" t="n">
        <v>0.17</v>
      </c>
      <c r="Y452" t="n">
        <v>1</v>
      </c>
      <c r="Z452" t="n">
        <v>10</v>
      </c>
    </row>
    <row r="453">
      <c r="A453" t="n">
        <v>132</v>
      </c>
      <c r="B453" t="n">
        <v>125</v>
      </c>
      <c r="C453" t="inlineStr">
        <is>
          <t xml:space="preserve">CONCLUIDO	</t>
        </is>
      </c>
      <c r="D453" t="n">
        <v>4.8713</v>
      </c>
      <c r="E453" t="n">
        <v>20.53</v>
      </c>
      <c r="F453" t="n">
        <v>17.44</v>
      </c>
      <c r="G453" t="n">
        <v>149.5</v>
      </c>
      <c r="H453" t="n">
        <v>1.98</v>
      </c>
      <c r="I453" t="n">
        <v>7</v>
      </c>
      <c r="J453" t="n">
        <v>306.49</v>
      </c>
      <c r="K453" t="n">
        <v>58.47</v>
      </c>
      <c r="L453" t="n">
        <v>34</v>
      </c>
      <c r="M453" t="n">
        <v>5</v>
      </c>
      <c r="N453" t="n">
        <v>89.02</v>
      </c>
      <c r="O453" t="n">
        <v>38035.12</v>
      </c>
      <c r="P453" t="n">
        <v>257.14</v>
      </c>
      <c r="Q453" t="n">
        <v>444.55</v>
      </c>
      <c r="R453" t="n">
        <v>66</v>
      </c>
      <c r="S453" t="n">
        <v>48.21</v>
      </c>
      <c r="T453" t="n">
        <v>2969.73</v>
      </c>
      <c r="U453" t="n">
        <v>0.73</v>
      </c>
      <c r="V453" t="n">
        <v>0.78</v>
      </c>
      <c r="W453" t="n">
        <v>0.17</v>
      </c>
      <c r="X453" t="n">
        <v>0.16</v>
      </c>
      <c r="Y453" t="n">
        <v>1</v>
      </c>
      <c r="Z453" t="n">
        <v>10</v>
      </c>
    </row>
    <row r="454">
      <c r="A454" t="n">
        <v>133</v>
      </c>
      <c r="B454" t="n">
        <v>125</v>
      </c>
      <c r="C454" t="inlineStr">
        <is>
          <t xml:space="preserve">CONCLUIDO	</t>
        </is>
      </c>
      <c r="D454" t="n">
        <v>4.8696</v>
      </c>
      <c r="E454" t="n">
        <v>20.54</v>
      </c>
      <c r="F454" t="n">
        <v>17.45</v>
      </c>
      <c r="G454" t="n">
        <v>149.55</v>
      </c>
      <c r="H454" t="n">
        <v>1.99</v>
      </c>
      <c r="I454" t="n">
        <v>7</v>
      </c>
      <c r="J454" t="n">
        <v>307.03</v>
      </c>
      <c r="K454" t="n">
        <v>58.47</v>
      </c>
      <c r="L454" t="n">
        <v>34.25</v>
      </c>
      <c r="M454" t="n">
        <v>5</v>
      </c>
      <c r="N454" t="n">
        <v>89.31</v>
      </c>
      <c r="O454" t="n">
        <v>38101.52</v>
      </c>
      <c r="P454" t="n">
        <v>257.06</v>
      </c>
      <c r="Q454" t="n">
        <v>444.55</v>
      </c>
      <c r="R454" t="n">
        <v>66.22</v>
      </c>
      <c r="S454" t="n">
        <v>48.21</v>
      </c>
      <c r="T454" t="n">
        <v>3080.27</v>
      </c>
      <c r="U454" t="n">
        <v>0.73</v>
      </c>
      <c r="V454" t="n">
        <v>0.78</v>
      </c>
      <c r="W454" t="n">
        <v>0.17</v>
      </c>
      <c r="X454" t="n">
        <v>0.17</v>
      </c>
      <c r="Y454" t="n">
        <v>1</v>
      </c>
      <c r="Z454" t="n">
        <v>10</v>
      </c>
    </row>
    <row r="455">
      <c r="A455" t="n">
        <v>134</v>
      </c>
      <c r="B455" t="n">
        <v>125</v>
      </c>
      <c r="C455" t="inlineStr">
        <is>
          <t xml:space="preserve">CONCLUIDO	</t>
        </is>
      </c>
      <c r="D455" t="n">
        <v>4.8666</v>
      </c>
      <c r="E455" t="n">
        <v>20.55</v>
      </c>
      <c r="F455" t="n">
        <v>17.46</v>
      </c>
      <c r="G455" t="n">
        <v>149.66</v>
      </c>
      <c r="H455" t="n">
        <v>2</v>
      </c>
      <c r="I455" t="n">
        <v>7</v>
      </c>
      <c r="J455" t="n">
        <v>307.57</v>
      </c>
      <c r="K455" t="n">
        <v>58.47</v>
      </c>
      <c r="L455" t="n">
        <v>34.5</v>
      </c>
      <c r="M455" t="n">
        <v>5</v>
      </c>
      <c r="N455" t="n">
        <v>89.59999999999999</v>
      </c>
      <c r="O455" t="n">
        <v>38168.04</v>
      </c>
      <c r="P455" t="n">
        <v>257.48</v>
      </c>
      <c r="Q455" t="n">
        <v>444.55</v>
      </c>
      <c r="R455" t="n">
        <v>66.7</v>
      </c>
      <c r="S455" t="n">
        <v>48.21</v>
      </c>
      <c r="T455" t="n">
        <v>3321.5</v>
      </c>
      <c r="U455" t="n">
        <v>0.72</v>
      </c>
      <c r="V455" t="n">
        <v>0.78</v>
      </c>
      <c r="W455" t="n">
        <v>0.17</v>
      </c>
      <c r="X455" t="n">
        <v>0.18</v>
      </c>
      <c r="Y455" t="n">
        <v>1</v>
      </c>
      <c r="Z455" t="n">
        <v>10</v>
      </c>
    </row>
    <row r="456">
      <c r="A456" t="n">
        <v>135</v>
      </c>
      <c r="B456" t="n">
        <v>125</v>
      </c>
      <c r="C456" t="inlineStr">
        <is>
          <t xml:space="preserve">CONCLUIDO	</t>
        </is>
      </c>
      <c r="D456" t="n">
        <v>4.8687</v>
      </c>
      <c r="E456" t="n">
        <v>20.54</v>
      </c>
      <c r="F456" t="n">
        <v>17.45</v>
      </c>
      <c r="G456" t="n">
        <v>149.59</v>
      </c>
      <c r="H456" t="n">
        <v>2.01</v>
      </c>
      <c r="I456" t="n">
        <v>7</v>
      </c>
      <c r="J456" t="n">
        <v>308.11</v>
      </c>
      <c r="K456" t="n">
        <v>58.47</v>
      </c>
      <c r="L456" t="n">
        <v>34.75</v>
      </c>
      <c r="M456" t="n">
        <v>5</v>
      </c>
      <c r="N456" t="n">
        <v>89.89</v>
      </c>
      <c r="O456" t="n">
        <v>38234.68</v>
      </c>
      <c r="P456" t="n">
        <v>257.35</v>
      </c>
      <c r="Q456" t="n">
        <v>444.55</v>
      </c>
      <c r="R456" t="n">
        <v>66.29000000000001</v>
      </c>
      <c r="S456" t="n">
        <v>48.21</v>
      </c>
      <c r="T456" t="n">
        <v>3113.85</v>
      </c>
      <c r="U456" t="n">
        <v>0.73</v>
      </c>
      <c r="V456" t="n">
        <v>0.78</v>
      </c>
      <c r="W456" t="n">
        <v>0.18</v>
      </c>
      <c r="X456" t="n">
        <v>0.17</v>
      </c>
      <c r="Y456" t="n">
        <v>1</v>
      </c>
      <c r="Z456" t="n">
        <v>10</v>
      </c>
    </row>
    <row r="457">
      <c r="A457" t="n">
        <v>136</v>
      </c>
      <c r="B457" t="n">
        <v>125</v>
      </c>
      <c r="C457" t="inlineStr">
        <is>
          <t xml:space="preserve">CONCLUIDO	</t>
        </is>
      </c>
      <c r="D457" t="n">
        <v>4.8698</v>
      </c>
      <c r="E457" t="n">
        <v>20.53</v>
      </c>
      <c r="F457" t="n">
        <v>17.45</v>
      </c>
      <c r="G457" t="n">
        <v>149.55</v>
      </c>
      <c r="H457" t="n">
        <v>2.02</v>
      </c>
      <c r="I457" t="n">
        <v>7</v>
      </c>
      <c r="J457" t="n">
        <v>308.65</v>
      </c>
      <c r="K457" t="n">
        <v>58.47</v>
      </c>
      <c r="L457" t="n">
        <v>35</v>
      </c>
      <c r="M457" t="n">
        <v>5</v>
      </c>
      <c r="N457" t="n">
        <v>90.18000000000001</v>
      </c>
      <c r="O457" t="n">
        <v>38301.46</v>
      </c>
      <c r="P457" t="n">
        <v>257.34</v>
      </c>
      <c r="Q457" t="n">
        <v>444.55</v>
      </c>
      <c r="R457" t="n">
        <v>66.2</v>
      </c>
      <c r="S457" t="n">
        <v>48.21</v>
      </c>
      <c r="T457" t="n">
        <v>3070.76</v>
      </c>
      <c r="U457" t="n">
        <v>0.73</v>
      </c>
      <c r="V457" t="n">
        <v>0.78</v>
      </c>
      <c r="W457" t="n">
        <v>0.17</v>
      </c>
      <c r="X457" t="n">
        <v>0.17</v>
      </c>
      <c r="Y457" t="n">
        <v>1</v>
      </c>
      <c r="Z457" t="n">
        <v>10</v>
      </c>
    </row>
    <row r="458">
      <c r="A458" t="n">
        <v>137</v>
      </c>
      <c r="B458" t="n">
        <v>125</v>
      </c>
      <c r="C458" t="inlineStr">
        <is>
          <t xml:space="preserve">CONCLUIDO	</t>
        </is>
      </c>
      <c r="D458" t="n">
        <v>4.8668</v>
      </c>
      <c r="E458" t="n">
        <v>20.55</v>
      </c>
      <c r="F458" t="n">
        <v>17.46</v>
      </c>
      <c r="G458" t="n">
        <v>149.65</v>
      </c>
      <c r="H458" t="n">
        <v>2.03</v>
      </c>
      <c r="I458" t="n">
        <v>7</v>
      </c>
      <c r="J458" t="n">
        <v>309.2</v>
      </c>
      <c r="K458" t="n">
        <v>58.47</v>
      </c>
      <c r="L458" t="n">
        <v>35.25</v>
      </c>
      <c r="M458" t="n">
        <v>5</v>
      </c>
      <c r="N458" t="n">
        <v>90.47</v>
      </c>
      <c r="O458" t="n">
        <v>38368.36</v>
      </c>
      <c r="P458" t="n">
        <v>257.23</v>
      </c>
      <c r="Q458" t="n">
        <v>444.55</v>
      </c>
      <c r="R458" t="n">
        <v>66.63</v>
      </c>
      <c r="S458" t="n">
        <v>48.21</v>
      </c>
      <c r="T458" t="n">
        <v>3286.76</v>
      </c>
      <c r="U458" t="n">
        <v>0.72</v>
      </c>
      <c r="V458" t="n">
        <v>0.78</v>
      </c>
      <c r="W458" t="n">
        <v>0.18</v>
      </c>
      <c r="X458" t="n">
        <v>0.18</v>
      </c>
      <c r="Y458" t="n">
        <v>1</v>
      </c>
      <c r="Z458" t="n">
        <v>10</v>
      </c>
    </row>
    <row r="459">
      <c r="A459" t="n">
        <v>138</v>
      </c>
      <c r="B459" t="n">
        <v>125</v>
      </c>
      <c r="C459" t="inlineStr">
        <is>
          <t xml:space="preserve">CONCLUIDO	</t>
        </is>
      </c>
      <c r="D459" t="n">
        <v>4.8722</v>
      </c>
      <c r="E459" t="n">
        <v>20.52</v>
      </c>
      <c r="F459" t="n">
        <v>17.44</v>
      </c>
      <c r="G459" t="n">
        <v>149.46</v>
      </c>
      <c r="H459" t="n">
        <v>2.04</v>
      </c>
      <c r="I459" t="n">
        <v>7</v>
      </c>
      <c r="J459" t="n">
        <v>309.74</v>
      </c>
      <c r="K459" t="n">
        <v>58.47</v>
      </c>
      <c r="L459" t="n">
        <v>35.5</v>
      </c>
      <c r="M459" t="n">
        <v>5</v>
      </c>
      <c r="N459" t="n">
        <v>90.77</v>
      </c>
      <c r="O459" t="n">
        <v>38435.39</v>
      </c>
      <c r="P459" t="n">
        <v>256.47</v>
      </c>
      <c r="Q459" t="n">
        <v>444.55</v>
      </c>
      <c r="R459" t="n">
        <v>65.75</v>
      </c>
      <c r="S459" t="n">
        <v>48.21</v>
      </c>
      <c r="T459" t="n">
        <v>2842.89</v>
      </c>
      <c r="U459" t="n">
        <v>0.73</v>
      </c>
      <c r="V459" t="n">
        <v>0.78</v>
      </c>
      <c r="W459" t="n">
        <v>0.18</v>
      </c>
      <c r="X459" t="n">
        <v>0.16</v>
      </c>
      <c r="Y459" t="n">
        <v>1</v>
      </c>
      <c r="Z459" t="n">
        <v>10</v>
      </c>
    </row>
    <row r="460">
      <c r="A460" t="n">
        <v>139</v>
      </c>
      <c r="B460" t="n">
        <v>125</v>
      </c>
      <c r="C460" t="inlineStr">
        <is>
          <t xml:space="preserve">CONCLUIDO	</t>
        </is>
      </c>
      <c r="D460" t="n">
        <v>4.873</v>
      </c>
      <c r="E460" t="n">
        <v>20.52</v>
      </c>
      <c r="F460" t="n">
        <v>17.43</v>
      </c>
      <c r="G460" t="n">
        <v>149.43</v>
      </c>
      <c r="H460" t="n">
        <v>2.05</v>
      </c>
      <c r="I460" t="n">
        <v>7</v>
      </c>
      <c r="J460" t="n">
        <v>310.28</v>
      </c>
      <c r="K460" t="n">
        <v>58.47</v>
      </c>
      <c r="L460" t="n">
        <v>35.75</v>
      </c>
      <c r="M460" t="n">
        <v>5</v>
      </c>
      <c r="N460" t="n">
        <v>91.06</v>
      </c>
      <c r="O460" t="n">
        <v>38502.55</v>
      </c>
      <c r="P460" t="n">
        <v>255.71</v>
      </c>
      <c r="Q460" t="n">
        <v>444.55</v>
      </c>
      <c r="R460" t="n">
        <v>65.7</v>
      </c>
      <c r="S460" t="n">
        <v>48.21</v>
      </c>
      <c r="T460" t="n">
        <v>2822.41</v>
      </c>
      <c r="U460" t="n">
        <v>0.73</v>
      </c>
      <c r="V460" t="n">
        <v>0.78</v>
      </c>
      <c r="W460" t="n">
        <v>0.18</v>
      </c>
      <c r="X460" t="n">
        <v>0.16</v>
      </c>
      <c r="Y460" t="n">
        <v>1</v>
      </c>
      <c r="Z460" t="n">
        <v>10</v>
      </c>
    </row>
    <row r="461">
      <c r="A461" t="n">
        <v>140</v>
      </c>
      <c r="B461" t="n">
        <v>125</v>
      </c>
      <c r="C461" t="inlineStr">
        <is>
          <t xml:space="preserve">CONCLUIDO	</t>
        </is>
      </c>
      <c r="D461" t="n">
        <v>4.8735</v>
      </c>
      <c r="E461" t="n">
        <v>20.52</v>
      </c>
      <c r="F461" t="n">
        <v>17.43</v>
      </c>
      <c r="G461" t="n">
        <v>149.41</v>
      </c>
      <c r="H461" t="n">
        <v>2.06</v>
      </c>
      <c r="I461" t="n">
        <v>7</v>
      </c>
      <c r="J461" t="n">
        <v>310.83</v>
      </c>
      <c r="K461" t="n">
        <v>58.47</v>
      </c>
      <c r="L461" t="n">
        <v>36</v>
      </c>
      <c r="M461" t="n">
        <v>5</v>
      </c>
      <c r="N461" t="n">
        <v>91.36</v>
      </c>
      <c r="O461" t="n">
        <v>38569.84</v>
      </c>
      <c r="P461" t="n">
        <v>254.71</v>
      </c>
      <c r="Q461" t="n">
        <v>444.55</v>
      </c>
      <c r="R461" t="n">
        <v>65.59</v>
      </c>
      <c r="S461" t="n">
        <v>48.21</v>
      </c>
      <c r="T461" t="n">
        <v>2765.07</v>
      </c>
      <c r="U461" t="n">
        <v>0.73</v>
      </c>
      <c r="V461" t="n">
        <v>0.78</v>
      </c>
      <c r="W461" t="n">
        <v>0.18</v>
      </c>
      <c r="X461" t="n">
        <v>0.15</v>
      </c>
      <c r="Y461" t="n">
        <v>1</v>
      </c>
      <c r="Z461" t="n">
        <v>10</v>
      </c>
    </row>
    <row r="462">
      <c r="A462" t="n">
        <v>141</v>
      </c>
      <c r="B462" t="n">
        <v>125</v>
      </c>
      <c r="C462" t="inlineStr">
        <is>
          <t xml:space="preserve">CONCLUIDO	</t>
        </is>
      </c>
      <c r="D462" t="n">
        <v>4.897</v>
      </c>
      <c r="E462" t="n">
        <v>20.42</v>
      </c>
      <c r="F462" t="n">
        <v>17.38</v>
      </c>
      <c r="G462" t="n">
        <v>173.8</v>
      </c>
      <c r="H462" t="n">
        <v>2.07</v>
      </c>
      <c r="I462" t="n">
        <v>6</v>
      </c>
      <c r="J462" t="n">
        <v>311.38</v>
      </c>
      <c r="K462" t="n">
        <v>58.47</v>
      </c>
      <c r="L462" t="n">
        <v>36.25</v>
      </c>
      <c r="M462" t="n">
        <v>4</v>
      </c>
      <c r="N462" t="n">
        <v>91.65000000000001</v>
      </c>
      <c r="O462" t="n">
        <v>38637.26</v>
      </c>
      <c r="P462" t="n">
        <v>253.37</v>
      </c>
      <c r="Q462" t="n">
        <v>444.55</v>
      </c>
      <c r="R462" t="n">
        <v>63.9</v>
      </c>
      <c r="S462" t="n">
        <v>48.21</v>
      </c>
      <c r="T462" t="n">
        <v>1925.55</v>
      </c>
      <c r="U462" t="n">
        <v>0.75</v>
      </c>
      <c r="V462" t="n">
        <v>0.78</v>
      </c>
      <c r="W462" t="n">
        <v>0.17</v>
      </c>
      <c r="X462" t="n">
        <v>0.1</v>
      </c>
      <c r="Y462" t="n">
        <v>1</v>
      </c>
      <c r="Z462" t="n">
        <v>10</v>
      </c>
    </row>
    <row r="463">
      <c r="A463" t="n">
        <v>142</v>
      </c>
      <c r="B463" t="n">
        <v>125</v>
      </c>
      <c r="C463" t="inlineStr">
        <is>
          <t xml:space="preserve">CONCLUIDO	</t>
        </is>
      </c>
      <c r="D463" t="n">
        <v>4.893</v>
      </c>
      <c r="E463" t="n">
        <v>20.44</v>
      </c>
      <c r="F463" t="n">
        <v>17.4</v>
      </c>
      <c r="G463" t="n">
        <v>173.97</v>
      </c>
      <c r="H463" t="n">
        <v>2.08</v>
      </c>
      <c r="I463" t="n">
        <v>6</v>
      </c>
      <c r="J463" t="n">
        <v>311.92</v>
      </c>
      <c r="K463" t="n">
        <v>58.47</v>
      </c>
      <c r="L463" t="n">
        <v>36.5</v>
      </c>
      <c r="M463" t="n">
        <v>4</v>
      </c>
      <c r="N463" t="n">
        <v>91.95</v>
      </c>
      <c r="O463" t="n">
        <v>38704.93</v>
      </c>
      <c r="P463" t="n">
        <v>254.15</v>
      </c>
      <c r="Q463" t="n">
        <v>444.55</v>
      </c>
      <c r="R463" t="n">
        <v>64.56</v>
      </c>
      <c r="S463" t="n">
        <v>48.21</v>
      </c>
      <c r="T463" t="n">
        <v>2252.94</v>
      </c>
      <c r="U463" t="n">
        <v>0.75</v>
      </c>
      <c r="V463" t="n">
        <v>0.78</v>
      </c>
      <c r="W463" t="n">
        <v>0.17</v>
      </c>
      <c r="X463" t="n">
        <v>0.12</v>
      </c>
      <c r="Y463" t="n">
        <v>1</v>
      </c>
      <c r="Z463" t="n">
        <v>10</v>
      </c>
    </row>
    <row r="464">
      <c r="A464" t="n">
        <v>143</v>
      </c>
      <c r="B464" t="n">
        <v>125</v>
      </c>
      <c r="C464" t="inlineStr">
        <is>
          <t xml:space="preserve">CONCLUIDO	</t>
        </is>
      </c>
      <c r="D464" t="n">
        <v>4.8863</v>
      </c>
      <c r="E464" t="n">
        <v>20.47</v>
      </c>
      <c r="F464" t="n">
        <v>17.43</v>
      </c>
      <c r="G464" t="n">
        <v>174.25</v>
      </c>
      <c r="H464" t="n">
        <v>2.1</v>
      </c>
      <c r="I464" t="n">
        <v>6</v>
      </c>
      <c r="J464" t="n">
        <v>312.47</v>
      </c>
      <c r="K464" t="n">
        <v>58.47</v>
      </c>
      <c r="L464" t="n">
        <v>36.75</v>
      </c>
      <c r="M464" t="n">
        <v>4</v>
      </c>
      <c r="N464" t="n">
        <v>92.25</v>
      </c>
      <c r="O464" t="n">
        <v>38772.62</v>
      </c>
      <c r="P464" t="n">
        <v>254.71</v>
      </c>
      <c r="Q464" t="n">
        <v>444.56</v>
      </c>
      <c r="R464" t="n">
        <v>65.55</v>
      </c>
      <c r="S464" t="n">
        <v>48.21</v>
      </c>
      <c r="T464" t="n">
        <v>2749.46</v>
      </c>
      <c r="U464" t="n">
        <v>0.74</v>
      </c>
      <c r="V464" t="n">
        <v>0.78</v>
      </c>
      <c r="W464" t="n">
        <v>0.17</v>
      </c>
      <c r="X464" t="n">
        <v>0.15</v>
      </c>
      <c r="Y464" t="n">
        <v>1</v>
      </c>
      <c r="Z464" t="n">
        <v>10</v>
      </c>
    </row>
    <row r="465">
      <c r="A465" t="n">
        <v>144</v>
      </c>
      <c r="B465" t="n">
        <v>125</v>
      </c>
      <c r="C465" t="inlineStr">
        <is>
          <t xml:space="preserve">CONCLUIDO	</t>
        </is>
      </c>
      <c r="D465" t="n">
        <v>4.8842</v>
      </c>
      <c r="E465" t="n">
        <v>20.47</v>
      </c>
      <c r="F465" t="n">
        <v>17.43</v>
      </c>
      <c r="G465" t="n">
        <v>174.34</v>
      </c>
      <c r="H465" t="n">
        <v>2.11</v>
      </c>
      <c r="I465" t="n">
        <v>6</v>
      </c>
      <c r="J465" t="n">
        <v>313.02</v>
      </c>
      <c r="K465" t="n">
        <v>58.47</v>
      </c>
      <c r="L465" t="n">
        <v>37</v>
      </c>
      <c r="M465" t="n">
        <v>4</v>
      </c>
      <c r="N465" t="n">
        <v>92.55</v>
      </c>
      <c r="O465" t="n">
        <v>38840.44</v>
      </c>
      <c r="P465" t="n">
        <v>255.25</v>
      </c>
      <c r="Q465" t="n">
        <v>444.55</v>
      </c>
      <c r="R465" t="n">
        <v>65.76000000000001</v>
      </c>
      <c r="S465" t="n">
        <v>48.21</v>
      </c>
      <c r="T465" t="n">
        <v>2852.64</v>
      </c>
      <c r="U465" t="n">
        <v>0.73</v>
      </c>
      <c r="V465" t="n">
        <v>0.78</v>
      </c>
      <c r="W465" t="n">
        <v>0.17</v>
      </c>
      <c r="X465" t="n">
        <v>0.16</v>
      </c>
      <c r="Y465" t="n">
        <v>1</v>
      </c>
      <c r="Z465" t="n">
        <v>10</v>
      </c>
    </row>
    <row r="466">
      <c r="A466" t="n">
        <v>145</v>
      </c>
      <c r="B466" t="n">
        <v>125</v>
      </c>
      <c r="C466" t="inlineStr">
        <is>
          <t xml:space="preserve">CONCLUIDO	</t>
        </is>
      </c>
      <c r="D466" t="n">
        <v>4.8904</v>
      </c>
      <c r="E466" t="n">
        <v>20.45</v>
      </c>
      <c r="F466" t="n">
        <v>17.41</v>
      </c>
      <c r="G466" t="n">
        <v>174.08</v>
      </c>
      <c r="H466" t="n">
        <v>2.12</v>
      </c>
      <c r="I466" t="n">
        <v>6</v>
      </c>
      <c r="J466" t="n">
        <v>313.57</v>
      </c>
      <c r="K466" t="n">
        <v>58.47</v>
      </c>
      <c r="L466" t="n">
        <v>37.25</v>
      </c>
      <c r="M466" t="n">
        <v>4</v>
      </c>
      <c r="N466" t="n">
        <v>92.84999999999999</v>
      </c>
      <c r="O466" t="n">
        <v>38908.39</v>
      </c>
      <c r="P466" t="n">
        <v>255.22</v>
      </c>
      <c r="Q466" t="n">
        <v>444.55</v>
      </c>
      <c r="R466" t="n">
        <v>64.84</v>
      </c>
      <c r="S466" t="n">
        <v>48.21</v>
      </c>
      <c r="T466" t="n">
        <v>2394.13</v>
      </c>
      <c r="U466" t="n">
        <v>0.74</v>
      </c>
      <c r="V466" t="n">
        <v>0.78</v>
      </c>
      <c r="W466" t="n">
        <v>0.17</v>
      </c>
      <c r="X466" t="n">
        <v>0.13</v>
      </c>
      <c r="Y466" t="n">
        <v>1</v>
      </c>
      <c r="Z466" t="n">
        <v>10</v>
      </c>
    </row>
    <row r="467">
      <c r="A467" t="n">
        <v>146</v>
      </c>
      <c r="B467" t="n">
        <v>125</v>
      </c>
      <c r="C467" t="inlineStr">
        <is>
          <t xml:space="preserve">CONCLUIDO	</t>
        </is>
      </c>
      <c r="D467" t="n">
        <v>4.8902</v>
      </c>
      <c r="E467" t="n">
        <v>20.45</v>
      </c>
      <c r="F467" t="n">
        <v>17.41</v>
      </c>
      <c r="G467" t="n">
        <v>174.09</v>
      </c>
      <c r="H467" t="n">
        <v>2.13</v>
      </c>
      <c r="I467" t="n">
        <v>6</v>
      </c>
      <c r="J467" t="n">
        <v>314.13</v>
      </c>
      <c r="K467" t="n">
        <v>58.47</v>
      </c>
      <c r="L467" t="n">
        <v>37.5</v>
      </c>
      <c r="M467" t="n">
        <v>4</v>
      </c>
      <c r="N467" t="n">
        <v>93.15000000000001</v>
      </c>
      <c r="O467" t="n">
        <v>38976.48</v>
      </c>
      <c r="P467" t="n">
        <v>255.56</v>
      </c>
      <c r="Q467" t="n">
        <v>444.55</v>
      </c>
      <c r="R467" t="n">
        <v>64.95</v>
      </c>
      <c r="S467" t="n">
        <v>48.21</v>
      </c>
      <c r="T467" t="n">
        <v>2451.3</v>
      </c>
      <c r="U467" t="n">
        <v>0.74</v>
      </c>
      <c r="V467" t="n">
        <v>0.78</v>
      </c>
      <c r="W467" t="n">
        <v>0.17</v>
      </c>
      <c r="X467" t="n">
        <v>0.13</v>
      </c>
      <c r="Y467" t="n">
        <v>1</v>
      </c>
      <c r="Z467" t="n">
        <v>10</v>
      </c>
    </row>
    <row r="468">
      <c r="A468" t="n">
        <v>147</v>
      </c>
      <c r="B468" t="n">
        <v>125</v>
      </c>
      <c r="C468" t="inlineStr">
        <is>
          <t xml:space="preserve">CONCLUIDO	</t>
        </is>
      </c>
      <c r="D468" t="n">
        <v>4.8867</v>
      </c>
      <c r="E468" t="n">
        <v>20.46</v>
      </c>
      <c r="F468" t="n">
        <v>17.42</v>
      </c>
      <c r="G468" t="n">
        <v>174.23</v>
      </c>
      <c r="H468" t="n">
        <v>2.14</v>
      </c>
      <c r="I468" t="n">
        <v>6</v>
      </c>
      <c r="J468" t="n">
        <v>314.68</v>
      </c>
      <c r="K468" t="n">
        <v>58.47</v>
      </c>
      <c r="L468" t="n">
        <v>37.75</v>
      </c>
      <c r="M468" t="n">
        <v>4</v>
      </c>
      <c r="N468" t="n">
        <v>93.45999999999999</v>
      </c>
      <c r="O468" t="n">
        <v>39044.7</v>
      </c>
      <c r="P468" t="n">
        <v>256.21</v>
      </c>
      <c r="Q468" t="n">
        <v>444.55</v>
      </c>
      <c r="R468" t="n">
        <v>65.41</v>
      </c>
      <c r="S468" t="n">
        <v>48.21</v>
      </c>
      <c r="T468" t="n">
        <v>2680.49</v>
      </c>
      <c r="U468" t="n">
        <v>0.74</v>
      </c>
      <c r="V468" t="n">
        <v>0.78</v>
      </c>
      <c r="W468" t="n">
        <v>0.17</v>
      </c>
      <c r="X468" t="n">
        <v>0.15</v>
      </c>
      <c r="Y468" t="n">
        <v>1</v>
      </c>
      <c r="Z468" t="n">
        <v>10</v>
      </c>
    </row>
    <row r="469">
      <c r="A469" t="n">
        <v>148</v>
      </c>
      <c r="B469" t="n">
        <v>125</v>
      </c>
      <c r="C469" t="inlineStr">
        <is>
          <t xml:space="preserve">CONCLUIDO	</t>
        </is>
      </c>
      <c r="D469" t="n">
        <v>4.8881</v>
      </c>
      <c r="E469" t="n">
        <v>20.46</v>
      </c>
      <c r="F469" t="n">
        <v>17.42</v>
      </c>
      <c r="G469" t="n">
        <v>174.18</v>
      </c>
      <c r="H469" t="n">
        <v>2.15</v>
      </c>
      <c r="I469" t="n">
        <v>6</v>
      </c>
      <c r="J469" t="n">
        <v>315.23</v>
      </c>
      <c r="K469" t="n">
        <v>58.47</v>
      </c>
      <c r="L469" t="n">
        <v>38</v>
      </c>
      <c r="M469" t="n">
        <v>4</v>
      </c>
      <c r="N469" t="n">
        <v>93.76000000000001</v>
      </c>
      <c r="O469" t="n">
        <v>39113.07</v>
      </c>
      <c r="P469" t="n">
        <v>257.01</v>
      </c>
      <c r="Q469" t="n">
        <v>444.55</v>
      </c>
      <c r="R469" t="n">
        <v>65.22</v>
      </c>
      <c r="S469" t="n">
        <v>48.21</v>
      </c>
      <c r="T469" t="n">
        <v>2585.72</v>
      </c>
      <c r="U469" t="n">
        <v>0.74</v>
      </c>
      <c r="V469" t="n">
        <v>0.78</v>
      </c>
      <c r="W469" t="n">
        <v>0.17</v>
      </c>
      <c r="X469" t="n">
        <v>0.14</v>
      </c>
      <c r="Y469" t="n">
        <v>1</v>
      </c>
      <c r="Z469" t="n">
        <v>10</v>
      </c>
    </row>
    <row r="470">
      <c r="A470" t="n">
        <v>149</v>
      </c>
      <c r="B470" t="n">
        <v>125</v>
      </c>
      <c r="C470" t="inlineStr">
        <is>
          <t xml:space="preserve">CONCLUIDO	</t>
        </is>
      </c>
      <c r="D470" t="n">
        <v>4.889</v>
      </c>
      <c r="E470" t="n">
        <v>20.45</v>
      </c>
      <c r="F470" t="n">
        <v>17.41</v>
      </c>
      <c r="G470" t="n">
        <v>174.14</v>
      </c>
      <c r="H470" t="n">
        <v>2.16</v>
      </c>
      <c r="I470" t="n">
        <v>6</v>
      </c>
      <c r="J470" t="n">
        <v>315.79</v>
      </c>
      <c r="K470" t="n">
        <v>58.47</v>
      </c>
      <c r="L470" t="n">
        <v>38.25</v>
      </c>
      <c r="M470" t="n">
        <v>4</v>
      </c>
      <c r="N470" t="n">
        <v>94.06999999999999</v>
      </c>
      <c r="O470" t="n">
        <v>39181.56</v>
      </c>
      <c r="P470" t="n">
        <v>257.31</v>
      </c>
      <c r="Q470" t="n">
        <v>444.56</v>
      </c>
      <c r="R470" t="n">
        <v>65.09</v>
      </c>
      <c r="S470" t="n">
        <v>48.21</v>
      </c>
      <c r="T470" t="n">
        <v>2520.52</v>
      </c>
      <c r="U470" t="n">
        <v>0.74</v>
      </c>
      <c r="V470" t="n">
        <v>0.78</v>
      </c>
      <c r="W470" t="n">
        <v>0.17</v>
      </c>
      <c r="X470" t="n">
        <v>0.14</v>
      </c>
      <c r="Y470" t="n">
        <v>1</v>
      </c>
      <c r="Z470" t="n">
        <v>10</v>
      </c>
    </row>
    <row r="471">
      <c r="A471" t="n">
        <v>150</v>
      </c>
      <c r="B471" t="n">
        <v>125</v>
      </c>
      <c r="C471" t="inlineStr">
        <is>
          <t xml:space="preserve">CONCLUIDO	</t>
        </is>
      </c>
      <c r="D471" t="n">
        <v>4.8886</v>
      </c>
      <c r="E471" t="n">
        <v>20.46</v>
      </c>
      <c r="F471" t="n">
        <v>17.42</v>
      </c>
      <c r="G471" t="n">
        <v>174.16</v>
      </c>
      <c r="H471" t="n">
        <v>2.17</v>
      </c>
      <c r="I471" t="n">
        <v>6</v>
      </c>
      <c r="J471" t="n">
        <v>316.35</v>
      </c>
      <c r="K471" t="n">
        <v>58.47</v>
      </c>
      <c r="L471" t="n">
        <v>38.5</v>
      </c>
      <c r="M471" t="n">
        <v>4</v>
      </c>
      <c r="N471" t="n">
        <v>94.37</v>
      </c>
      <c r="O471" t="n">
        <v>39250.2</v>
      </c>
      <c r="P471" t="n">
        <v>257.24</v>
      </c>
      <c r="Q471" t="n">
        <v>444.58</v>
      </c>
      <c r="R471" t="n">
        <v>65.16</v>
      </c>
      <c r="S471" t="n">
        <v>48.21</v>
      </c>
      <c r="T471" t="n">
        <v>2553.84</v>
      </c>
      <c r="U471" t="n">
        <v>0.74</v>
      </c>
      <c r="V471" t="n">
        <v>0.78</v>
      </c>
      <c r="W471" t="n">
        <v>0.17</v>
      </c>
      <c r="X471" t="n">
        <v>0.14</v>
      </c>
      <c r="Y471" t="n">
        <v>1</v>
      </c>
      <c r="Z471" t="n">
        <v>10</v>
      </c>
    </row>
    <row r="472">
      <c r="A472" t="n">
        <v>151</v>
      </c>
      <c r="B472" t="n">
        <v>125</v>
      </c>
      <c r="C472" t="inlineStr">
        <is>
          <t xml:space="preserve">CONCLUIDO	</t>
        </is>
      </c>
      <c r="D472" t="n">
        <v>4.8888</v>
      </c>
      <c r="E472" t="n">
        <v>20.45</v>
      </c>
      <c r="F472" t="n">
        <v>17.41</v>
      </c>
      <c r="G472" t="n">
        <v>174.14</v>
      </c>
      <c r="H472" t="n">
        <v>2.18</v>
      </c>
      <c r="I472" t="n">
        <v>6</v>
      </c>
      <c r="J472" t="n">
        <v>316.9</v>
      </c>
      <c r="K472" t="n">
        <v>58.47</v>
      </c>
      <c r="L472" t="n">
        <v>38.75</v>
      </c>
      <c r="M472" t="n">
        <v>4</v>
      </c>
      <c r="N472" t="n">
        <v>94.68000000000001</v>
      </c>
      <c r="O472" t="n">
        <v>39318.97</v>
      </c>
      <c r="P472" t="n">
        <v>257.18</v>
      </c>
      <c r="Q472" t="n">
        <v>444.55</v>
      </c>
      <c r="R472" t="n">
        <v>65.03</v>
      </c>
      <c r="S472" t="n">
        <v>48.21</v>
      </c>
      <c r="T472" t="n">
        <v>2491.98</v>
      </c>
      <c r="U472" t="n">
        <v>0.74</v>
      </c>
      <c r="V472" t="n">
        <v>0.78</v>
      </c>
      <c r="W472" t="n">
        <v>0.17</v>
      </c>
      <c r="X472" t="n">
        <v>0.14</v>
      </c>
      <c r="Y472" t="n">
        <v>1</v>
      </c>
      <c r="Z472" t="n">
        <v>10</v>
      </c>
    </row>
    <row r="473">
      <c r="A473" t="n">
        <v>152</v>
      </c>
      <c r="B473" t="n">
        <v>125</v>
      </c>
      <c r="C473" t="inlineStr">
        <is>
          <t xml:space="preserve">CONCLUIDO	</t>
        </is>
      </c>
      <c r="D473" t="n">
        <v>4.892</v>
      </c>
      <c r="E473" t="n">
        <v>20.44</v>
      </c>
      <c r="F473" t="n">
        <v>17.4</v>
      </c>
      <c r="G473" t="n">
        <v>174.01</v>
      </c>
      <c r="H473" t="n">
        <v>2.19</v>
      </c>
      <c r="I473" t="n">
        <v>6</v>
      </c>
      <c r="J473" t="n">
        <v>317.46</v>
      </c>
      <c r="K473" t="n">
        <v>58.47</v>
      </c>
      <c r="L473" t="n">
        <v>39</v>
      </c>
      <c r="M473" t="n">
        <v>4</v>
      </c>
      <c r="N473" t="n">
        <v>94.98999999999999</v>
      </c>
      <c r="O473" t="n">
        <v>39387.89</v>
      </c>
      <c r="P473" t="n">
        <v>257.33</v>
      </c>
      <c r="Q473" t="n">
        <v>444.55</v>
      </c>
      <c r="R473" t="n">
        <v>64.56999999999999</v>
      </c>
      <c r="S473" t="n">
        <v>48.21</v>
      </c>
      <c r="T473" t="n">
        <v>2257.78</v>
      </c>
      <c r="U473" t="n">
        <v>0.75</v>
      </c>
      <c r="V473" t="n">
        <v>0.78</v>
      </c>
      <c r="W473" t="n">
        <v>0.17</v>
      </c>
      <c r="X473" t="n">
        <v>0.12</v>
      </c>
      <c r="Y473" t="n">
        <v>1</v>
      </c>
      <c r="Z473" t="n">
        <v>10</v>
      </c>
    </row>
    <row r="474">
      <c r="A474" t="n">
        <v>153</v>
      </c>
      <c r="B474" t="n">
        <v>125</v>
      </c>
      <c r="C474" t="inlineStr">
        <is>
          <t xml:space="preserve">CONCLUIDO	</t>
        </is>
      </c>
      <c r="D474" t="n">
        <v>4.8912</v>
      </c>
      <c r="E474" t="n">
        <v>20.44</v>
      </c>
      <c r="F474" t="n">
        <v>17.4</v>
      </c>
      <c r="G474" t="n">
        <v>174.04</v>
      </c>
      <c r="H474" t="n">
        <v>2.2</v>
      </c>
      <c r="I474" t="n">
        <v>6</v>
      </c>
      <c r="J474" t="n">
        <v>318.02</v>
      </c>
      <c r="K474" t="n">
        <v>58.47</v>
      </c>
      <c r="L474" t="n">
        <v>39.25</v>
      </c>
      <c r="M474" t="n">
        <v>4</v>
      </c>
      <c r="N474" t="n">
        <v>95.3</v>
      </c>
      <c r="O474" t="n">
        <v>39456.94</v>
      </c>
      <c r="P474" t="n">
        <v>257.5</v>
      </c>
      <c r="Q474" t="n">
        <v>444.57</v>
      </c>
      <c r="R474" t="n">
        <v>64.7</v>
      </c>
      <c r="S474" t="n">
        <v>48.21</v>
      </c>
      <c r="T474" t="n">
        <v>2327.17</v>
      </c>
      <c r="U474" t="n">
        <v>0.75</v>
      </c>
      <c r="V474" t="n">
        <v>0.78</v>
      </c>
      <c r="W474" t="n">
        <v>0.17</v>
      </c>
      <c r="X474" t="n">
        <v>0.13</v>
      </c>
      <c r="Y474" t="n">
        <v>1</v>
      </c>
      <c r="Z474" t="n">
        <v>10</v>
      </c>
    </row>
    <row r="475">
      <c r="A475" t="n">
        <v>154</v>
      </c>
      <c r="B475" t="n">
        <v>125</v>
      </c>
      <c r="C475" t="inlineStr">
        <is>
          <t xml:space="preserve">CONCLUIDO	</t>
        </is>
      </c>
      <c r="D475" t="n">
        <v>4.8938</v>
      </c>
      <c r="E475" t="n">
        <v>20.43</v>
      </c>
      <c r="F475" t="n">
        <v>17.39</v>
      </c>
      <c r="G475" t="n">
        <v>173.94</v>
      </c>
      <c r="H475" t="n">
        <v>2.21</v>
      </c>
      <c r="I475" t="n">
        <v>6</v>
      </c>
      <c r="J475" t="n">
        <v>318.58</v>
      </c>
      <c r="K475" t="n">
        <v>58.47</v>
      </c>
      <c r="L475" t="n">
        <v>39.5</v>
      </c>
      <c r="M475" t="n">
        <v>4</v>
      </c>
      <c r="N475" t="n">
        <v>95.61</v>
      </c>
      <c r="O475" t="n">
        <v>39526.14</v>
      </c>
      <c r="P475" t="n">
        <v>257.58</v>
      </c>
      <c r="Q475" t="n">
        <v>444.55</v>
      </c>
      <c r="R475" t="n">
        <v>64.36</v>
      </c>
      <c r="S475" t="n">
        <v>48.21</v>
      </c>
      <c r="T475" t="n">
        <v>2152.65</v>
      </c>
      <c r="U475" t="n">
        <v>0.75</v>
      </c>
      <c r="V475" t="n">
        <v>0.78</v>
      </c>
      <c r="W475" t="n">
        <v>0.17</v>
      </c>
      <c r="X475" t="n">
        <v>0.12</v>
      </c>
      <c r="Y475" t="n">
        <v>1</v>
      </c>
      <c r="Z475" t="n">
        <v>10</v>
      </c>
    </row>
    <row r="476">
      <c r="A476" t="n">
        <v>155</v>
      </c>
      <c r="B476" t="n">
        <v>125</v>
      </c>
      <c r="C476" t="inlineStr">
        <is>
          <t xml:space="preserve">CONCLUIDO	</t>
        </is>
      </c>
      <c r="D476" t="n">
        <v>4.8954</v>
      </c>
      <c r="E476" t="n">
        <v>20.43</v>
      </c>
      <c r="F476" t="n">
        <v>17.39</v>
      </c>
      <c r="G476" t="n">
        <v>173.87</v>
      </c>
      <c r="H476" t="n">
        <v>2.22</v>
      </c>
      <c r="I476" t="n">
        <v>6</v>
      </c>
      <c r="J476" t="n">
        <v>319.14</v>
      </c>
      <c r="K476" t="n">
        <v>58.47</v>
      </c>
      <c r="L476" t="n">
        <v>39.75</v>
      </c>
      <c r="M476" t="n">
        <v>4</v>
      </c>
      <c r="N476" t="n">
        <v>95.92</v>
      </c>
      <c r="O476" t="n">
        <v>39595.48</v>
      </c>
      <c r="P476" t="n">
        <v>257.08</v>
      </c>
      <c r="Q476" t="n">
        <v>444.55</v>
      </c>
      <c r="R476" t="n">
        <v>64.19</v>
      </c>
      <c r="S476" t="n">
        <v>48.21</v>
      </c>
      <c r="T476" t="n">
        <v>2071.96</v>
      </c>
      <c r="U476" t="n">
        <v>0.75</v>
      </c>
      <c r="V476" t="n">
        <v>0.78</v>
      </c>
      <c r="W476" t="n">
        <v>0.17</v>
      </c>
      <c r="X476" t="n">
        <v>0.11</v>
      </c>
      <c r="Y476" t="n">
        <v>1</v>
      </c>
      <c r="Z476" t="n">
        <v>10</v>
      </c>
    </row>
    <row r="477">
      <c r="A477" t="n">
        <v>156</v>
      </c>
      <c r="B477" t="n">
        <v>125</v>
      </c>
      <c r="C477" t="inlineStr">
        <is>
          <t xml:space="preserve">CONCLUIDO	</t>
        </is>
      </c>
      <c r="D477" t="n">
        <v>4.8907</v>
      </c>
      <c r="E477" t="n">
        <v>20.45</v>
      </c>
      <c r="F477" t="n">
        <v>17.41</v>
      </c>
      <c r="G477" t="n">
        <v>174.07</v>
      </c>
      <c r="H477" t="n">
        <v>2.23</v>
      </c>
      <c r="I477" t="n">
        <v>6</v>
      </c>
      <c r="J477" t="n">
        <v>319.71</v>
      </c>
      <c r="K477" t="n">
        <v>58.47</v>
      </c>
      <c r="L477" t="n">
        <v>40</v>
      </c>
      <c r="M477" t="n">
        <v>4</v>
      </c>
      <c r="N477" t="n">
        <v>96.23</v>
      </c>
      <c r="O477" t="n">
        <v>39664.96</v>
      </c>
      <c r="P477" t="n">
        <v>257.38</v>
      </c>
      <c r="Q477" t="n">
        <v>444.55</v>
      </c>
      <c r="R477" t="n">
        <v>64.93000000000001</v>
      </c>
      <c r="S477" t="n">
        <v>48.21</v>
      </c>
      <c r="T477" t="n">
        <v>2442.15</v>
      </c>
      <c r="U477" t="n">
        <v>0.74</v>
      </c>
      <c r="V477" t="n">
        <v>0.78</v>
      </c>
      <c r="W477" t="n">
        <v>0.17</v>
      </c>
      <c r="X477" t="n">
        <v>0.13</v>
      </c>
      <c r="Y477" t="n">
        <v>1</v>
      </c>
      <c r="Z477" t="n">
        <v>10</v>
      </c>
    </row>
    <row r="478">
      <c r="A478" t="n">
        <v>0</v>
      </c>
      <c r="B478" t="n">
        <v>30</v>
      </c>
      <c r="C478" t="inlineStr">
        <is>
          <t xml:space="preserve">CONCLUIDO	</t>
        </is>
      </c>
      <c r="D478" t="n">
        <v>4.2224</v>
      </c>
      <c r="E478" t="n">
        <v>23.68</v>
      </c>
      <c r="F478" t="n">
        <v>20.24</v>
      </c>
      <c r="G478" t="n">
        <v>11.79</v>
      </c>
      <c r="H478" t="n">
        <v>0.24</v>
      </c>
      <c r="I478" t="n">
        <v>103</v>
      </c>
      <c r="J478" t="n">
        <v>71.52</v>
      </c>
      <c r="K478" t="n">
        <v>32.27</v>
      </c>
      <c r="L478" t="n">
        <v>1</v>
      </c>
      <c r="M478" t="n">
        <v>101</v>
      </c>
      <c r="N478" t="n">
        <v>8.25</v>
      </c>
      <c r="O478" t="n">
        <v>9054.6</v>
      </c>
      <c r="P478" t="n">
        <v>141.45</v>
      </c>
      <c r="Q478" t="n">
        <v>444.59</v>
      </c>
      <c r="R478" t="n">
        <v>157.48</v>
      </c>
      <c r="S478" t="n">
        <v>48.21</v>
      </c>
      <c r="T478" t="n">
        <v>48228.43</v>
      </c>
      <c r="U478" t="n">
        <v>0.31</v>
      </c>
      <c r="V478" t="n">
        <v>0.67</v>
      </c>
      <c r="W478" t="n">
        <v>0.32</v>
      </c>
      <c r="X478" t="n">
        <v>2.96</v>
      </c>
      <c r="Y478" t="n">
        <v>1</v>
      </c>
      <c r="Z478" t="n">
        <v>10</v>
      </c>
    </row>
    <row r="479">
      <c r="A479" t="n">
        <v>1</v>
      </c>
      <c r="B479" t="n">
        <v>30</v>
      </c>
      <c r="C479" t="inlineStr">
        <is>
          <t xml:space="preserve">CONCLUIDO	</t>
        </is>
      </c>
      <c r="D479" t="n">
        <v>4.4306</v>
      </c>
      <c r="E479" t="n">
        <v>22.57</v>
      </c>
      <c r="F479" t="n">
        <v>19.5</v>
      </c>
      <c r="G479" t="n">
        <v>14.81</v>
      </c>
      <c r="H479" t="n">
        <v>0.3</v>
      </c>
      <c r="I479" t="n">
        <v>79</v>
      </c>
      <c r="J479" t="n">
        <v>71.81</v>
      </c>
      <c r="K479" t="n">
        <v>32.27</v>
      </c>
      <c r="L479" t="n">
        <v>1.25</v>
      </c>
      <c r="M479" t="n">
        <v>77</v>
      </c>
      <c r="N479" t="n">
        <v>8.289999999999999</v>
      </c>
      <c r="O479" t="n">
        <v>9090.98</v>
      </c>
      <c r="P479" t="n">
        <v>135.05</v>
      </c>
      <c r="Q479" t="n">
        <v>444.6</v>
      </c>
      <c r="R479" t="n">
        <v>133.22</v>
      </c>
      <c r="S479" t="n">
        <v>48.21</v>
      </c>
      <c r="T479" t="n">
        <v>36219.55</v>
      </c>
      <c r="U479" t="n">
        <v>0.36</v>
      </c>
      <c r="V479" t="n">
        <v>0.7</v>
      </c>
      <c r="W479" t="n">
        <v>0.29</v>
      </c>
      <c r="X479" t="n">
        <v>2.22</v>
      </c>
      <c r="Y479" t="n">
        <v>1</v>
      </c>
      <c r="Z479" t="n">
        <v>10</v>
      </c>
    </row>
    <row r="480">
      <c r="A480" t="n">
        <v>2</v>
      </c>
      <c r="B480" t="n">
        <v>30</v>
      </c>
      <c r="C480" t="inlineStr">
        <is>
          <t xml:space="preserve">CONCLUIDO	</t>
        </is>
      </c>
      <c r="D480" t="n">
        <v>4.5701</v>
      </c>
      <c r="E480" t="n">
        <v>21.88</v>
      </c>
      <c r="F480" t="n">
        <v>19.04</v>
      </c>
      <c r="G480" t="n">
        <v>17.85</v>
      </c>
      <c r="H480" t="n">
        <v>0.36</v>
      </c>
      <c r="I480" t="n">
        <v>64</v>
      </c>
      <c r="J480" t="n">
        <v>72.11</v>
      </c>
      <c r="K480" t="n">
        <v>32.27</v>
      </c>
      <c r="L480" t="n">
        <v>1.5</v>
      </c>
      <c r="M480" t="n">
        <v>62</v>
      </c>
      <c r="N480" t="n">
        <v>8.34</v>
      </c>
      <c r="O480" t="n">
        <v>9127.379999999999</v>
      </c>
      <c r="P480" t="n">
        <v>130.62</v>
      </c>
      <c r="Q480" t="n">
        <v>444.58</v>
      </c>
      <c r="R480" t="n">
        <v>118.04</v>
      </c>
      <c r="S480" t="n">
        <v>48.21</v>
      </c>
      <c r="T480" t="n">
        <v>28707.03</v>
      </c>
      <c r="U480" t="n">
        <v>0.41</v>
      </c>
      <c r="V480" t="n">
        <v>0.72</v>
      </c>
      <c r="W480" t="n">
        <v>0.26</v>
      </c>
      <c r="X480" t="n">
        <v>1.76</v>
      </c>
      <c r="Y480" t="n">
        <v>1</v>
      </c>
      <c r="Z480" t="n">
        <v>10</v>
      </c>
    </row>
    <row r="481">
      <c r="A481" t="n">
        <v>3</v>
      </c>
      <c r="B481" t="n">
        <v>30</v>
      </c>
      <c r="C481" t="inlineStr">
        <is>
          <t xml:space="preserve">CONCLUIDO	</t>
        </is>
      </c>
      <c r="D481" t="n">
        <v>4.7177</v>
      </c>
      <c r="E481" t="n">
        <v>21.2</v>
      </c>
      <c r="F481" t="n">
        <v>18.53</v>
      </c>
      <c r="G481" t="n">
        <v>20.98</v>
      </c>
      <c r="H481" t="n">
        <v>0.42</v>
      </c>
      <c r="I481" t="n">
        <v>53</v>
      </c>
      <c r="J481" t="n">
        <v>72.40000000000001</v>
      </c>
      <c r="K481" t="n">
        <v>32.27</v>
      </c>
      <c r="L481" t="n">
        <v>1.75</v>
      </c>
      <c r="M481" t="n">
        <v>51</v>
      </c>
      <c r="N481" t="n">
        <v>8.380000000000001</v>
      </c>
      <c r="O481" t="n">
        <v>9163.799999999999</v>
      </c>
      <c r="P481" t="n">
        <v>125.59</v>
      </c>
      <c r="Q481" t="n">
        <v>444.56</v>
      </c>
      <c r="R481" t="n">
        <v>101.18</v>
      </c>
      <c r="S481" t="n">
        <v>48.21</v>
      </c>
      <c r="T481" t="n">
        <v>20328.38</v>
      </c>
      <c r="U481" t="n">
        <v>0.48</v>
      </c>
      <c r="V481" t="n">
        <v>0.74</v>
      </c>
      <c r="W481" t="n">
        <v>0.23</v>
      </c>
      <c r="X481" t="n">
        <v>1.25</v>
      </c>
      <c r="Y481" t="n">
        <v>1</v>
      </c>
      <c r="Z481" t="n">
        <v>10</v>
      </c>
    </row>
    <row r="482">
      <c r="A482" t="n">
        <v>4</v>
      </c>
      <c r="B482" t="n">
        <v>30</v>
      </c>
      <c r="C482" t="inlineStr">
        <is>
          <t xml:space="preserve">CONCLUIDO	</t>
        </is>
      </c>
      <c r="D482" t="n">
        <v>4.7269</v>
      </c>
      <c r="E482" t="n">
        <v>21.16</v>
      </c>
      <c r="F482" t="n">
        <v>18.6</v>
      </c>
      <c r="G482" t="n">
        <v>24.26</v>
      </c>
      <c r="H482" t="n">
        <v>0.48</v>
      </c>
      <c r="I482" t="n">
        <v>46</v>
      </c>
      <c r="J482" t="n">
        <v>72.7</v>
      </c>
      <c r="K482" t="n">
        <v>32.27</v>
      </c>
      <c r="L482" t="n">
        <v>2</v>
      </c>
      <c r="M482" t="n">
        <v>44</v>
      </c>
      <c r="N482" t="n">
        <v>8.43</v>
      </c>
      <c r="O482" t="n">
        <v>9200.25</v>
      </c>
      <c r="P482" t="n">
        <v>124.88</v>
      </c>
      <c r="Q482" t="n">
        <v>444.62</v>
      </c>
      <c r="R482" t="n">
        <v>103.75</v>
      </c>
      <c r="S482" t="n">
        <v>48.21</v>
      </c>
      <c r="T482" t="n">
        <v>21648.86</v>
      </c>
      <c r="U482" t="n">
        <v>0.46</v>
      </c>
      <c r="V482" t="n">
        <v>0.73</v>
      </c>
      <c r="W482" t="n">
        <v>0.24</v>
      </c>
      <c r="X482" t="n">
        <v>1.32</v>
      </c>
      <c r="Y482" t="n">
        <v>1</v>
      </c>
      <c r="Z482" t="n">
        <v>10</v>
      </c>
    </row>
    <row r="483">
      <c r="A483" t="n">
        <v>5</v>
      </c>
      <c r="B483" t="n">
        <v>30</v>
      </c>
      <c r="C483" t="inlineStr">
        <is>
          <t xml:space="preserve">CONCLUIDO	</t>
        </is>
      </c>
      <c r="D483" t="n">
        <v>4.7914</v>
      </c>
      <c r="E483" t="n">
        <v>20.87</v>
      </c>
      <c r="F483" t="n">
        <v>18.4</v>
      </c>
      <c r="G483" t="n">
        <v>27.61</v>
      </c>
      <c r="H483" t="n">
        <v>0.54</v>
      </c>
      <c r="I483" t="n">
        <v>40</v>
      </c>
      <c r="J483" t="n">
        <v>73</v>
      </c>
      <c r="K483" t="n">
        <v>32.27</v>
      </c>
      <c r="L483" t="n">
        <v>2.25</v>
      </c>
      <c r="M483" t="n">
        <v>38</v>
      </c>
      <c r="N483" t="n">
        <v>8.48</v>
      </c>
      <c r="O483" t="n">
        <v>9236.709999999999</v>
      </c>
      <c r="P483" t="n">
        <v>122.26</v>
      </c>
      <c r="Q483" t="n">
        <v>444.56</v>
      </c>
      <c r="R483" t="n">
        <v>97.48999999999999</v>
      </c>
      <c r="S483" t="n">
        <v>48.21</v>
      </c>
      <c r="T483" t="n">
        <v>18551.6</v>
      </c>
      <c r="U483" t="n">
        <v>0.49</v>
      </c>
      <c r="V483" t="n">
        <v>0.74</v>
      </c>
      <c r="W483" t="n">
        <v>0.23</v>
      </c>
      <c r="X483" t="n">
        <v>1.13</v>
      </c>
      <c r="Y483" t="n">
        <v>1</v>
      </c>
      <c r="Z483" t="n">
        <v>10</v>
      </c>
    </row>
    <row r="484">
      <c r="A484" t="n">
        <v>6</v>
      </c>
      <c r="B484" t="n">
        <v>30</v>
      </c>
      <c r="C484" t="inlineStr">
        <is>
          <t xml:space="preserve">CONCLUIDO	</t>
        </is>
      </c>
      <c r="D484" t="n">
        <v>4.8322</v>
      </c>
      <c r="E484" t="n">
        <v>20.69</v>
      </c>
      <c r="F484" t="n">
        <v>18.29</v>
      </c>
      <c r="G484" t="n">
        <v>30.48</v>
      </c>
      <c r="H484" t="n">
        <v>0.6</v>
      </c>
      <c r="I484" t="n">
        <v>36</v>
      </c>
      <c r="J484" t="n">
        <v>73.29000000000001</v>
      </c>
      <c r="K484" t="n">
        <v>32.27</v>
      </c>
      <c r="L484" t="n">
        <v>2.5</v>
      </c>
      <c r="M484" t="n">
        <v>34</v>
      </c>
      <c r="N484" t="n">
        <v>8.52</v>
      </c>
      <c r="O484" t="n">
        <v>9273.200000000001</v>
      </c>
      <c r="P484" t="n">
        <v>120.15</v>
      </c>
      <c r="Q484" t="n">
        <v>444.55</v>
      </c>
      <c r="R484" t="n">
        <v>93.7</v>
      </c>
      <c r="S484" t="n">
        <v>48.21</v>
      </c>
      <c r="T484" t="n">
        <v>16673.66</v>
      </c>
      <c r="U484" t="n">
        <v>0.51</v>
      </c>
      <c r="V484" t="n">
        <v>0.75</v>
      </c>
      <c r="W484" t="n">
        <v>0.22</v>
      </c>
      <c r="X484" t="n">
        <v>1.01</v>
      </c>
      <c r="Y484" t="n">
        <v>1</v>
      </c>
      <c r="Z484" t="n">
        <v>10</v>
      </c>
    </row>
    <row r="485">
      <c r="A485" t="n">
        <v>7</v>
      </c>
      <c r="B485" t="n">
        <v>30</v>
      </c>
      <c r="C485" t="inlineStr">
        <is>
          <t xml:space="preserve">CONCLUIDO	</t>
        </is>
      </c>
      <c r="D485" t="n">
        <v>4.8819</v>
      </c>
      <c r="E485" t="n">
        <v>20.48</v>
      </c>
      <c r="F485" t="n">
        <v>18.14</v>
      </c>
      <c r="G485" t="n">
        <v>34.02</v>
      </c>
      <c r="H485" t="n">
        <v>0.65</v>
      </c>
      <c r="I485" t="n">
        <v>32</v>
      </c>
      <c r="J485" t="n">
        <v>73.59</v>
      </c>
      <c r="K485" t="n">
        <v>32.27</v>
      </c>
      <c r="L485" t="n">
        <v>2.75</v>
      </c>
      <c r="M485" t="n">
        <v>30</v>
      </c>
      <c r="N485" t="n">
        <v>8.57</v>
      </c>
      <c r="O485" t="n">
        <v>9309.700000000001</v>
      </c>
      <c r="P485" t="n">
        <v>117.92</v>
      </c>
      <c r="Q485" t="n">
        <v>444.56</v>
      </c>
      <c r="R485" t="n">
        <v>88.64</v>
      </c>
      <c r="S485" t="n">
        <v>48.21</v>
      </c>
      <c r="T485" t="n">
        <v>14165.09</v>
      </c>
      <c r="U485" t="n">
        <v>0.54</v>
      </c>
      <c r="V485" t="n">
        <v>0.75</v>
      </c>
      <c r="W485" t="n">
        <v>0.22</v>
      </c>
      <c r="X485" t="n">
        <v>0.86</v>
      </c>
      <c r="Y485" t="n">
        <v>1</v>
      </c>
      <c r="Z485" t="n">
        <v>10</v>
      </c>
    </row>
    <row r="486">
      <c r="A486" t="n">
        <v>8</v>
      </c>
      <c r="B486" t="n">
        <v>30</v>
      </c>
      <c r="C486" t="inlineStr">
        <is>
          <t xml:space="preserve">CONCLUIDO	</t>
        </is>
      </c>
      <c r="D486" t="n">
        <v>4.9138</v>
      </c>
      <c r="E486" t="n">
        <v>20.35</v>
      </c>
      <c r="F486" t="n">
        <v>18.06</v>
      </c>
      <c r="G486" t="n">
        <v>37.36</v>
      </c>
      <c r="H486" t="n">
        <v>0.71</v>
      </c>
      <c r="I486" t="n">
        <v>29</v>
      </c>
      <c r="J486" t="n">
        <v>73.88</v>
      </c>
      <c r="K486" t="n">
        <v>32.27</v>
      </c>
      <c r="L486" t="n">
        <v>3</v>
      </c>
      <c r="M486" t="n">
        <v>27</v>
      </c>
      <c r="N486" t="n">
        <v>8.609999999999999</v>
      </c>
      <c r="O486" t="n">
        <v>9346.23</v>
      </c>
      <c r="P486" t="n">
        <v>115.85</v>
      </c>
      <c r="Q486" t="n">
        <v>444.56</v>
      </c>
      <c r="R486" t="n">
        <v>85.90000000000001</v>
      </c>
      <c r="S486" t="n">
        <v>48.21</v>
      </c>
      <c r="T486" t="n">
        <v>12810.53</v>
      </c>
      <c r="U486" t="n">
        <v>0.5600000000000001</v>
      </c>
      <c r="V486" t="n">
        <v>0.76</v>
      </c>
      <c r="W486" t="n">
        <v>0.21</v>
      </c>
      <c r="X486" t="n">
        <v>0.78</v>
      </c>
      <c r="Y486" t="n">
        <v>1</v>
      </c>
      <c r="Z486" t="n">
        <v>10</v>
      </c>
    </row>
    <row r="487">
      <c r="A487" t="n">
        <v>9</v>
      </c>
      <c r="B487" t="n">
        <v>30</v>
      </c>
      <c r="C487" t="inlineStr">
        <is>
          <t xml:space="preserve">CONCLUIDO	</t>
        </is>
      </c>
      <c r="D487" t="n">
        <v>4.9458</v>
      </c>
      <c r="E487" t="n">
        <v>20.22</v>
      </c>
      <c r="F487" t="n">
        <v>17.96</v>
      </c>
      <c r="G487" t="n">
        <v>39.9</v>
      </c>
      <c r="H487" t="n">
        <v>0.77</v>
      </c>
      <c r="I487" t="n">
        <v>27</v>
      </c>
      <c r="J487" t="n">
        <v>74.18000000000001</v>
      </c>
      <c r="K487" t="n">
        <v>32.27</v>
      </c>
      <c r="L487" t="n">
        <v>3.25</v>
      </c>
      <c r="M487" t="n">
        <v>25</v>
      </c>
      <c r="N487" t="n">
        <v>8.66</v>
      </c>
      <c r="O487" t="n">
        <v>9382.780000000001</v>
      </c>
      <c r="P487" t="n">
        <v>113.8</v>
      </c>
      <c r="Q487" t="n">
        <v>444.56</v>
      </c>
      <c r="R487" t="n">
        <v>83.04000000000001</v>
      </c>
      <c r="S487" t="n">
        <v>48.21</v>
      </c>
      <c r="T487" t="n">
        <v>11391.61</v>
      </c>
      <c r="U487" t="n">
        <v>0.58</v>
      </c>
      <c r="V487" t="n">
        <v>0.76</v>
      </c>
      <c r="W487" t="n">
        <v>0.19</v>
      </c>
      <c r="X487" t="n">
        <v>0.68</v>
      </c>
      <c r="Y487" t="n">
        <v>1</v>
      </c>
      <c r="Z487" t="n">
        <v>10</v>
      </c>
    </row>
    <row r="488">
      <c r="A488" t="n">
        <v>10</v>
      </c>
      <c r="B488" t="n">
        <v>30</v>
      </c>
      <c r="C488" t="inlineStr">
        <is>
          <t xml:space="preserve">CONCLUIDO	</t>
        </is>
      </c>
      <c r="D488" t="n">
        <v>4.9631</v>
      </c>
      <c r="E488" t="n">
        <v>20.15</v>
      </c>
      <c r="F488" t="n">
        <v>17.93</v>
      </c>
      <c r="G488" t="n">
        <v>44.83</v>
      </c>
      <c r="H488" t="n">
        <v>0.82</v>
      </c>
      <c r="I488" t="n">
        <v>24</v>
      </c>
      <c r="J488" t="n">
        <v>74.48</v>
      </c>
      <c r="K488" t="n">
        <v>32.27</v>
      </c>
      <c r="L488" t="n">
        <v>3.5</v>
      </c>
      <c r="M488" t="n">
        <v>22</v>
      </c>
      <c r="N488" t="n">
        <v>8.710000000000001</v>
      </c>
      <c r="O488" t="n">
        <v>9419.35</v>
      </c>
      <c r="P488" t="n">
        <v>112.06</v>
      </c>
      <c r="Q488" t="n">
        <v>444.56</v>
      </c>
      <c r="R488" t="n">
        <v>82.03</v>
      </c>
      <c r="S488" t="n">
        <v>48.21</v>
      </c>
      <c r="T488" t="n">
        <v>10901.61</v>
      </c>
      <c r="U488" t="n">
        <v>0.59</v>
      </c>
      <c r="V488" t="n">
        <v>0.76</v>
      </c>
      <c r="W488" t="n">
        <v>0.2</v>
      </c>
      <c r="X488" t="n">
        <v>0.65</v>
      </c>
      <c r="Y488" t="n">
        <v>1</v>
      </c>
      <c r="Z488" t="n">
        <v>10</v>
      </c>
    </row>
    <row r="489">
      <c r="A489" t="n">
        <v>11</v>
      </c>
      <c r="B489" t="n">
        <v>30</v>
      </c>
      <c r="C489" t="inlineStr">
        <is>
          <t xml:space="preserve">CONCLUIDO	</t>
        </is>
      </c>
      <c r="D489" t="n">
        <v>4.9702</v>
      </c>
      <c r="E489" t="n">
        <v>20.12</v>
      </c>
      <c r="F489" t="n">
        <v>17.92</v>
      </c>
      <c r="G489" t="n">
        <v>46.74</v>
      </c>
      <c r="H489" t="n">
        <v>0.88</v>
      </c>
      <c r="I489" t="n">
        <v>23</v>
      </c>
      <c r="J489" t="n">
        <v>74.77</v>
      </c>
      <c r="K489" t="n">
        <v>32.27</v>
      </c>
      <c r="L489" t="n">
        <v>3.75</v>
      </c>
      <c r="M489" t="n">
        <v>21</v>
      </c>
      <c r="N489" t="n">
        <v>8.75</v>
      </c>
      <c r="O489" t="n">
        <v>9455.940000000001</v>
      </c>
      <c r="P489" t="n">
        <v>110.69</v>
      </c>
      <c r="Q489" t="n">
        <v>444.61</v>
      </c>
      <c r="R489" t="n">
        <v>81.56</v>
      </c>
      <c r="S489" t="n">
        <v>48.21</v>
      </c>
      <c r="T489" t="n">
        <v>10671.59</v>
      </c>
      <c r="U489" t="n">
        <v>0.59</v>
      </c>
      <c r="V489" t="n">
        <v>0.76</v>
      </c>
      <c r="W489" t="n">
        <v>0.2</v>
      </c>
      <c r="X489" t="n">
        <v>0.64</v>
      </c>
      <c r="Y489" t="n">
        <v>1</v>
      </c>
      <c r="Z489" t="n">
        <v>10</v>
      </c>
    </row>
    <row r="490">
      <c r="A490" t="n">
        <v>12</v>
      </c>
      <c r="B490" t="n">
        <v>30</v>
      </c>
      <c r="C490" t="inlineStr">
        <is>
          <t xml:space="preserve">CONCLUIDO	</t>
        </is>
      </c>
      <c r="D490" t="n">
        <v>4.9975</v>
      </c>
      <c r="E490" t="n">
        <v>20.01</v>
      </c>
      <c r="F490" t="n">
        <v>17.84</v>
      </c>
      <c r="G490" t="n">
        <v>50.97</v>
      </c>
      <c r="H490" t="n">
        <v>0.93</v>
      </c>
      <c r="I490" t="n">
        <v>21</v>
      </c>
      <c r="J490" t="n">
        <v>75.06999999999999</v>
      </c>
      <c r="K490" t="n">
        <v>32.27</v>
      </c>
      <c r="L490" t="n">
        <v>4</v>
      </c>
      <c r="M490" t="n">
        <v>19</v>
      </c>
      <c r="N490" t="n">
        <v>8.800000000000001</v>
      </c>
      <c r="O490" t="n">
        <v>9492.549999999999</v>
      </c>
      <c r="P490" t="n">
        <v>108.92</v>
      </c>
      <c r="Q490" t="n">
        <v>444.55</v>
      </c>
      <c r="R490" t="n">
        <v>78.87</v>
      </c>
      <c r="S490" t="n">
        <v>48.21</v>
      </c>
      <c r="T490" t="n">
        <v>9337.440000000001</v>
      </c>
      <c r="U490" t="n">
        <v>0.61</v>
      </c>
      <c r="V490" t="n">
        <v>0.76</v>
      </c>
      <c r="W490" t="n">
        <v>0.2</v>
      </c>
      <c r="X490" t="n">
        <v>0.5600000000000001</v>
      </c>
      <c r="Y490" t="n">
        <v>1</v>
      </c>
      <c r="Z490" t="n">
        <v>10</v>
      </c>
    </row>
    <row r="491">
      <c r="A491" t="n">
        <v>13</v>
      </c>
      <c r="B491" t="n">
        <v>30</v>
      </c>
      <c r="C491" t="inlineStr">
        <is>
          <t xml:space="preserve">CONCLUIDO	</t>
        </is>
      </c>
      <c r="D491" t="n">
        <v>5.023</v>
      </c>
      <c r="E491" t="n">
        <v>19.91</v>
      </c>
      <c r="F491" t="n">
        <v>17.77</v>
      </c>
      <c r="G491" t="n">
        <v>56.11</v>
      </c>
      <c r="H491" t="n">
        <v>0.99</v>
      </c>
      <c r="I491" t="n">
        <v>19</v>
      </c>
      <c r="J491" t="n">
        <v>75.37</v>
      </c>
      <c r="K491" t="n">
        <v>32.27</v>
      </c>
      <c r="L491" t="n">
        <v>4.25</v>
      </c>
      <c r="M491" t="n">
        <v>17</v>
      </c>
      <c r="N491" t="n">
        <v>8.85</v>
      </c>
      <c r="O491" t="n">
        <v>9529.18</v>
      </c>
      <c r="P491" t="n">
        <v>106.85</v>
      </c>
      <c r="Q491" t="n">
        <v>444.55</v>
      </c>
      <c r="R491" t="n">
        <v>76.56999999999999</v>
      </c>
      <c r="S491" t="n">
        <v>48.21</v>
      </c>
      <c r="T491" t="n">
        <v>8195.110000000001</v>
      </c>
      <c r="U491" t="n">
        <v>0.63</v>
      </c>
      <c r="V491" t="n">
        <v>0.77</v>
      </c>
      <c r="W491" t="n">
        <v>0.2</v>
      </c>
      <c r="X491" t="n">
        <v>0.49</v>
      </c>
      <c r="Y491" t="n">
        <v>1</v>
      </c>
      <c r="Z491" t="n">
        <v>10</v>
      </c>
    </row>
    <row r="492">
      <c r="A492" t="n">
        <v>14</v>
      </c>
      <c r="B492" t="n">
        <v>30</v>
      </c>
      <c r="C492" t="inlineStr">
        <is>
          <t xml:space="preserve">CONCLUIDO	</t>
        </is>
      </c>
      <c r="D492" t="n">
        <v>5.034</v>
      </c>
      <c r="E492" t="n">
        <v>19.86</v>
      </c>
      <c r="F492" t="n">
        <v>17.74</v>
      </c>
      <c r="G492" t="n">
        <v>59.14</v>
      </c>
      <c r="H492" t="n">
        <v>1.04</v>
      </c>
      <c r="I492" t="n">
        <v>18</v>
      </c>
      <c r="J492" t="n">
        <v>75.66</v>
      </c>
      <c r="K492" t="n">
        <v>32.27</v>
      </c>
      <c r="L492" t="n">
        <v>4.5</v>
      </c>
      <c r="M492" t="n">
        <v>14</v>
      </c>
      <c r="N492" t="n">
        <v>8.890000000000001</v>
      </c>
      <c r="O492" t="n">
        <v>9565.83</v>
      </c>
      <c r="P492" t="n">
        <v>104.79</v>
      </c>
      <c r="Q492" t="n">
        <v>444.56</v>
      </c>
      <c r="R492" t="n">
        <v>75.92</v>
      </c>
      <c r="S492" t="n">
        <v>48.21</v>
      </c>
      <c r="T492" t="n">
        <v>7877.29</v>
      </c>
      <c r="U492" t="n">
        <v>0.63</v>
      </c>
      <c r="V492" t="n">
        <v>0.77</v>
      </c>
      <c r="W492" t="n">
        <v>0.18</v>
      </c>
      <c r="X492" t="n">
        <v>0.46</v>
      </c>
      <c r="Y492" t="n">
        <v>1</v>
      </c>
      <c r="Z492" t="n">
        <v>10</v>
      </c>
    </row>
    <row r="493">
      <c r="A493" t="n">
        <v>15</v>
      </c>
      <c r="B493" t="n">
        <v>30</v>
      </c>
      <c r="C493" t="inlineStr">
        <is>
          <t xml:space="preserve">CONCLUIDO	</t>
        </is>
      </c>
      <c r="D493" t="n">
        <v>5.0359</v>
      </c>
      <c r="E493" t="n">
        <v>19.86</v>
      </c>
      <c r="F493" t="n">
        <v>17.75</v>
      </c>
      <c r="G493" t="n">
        <v>62.64</v>
      </c>
      <c r="H493" t="n">
        <v>1.09</v>
      </c>
      <c r="I493" t="n">
        <v>17</v>
      </c>
      <c r="J493" t="n">
        <v>75.95999999999999</v>
      </c>
      <c r="K493" t="n">
        <v>32.27</v>
      </c>
      <c r="L493" t="n">
        <v>4.75</v>
      </c>
      <c r="M493" t="n">
        <v>9</v>
      </c>
      <c r="N493" t="n">
        <v>8.94</v>
      </c>
      <c r="O493" t="n">
        <v>9602.5</v>
      </c>
      <c r="P493" t="n">
        <v>103.95</v>
      </c>
      <c r="Q493" t="n">
        <v>444.55</v>
      </c>
      <c r="R493" t="n">
        <v>75.81</v>
      </c>
      <c r="S493" t="n">
        <v>48.21</v>
      </c>
      <c r="T493" t="n">
        <v>7823.91</v>
      </c>
      <c r="U493" t="n">
        <v>0.64</v>
      </c>
      <c r="V493" t="n">
        <v>0.77</v>
      </c>
      <c r="W493" t="n">
        <v>0.2</v>
      </c>
      <c r="X493" t="n">
        <v>0.47</v>
      </c>
      <c r="Y493" t="n">
        <v>1</v>
      </c>
      <c r="Z493" t="n">
        <v>10</v>
      </c>
    </row>
    <row r="494">
      <c r="A494" t="n">
        <v>16</v>
      </c>
      <c r="B494" t="n">
        <v>30</v>
      </c>
      <c r="C494" t="inlineStr">
        <is>
          <t xml:space="preserve">CONCLUIDO	</t>
        </is>
      </c>
      <c r="D494" t="n">
        <v>5.0364</v>
      </c>
      <c r="E494" t="n">
        <v>19.86</v>
      </c>
      <c r="F494" t="n">
        <v>17.75</v>
      </c>
      <c r="G494" t="n">
        <v>62.64</v>
      </c>
      <c r="H494" t="n">
        <v>1.15</v>
      </c>
      <c r="I494" t="n">
        <v>17</v>
      </c>
      <c r="J494" t="n">
        <v>76.26000000000001</v>
      </c>
      <c r="K494" t="n">
        <v>32.27</v>
      </c>
      <c r="L494" t="n">
        <v>5</v>
      </c>
      <c r="M494" t="n">
        <v>6</v>
      </c>
      <c r="N494" t="n">
        <v>8.99</v>
      </c>
      <c r="O494" t="n">
        <v>9639.200000000001</v>
      </c>
      <c r="P494" t="n">
        <v>103.36</v>
      </c>
      <c r="Q494" t="n">
        <v>444.55</v>
      </c>
      <c r="R494" t="n">
        <v>75.70999999999999</v>
      </c>
      <c r="S494" t="n">
        <v>48.21</v>
      </c>
      <c r="T494" t="n">
        <v>7774.1</v>
      </c>
      <c r="U494" t="n">
        <v>0.64</v>
      </c>
      <c r="V494" t="n">
        <v>0.77</v>
      </c>
      <c r="W494" t="n">
        <v>0.2</v>
      </c>
      <c r="X494" t="n">
        <v>0.47</v>
      </c>
      <c r="Y494" t="n">
        <v>1</v>
      </c>
      <c r="Z494" t="n">
        <v>10</v>
      </c>
    </row>
    <row r="495">
      <c r="A495" t="n">
        <v>17</v>
      </c>
      <c r="B495" t="n">
        <v>30</v>
      </c>
      <c r="C495" t="inlineStr">
        <is>
          <t xml:space="preserve">CONCLUIDO	</t>
        </is>
      </c>
      <c r="D495" t="n">
        <v>5.0545</v>
      </c>
      <c r="E495" t="n">
        <v>19.78</v>
      </c>
      <c r="F495" t="n">
        <v>17.69</v>
      </c>
      <c r="G495" t="n">
        <v>66.34</v>
      </c>
      <c r="H495" t="n">
        <v>1.2</v>
      </c>
      <c r="I495" t="n">
        <v>16</v>
      </c>
      <c r="J495" t="n">
        <v>76.56</v>
      </c>
      <c r="K495" t="n">
        <v>32.27</v>
      </c>
      <c r="L495" t="n">
        <v>5.25</v>
      </c>
      <c r="M495" t="n">
        <v>4</v>
      </c>
      <c r="N495" t="n">
        <v>9.039999999999999</v>
      </c>
      <c r="O495" t="n">
        <v>9675.91</v>
      </c>
      <c r="P495" t="n">
        <v>102.7</v>
      </c>
      <c r="Q495" t="n">
        <v>444.59</v>
      </c>
      <c r="R495" t="n">
        <v>73.61</v>
      </c>
      <c r="S495" t="n">
        <v>48.21</v>
      </c>
      <c r="T495" t="n">
        <v>6729.26</v>
      </c>
      <c r="U495" t="n">
        <v>0.65</v>
      </c>
      <c r="V495" t="n">
        <v>0.77</v>
      </c>
      <c r="W495" t="n">
        <v>0.2</v>
      </c>
      <c r="X495" t="n">
        <v>0.41</v>
      </c>
      <c r="Y495" t="n">
        <v>1</v>
      </c>
      <c r="Z495" t="n">
        <v>10</v>
      </c>
    </row>
    <row r="496">
      <c r="A496" t="n">
        <v>18</v>
      </c>
      <c r="B496" t="n">
        <v>30</v>
      </c>
      <c r="C496" t="inlineStr">
        <is>
          <t xml:space="preserve">CONCLUIDO	</t>
        </is>
      </c>
      <c r="D496" t="n">
        <v>5.0475</v>
      </c>
      <c r="E496" t="n">
        <v>19.81</v>
      </c>
      <c r="F496" t="n">
        <v>17.72</v>
      </c>
      <c r="G496" t="n">
        <v>66.45</v>
      </c>
      <c r="H496" t="n">
        <v>1.25</v>
      </c>
      <c r="I496" t="n">
        <v>16</v>
      </c>
      <c r="J496" t="n">
        <v>76.84999999999999</v>
      </c>
      <c r="K496" t="n">
        <v>32.27</v>
      </c>
      <c r="L496" t="n">
        <v>5.5</v>
      </c>
      <c r="M496" t="n">
        <v>2</v>
      </c>
      <c r="N496" t="n">
        <v>9.08</v>
      </c>
      <c r="O496" t="n">
        <v>9712.65</v>
      </c>
      <c r="P496" t="n">
        <v>102.94</v>
      </c>
      <c r="Q496" t="n">
        <v>444.58</v>
      </c>
      <c r="R496" t="n">
        <v>74.59</v>
      </c>
      <c r="S496" t="n">
        <v>48.21</v>
      </c>
      <c r="T496" t="n">
        <v>7221.11</v>
      </c>
      <c r="U496" t="n">
        <v>0.65</v>
      </c>
      <c r="V496" t="n">
        <v>0.77</v>
      </c>
      <c r="W496" t="n">
        <v>0.2</v>
      </c>
      <c r="X496" t="n">
        <v>0.44</v>
      </c>
      <c r="Y496" t="n">
        <v>1</v>
      </c>
      <c r="Z496" t="n">
        <v>10</v>
      </c>
    </row>
    <row r="497">
      <c r="A497" t="n">
        <v>19</v>
      </c>
      <c r="B497" t="n">
        <v>30</v>
      </c>
      <c r="C497" t="inlineStr">
        <is>
          <t xml:space="preserve">CONCLUIDO	</t>
        </is>
      </c>
      <c r="D497" t="n">
        <v>5.0452</v>
      </c>
      <c r="E497" t="n">
        <v>19.82</v>
      </c>
      <c r="F497" t="n">
        <v>17.73</v>
      </c>
      <c r="G497" t="n">
        <v>66.48</v>
      </c>
      <c r="H497" t="n">
        <v>1.3</v>
      </c>
      <c r="I497" t="n">
        <v>16</v>
      </c>
      <c r="J497" t="n">
        <v>77.15000000000001</v>
      </c>
      <c r="K497" t="n">
        <v>32.27</v>
      </c>
      <c r="L497" t="n">
        <v>5.75</v>
      </c>
      <c r="M497" t="n">
        <v>0</v>
      </c>
      <c r="N497" t="n">
        <v>9.130000000000001</v>
      </c>
      <c r="O497" t="n">
        <v>9749.41</v>
      </c>
      <c r="P497" t="n">
        <v>103.35</v>
      </c>
      <c r="Q497" t="n">
        <v>444.58</v>
      </c>
      <c r="R497" t="n">
        <v>74.73</v>
      </c>
      <c r="S497" t="n">
        <v>48.21</v>
      </c>
      <c r="T497" t="n">
        <v>7289.71</v>
      </c>
      <c r="U497" t="n">
        <v>0.65</v>
      </c>
      <c r="V497" t="n">
        <v>0.77</v>
      </c>
      <c r="W497" t="n">
        <v>0.21</v>
      </c>
      <c r="X497" t="n">
        <v>0.45</v>
      </c>
      <c r="Y497" t="n">
        <v>1</v>
      </c>
      <c r="Z497" t="n">
        <v>10</v>
      </c>
    </row>
    <row r="498">
      <c r="A498" t="n">
        <v>0</v>
      </c>
      <c r="B498" t="n">
        <v>15</v>
      </c>
      <c r="C498" t="inlineStr">
        <is>
          <t xml:space="preserve">CONCLUIDO	</t>
        </is>
      </c>
      <c r="D498" t="n">
        <v>4.7014</v>
      </c>
      <c r="E498" t="n">
        <v>21.27</v>
      </c>
      <c r="F498" t="n">
        <v>18.91</v>
      </c>
      <c r="G498" t="n">
        <v>18.9</v>
      </c>
      <c r="H498" t="n">
        <v>0.43</v>
      </c>
      <c r="I498" t="n">
        <v>60</v>
      </c>
      <c r="J498" t="n">
        <v>39.78</v>
      </c>
      <c r="K498" t="n">
        <v>19.54</v>
      </c>
      <c r="L498" t="n">
        <v>1</v>
      </c>
      <c r="M498" t="n">
        <v>58</v>
      </c>
      <c r="N498" t="n">
        <v>4.24</v>
      </c>
      <c r="O498" t="n">
        <v>5140</v>
      </c>
      <c r="P498" t="n">
        <v>81.47</v>
      </c>
      <c r="Q498" t="n">
        <v>444.57</v>
      </c>
      <c r="R498" t="n">
        <v>113.46</v>
      </c>
      <c r="S498" t="n">
        <v>48.21</v>
      </c>
      <c r="T498" t="n">
        <v>26437.41</v>
      </c>
      <c r="U498" t="n">
        <v>0.42</v>
      </c>
      <c r="V498" t="n">
        <v>0.72</v>
      </c>
      <c r="W498" t="n">
        <v>0.26</v>
      </c>
      <c r="X498" t="n">
        <v>1.63</v>
      </c>
      <c r="Y498" t="n">
        <v>1</v>
      </c>
      <c r="Z498" t="n">
        <v>10</v>
      </c>
    </row>
    <row r="499">
      <c r="A499" t="n">
        <v>1</v>
      </c>
      <c r="B499" t="n">
        <v>15</v>
      </c>
      <c r="C499" t="inlineStr">
        <is>
          <t xml:space="preserve">CONCLUIDO	</t>
        </is>
      </c>
      <c r="D499" t="n">
        <v>4.8012</v>
      </c>
      <c r="E499" t="n">
        <v>20.83</v>
      </c>
      <c r="F499" t="n">
        <v>18.62</v>
      </c>
      <c r="G499" t="n">
        <v>24.29</v>
      </c>
      <c r="H499" t="n">
        <v>0.53</v>
      </c>
      <c r="I499" t="n">
        <v>46</v>
      </c>
      <c r="J499" t="n">
        <v>40.06</v>
      </c>
      <c r="K499" t="n">
        <v>19.54</v>
      </c>
      <c r="L499" t="n">
        <v>1.25</v>
      </c>
      <c r="M499" t="n">
        <v>44</v>
      </c>
      <c r="N499" t="n">
        <v>4.26</v>
      </c>
      <c r="O499" t="n">
        <v>5174.29</v>
      </c>
      <c r="P499" t="n">
        <v>77.61</v>
      </c>
      <c r="Q499" t="n">
        <v>444.59</v>
      </c>
      <c r="R499" t="n">
        <v>104.74</v>
      </c>
      <c r="S499" t="n">
        <v>48.21</v>
      </c>
      <c r="T499" t="n">
        <v>22145.73</v>
      </c>
      <c r="U499" t="n">
        <v>0.46</v>
      </c>
      <c r="V499" t="n">
        <v>0.73</v>
      </c>
      <c r="W499" t="n">
        <v>0.23</v>
      </c>
      <c r="X499" t="n">
        <v>1.34</v>
      </c>
      <c r="Y499" t="n">
        <v>1</v>
      </c>
      <c r="Z499" t="n">
        <v>10</v>
      </c>
    </row>
    <row r="500">
      <c r="A500" t="n">
        <v>2</v>
      </c>
      <c r="B500" t="n">
        <v>15</v>
      </c>
      <c r="C500" t="inlineStr">
        <is>
          <t xml:space="preserve">CONCLUIDO	</t>
        </is>
      </c>
      <c r="D500" t="n">
        <v>4.8944</v>
      </c>
      <c r="E500" t="n">
        <v>20.43</v>
      </c>
      <c r="F500" t="n">
        <v>18.32</v>
      </c>
      <c r="G500" t="n">
        <v>29.71</v>
      </c>
      <c r="H500" t="n">
        <v>0.64</v>
      </c>
      <c r="I500" t="n">
        <v>37</v>
      </c>
      <c r="J500" t="n">
        <v>40.34</v>
      </c>
      <c r="K500" t="n">
        <v>19.54</v>
      </c>
      <c r="L500" t="n">
        <v>1.5</v>
      </c>
      <c r="M500" t="n">
        <v>31</v>
      </c>
      <c r="N500" t="n">
        <v>4.29</v>
      </c>
      <c r="O500" t="n">
        <v>5208.6</v>
      </c>
      <c r="P500" t="n">
        <v>73.53</v>
      </c>
      <c r="Q500" t="n">
        <v>444.62</v>
      </c>
      <c r="R500" t="n">
        <v>94.56</v>
      </c>
      <c r="S500" t="n">
        <v>48.21</v>
      </c>
      <c r="T500" t="n">
        <v>17097.69</v>
      </c>
      <c r="U500" t="n">
        <v>0.51</v>
      </c>
      <c r="V500" t="n">
        <v>0.74</v>
      </c>
      <c r="W500" t="n">
        <v>0.23</v>
      </c>
      <c r="X500" t="n">
        <v>1.04</v>
      </c>
      <c r="Y500" t="n">
        <v>1</v>
      </c>
      <c r="Z500" t="n">
        <v>10</v>
      </c>
    </row>
    <row r="501">
      <c r="A501" t="n">
        <v>3</v>
      </c>
      <c r="B501" t="n">
        <v>15</v>
      </c>
      <c r="C501" t="inlineStr">
        <is>
          <t xml:space="preserve">CONCLUIDO	</t>
        </is>
      </c>
      <c r="D501" t="n">
        <v>4.9439</v>
      </c>
      <c r="E501" t="n">
        <v>20.23</v>
      </c>
      <c r="F501" t="n">
        <v>18.17</v>
      </c>
      <c r="G501" t="n">
        <v>34.07</v>
      </c>
      <c r="H501" t="n">
        <v>0.74</v>
      </c>
      <c r="I501" t="n">
        <v>32</v>
      </c>
      <c r="J501" t="n">
        <v>40.61</v>
      </c>
      <c r="K501" t="n">
        <v>19.54</v>
      </c>
      <c r="L501" t="n">
        <v>1.75</v>
      </c>
      <c r="M501" t="n">
        <v>11</v>
      </c>
      <c r="N501" t="n">
        <v>4.32</v>
      </c>
      <c r="O501" t="n">
        <v>5242.92</v>
      </c>
      <c r="P501" t="n">
        <v>71.90000000000001</v>
      </c>
      <c r="Q501" t="n">
        <v>444.66</v>
      </c>
      <c r="R501" t="n">
        <v>88.92</v>
      </c>
      <c r="S501" t="n">
        <v>48.21</v>
      </c>
      <c r="T501" t="n">
        <v>14305.62</v>
      </c>
      <c r="U501" t="n">
        <v>0.54</v>
      </c>
      <c r="V501" t="n">
        <v>0.75</v>
      </c>
      <c r="W501" t="n">
        <v>0.24</v>
      </c>
      <c r="X501" t="n">
        <v>0.89</v>
      </c>
      <c r="Y501" t="n">
        <v>1</v>
      </c>
      <c r="Z501" t="n">
        <v>10</v>
      </c>
    </row>
    <row r="502">
      <c r="A502" t="n">
        <v>4</v>
      </c>
      <c r="B502" t="n">
        <v>15</v>
      </c>
      <c r="C502" t="inlineStr">
        <is>
          <t xml:space="preserve">CONCLUIDO	</t>
        </is>
      </c>
      <c r="D502" t="n">
        <v>4.9486</v>
      </c>
      <c r="E502" t="n">
        <v>20.21</v>
      </c>
      <c r="F502" t="n">
        <v>18.16</v>
      </c>
      <c r="G502" t="n">
        <v>35.16</v>
      </c>
      <c r="H502" t="n">
        <v>0.84</v>
      </c>
      <c r="I502" t="n">
        <v>31</v>
      </c>
      <c r="J502" t="n">
        <v>40.89</v>
      </c>
      <c r="K502" t="n">
        <v>19.54</v>
      </c>
      <c r="L502" t="n">
        <v>2</v>
      </c>
      <c r="M502" t="n">
        <v>2</v>
      </c>
      <c r="N502" t="n">
        <v>4.35</v>
      </c>
      <c r="O502" t="n">
        <v>5277.26</v>
      </c>
      <c r="P502" t="n">
        <v>71.45</v>
      </c>
      <c r="Q502" t="n">
        <v>444.63</v>
      </c>
      <c r="R502" t="n">
        <v>88.47</v>
      </c>
      <c r="S502" t="n">
        <v>48.21</v>
      </c>
      <c r="T502" t="n">
        <v>14086.73</v>
      </c>
      <c r="U502" t="n">
        <v>0.54</v>
      </c>
      <c r="V502" t="n">
        <v>0.75</v>
      </c>
      <c r="W502" t="n">
        <v>0.25</v>
      </c>
      <c r="X502" t="n">
        <v>0.89</v>
      </c>
      <c r="Y502" t="n">
        <v>1</v>
      </c>
      <c r="Z502" t="n">
        <v>10</v>
      </c>
    </row>
    <row r="503">
      <c r="A503" t="n">
        <v>5</v>
      </c>
      <c r="B503" t="n">
        <v>15</v>
      </c>
      <c r="C503" t="inlineStr">
        <is>
          <t xml:space="preserve">CONCLUIDO	</t>
        </is>
      </c>
      <c r="D503" t="n">
        <v>4.9393</v>
      </c>
      <c r="E503" t="n">
        <v>20.25</v>
      </c>
      <c r="F503" t="n">
        <v>18.2</v>
      </c>
      <c r="G503" t="n">
        <v>35.23</v>
      </c>
      <c r="H503" t="n">
        <v>0.9399999999999999</v>
      </c>
      <c r="I503" t="n">
        <v>31</v>
      </c>
      <c r="J503" t="n">
        <v>41.17</v>
      </c>
      <c r="K503" t="n">
        <v>19.54</v>
      </c>
      <c r="L503" t="n">
        <v>2.25</v>
      </c>
      <c r="M503" t="n">
        <v>0</v>
      </c>
      <c r="N503" t="n">
        <v>4.38</v>
      </c>
      <c r="O503" t="n">
        <v>5311.62</v>
      </c>
      <c r="P503" t="n">
        <v>71.97</v>
      </c>
      <c r="Q503" t="n">
        <v>444.63</v>
      </c>
      <c r="R503" t="n">
        <v>89.7</v>
      </c>
      <c r="S503" t="n">
        <v>48.21</v>
      </c>
      <c r="T503" t="n">
        <v>14697.92</v>
      </c>
      <c r="U503" t="n">
        <v>0.54</v>
      </c>
      <c r="V503" t="n">
        <v>0.75</v>
      </c>
      <c r="W503" t="n">
        <v>0.25</v>
      </c>
      <c r="X503" t="n">
        <v>0.93</v>
      </c>
      <c r="Y503" t="n">
        <v>1</v>
      </c>
      <c r="Z503" t="n">
        <v>10</v>
      </c>
    </row>
    <row r="504">
      <c r="A504" t="n">
        <v>0</v>
      </c>
      <c r="B504" t="n">
        <v>70</v>
      </c>
      <c r="C504" t="inlineStr">
        <is>
          <t xml:space="preserve">CONCLUIDO	</t>
        </is>
      </c>
      <c r="D504" t="n">
        <v>3.2988</v>
      </c>
      <c r="E504" t="n">
        <v>30.31</v>
      </c>
      <c r="F504" t="n">
        <v>22.71</v>
      </c>
      <c r="G504" t="n">
        <v>7.33</v>
      </c>
      <c r="H504" t="n">
        <v>0.12</v>
      </c>
      <c r="I504" t="n">
        <v>186</v>
      </c>
      <c r="J504" t="n">
        <v>141.81</v>
      </c>
      <c r="K504" t="n">
        <v>47.83</v>
      </c>
      <c r="L504" t="n">
        <v>1</v>
      </c>
      <c r="M504" t="n">
        <v>184</v>
      </c>
      <c r="N504" t="n">
        <v>22.98</v>
      </c>
      <c r="O504" t="n">
        <v>17723.39</v>
      </c>
      <c r="P504" t="n">
        <v>256.33</v>
      </c>
      <c r="Q504" t="n">
        <v>444.65</v>
      </c>
      <c r="R504" t="n">
        <v>238.22</v>
      </c>
      <c r="S504" t="n">
        <v>48.21</v>
      </c>
      <c r="T504" t="n">
        <v>88185.81</v>
      </c>
      <c r="U504" t="n">
        <v>0.2</v>
      </c>
      <c r="V504" t="n">
        <v>0.6</v>
      </c>
      <c r="W504" t="n">
        <v>0.46</v>
      </c>
      <c r="X504" t="n">
        <v>5.43</v>
      </c>
      <c r="Y504" t="n">
        <v>1</v>
      </c>
      <c r="Z504" t="n">
        <v>10</v>
      </c>
    </row>
    <row r="505">
      <c r="A505" t="n">
        <v>1</v>
      </c>
      <c r="B505" t="n">
        <v>70</v>
      </c>
      <c r="C505" t="inlineStr">
        <is>
          <t xml:space="preserve">CONCLUIDO	</t>
        </is>
      </c>
      <c r="D505" t="n">
        <v>3.6324</v>
      </c>
      <c r="E505" t="n">
        <v>27.53</v>
      </c>
      <c r="F505" t="n">
        <v>21.29</v>
      </c>
      <c r="G505" t="n">
        <v>9.19</v>
      </c>
      <c r="H505" t="n">
        <v>0.16</v>
      </c>
      <c r="I505" t="n">
        <v>139</v>
      </c>
      <c r="J505" t="n">
        <v>142.15</v>
      </c>
      <c r="K505" t="n">
        <v>47.83</v>
      </c>
      <c r="L505" t="n">
        <v>1.25</v>
      </c>
      <c r="M505" t="n">
        <v>137</v>
      </c>
      <c r="N505" t="n">
        <v>23.07</v>
      </c>
      <c r="O505" t="n">
        <v>17765.46</v>
      </c>
      <c r="P505" t="n">
        <v>239.51</v>
      </c>
      <c r="Q505" t="n">
        <v>444.61</v>
      </c>
      <c r="R505" t="n">
        <v>191.45</v>
      </c>
      <c r="S505" t="n">
        <v>48.21</v>
      </c>
      <c r="T505" t="n">
        <v>65036.63</v>
      </c>
      <c r="U505" t="n">
        <v>0.25</v>
      </c>
      <c r="V505" t="n">
        <v>0.64</v>
      </c>
      <c r="W505" t="n">
        <v>0.38</v>
      </c>
      <c r="X505" t="n">
        <v>4.01</v>
      </c>
      <c r="Y505" t="n">
        <v>1</v>
      </c>
      <c r="Z505" t="n">
        <v>10</v>
      </c>
    </row>
    <row r="506">
      <c r="A506" t="n">
        <v>2</v>
      </c>
      <c r="B506" t="n">
        <v>70</v>
      </c>
      <c r="C506" t="inlineStr">
        <is>
          <t xml:space="preserve">CONCLUIDO	</t>
        </is>
      </c>
      <c r="D506" t="n">
        <v>3.8634</v>
      </c>
      <c r="E506" t="n">
        <v>25.88</v>
      </c>
      <c r="F506" t="n">
        <v>20.45</v>
      </c>
      <c r="G506" t="n">
        <v>11.05</v>
      </c>
      <c r="H506" t="n">
        <v>0.19</v>
      </c>
      <c r="I506" t="n">
        <v>111</v>
      </c>
      <c r="J506" t="n">
        <v>142.49</v>
      </c>
      <c r="K506" t="n">
        <v>47.83</v>
      </c>
      <c r="L506" t="n">
        <v>1.5</v>
      </c>
      <c r="M506" t="n">
        <v>109</v>
      </c>
      <c r="N506" t="n">
        <v>23.16</v>
      </c>
      <c r="O506" t="n">
        <v>17807.56</v>
      </c>
      <c r="P506" t="n">
        <v>229.45</v>
      </c>
      <c r="Q506" t="n">
        <v>444.65</v>
      </c>
      <c r="R506" t="n">
        <v>163.93</v>
      </c>
      <c r="S506" t="n">
        <v>48.21</v>
      </c>
      <c r="T506" t="n">
        <v>51415.67</v>
      </c>
      <c r="U506" t="n">
        <v>0.29</v>
      </c>
      <c r="V506" t="n">
        <v>0.67</v>
      </c>
      <c r="W506" t="n">
        <v>0.35</v>
      </c>
      <c r="X506" t="n">
        <v>3.17</v>
      </c>
      <c r="Y506" t="n">
        <v>1</v>
      </c>
      <c r="Z506" t="n">
        <v>10</v>
      </c>
    </row>
    <row r="507">
      <c r="A507" t="n">
        <v>3</v>
      </c>
      <c r="B507" t="n">
        <v>70</v>
      </c>
      <c r="C507" t="inlineStr">
        <is>
          <t xml:space="preserve">CONCLUIDO	</t>
        </is>
      </c>
      <c r="D507" t="n">
        <v>4.0262</v>
      </c>
      <c r="E507" t="n">
        <v>24.84</v>
      </c>
      <c r="F507" t="n">
        <v>19.92</v>
      </c>
      <c r="G507" t="n">
        <v>12.85</v>
      </c>
      <c r="H507" t="n">
        <v>0.22</v>
      </c>
      <c r="I507" t="n">
        <v>93</v>
      </c>
      <c r="J507" t="n">
        <v>142.83</v>
      </c>
      <c r="K507" t="n">
        <v>47.83</v>
      </c>
      <c r="L507" t="n">
        <v>1.75</v>
      </c>
      <c r="M507" t="n">
        <v>91</v>
      </c>
      <c r="N507" t="n">
        <v>23.25</v>
      </c>
      <c r="O507" t="n">
        <v>17849.7</v>
      </c>
      <c r="P507" t="n">
        <v>222.87</v>
      </c>
      <c r="Q507" t="n">
        <v>444.61</v>
      </c>
      <c r="R507" t="n">
        <v>146.76</v>
      </c>
      <c r="S507" t="n">
        <v>48.21</v>
      </c>
      <c r="T507" t="n">
        <v>42919.01</v>
      </c>
      <c r="U507" t="n">
        <v>0.33</v>
      </c>
      <c r="V507" t="n">
        <v>0.68</v>
      </c>
      <c r="W507" t="n">
        <v>0.31</v>
      </c>
      <c r="X507" t="n">
        <v>2.64</v>
      </c>
      <c r="Y507" t="n">
        <v>1</v>
      </c>
      <c r="Z507" t="n">
        <v>10</v>
      </c>
    </row>
    <row r="508">
      <c r="A508" t="n">
        <v>4</v>
      </c>
      <c r="B508" t="n">
        <v>70</v>
      </c>
      <c r="C508" t="inlineStr">
        <is>
          <t xml:space="preserve">CONCLUIDO	</t>
        </is>
      </c>
      <c r="D508" t="n">
        <v>4.1566</v>
      </c>
      <c r="E508" t="n">
        <v>24.06</v>
      </c>
      <c r="F508" t="n">
        <v>19.52</v>
      </c>
      <c r="G508" t="n">
        <v>14.64</v>
      </c>
      <c r="H508" t="n">
        <v>0.25</v>
      </c>
      <c r="I508" t="n">
        <v>80</v>
      </c>
      <c r="J508" t="n">
        <v>143.17</v>
      </c>
      <c r="K508" t="n">
        <v>47.83</v>
      </c>
      <c r="L508" t="n">
        <v>2</v>
      </c>
      <c r="M508" t="n">
        <v>78</v>
      </c>
      <c r="N508" t="n">
        <v>23.34</v>
      </c>
      <c r="O508" t="n">
        <v>17891.86</v>
      </c>
      <c r="P508" t="n">
        <v>217.79</v>
      </c>
      <c r="Q508" t="n">
        <v>444.59</v>
      </c>
      <c r="R508" t="n">
        <v>133.55</v>
      </c>
      <c r="S508" t="n">
        <v>48.21</v>
      </c>
      <c r="T508" t="n">
        <v>36381.2</v>
      </c>
      <c r="U508" t="n">
        <v>0.36</v>
      </c>
      <c r="V508" t="n">
        <v>0.7</v>
      </c>
      <c r="W508" t="n">
        <v>0.29</v>
      </c>
      <c r="X508" t="n">
        <v>2.24</v>
      </c>
      <c r="Y508" t="n">
        <v>1</v>
      </c>
      <c r="Z508" t="n">
        <v>10</v>
      </c>
    </row>
    <row r="509">
      <c r="A509" t="n">
        <v>5</v>
      </c>
      <c r="B509" t="n">
        <v>70</v>
      </c>
      <c r="C509" t="inlineStr">
        <is>
          <t xml:space="preserve">CONCLUIDO	</t>
        </is>
      </c>
      <c r="D509" t="n">
        <v>4.2583</v>
      </c>
      <c r="E509" t="n">
        <v>23.48</v>
      </c>
      <c r="F509" t="n">
        <v>19.23</v>
      </c>
      <c r="G509" t="n">
        <v>16.49</v>
      </c>
      <c r="H509" t="n">
        <v>0.28</v>
      </c>
      <c r="I509" t="n">
        <v>70</v>
      </c>
      <c r="J509" t="n">
        <v>143.51</v>
      </c>
      <c r="K509" t="n">
        <v>47.83</v>
      </c>
      <c r="L509" t="n">
        <v>2.25</v>
      </c>
      <c r="M509" t="n">
        <v>68</v>
      </c>
      <c r="N509" t="n">
        <v>23.44</v>
      </c>
      <c r="O509" t="n">
        <v>17934.06</v>
      </c>
      <c r="P509" t="n">
        <v>214.12</v>
      </c>
      <c r="Q509" t="n">
        <v>444.66</v>
      </c>
      <c r="R509" t="n">
        <v>124.27</v>
      </c>
      <c r="S509" t="n">
        <v>48.21</v>
      </c>
      <c r="T509" t="n">
        <v>31791.37</v>
      </c>
      <c r="U509" t="n">
        <v>0.39</v>
      </c>
      <c r="V509" t="n">
        <v>0.71</v>
      </c>
      <c r="W509" t="n">
        <v>0.27</v>
      </c>
      <c r="X509" t="n">
        <v>1.95</v>
      </c>
      <c r="Y509" t="n">
        <v>1</v>
      </c>
      <c r="Z509" t="n">
        <v>10</v>
      </c>
    </row>
    <row r="510">
      <c r="A510" t="n">
        <v>6</v>
      </c>
      <c r="B510" t="n">
        <v>70</v>
      </c>
      <c r="C510" t="inlineStr">
        <is>
          <t xml:space="preserve">CONCLUIDO	</t>
        </is>
      </c>
      <c r="D510" t="n">
        <v>4.349</v>
      </c>
      <c r="E510" t="n">
        <v>22.99</v>
      </c>
      <c r="F510" t="n">
        <v>18.97</v>
      </c>
      <c r="G510" t="n">
        <v>18.36</v>
      </c>
      <c r="H510" t="n">
        <v>0.31</v>
      </c>
      <c r="I510" t="n">
        <v>62</v>
      </c>
      <c r="J510" t="n">
        <v>143.86</v>
      </c>
      <c r="K510" t="n">
        <v>47.83</v>
      </c>
      <c r="L510" t="n">
        <v>2.5</v>
      </c>
      <c r="M510" t="n">
        <v>60</v>
      </c>
      <c r="N510" t="n">
        <v>23.53</v>
      </c>
      <c r="O510" t="n">
        <v>17976.29</v>
      </c>
      <c r="P510" t="n">
        <v>210.51</v>
      </c>
      <c r="Q510" t="n">
        <v>444.59</v>
      </c>
      <c r="R510" t="n">
        <v>115.76</v>
      </c>
      <c r="S510" t="n">
        <v>48.21</v>
      </c>
      <c r="T510" t="n">
        <v>27574.94</v>
      </c>
      <c r="U510" t="n">
        <v>0.42</v>
      </c>
      <c r="V510" t="n">
        <v>0.72</v>
      </c>
      <c r="W510" t="n">
        <v>0.26</v>
      </c>
      <c r="X510" t="n">
        <v>1.7</v>
      </c>
      <c r="Y510" t="n">
        <v>1</v>
      </c>
      <c r="Z510" t="n">
        <v>10</v>
      </c>
    </row>
    <row r="511">
      <c r="A511" t="n">
        <v>7</v>
      </c>
      <c r="B511" t="n">
        <v>70</v>
      </c>
      <c r="C511" t="inlineStr">
        <is>
          <t xml:space="preserve">CONCLUIDO	</t>
        </is>
      </c>
      <c r="D511" t="n">
        <v>4.4506</v>
      </c>
      <c r="E511" t="n">
        <v>22.47</v>
      </c>
      <c r="F511" t="n">
        <v>18.65</v>
      </c>
      <c r="G511" t="n">
        <v>20.35</v>
      </c>
      <c r="H511" t="n">
        <v>0.34</v>
      </c>
      <c r="I511" t="n">
        <v>55</v>
      </c>
      <c r="J511" t="n">
        <v>144.2</v>
      </c>
      <c r="K511" t="n">
        <v>47.83</v>
      </c>
      <c r="L511" t="n">
        <v>2.75</v>
      </c>
      <c r="M511" t="n">
        <v>53</v>
      </c>
      <c r="N511" t="n">
        <v>23.62</v>
      </c>
      <c r="O511" t="n">
        <v>18018.55</v>
      </c>
      <c r="P511" t="n">
        <v>206.44</v>
      </c>
      <c r="Q511" t="n">
        <v>444.58</v>
      </c>
      <c r="R511" t="n">
        <v>104.55</v>
      </c>
      <c r="S511" t="n">
        <v>48.21</v>
      </c>
      <c r="T511" t="n">
        <v>22003.74</v>
      </c>
      <c r="U511" t="n">
        <v>0.46</v>
      </c>
      <c r="V511" t="n">
        <v>0.73</v>
      </c>
      <c r="W511" t="n">
        <v>0.26</v>
      </c>
      <c r="X511" t="n">
        <v>1.37</v>
      </c>
      <c r="Y511" t="n">
        <v>1</v>
      </c>
      <c r="Z511" t="n">
        <v>10</v>
      </c>
    </row>
    <row r="512">
      <c r="A512" t="n">
        <v>8</v>
      </c>
      <c r="B512" t="n">
        <v>70</v>
      </c>
      <c r="C512" t="inlineStr">
        <is>
          <t xml:space="preserve">CONCLUIDO	</t>
        </is>
      </c>
      <c r="D512" t="n">
        <v>4.4317</v>
      </c>
      <c r="E512" t="n">
        <v>22.56</v>
      </c>
      <c r="F512" t="n">
        <v>18.86</v>
      </c>
      <c r="G512" t="n">
        <v>22.19</v>
      </c>
      <c r="H512" t="n">
        <v>0.37</v>
      </c>
      <c r="I512" t="n">
        <v>51</v>
      </c>
      <c r="J512" t="n">
        <v>144.54</v>
      </c>
      <c r="K512" t="n">
        <v>47.83</v>
      </c>
      <c r="L512" t="n">
        <v>3</v>
      </c>
      <c r="M512" t="n">
        <v>49</v>
      </c>
      <c r="N512" t="n">
        <v>23.71</v>
      </c>
      <c r="O512" t="n">
        <v>18060.85</v>
      </c>
      <c r="P512" t="n">
        <v>208.3</v>
      </c>
      <c r="Q512" t="n">
        <v>444.59</v>
      </c>
      <c r="R512" t="n">
        <v>113.93</v>
      </c>
      <c r="S512" t="n">
        <v>48.21</v>
      </c>
      <c r="T512" t="n">
        <v>26712.68</v>
      </c>
      <c r="U512" t="n">
        <v>0.42</v>
      </c>
      <c r="V512" t="n">
        <v>0.72</v>
      </c>
      <c r="W512" t="n">
        <v>0.21</v>
      </c>
      <c r="X512" t="n">
        <v>1.58</v>
      </c>
      <c r="Y512" t="n">
        <v>1</v>
      </c>
      <c r="Z512" t="n">
        <v>10</v>
      </c>
    </row>
    <row r="513">
      <c r="A513" t="n">
        <v>9</v>
      </c>
      <c r="B513" t="n">
        <v>70</v>
      </c>
      <c r="C513" t="inlineStr">
        <is>
          <t xml:space="preserve">CONCLUIDO	</t>
        </is>
      </c>
      <c r="D513" t="n">
        <v>4.4897</v>
      </c>
      <c r="E513" t="n">
        <v>22.27</v>
      </c>
      <c r="F513" t="n">
        <v>18.69</v>
      </c>
      <c r="G513" t="n">
        <v>23.86</v>
      </c>
      <c r="H513" t="n">
        <v>0.4</v>
      </c>
      <c r="I513" t="n">
        <v>47</v>
      </c>
      <c r="J513" t="n">
        <v>144.89</v>
      </c>
      <c r="K513" t="n">
        <v>47.83</v>
      </c>
      <c r="L513" t="n">
        <v>3.25</v>
      </c>
      <c r="M513" t="n">
        <v>45</v>
      </c>
      <c r="N513" t="n">
        <v>23.81</v>
      </c>
      <c r="O513" t="n">
        <v>18103.18</v>
      </c>
      <c r="P513" t="n">
        <v>205.85</v>
      </c>
      <c r="Q513" t="n">
        <v>444.55</v>
      </c>
      <c r="R513" t="n">
        <v>106.84</v>
      </c>
      <c r="S513" t="n">
        <v>48.21</v>
      </c>
      <c r="T513" t="n">
        <v>23190.61</v>
      </c>
      <c r="U513" t="n">
        <v>0.45</v>
      </c>
      <c r="V513" t="n">
        <v>0.73</v>
      </c>
      <c r="W513" t="n">
        <v>0.24</v>
      </c>
      <c r="X513" t="n">
        <v>1.41</v>
      </c>
      <c r="Y513" t="n">
        <v>1</v>
      </c>
      <c r="Z513" t="n">
        <v>10</v>
      </c>
    </row>
    <row r="514">
      <c r="A514" t="n">
        <v>10</v>
      </c>
      <c r="B514" t="n">
        <v>70</v>
      </c>
      <c r="C514" t="inlineStr">
        <is>
          <t xml:space="preserve">CONCLUIDO	</t>
        </is>
      </c>
      <c r="D514" t="n">
        <v>4.5504</v>
      </c>
      <c r="E514" t="n">
        <v>21.98</v>
      </c>
      <c r="F514" t="n">
        <v>18.51</v>
      </c>
      <c r="G514" t="n">
        <v>25.82</v>
      </c>
      <c r="H514" t="n">
        <v>0.43</v>
      </c>
      <c r="I514" t="n">
        <v>43</v>
      </c>
      <c r="J514" t="n">
        <v>145.23</v>
      </c>
      <c r="K514" t="n">
        <v>47.83</v>
      </c>
      <c r="L514" t="n">
        <v>3.5</v>
      </c>
      <c r="M514" t="n">
        <v>41</v>
      </c>
      <c r="N514" t="n">
        <v>23.9</v>
      </c>
      <c r="O514" t="n">
        <v>18145.54</v>
      </c>
      <c r="P514" t="n">
        <v>203.31</v>
      </c>
      <c r="Q514" t="n">
        <v>444.6</v>
      </c>
      <c r="R514" t="n">
        <v>100.65</v>
      </c>
      <c r="S514" t="n">
        <v>48.21</v>
      </c>
      <c r="T514" t="n">
        <v>20115.3</v>
      </c>
      <c r="U514" t="n">
        <v>0.48</v>
      </c>
      <c r="V514" t="n">
        <v>0.74</v>
      </c>
      <c r="W514" t="n">
        <v>0.23</v>
      </c>
      <c r="X514" t="n">
        <v>1.23</v>
      </c>
      <c r="Y514" t="n">
        <v>1</v>
      </c>
      <c r="Z514" t="n">
        <v>10</v>
      </c>
    </row>
    <row r="515">
      <c r="A515" t="n">
        <v>11</v>
      </c>
      <c r="B515" t="n">
        <v>70</v>
      </c>
      <c r="C515" t="inlineStr">
        <is>
          <t xml:space="preserve">CONCLUIDO	</t>
        </is>
      </c>
      <c r="D515" t="n">
        <v>4.5907</v>
      </c>
      <c r="E515" t="n">
        <v>21.78</v>
      </c>
      <c r="F515" t="n">
        <v>18.4</v>
      </c>
      <c r="G515" t="n">
        <v>27.6</v>
      </c>
      <c r="H515" t="n">
        <v>0.46</v>
      </c>
      <c r="I515" t="n">
        <v>40</v>
      </c>
      <c r="J515" t="n">
        <v>145.57</v>
      </c>
      <c r="K515" t="n">
        <v>47.83</v>
      </c>
      <c r="L515" t="n">
        <v>3.75</v>
      </c>
      <c r="M515" t="n">
        <v>38</v>
      </c>
      <c r="N515" t="n">
        <v>23.99</v>
      </c>
      <c r="O515" t="n">
        <v>18187.93</v>
      </c>
      <c r="P515" t="n">
        <v>201.72</v>
      </c>
      <c r="Q515" t="n">
        <v>444.55</v>
      </c>
      <c r="R515" t="n">
        <v>97.17</v>
      </c>
      <c r="S515" t="n">
        <v>48.21</v>
      </c>
      <c r="T515" t="n">
        <v>18389.66</v>
      </c>
      <c r="U515" t="n">
        <v>0.5</v>
      </c>
      <c r="V515" t="n">
        <v>0.74</v>
      </c>
      <c r="W515" t="n">
        <v>0.23</v>
      </c>
      <c r="X515" t="n">
        <v>1.12</v>
      </c>
      <c r="Y515" t="n">
        <v>1</v>
      </c>
      <c r="Z515" t="n">
        <v>10</v>
      </c>
    </row>
    <row r="516">
      <c r="A516" t="n">
        <v>12</v>
      </c>
      <c r="B516" t="n">
        <v>70</v>
      </c>
      <c r="C516" t="inlineStr">
        <is>
          <t xml:space="preserve">CONCLUIDO	</t>
        </is>
      </c>
      <c r="D516" t="n">
        <v>4.6277</v>
      </c>
      <c r="E516" t="n">
        <v>21.61</v>
      </c>
      <c r="F516" t="n">
        <v>18.31</v>
      </c>
      <c r="G516" t="n">
        <v>29.69</v>
      </c>
      <c r="H516" t="n">
        <v>0.49</v>
      </c>
      <c r="I516" t="n">
        <v>37</v>
      </c>
      <c r="J516" t="n">
        <v>145.92</v>
      </c>
      <c r="K516" t="n">
        <v>47.83</v>
      </c>
      <c r="L516" t="n">
        <v>4</v>
      </c>
      <c r="M516" t="n">
        <v>35</v>
      </c>
      <c r="N516" t="n">
        <v>24.09</v>
      </c>
      <c r="O516" t="n">
        <v>18230.35</v>
      </c>
      <c r="P516" t="n">
        <v>200.09</v>
      </c>
      <c r="Q516" t="n">
        <v>444.58</v>
      </c>
      <c r="R516" t="n">
        <v>94.31999999999999</v>
      </c>
      <c r="S516" t="n">
        <v>48.21</v>
      </c>
      <c r="T516" t="n">
        <v>16979.18</v>
      </c>
      <c r="U516" t="n">
        <v>0.51</v>
      </c>
      <c r="V516" t="n">
        <v>0.75</v>
      </c>
      <c r="W516" t="n">
        <v>0.22</v>
      </c>
      <c r="X516" t="n">
        <v>1.03</v>
      </c>
      <c r="Y516" t="n">
        <v>1</v>
      </c>
      <c r="Z516" t="n">
        <v>10</v>
      </c>
    </row>
    <row r="517">
      <c r="A517" t="n">
        <v>13</v>
      </c>
      <c r="B517" t="n">
        <v>70</v>
      </c>
      <c r="C517" t="inlineStr">
        <is>
          <t xml:space="preserve">CONCLUIDO	</t>
        </is>
      </c>
      <c r="D517" t="n">
        <v>4.6559</v>
      </c>
      <c r="E517" t="n">
        <v>21.48</v>
      </c>
      <c r="F517" t="n">
        <v>18.24</v>
      </c>
      <c r="G517" t="n">
        <v>31.27</v>
      </c>
      <c r="H517" t="n">
        <v>0.51</v>
      </c>
      <c r="I517" t="n">
        <v>35</v>
      </c>
      <c r="J517" t="n">
        <v>146.26</v>
      </c>
      <c r="K517" t="n">
        <v>47.83</v>
      </c>
      <c r="L517" t="n">
        <v>4.25</v>
      </c>
      <c r="M517" t="n">
        <v>33</v>
      </c>
      <c r="N517" t="n">
        <v>24.18</v>
      </c>
      <c r="O517" t="n">
        <v>18272.81</v>
      </c>
      <c r="P517" t="n">
        <v>198.76</v>
      </c>
      <c r="Q517" t="n">
        <v>444.56</v>
      </c>
      <c r="R517" t="n">
        <v>91.89</v>
      </c>
      <c r="S517" t="n">
        <v>48.21</v>
      </c>
      <c r="T517" t="n">
        <v>15776.26</v>
      </c>
      <c r="U517" t="n">
        <v>0.52</v>
      </c>
      <c r="V517" t="n">
        <v>0.75</v>
      </c>
      <c r="W517" t="n">
        <v>0.22</v>
      </c>
      <c r="X517" t="n">
        <v>0.96</v>
      </c>
      <c r="Y517" t="n">
        <v>1</v>
      </c>
      <c r="Z517" t="n">
        <v>10</v>
      </c>
    </row>
    <row r="518">
      <c r="A518" t="n">
        <v>14</v>
      </c>
      <c r="B518" t="n">
        <v>70</v>
      </c>
      <c r="C518" t="inlineStr">
        <is>
          <t xml:space="preserve">CONCLUIDO	</t>
        </is>
      </c>
      <c r="D518" t="n">
        <v>4.679</v>
      </c>
      <c r="E518" t="n">
        <v>21.37</v>
      </c>
      <c r="F518" t="n">
        <v>18.19</v>
      </c>
      <c r="G518" t="n">
        <v>33.07</v>
      </c>
      <c r="H518" t="n">
        <v>0.54</v>
      </c>
      <c r="I518" t="n">
        <v>33</v>
      </c>
      <c r="J518" t="n">
        <v>146.61</v>
      </c>
      <c r="K518" t="n">
        <v>47.83</v>
      </c>
      <c r="L518" t="n">
        <v>4.5</v>
      </c>
      <c r="M518" t="n">
        <v>31</v>
      </c>
      <c r="N518" t="n">
        <v>24.28</v>
      </c>
      <c r="O518" t="n">
        <v>18315.3</v>
      </c>
      <c r="P518" t="n">
        <v>197.56</v>
      </c>
      <c r="Q518" t="n">
        <v>444.56</v>
      </c>
      <c r="R518" t="n">
        <v>90.41</v>
      </c>
      <c r="S518" t="n">
        <v>48.21</v>
      </c>
      <c r="T518" t="n">
        <v>15045.06</v>
      </c>
      <c r="U518" t="n">
        <v>0.53</v>
      </c>
      <c r="V518" t="n">
        <v>0.75</v>
      </c>
      <c r="W518" t="n">
        <v>0.22</v>
      </c>
      <c r="X518" t="n">
        <v>0.91</v>
      </c>
      <c r="Y518" t="n">
        <v>1</v>
      </c>
      <c r="Z518" t="n">
        <v>10</v>
      </c>
    </row>
    <row r="519">
      <c r="A519" t="n">
        <v>15</v>
      </c>
      <c r="B519" t="n">
        <v>70</v>
      </c>
      <c r="C519" t="inlineStr">
        <is>
          <t xml:space="preserve">CONCLUIDO	</t>
        </is>
      </c>
      <c r="D519" t="n">
        <v>4.7073</v>
      </c>
      <c r="E519" t="n">
        <v>21.24</v>
      </c>
      <c r="F519" t="n">
        <v>18.12</v>
      </c>
      <c r="G519" t="n">
        <v>35.07</v>
      </c>
      <c r="H519" t="n">
        <v>0.57</v>
      </c>
      <c r="I519" t="n">
        <v>31</v>
      </c>
      <c r="J519" t="n">
        <v>146.95</v>
      </c>
      <c r="K519" t="n">
        <v>47.83</v>
      </c>
      <c r="L519" t="n">
        <v>4.75</v>
      </c>
      <c r="M519" t="n">
        <v>29</v>
      </c>
      <c r="N519" t="n">
        <v>24.37</v>
      </c>
      <c r="O519" t="n">
        <v>18357.82</v>
      </c>
      <c r="P519" t="n">
        <v>196.27</v>
      </c>
      <c r="Q519" t="n">
        <v>444.58</v>
      </c>
      <c r="R519" t="n">
        <v>88.18000000000001</v>
      </c>
      <c r="S519" t="n">
        <v>48.21</v>
      </c>
      <c r="T519" t="n">
        <v>13940.5</v>
      </c>
      <c r="U519" t="n">
        <v>0.55</v>
      </c>
      <c r="V519" t="n">
        <v>0.75</v>
      </c>
      <c r="W519" t="n">
        <v>0.21</v>
      </c>
      <c r="X519" t="n">
        <v>0.84</v>
      </c>
      <c r="Y519" t="n">
        <v>1</v>
      </c>
      <c r="Z519" t="n">
        <v>10</v>
      </c>
    </row>
    <row r="520">
      <c r="A520" t="n">
        <v>16</v>
      </c>
      <c r="B520" t="n">
        <v>70</v>
      </c>
      <c r="C520" t="inlineStr">
        <is>
          <t xml:space="preserve">CONCLUIDO	</t>
        </is>
      </c>
      <c r="D520" t="n">
        <v>4.7345</v>
      </c>
      <c r="E520" t="n">
        <v>21.12</v>
      </c>
      <c r="F520" t="n">
        <v>18.06</v>
      </c>
      <c r="G520" t="n">
        <v>37.36</v>
      </c>
      <c r="H520" t="n">
        <v>0.6</v>
      </c>
      <c r="I520" t="n">
        <v>29</v>
      </c>
      <c r="J520" t="n">
        <v>147.3</v>
      </c>
      <c r="K520" t="n">
        <v>47.83</v>
      </c>
      <c r="L520" t="n">
        <v>5</v>
      </c>
      <c r="M520" t="n">
        <v>27</v>
      </c>
      <c r="N520" t="n">
        <v>24.47</v>
      </c>
      <c r="O520" t="n">
        <v>18400.38</v>
      </c>
      <c r="P520" t="n">
        <v>195.11</v>
      </c>
      <c r="Q520" t="n">
        <v>444.62</v>
      </c>
      <c r="R520" t="n">
        <v>85.95999999999999</v>
      </c>
      <c r="S520" t="n">
        <v>48.21</v>
      </c>
      <c r="T520" t="n">
        <v>12841.29</v>
      </c>
      <c r="U520" t="n">
        <v>0.5600000000000001</v>
      </c>
      <c r="V520" t="n">
        <v>0.76</v>
      </c>
      <c r="W520" t="n">
        <v>0.21</v>
      </c>
      <c r="X520" t="n">
        <v>0.78</v>
      </c>
      <c r="Y520" t="n">
        <v>1</v>
      </c>
      <c r="Z520" t="n">
        <v>10</v>
      </c>
    </row>
    <row r="521">
      <c r="A521" t="n">
        <v>17</v>
      </c>
      <c r="B521" t="n">
        <v>70</v>
      </c>
      <c r="C521" t="inlineStr">
        <is>
          <t xml:space="preserve">CONCLUIDO	</t>
        </is>
      </c>
      <c r="D521" t="n">
        <v>4.7512</v>
      </c>
      <c r="E521" t="n">
        <v>21.05</v>
      </c>
      <c r="F521" t="n">
        <v>18.01</v>
      </c>
      <c r="G521" t="n">
        <v>38.59</v>
      </c>
      <c r="H521" t="n">
        <v>0.63</v>
      </c>
      <c r="I521" t="n">
        <v>28</v>
      </c>
      <c r="J521" t="n">
        <v>147.64</v>
      </c>
      <c r="K521" t="n">
        <v>47.83</v>
      </c>
      <c r="L521" t="n">
        <v>5.25</v>
      </c>
      <c r="M521" t="n">
        <v>26</v>
      </c>
      <c r="N521" t="n">
        <v>24.56</v>
      </c>
      <c r="O521" t="n">
        <v>18442.97</v>
      </c>
      <c r="P521" t="n">
        <v>194.18</v>
      </c>
      <c r="Q521" t="n">
        <v>444.55</v>
      </c>
      <c r="R521" t="n">
        <v>84.3</v>
      </c>
      <c r="S521" t="n">
        <v>48.21</v>
      </c>
      <c r="T521" t="n">
        <v>12014.13</v>
      </c>
      <c r="U521" t="n">
        <v>0.57</v>
      </c>
      <c r="V521" t="n">
        <v>0.76</v>
      </c>
      <c r="W521" t="n">
        <v>0.21</v>
      </c>
      <c r="X521" t="n">
        <v>0.73</v>
      </c>
      <c r="Y521" t="n">
        <v>1</v>
      </c>
      <c r="Z521" t="n">
        <v>10</v>
      </c>
    </row>
    <row r="522">
      <c r="A522" t="n">
        <v>18</v>
      </c>
      <c r="B522" t="n">
        <v>70</v>
      </c>
      <c r="C522" t="inlineStr">
        <is>
          <t xml:space="preserve">CONCLUIDO	</t>
        </is>
      </c>
      <c r="D522" t="n">
        <v>4.7751</v>
      </c>
      <c r="E522" t="n">
        <v>20.94</v>
      </c>
      <c r="F522" t="n">
        <v>17.93</v>
      </c>
      <c r="G522" t="n">
        <v>39.85</v>
      </c>
      <c r="H522" t="n">
        <v>0.66</v>
      </c>
      <c r="I522" t="n">
        <v>27</v>
      </c>
      <c r="J522" t="n">
        <v>147.99</v>
      </c>
      <c r="K522" t="n">
        <v>47.83</v>
      </c>
      <c r="L522" t="n">
        <v>5.5</v>
      </c>
      <c r="M522" t="n">
        <v>25</v>
      </c>
      <c r="N522" t="n">
        <v>24.66</v>
      </c>
      <c r="O522" t="n">
        <v>18485.59</v>
      </c>
      <c r="P522" t="n">
        <v>192.51</v>
      </c>
      <c r="Q522" t="n">
        <v>444.55</v>
      </c>
      <c r="R522" t="n">
        <v>82.27</v>
      </c>
      <c r="S522" t="n">
        <v>48.21</v>
      </c>
      <c r="T522" t="n">
        <v>11003.09</v>
      </c>
      <c r="U522" t="n">
        <v>0.59</v>
      </c>
      <c r="V522" t="n">
        <v>0.76</v>
      </c>
      <c r="W522" t="n">
        <v>0.19</v>
      </c>
      <c r="X522" t="n">
        <v>0.66</v>
      </c>
      <c r="Y522" t="n">
        <v>1</v>
      </c>
      <c r="Z522" t="n">
        <v>10</v>
      </c>
    </row>
    <row r="523">
      <c r="A523" t="n">
        <v>19</v>
      </c>
      <c r="B523" t="n">
        <v>70</v>
      </c>
      <c r="C523" t="inlineStr">
        <is>
          <t xml:space="preserve">CONCLUIDO	</t>
        </is>
      </c>
      <c r="D523" t="n">
        <v>4.7545</v>
      </c>
      <c r="E523" t="n">
        <v>21.03</v>
      </c>
      <c r="F523" t="n">
        <v>18.05</v>
      </c>
      <c r="G523" t="n">
        <v>41.66</v>
      </c>
      <c r="H523" t="n">
        <v>0.6899999999999999</v>
      </c>
      <c r="I523" t="n">
        <v>26</v>
      </c>
      <c r="J523" t="n">
        <v>148.33</v>
      </c>
      <c r="K523" t="n">
        <v>47.83</v>
      </c>
      <c r="L523" t="n">
        <v>5.75</v>
      </c>
      <c r="M523" t="n">
        <v>24</v>
      </c>
      <c r="N523" t="n">
        <v>24.75</v>
      </c>
      <c r="O523" t="n">
        <v>18528.25</v>
      </c>
      <c r="P523" t="n">
        <v>193.22</v>
      </c>
      <c r="Q523" t="n">
        <v>444.55</v>
      </c>
      <c r="R523" t="n">
        <v>85.98999999999999</v>
      </c>
      <c r="S523" t="n">
        <v>48.21</v>
      </c>
      <c r="T523" t="n">
        <v>12872.36</v>
      </c>
      <c r="U523" t="n">
        <v>0.5600000000000001</v>
      </c>
      <c r="V523" t="n">
        <v>0.76</v>
      </c>
      <c r="W523" t="n">
        <v>0.21</v>
      </c>
      <c r="X523" t="n">
        <v>0.78</v>
      </c>
      <c r="Y523" t="n">
        <v>1</v>
      </c>
      <c r="Z523" t="n">
        <v>10</v>
      </c>
    </row>
    <row r="524">
      <c r="A524" t="n">
        <v>20</v>
      </c>
      <c r="B524" t="n">
        <v>70</v>
      </c>
      <c r="C524" t="inlineStr">
        <is>
          <t xml:space="preserve">CONCLUIDO	</t>
        </is>
      </c>
      <c r="D524" t="n">
        <v>4.7935</v>
      </c>
      <c r="E524" t="n">
        <v>20.86</v>
      </c>
      <c r="F524" t="n">
        <v>17.94</v>
      </c>
      <c r="G524" t="n">
        <v>44.85</v>
      </c>
      <c r="H524" t="n">
        <v>0.71</v>
      </c>
      <c r="I524" t="n">
        <v>24</v>
      </c>
      <c r="J524" t="n">
        <v>148.68</v>
      </c>
      <c r="K524" t="n">
        <v>47.83</v>
      </c>
      <c r="L524" t="n">
        <v>6</v>
      </c>
      <c r="M524" t="n">
        <v>22</v>
      </c>
      <c r="N524" t="n">
        <v>24.85</v>
      </c>
      <c r="O524" t="n">
        <v>18570.94</v>
      </c>
      <c r="P524" t="n">
        <v>191.49</v>
      </c>
      <c r="Q524" t="n">
        <v>444.55</v>
      </c>
      <c r="R524" t="n">
        <v>82.27</v>
      </c>
      <c r="S524" t="n">
        <v>48.21</v>
      </c>
      <c r="T524" t="n">
        <v>11018.07</v>
      </c>
      <c r="U524" t="n">
        <v>0.59</v>
      </c>
      <c r="V524" t="n">
        <v>0.76</v>
      </c>
      <c r="W524" t="n">
        <v>0.2</v>
      </c>
      <c r="X524" t="n">
        <v>0.66</v>
      </c>
      <c r="Y524" t="n">
        <v>1</v>
      </c>
      <c r="Z524" t="n">
        <v>10</v>
      </c>
    </row>
    <row r="525">
      <c r="A525" t="n">
        <v>21</v>
      </c>
      <c r="B525" t="n">
        <v>70</v>
      </c>
      <c r="C525" t="inlineStr">
        <is>
          <t xml:space="preserve">CONCLUIDO	</t>
        </is>
      </c>
      <c r="D525" t="n">
        <v>4.8093</v>
      </c>
      <c r="E525" t="n">
        <v>20.79</v>
      </c>
      <c r="F525" t="n">
        <v>17.9</v>
      </c>
      <c r="G525" t="n">
        <v>46.7</v>
      </c>
      <c r="H525" t="n">
        <v>0.74</v>
      </c>
      <c r="I525" t="n">
        <v>23</v>
      </c>
      <c r="J525" t="n">
        <v>149.02</v>
      </c>
      <c r="K525" t="n">
        <v>47.83</v>
      </c>
      <c r="L525" t="n">
        <v>6.25</v>
      </c>
      <c r="M525" t="n">
        <v>21</v>
      </c>
      <c r="N525" t="n">
        <v>24.95</v>
      </c>
      <c r="O525" t="n">
        <v>18613.66</v>
      </c>
      <c r="P525" t="n">
        <v>190.46</v>
      </c>
      <c r="Q525" t="n">
        <v>444.6</v>
      </c>
      <c r="R525" t="n">
        <v>80.81999999999999</v>
      </c>
      <c r="S525" t="n">
        <v>48.21</v>
      </c>
      <c r="T525" t="n">
        <v>10298.28</v>
      </c>
      <c r="U525" t="n">
        <v>0.6</v>
      </c>
      <c r="V525" t="n">
        <v>0.76</v>
      </c>
      <c r="W525" t="n">
        <v>0.2</v>
      </c>
      <c r="X525" t="n">
        <v>0.62</v>
      </c>
      <c r="Y525" t="n">
        <v>1</v>
      </c>
      <c r="Z525" t="n">
        <v>10</v>
      </c>
    </row>
    <row r="526">
      <c r="A526" t="n">
        <v>22</v>
      </c>
      <c r="B526" t="n">
        <v>70</v>
      </c>
      <c r="C526" t="inlineStr">
        <is>
          <t xml:space="preserve">CONCLUIDO	</t>
        </is>
      </c>
      <c r="D526" t="n">
        <v>4.8208</v>
      </c>
      <c r="E526" t="n">
        <v>20.74</v>
      </c>
      <c r="F526" t="n">
        <v>17.88</v>
      </c>
      <c r="G526" t="n">
        <v>48.76</v>
      </c>
      <c r="H526" t="n">
        <v>0.77</v>
      </c>
      <c r="I526" t="n">
        <v>22</v>
      </c>
      <c r="J526" t="n">
        <v>149.37</v>
      </c>
      <c r="K526" t="n">
        <v>47.83</v>
      </c>
      <c r="L526" t="n">
        <v>6.5</v>
      </c>
      <c r="M526" t="n">
        <v>20</v>
      </c>
      <c r="N526" t="n">
        <v>25.04</v>
      </c>
      <c r="O526" t="n">
        <v>18656.42</v>
      </c>
      <c r="P526" t="n">
        <v>189.92</v>
      </c>
      <c r="Q526" t="n">
        <v>444.55</v>
      </c>
      <c r="R526" t="n">
        <v>80.23</v>
      </c>
      <c r="S526" t="n">
        <v>48.21</v>
      </c>
      <c r="T526" t="n">
        <v>10009.23</v>
      </c>
      <c r="U526" t="n">
        <v>0.6</v>
      </c>
      <c r="V526" t="n">
        <v>0.76</v>
      </c>
      <c r="W526" t="n">
        <v>0.2</v>
      </c>
      <c r="X526" t="n">
        <v>0.6</v>
      </c>
      <c r="Y526" t="n">
        <v>1</v>
      </c>
      <c r="Z526" t="n">
        <v>10</v>
      </c>
    </row>
    <row r="527">
      <c r="A527" t="n">
        <v>23</v>
      </c>
      <c r="B527" t="n">
        <v>70</v>
      </c>
      <c r="C527" t="inlineStr">
        <is>
          <t xml:space="preserve">CONCLUIDO	</t>
        </is>
      </c>
      <c r="D527" t="n">
        <v>4.8368</v>
      </c>
      <c r="E527" t="n">
        <v>20.68</v>
      </c>
      <c r="F527" t="n">
        <v>17.84</v>
      </c>
      <c r="G527" t="n">
        <v>50.97</v>
      </c>
      <c r="H527" t="n">
        <v>0.8</v>
      </c>
      <c r="I527" t="n">
        <v>21</v>
      </c>
      <c r="J527" t="n">
        <v>149.72</v>
      </c>
      <c r="K527" t="n">
        <v>47.83</v>
      </c>
      <c r="L527" t="n">
        <v>6.75</v>
      </c>
      <c r="M527" t="n">
        <v>19</v>
      </c>
      <c r="N527" t="n">
        <v>25.14</v>
      </c>
      <c r="O527" t="n">
        <v>18699.2</v>
      </c>
      <c r="P527" t="n">
        <v>188.4</v>
      </c>
      <c r="Q527" t="n">
        <v>444.56</v>
      </c>
      <c r="R527" t="n">
        <v>78.86</v>
      </c>
      <c r="S527" t="n">
        <v>48.21</v>
      </c>
      <c r="T527" t="n">
        <v>9328.6</v>
      </c>
      <c r="U527" t="n">
        <v>0.61</v>
      </c>
      <c r="V527" t="n">
        <v>0.76</v>
      </c>
      <c r="W527" t="n">
        <v>0.2</v>
      </c>
      <c r="X527" t="n">
        <v>0.5600000000000001</v>
      </c>
      <c r="Y527" t="n">
        <v>1</v>
      </c>
      <c r="Z527" t="n">
        <v>10</v>
      </c>
    </row>
    <row r="528">
      <c r="A528" t="n">
        <v>24</v>
      </c>
      <c r="B528" t="n">
        <v>70</v>
      </c>
      <c r="C528" t="inlineStr">
        <is>
          <t xml:space="preserve">CONCLUIDO	</t>
        </is>
      </c>
      <c r="D528" t="n">
        <v>4.8341</v>
      </c>
      <c r="E528" t="n">
        <v>20.69</v>
      </c>
      <c r="F528" t="n">
        <v>17.85</v>
      </c>
      <c r="G528" t="n">
        <v>51</v>
      </c>
      <c r="H528" t="n">
        <v>0.83</v>
      </c>
      <c r="I528" t="n">
        <v>21</v>
      </c>
      <c r="J528" t="n">
        <v>150.07</v>
      </c>
      <c r="K528" t="n">
        <v>47.83</v>
      </c>
      <c r="L528" t="n">
        <v>7</v>
      </c>
      <c r="M528" t="n">
        <v>19</v>
      </c>
      <c r="N528" t="n">
        <v>25.24</v>
      </c>
      <c r="O528" t="n">
        <v>18742.03</v>
      </c>
      <c r="P528" t="n">
        <v>188.69</v>
      </c>
      <c r="Q528" t="n">
        <v>444.64</v>
      </c>
      <c r="R528" t="n">
        <v>79.23999999999999</v>
      </c>
      <c r="S528" t="n">
        <v>48.21</v>
      </c>
      <c r="T528" t="n">
        <v>9519.959999999999</v>
      </c>
      <c r="U528" t="n">
        <v>0.61</v>
      </c>
      <c r="V528" t="n">
        <v>0.76</v>
      </c>
      <c r="W528" t="n">
        <v>0.2</v>
      </c>
      <c r="X528" t="n">
        <v>0.57</v>
      </c>
      <c r="Y528" t="n">
        <v>1</v>
      </c>
      <c r="Z528" t="n">
        <v>10</v>
      </c>
    </row>
    <row r="529">
      <c r="A529" t="n">
        <v>25</v>
      </c>
      <c r="B529" t="n">
        <v>70</v>
      </c>
      <c r="C529" t="inlineStr">
        <is>
          <t xml:space="preserve">CONCLUIDO	</t>
        </is>
      </c>
      <c r="D529" t="n">
        <v>4.8503</v>
      </c>
      <c r="E529" t="n">
        <v>20.62</v>
      </c>
      <c r="F529" t="n">
        <v>17.81</v>
      </c>
      <c r="G529" t="n">
        <v>53.43</v>
      </c>
      <c r="H529" t="n">
        <v>0.85</v>
      </c>
      <c r="I529" t="n">
        <v>20</v>
      </c>
      <c r="J529" t="n">
        <v>150.41</v>
      </c>
      <c r="K529" t="n">
        <v>47.83</v>
      </c>
      <c r="L529" t="n">
        <v>7.25</v>
      </c>
      <c r="M529" t="n">
        <v>18</v>
      </c>
      <c r="N529" t="n">
        <v>25.33</v>
      </c>
      <c r="O529" t="n">
        <v>18784.88</v>
      </c>
      <c r="P529" t="n">
        <v>187.77</v>
      </c>
      <c r="Q529" t="n">
        <v>444.55</v>
      </c>
      <c r="R529" t="n">
        <v>77.97</v>
      </c>
      <c r="S529" t="n">
        <v>48.21</v>
      </c>
      <c r="T529" t="n">
        <v>8891.120000000001</v>
      </c>
      <c r="U529" t="n">
        <v>0.62</v>
      </c>
      <c r="V529" t="n">
        <v>0.77</v>
      </c>
      <c r="W529" t="n">
        <v>0.2</v>
      </c>
      <c r="X529" t="n">
        <v>0.53</v>
      </c>
      <c r="Y529" t="n">
        <v>1</v>
      </c>
      <c r="Z529" t="n">
        <v>10</v>
      </c>
    </row>
    <row r="530">
      <c r="A530" t="n">
        <v>26</v>
      </c>
      <c r="B530" t="n">
        <v>70</v>
      </c>
      <c r="C530" t="inlineStr">
        <is>
          <t xml:space="preserve">CONCLUIDO	</t>
        </is>
      </c>
      <c r="D530" t="n">
        <v>4.8674</v>
      </c>
      <c r="E530" t="n">
        <v>20.54</v>
      </c>
      <c r="F530" t="n">
        <v>17.77</v>
      </c>
      <c r="G530" t="n">
        <v>56.11</v>
      </c>
      <c r="H530" t="n">
        <v>0.88</v>
      </c>
      <c r="I530" t="n">
        <v>19</v>
      </c>
      <c r="J530" t="n">
        <v>150.76</v>
      </c>
      <c r="K530" t="n">
        <v>47.83</v>
      </c>
      <c r="L530" t="n">
        <v>7.5</v>
      </c>
      <c r="M530" t="n">
        <v>17</v>
      </c>
      <c r="N530" t="n">
        <v>25.43</v>
      </c>
      <c r="O530" t="n">
        <v>18827.77</v>
      </c>
      <c r="P530" t="n">
        <v>186.59</v>
      </c>
      <c r="Q530" t="n">
        <v>444.55</v>
      </c>
      <c r="R530" t="n">
        <v>76.51000000000001</v>
      </c>
      <c r="S530" t="n">
        <v>48.21</v>
      </c>
      <c r="T530" t="n">
        <v>8164.9</v>
      </c>
      <c r="U530" t="n">
        <v>0.63</v>
      </c>
      <c r="V530" t="n">
        <v>0.77</v>
      </c>
      <c r="W530" t="n">
        <v>0.19</v>
      </c>
      <c r="X530" t="n">
        <v>0.49</v>
      </c>
      <c r="Y530" t="n">
        <v>1</v>
      </c>
      <c r="Z530" t="n">
        <v>10</v>
      </c>
    </row>
    <row r="531">
      <c r="A531" t="n">
        <v>27</v>
      </c>
      <c r="B531" t="n">
        <v>70</v>
      </c>
      <c r="C531" t="inlineStr">
        <is>
          <t xml:space="preserve">CONCLUIDO	</t>
        </is>
      </c>
      <c r="D531" t="n">
        <v>4.8811</v>
      </c>
      <c r="E531" t="n">
        <v>20.49</v>
      </c>
      <c r="F531" t="n">
        <v>17.71</v>
      </c>
      <c r="G531" t="n">
        <v>55.93</v>
      </c>
      <c r="H531" t="n">
        <v>0.91</v>
      </c>
      <c r="I531" t="n">
        <v>19</v>
      </c>
      <c r="J531" t="n">
        <v>151.11</v>
      </c>
      <c r="K531" t="n">
        <v>47.83</v>
      </c>
      <c r="L531" t="n">
        <v>7.75</v>
      </c>
      <c r="M531" t="n">
        <v>17</v>
      </c>
      <c r="N531" t="n">
        <v>25.53</v>
      </c>
      <c r="O531" t="n">
        <v>18870.7</v>
      </c>
      <c r="P531" t="n">
        <v>185.11</v>
      </c>
      <c r="Q531" t="n">
        <v>444.58</v>
      </c>
      <c r="R531" t="n">
        <v>74.43000000000001</v>
      </c>
      <c r="S531" t="n">
        <v>48.21</v>
      </c>
      <c r="T531" t="n">
        <v>7126.21</v>
      </c>
      <c r="U531" t="n">
        <v>0.65</v>
      </c>
      <c r="V531" t="n">
        <v>0.77</v>
      </c>
      <c r="W531" t="n">
        <v>0.19</v>
      </c>
      <c r="X531" t="n">
        <v>0.43</v>
      </c>
      <c r="Y531" t="n">
        <v>1</v>
      </c>
      <c r="Z531" t="n">
        <v>10</v>
      </c>
    </row>
    <row r="532">
      <c r="A532" t="n">
        <v>28</v>
      </c>
      <c r="B532" t="n">
        <v>70</v>
      </c>
      <c r="C532" t="inlineStr">
        <is>
          <t xml:space="preserve">CONCLUIDO	</t>
        </is>
      </c>
      <c r="D532" t="n">
        <v>4.8672</v>
      </c>
      <c r="E532" t="n">
        <v>20.55</v>
      </c>
      <c r="F532" t="n">
        <v>17.8</v>
      </c>
      <c r="G532" t="n">
        <v>59.32</v>
      </c>
      <c r="H532" t="n">
        <v>0.9399999999999999</v>
      </c>
      <c r="I532" t="n">
        <v>18</v>
      </c>
      <c r="J532" t="n">
        <v>151.46</v>
      </c>
      <c r="K532" t="n">
        <v>47.83</v>
      </c>
      <c r="L532" t="n">
        <v>8</v>
      </c>
      <c r="M532" t="n">
        <v>16</v>
      </c>
      <c r="N532" t="n">
        <v>25.63</v>
      </c>
      <c r="O532" t="n">
        <v>18913.66</v>
      </c>
      <c r="P532" t="n">
        <v>185.58</v>
      </c>
      <c r="Q532" t="n">
        <v>444.57</v>
      </c>
      <c r="R532" t="n">
        <v>78.09999999999999</v>
      </c>
      <c r="S532" t="n">
        <v>48.21</v>
      </c>
      <c r="T532" t="n">
        <v>8963.26</v>
      </c>
      <c r="U532" t="n">
        <v>0.62</v>
      </c>
      <c r="V532" t="n">
        <v>0.77</v>
      </c>
      <c r="W532" t="n">
        <v>0.18</v>
      </c>
      <c r="X532" t="n">
        <v>0.52</v>
      </c>
      <c r="Y532" t="n">
        <v>1</v>
      </c>
      <c r="Z532" t="n">
        <v>10</v>
      </c>
    </row>
    <row r="533">
      <c r="A533" t="n">
        <v>29</v>
      </c>
      <c r="B533" t="n">
        <v>70</v>
      </c>
      <c r="C533" t="inlineStr">
        <is>
          <t xml:space="preserve">CONCLUIDO	</t>
        </is>
      </c>
      <c r="D533" t="n">
        <v>4.8848</v>
      </c>
      <c r="E533" t="n">
        <v>20.47</v>
      </c>
      <c r="F533" t="n">
        <v>17.75</v>
      </c>
      <c r="G533" t="n">
        <v>62.65</v>
      </c>
      <c r="H533" t="n">
        <v>0.96</v>
      </c>
      <c r="I533" t="n">
        <v>17</v>
      </c>
      <c r="J533" t="n">
        <v>151.81</v>
      </c>
      <c r="K533" t="n">
        <v>47.83</v>
      </c>
      <c r="L533" t="n">
        <v>8.25</v>
      </c>
      <c r="M533" t="n">
        <v>15</v>
      </c>
      <c r="N533" t="n">
        <v>25.73</v>
      </c>
      <c r="O533" t="n">
        <v>18956.65</v>
      </c>
      <c r="P533" t="n">
        <v>184.29</v>
      </c>
      <c r="Q533" t="n">
        <v>444.56</v>
      </c>
      <c r="R533" t="n">
        <v>76.09</v>
      </c>
      <c r="S533" t="n">
        <v>48.21</v>
      </c>
      <c r="T533" t="n">
        <v>7967.05</v>
      </c>
      <c r="U533" t="n">
        <v>0.63</v>
      </c>
      <c r="V533" t="n">
        <v>0.77</v>
      </c>
      <c r="W533" t="n">
        <v>0.19</v>
      </c>
      <c r="X533" t="n">
        <v>0.47</v>
      </c>
      <c r="Y533" t="n">
        <v>1</v>
      </c>
      <c r="Z533" t="n">
        <v>10</v>
      </c>
    </row>
    <row r="534">
      <c r="A534" t="n">
        <v>30</v>
      </c>
      <c r="B534" t="n">
        <v>70</v>
      </c>
      <c r="C534" t="inlineStr">
        <is>
          <t xml:space="preserve">CONCLUIDO	</t>
        </is>
      </c>
      <c r="D534" t="n">
        <v>4.885</v>
      </c>
      <c r="E534" t="n">
        <v>20.47</v>
      </c>
      <c r="F534" t="n">
        <v>17.75</v>
      </c>
      <c r="G534" t="n">
        <v>62.65</v>
      </c>
      <c r="H534" t="n">
        <v>0.99</v>
      </c>
      <c r="I534" t="n">
        <v>17</v>
      </c>
      <c r="J534" t="n">
        <v>152.15</v>
      </c>
      <c r="K534" t="n">
        <v>47.83</v>
      </c>
      <c r="L534" t="n">
        <v>8.5</v>
      </c>
      <c r="M534" t="n">
        <v>15</v>
      </c>
      <c r="N534" t="n">
        <v>25.83</v>
      </c>
      <c r="O534" t="n">
        <v>18999.67</v>
      </c>
      <c r="P534" t="n">
        <v>184.42</v>
      </c>
      <c r="Q534" t="n">
        <v>444.56</v>
      </c>
      <c r="R534" t="n">
        <v>76.23</v>
      </c>
      <c r="S534" t="n">
        <v>48.21</v>
      </c>
      <c r="T534" t="n">
        <v>8037.02</v>
      </c>
      <c r="U534" t="n">
        <v>0.63</v>
      </c>
      <c r="V534" t="n">
        <v>0.77</v>
      </c>
      <c r="W534" t="n">
        <v>0.19</v>
      </c>
      <c r="X534" t="n">
        <v>0.47</v>
      </c>
      <c r="Y534" t="n">
        <v>1</v>
      </c>
      <c r="Z534" t="n">
        <v>10</v>
      </c>
    </row>
    <row r="535">
      <c r="A535" t="n">
        <v>31</v>
      </c>
      <c r="B535" t="n">
        <v>70</v>
      </c>
      <c r="C535" t="inlineStr">
        <is>
          <t xml:space="preserve">CONCLUIDO	</t>
        </is>
      </c>
      <c r="D535" t="n">
        <v>4.9046</v>
      </c>
      <c r="E535" t="n">
        <v>20.39</v>
      </c>
      <c r="F535" t="n">
        <v>17.7</v>
      </c>
      <c r="G535" t="n">
        <v>66.37</v>
      </c>
      <c r="H535" t="n">
        <v>1.02</v>
      </c>
      <c r="I535" t="n">
        <v>16</v>
      </c>
      <c r="J535" t="n">
        <v>152.5</v>
      </c>
      <c r="K535" t="n">
        <v>47.83</v>
      </c>
      <c r="L535" t="n">
        <v>8.75</v>
      </c>
      <c r="M535" t="n">
        <v>14</v>
      </c>
      <c r="N535" t="n">
        <v>25.93</v>
      </c>
      <c r="O535" t="n">
        <v>19042.73</v>
      </c>
      <c r="P535" t="n">
        <v>182.68</v>
      </c>
      <c r="Q535" t="n">
        <v>444.55</v>
      </c>
      <c r="R535" t="n">
        <v>74.23999999999999</v>
      </c>
      <c r="S535" t="n">
        <v>48.21</v>
      </c>
      <c r="T535" t="n">
        <v>7043.06</v>
      </c>
      <c r="U535" t="n">
        <v>0.65</v>
      </c>
      <c r="V535" t="n">
        <v>0.77</v>
      </c>
      <c r="W535" t="n">
        <v>0.19</v>
      </c>
      <c r="X535" t="n">
        <v>0.42</v>
      </c>
      <c r="Y535" t="n">
        <v>1</v>
      </c>
      <c r="Z535" t="n">
        <v>10</v>
      </c>
    </row>
    <row r="536">
      <c r="A536" t="n">
        <v>32</v>
      </c>
      <c r="B536" t="n">
        <v>70</v>
      </c>
      <c r="C536" t="inlineStr">
        <is>
          <t xml:space="preserve">CONCLUIDO	</t>
        </is>
      </c>
      <c r="D536" t="n">
        <v>4.8999</v>
      </c>
      <c r="E536" t="n">
        <v>20.41</v>
      </c>
      <c r="F536" t="n">
        <v>17.72</v>
      </c>
      <c r="G536" t="n">
        <v>66.44</v>
      </c>
      <c r="H536" t="n">
        <v>1.04</v>
      </c>
      <c r="I536" t="n">
        <v>16</v>
      </c>
      <c r="J536" t="n">
        <v>152.85</v>
      </c>
      <c r="K536" t="n">
        <v>47.83</v>
      </c>
      <c r="L536" t="n">
        <v>9</v>
      </c>
      <c r="M536" t="n">
        <v>14</v>
      </c>
      <c r="N536" t="n">
        <v>26.03</v>
      </c>
      <c r="O536" t="n">
        <v>19085.83</v>
      </c>
      <c r="P536" t="n">
        <v>182.66</v>
      </c>
      <c r="Q536" t="n">
        <v>444.56</v>
      </c>
      <c r="R536" t="n">
        <v>74.98999999999999</v>
      </c>
      <c r="S536" t="n">
        <v>48.21</v>
      </c>
      <c r="T536" t="n">
        <v>7418.99</v>
      </c>
      <c r="U536" t="n">
        <v>0.64</v>
      </c>
      <c r="V536" t="n">
        <v>0.77</v>
      </c>
      <c r="W536" t="n">
        <v>0.19</v>
      </c>
      <c r="X536" t="n">
        <v>0.44</v>
      </c>
      <c r="Y536" t="n">
        <v>1</v>
      </c>
      <c r="Z536" t="n">
        <v>10</v>
      </c>
    </row>
    <row r="537">
      <c r="A537" t="n">
        <v>33</v>
      </c>
      <c r="B537" t="n">
        <v>70</v>
      </c>
      <c r="C537" t="inlineStr">
        <is>
          <t xml:space="preserve">CONCLUIDO	</t>
        </is>
      </c>
      <c r="D537" t="n">
        <v>4.904</v>
      </c>
      <c r="E537" t="n">
        <v>20.39</v>
      </c>
      <c r="F537" t="n">
        <v>17.7</v>
      </c>
      <c r="G537" t="n">
        <v>66.38</v>
      </c>
      <c r="H537" t="n">
        <v>1.07</v>
      </c>
      <c r="I537" t="n">
        <v>16</v>
      </c>
      <c r="J537" t="n">
        <v>153.2</v>
      </c>
      <c r="K537" t="n">
        <v>47.83</v>
      </c>
      <c r="L537" t="n">
        <v>9.25</v>
      </c>
      <c r="M537" t="n">
        <v>14</v>
      </c>
      <c r="N537" t="n">
        <v>26.12</v>
      </c>
      <c r="O537" t="n">
        <v>19128.96</v>
      </c>
      <c r="P537" t="n">
        <v>181.74</v>
      </c>
      <c r="Q537" t="n">
        <v>444.57</v>
      </c>
      <c r="R537" t="n">
        <v>74.31999999999999</v>
      </c>
      <c r="S537" t="n">
        <v>48.21</v>
      </c>
      <c r="T537" t="n">
        <v>7085.03</v>
      </c>
      <c r="U537" t="n">
        <v>0.65</v>
      </c>
      <c r="V537" t="n">
        <v>0.77</v>
      </c>
      <c r="W537" t="n">
        <v>0.19</v>
      </c>
      <c r="X537" t="n">
        <v>0.42</v>
      </c>
      <c r="Y537" t="n">
        <v>1</v>
      </c>
      <c r="Z537" t="n">
        <v>10</v>
      </c>
    </row>
    <row r="538">
      <c r="A538" t="n">
        <v>34</v>
      </c>
      <c r="B538" t="n">
        <v>70</v>
      </c>
      <c r="C538" t="inlineStr">
        <is>
          <t xml:space="preserve">CONCLUIDO	</t>
        </is>
      </c>
      <c r="D538" t="n">
        <v>4.9174</v>
      </c>
      <c r="E538" t="n">
        <v>20.34</v>
      </c>
      <c r="F538" t="n">
        <v>17.67</v>
      </c>
      <c r="G538" t="n">
        <v>70.7</v>
      </c>
      <c r="H538" t="n">
        <v>1.1</v>
      </c>
      <c r="I538" t="n">
        <v>15</v>
      </c>
      <c r="J538" t="n">
        <v>153.55</v>
      </c>
      <c r="K538" t="n">
        <v>47.83</v>
      </c>
      <c r="L538" t="n">
        <v>9.5</v>
      </c>
      <c r="M538" t="n">
        <v>13</v>
      </c>
      <c r="N538" t="n">
        <v>26.22</v>
      </c>
      <c r="O538" t="n">
        <v>19172.12</v>
      </c>
      <c r="P538" t="n">
        <v>181.07</v>
      </c>
      <c r="Q538" t="n">
        <v>444.57</v>
      </c>
      <c r="R538" t="n">
        <v>73.53</v>
      </c>
      <c r="S538" t="n">
        <v>48.21</v>
      </c>
      <c r="T538" t="n">
        <v>6694.65</v>
      </c>
      <c r="U538" t="n">
        <v>0.66</v>
      </c>
      <c r="V538" t="n">
        <v>0.77</v>
      </c>
      <c r="W538" t="n">
        <v>0.19</v>
      </c>
      <c r="X538" t="n">
        <v>0.4</v>
      </c>
      <c r="Y538" t="n">
        <v>1</v>
      </c>
      <c r="Z538" t="n">
        <v>10</v>
      </c>
    </row>
    <row r="539">
      <c r="A539" t="n">
        <v>35</v>
      </c>
      <c r="B539" t="n">
        <v>70</v>
      </c>
      <c r="C539" t="inlineStr">
        <is>
          <t xml:space="preserve">CONCLUIDO	</t>
        </is>
      </c>
      <c r="D539" t="n">
        <v>4.9153</v>
      </c>
      <c r="E539" t="n">
        <v>20.34</v>
      </c>
      <c r="F539" t="n">
        <v>17.68</v>
      </c>
      <c r="G539" t="n">
        <v>70.73</v>
      </c>
      <c r="H539" t="n">
        <v>1.12</v>
      </c>
      <c r="I539" t="n">
        <v>15</v>
      </c>
      <c r="J539" t="n">
        <v>153.9</v>
      </c>
      <c r="K539" t="n">
        <v>47.83</v>
      </c>
      <c r="L539" t="n">
        <v>9.75</v>
      </c>
      <c r="M539" t="n">
        <v>13</v>
      </c>
      <c r="N539" t="n">
        <v>26.32</v>
      </c>
      <c r="O539" t="n">
        <v>19215.32</v>
      </c>
      <c r="P539" t="n">
        <v>180.38</v>
      </c>
      <c r="Q539" t="n">
        <v>444.55</v>
      </c>
      <c r="R539" t="n">
        <v>73.83</v>
      </c>
      <c r="S539" t="n">
        <v>48.21</v>
      </c>
      <c r="T539" t="n">
        <v>6843.07</v>
      </c>
      <c r="U539" t="n">
        <v>0.65</v>
      </c>
      <c r="V539" t="n">
        <v>0.77</v>
      </c>
      <c r="W539" t="n">
        <v>0.19</v>
      </c>
      <c r="X539" t="n">
        <v>0.41</v>
      </c>
      <c r="Y539" t="n">
        <v>1</v>
      </c>
      <c r="Z539" t="n">
        <v>10</v>
      </c>
    </row>
    <row r="540">
      <c r="A540" t="n">
        <v>36</v>
      </c>
      <c r="B540" t="n">
        <v>70</v>
      </c>
      <c r="C540" t="inlineStr">
        <is>
          <t xml:space="preserve">CONCLUIDO	</t>
        </is>
      </c>
      <c r="D540" t="n">
        <v>4.9436</v>
      </c>
      <c r="E540" t="n">
        <v>20.23</v>
      </c>
      <c r="F540" t="n">
        <v>17.6</v>
      </c>
      <c r="G540" t="n">
        <v>75.41</v>
      </c>
      <c r="H540" t="n">
        <v>1.15</v>
      </c>
      <c r="I540" t="n">
        <v>14</v>
      </c>
      <c r="J540" t="n">
        <v>154.25</v>
      </c>
      <c r="K540" t="n">
        <v>47.83</v>
      </c>
      <c r="L540" t="n">
        <v>10</v>
      </c>
      <c r="M540" t="n">
        <v>12</v>
      </c>
      <c r="N540" t="n">
        <v>26.43</v>
      </c>
      <c r="O540" t="n">
        <v>19258.55</v>
      </c>
      <c r="P540" t="n">
        <v>179.34</v>
      </c>
      <c r="Q540" t="n">
        <v>444.57</v>
      </c>
      <c r="R540" t="n">
        <v>70.79000000000001</v>
      </c>
      <c r="S540" t="n">
        <v>48.21</v>
      </c>
      <c r="T540" t="n">
        <v>5330.21</v>
      </c>
      <c r="U540" t="n">
        <v>0.68</v>
      </c>
      <c r="V540" t="n">
        <v>0.78</v>
      </c>
      <c r="W540" t="n">
        <v>0.19</v>
      </c>
      <c r="X540" t="n">
        <v>0.32</v>
      </c>
      <c r="Y540" t="n">
        <v>1</v>
      </c>
      <c r="Z540" t="n">
        <v>10</v>
      </c>
    </row>
    <row r="541">
      <c r="A541" t="n">
        <v>37</v>
      </c>
      <c r="B541" t="n">
        <v>70</v>
      </c>
      <c r="C541" t="inlineStr">
        <is>
          <t xml:space="preserve">CONCLUIDO	</t>
        </is>
      </c>
      <c r="D541" t="n">
        <v>4.9366</v>
      </c>
      <c r="E541" t="n">
        <v>20.26</v>
      </c>
      <c r="F541" t="n">
        <v>17.62</v>
      </c>
      <c r="G541" t="n">
        <v>75.53</v>
      </c>
      <c r="H541" t="n">
        <v>1.17</v>
      </c>
      <c r="I541" t="n">
        <v>14</v>
      </c>
      <c r="J541" t="n">
        <v>154.6</v>
      </c>
      <c r="K541" t="n">
        <v>47.83</v>
      </c>
      <c r="L541" t="n">
        <v>10.25</v>
      </c>
      <c r="M541" t="n">
        <v>12</v>
      </c>
      <c r="N541" t="n">
        <v>26.53</v>
      </c>
      <c r="O541" t="n">
        <v>19301.82</v>
      </c>
      <c r="P541" t="n">
        <v>179.21</v>
      </c>
      <c r="Q541" t="n">
        <v>444.56</v>
      </c>
      <c r="R541" t="n">
        <v>72.06</v>
      </c>
      <c r="S541" t="n">
        <v>48.21</v>
      </c>
      <c r="T541" t="n">
        <v>5966.36</v>
      </c>
      <c r="U541" t="n">
        <v>0.67</v>
      </c>
      <c r="V541" t="n">
        <v>0.77</v>
      </c>
      <c r="W541" t="n">
        <v>0.18</v>
      </c>
      <c r="X541" t="n">
        <v>0.35</v>
      </c>
      <c r="Y541" t="n">
        <v>1</v>
      </c>
      <c r="Z541" t="n">
        <v>10</v>
      </c>
    </row>
    <row r="542">
      <c r="A542" t="n">
        <v>38</v>
      </c>
      <c r="B542" t="n">
        <v>70</v>
      </c>
      <c r="C542" t="inlineStr">
        <is>
          <t xml:space="preserve">CONCLUIDO	</t>
        </is>
      </c>
      <c r="D542" t="n">
        <v>4.9271</v>
      </c>
      <c r="E542" t="n">
        <v>20.3</v>
      </c>
      <c r="F542" t="n">
        <v>17.66</v>
      </c>
      <c r="G542" t="n">
        <v>75.7</v>
      </c>
      <c r="H542" t="n">
        <v>1.2</v>
      </c>
      <c r="I542" t="n">
        <v>14</v>
      </c>
      <c r="J542" t="n">
        <v>154.95</v>
      </c>
      <c r="K542" t="n">
        <v>47.83</v>
      </c>
      <c r="L542" t="n">
        <v>10.5</v>
      </c>
      <c r="M542" t="n">
        <v>12</v>
      </c>
      <c r="N542" t="n">
        <v>26.63</v>
      </c>
      <c r="O542" t="n">
        <v>19345.12</v>
      </c>
      <c r="P542" t="n">
        <v>177.89</v>
      </c>
      <c r="Q542" t="n">
        <v>444.55</v>
      </c>
      <c r="R542" t="n">
        <v>73.27</v>
      </c>
      <c r="S542" t="n">
        <v>48.21</v>
      </c>
      <c r="T542" t="n">
        <v>6567.57</v>
      </c>
      <c r="U542" t="n">
        <v>0.66</v>
      </c>
      <c r="V542" t="n">
        <v>0.77</v>
      </c>
      <c r="W542" t="n">
        <v>0.19</v>
      </c>
      <c r="X542" t="n">
        <v>0.39</v>
      </c>
      <c r="Y542" t="n">
        <v>1</v>
      </c>
      <c r="Z542" t="n">
        <v>10</v>
      </c>
    </row>
    <row r="543">
      <c r="A543" t="n">
        <v>39</v>
      </c>
      <c r="B543" t="n">
        <v>70</v>
      </c>
      <c r="C543" t="inlineStr">
        <is>
          <t xml:space="preserve">CONCLUIDO	</t>
        </is>
      </c>
      <c r="D543" t="n">
        <v>4.9433</v>
      </c>
      <c r="E543" t="n">
        <v>20.23</v>
      </c>
      <c r="F543" t="n">
        <v>17.63</v>
      </c>
      <c r="G543" t="n">
        <v>81.34999999999999</v>
      </c>
      <c r="H543" t="n">
        <v>1.23</v>
      </c>
      <c r="I543" t="n">
        <v>13</v>
      </c>
      <c r="J543" t="n">
        <v>155.31</v>
      </c>
      <c r="K543" t="n">
        <v>47.83</v>
      </c>
      <c r="L543" t="n">
        <v>10.75</v>
      </c>
      <c r="M543" t="n">
        <v>11</v>
      </c>
      <c r="N543" t="n">
        <v>26.73</v>
      </c>
      <c r="O543" t="n">
        <v>19388.45</v>
      </c>
      <c r="P543" t="n">
        <v>177.23</v>
      </c>
      <c r="Q543" t="n">
        <v>444.55</v>
      </c>
      <c r="R543" t="n">
        <v>71.98</v>
      </c>
      <c r="S543" t="n">
        <v>48.21</v>
      </c>
      <c r="T543" t="n">
        <v>5930.66</v>
      </c>
      <c r="U543" t="n">
        <v>0.67</v>
      </c>
      <c r="V543" t="n">
        <v>0.77</v>
      </c>
      <c r="W543" t="n">
        <v>0.19</v>
      </c>
      <c r="X543" t="n">
        <v>0.35</v>
      </c>
      <c r="Y543" t="n">
        <v>1</v>
      </c>
      <c r="Z543" t="n">
        <v>10</v>
      </c>
    </row>
    <row r="544">
      <c r="A544" t="n">
        <v>40</v>
      </c>
      <c r="B544" t="n">
        <v>70</v>
      </c>
      <c r="C544" t="inlineStr">
        <is>
          <t xml:space="preserve">CONCLUIDO	</t>
        </is>
      </c>
      <c r="D544" t="n">
        <v>4.9472</v>
      </c>
      <c r="E544" t="n">
        <v>20.21</v>
      </c>
      <c r="F544" t="n">
        <v>17.61</v>
      </c>
      <c r="G544" t="n">
        <v>81.28</v>
      </c>
      <c r="H544" t="n">
        <v>1.25</v>
      </c>
      <c r="I544" t="n">
        <v>13</v>
      </c>
      <c r="J544" t="n">
        <v>155.66</v>
      </c>
      <c r="K544" t="n">
        <v>47.83</v>
      </c>
      <c r="L544" t="n">
        <v>11</v>
      </c>
      <c r="M544" t="n">
        <v>11</v>
      </c>
      <c r="N544" t="n">
        <v>26.83</v>
      </c>
      <c r="O544" t="n">
        <v>19431.82</v>
      </c>
      <c r="P544" t="n">
        <v>176.97</v>
      </c>
      <c r="Q544" t="n">
        <v>444.57</v>
      </c>
      <c r="R544" t="n">
        <v>71.51000000000001</v>
      </c>
      <c r="S544" t="n">
        <v>48.21</v>
      </c>
      <c r="T544" t="n">
        <v>5695.42</v>
      </c>
      <c r="U544" t="n">
        <v>0.67</v>
      </c>
      <c r="V544" t="n">
        <v>0.77</v>
      </c>
      <c r="W544" t="n">
        <v>0.18</v>
      </c>
      <c r="X544" t="n">
        <v>0.33</v>
      </c>
      <c r="Y544" t="n">
        <v>1</v>
      </c>
      <c r="Z544" t="n">
        <v>10</v>
      </c>
    </row>
    <row r="545">
      <c r="A545" t="n">
        <v>41</v>
      </c>
      <c r="B545" t="n">
        <v>70</v>
      </c>
      <c r="C545" t="inlineStr">
        <is>
          <t xml:space="preserve">CONCLUIDO	</t>
        </is>
      </c>
      <c r="D545" t="n">
        <v>4.9449</v>
      </c>
      <c r="E545" t="n">
        <v>20.22</v>
      </c>
      <c r="F545" t="n">
        <v>17.62</v>
      </c>
      <c r="G545" t="n">
        <v>81.31999999999999</v>
      </c>
      <c r="H545" t="n">
        <v>1.28</v>
      </c>
      <c r="I545" t="n">
        <v>13</v>
      </c>
      <c r="J545" t="n">
        <v>156.01</v>
      </c>
      <c r="K545" t="n">
        <v>47.83</v>
      </c>
      <c r="L545" t="n">
        <v>11.25</v>
      </c>
      <c r="M545" t="n">
        <v>11</v>
      </c>
      <c r="N545" t="n">
        <v>26.93</v>
      </c>
      <c r="O545" t="n">
        <v>19475.23</v>
      </c>
      <c r="P545" t="n">
        <v>176.61</v>
      </c>
      <c r="Q545" t="n">
        <v>444.55</v>
      </c>
      <c r="R545" t="n">
        <v>71.78</v>
      </c>
      <c r="S545" t="n">
        <v>48.21</v>
      </c>
      <c r="T545" t="n">
        <v>5829.16</v>
      </c>
      <c r="U545" t="n">
        <v>0.67</v>
      </c>
      <c r="V545" t="n">
        <v>0.77</v>
      </c>
      <c r="W545" t="n">
        <v>0.18</v>
      </c>
      <c r="X545" t="n">
        <v>0.34</v>
      </c>
      <c r="Y545" t="n">
        <v>1</v>
      </c>
      <c r="Z545" t="n">
        <v>10</v>
      </c>
    </row>
    <row r="546">
      <c r="A546" t="n">
        <v>42</v>
      </c>
      <c r="B546" t="n">
        <v>70</v>
      </c>
      <c r="C546" t="inlineStr">
        <is>
          <t xml:space="preserve">CONCLUIDO	</t>
        </is>
      </c>
      <c r="D546" t="n">
        <v>4.9596</v>
      </c>
      <c r="E546" t="n">
        <v>20.16</v>
      </c>
      <c r="F546" t="n">
        <v>17.59</v>
      </c>
      <c r="G546" t="n">
        <v>87.94</v>
      </c>
      <c r="H546" t="n">
        <v>1.3</v>
      </c>
      <c r="I546" t="n">
        <v>12</v>
      </c>
      <c r="J546" t="n">
        <v>156.36</v>
      </c>
      <c r="K546" t="n">
        <v>47.83</v>
      </c>
      <c r="L546" t="n">
        <v>11.5</v>
      </c>
      <c r="M546" t="n">
        <v>10</v>
      </c>
      <c r="N546" t="n">
        <v>27.03</v>
      </c>
      <c r="O546" t="n">
        <v>19518.67</v>
      </c>
      <c r="P546" t="n">
        <v>174.75</v>
      </c>
      <c r="Q546" t="n">
        <v>444.55</v>
      </c>
      <c r="R546" t="n">
        <v>70.77</v>
      </c>
      <c r="S546" t="n">
        <v>48.21</v>
      </c>
      <c r="T546" t="n">
        <v>5330.89</v>
      </c>
      <c r="U546" t="n">
        <v>0.68</v>
      </c>
      <c r="V546" t="n">
        <v>0.78</v>
      </c>
      <c r="W546" t="n">
        <v>0.18</v>
      </c>
      <c r="X546" t="n">
        <v>0.31</v>
      </c>
      <c r="Y546" t="n">
        <v>1</v>
      </c>
      <c r="Z546" t="n">
        <v>10</v>
      </c>
    </row>
    <row r="547">
      <c r="A547" t="n">
        <v>43</v>
      </c>
      <c r="B547" t="n">
        <v>70</v>
      </c>
      <c r="C547" t="inlineStr">
        <is>
          <t xml:space="preserve">CONCLUIDO	</t>
        </is>
      </c>
      <c r="D547" t="n">
        <v>4.9589</v>
      </c>
      <c r="E547" t="n">
        <v>20.17</v>
      </c>
      <c r="F547" t="n">
        <v>17.59</v>
      </c>
      <c r="G547" t="n">
        <v>87.95</v>
      </c>
      <c r="H547" t="n">
        <v>1.33</v>
      </c>
      <c r="I547" t="n">
        <v>12</v>
      </c>
      <c r="J547" t="n">
        <v>156.71</v>
      </c>
      <c r="K547" t="n">
        <v>47.83</v>
      </c>
      <c r="L547" t="n">
        <v>11.75</v>
      </c>
      <c r="M547" t="n">
        <v>10</v>
      </c>
      <c r="N547" t="n">
        <v>27.14</v>
      </c>
      <c r="O547" t="n">
        <v>19562.15</v>
      </c>
      <c r="P547" t="n">
        <v>174.66</v>
      </c>
      <c r="Q547" t="n">
        <v>444.56</v>
      </c>
      <c r="R547" t="n">
        <v>70.86</v>
      </c>
      <c r="S547" t="n">
        <v>48.21</v>
      </c>
      <c r="T547" t="n">
        <v>5374.41</v>
      </c>
      <c r="U547" t="n">
        <v>0.68</v>
      </c>
      <c r="V547" t="n">
        <v>0.78</v>
      </c>
      <c r="W547" t="n">
        <v>0.18</v>
      </c>
      <c r="X547" t="n">
        <v>0.31</v>
      </c>
      <c r="Y547" t="n">
        <v>1</v>
      </c>
      <c r="Z547" t="n">
        <v>10</v>
      </c>
    </row>
    <row r="548">
      <c r="A548" t="n">
        <v>44</v>
      </c>
      <c r="B548" t="n">
        <v>70</v>
      </c>
      <c r="C548" t="inlineStr">
        <is>
          <t xml:space="preserve">CONCLUIDO	</t>
        </is>
      </c>
      <c r="D548" t="n">
        <v>4.9624</v>
      </c>
      <c r="E548" t="n">
        <v>20.15</v>
      </c>
      <c r="F548" t="n">
        <v>17.58</v>
      </c>
      <c r="G548" t="n">
        <v>87.88</v>
      </c>
      <c r="H548" t="n">
        <v>1.35</v>
      </c>
      <c r="I548" t="n">
        <v>12</v>
      </c>
      <c r="J548" t="n">
        <v>157.07</v>
      </c>
      <c r="K548" t="n">
        <v>47.83</v>
      </c>
      <c r="L548" t="n">
        <v>12</v>
      </c>
      <c r="M548" t="n">
        <v>10</v>
      </c>
      <c r="N548" t="n">
        <v>27.24</v>
      </c>
      <c r="O548" t="n">
        <v>19605.66</v>
      </c>
      <c r="P548" t="n">
        <v>174.92</v>
      </c>
      <c r="Q548" t="n">
        <v>444.56</v>
      </c>
      <c r="R548" t="n">
        <v>70.27</v>
      </c>
      <c r="S548" t="n">
        <v>48.21</v>
      </c>
      <c r="T548" t="n">
        <v>5081.5</v>
      </c>
      <c r="U548" t="n">
        <v>0.6899999999999999</v>
      </c>
      <c r="V548" t="n">
        <v>0.78</v>
      </c>
      <c r="W548" t="n">
        <v>0.19</v>
      </c>
      <c r="X548" t="n">
        <v>0.3</v>
      </c>
      <c r="Y548" t="n">
        <v>1</v>
      </c>
      <c r="Z548" t="n">
        <v>10</v>
      </c>
    </row>
    <row r="549">
      <c r="A549" t="n">
        <v>45</v>
      </c>
      <c r="B549" t="n">
        <v>70</v>
      </c>
      <c r="C549" t="inlineStr">
        <is>
          <t xml:space="preserve">CONCLUIDO	</t>
        </is>
      </c>
      <c r="D549" t="n">
        <v>4.9754</v>
      </c>
      <c r="E549" t="n">
        <v>20.1</v>
      </c>
      <c r="F549" t="n">
        <v>17.52</v>
      </c>
      <c r="G549" t="n">
        <v>87.62</v>
      </c>
      <c r="H549" t="n">
        <v>1.38</v>
      </c>
      <c r="I549" t="n">
        <v>12</v>
      </c>
      <c r="J549" t="n">
        <v>157.42</v>
      </c>
      <c r="K549" t="n">
        <v>47.83</v>
      </c>
      <c r="L549" t="n">
        <v>12.25</v>
      </c>
      <c r="M549" t="n">
        <v>10</v>
      </c>
      <c r="N549" t="n">
        <v>27.34</v>
      </c>
      <c r="O549" t="n">
        <v>19649.2</v>
      </c>
      <c r="P549" t="n">
        <v>172.16</v>
      </c>
      <c r="Q549" t="n">
        <v>444.55</v>
      </c>
      <c r="R549" t="n">
        <v>68.56</v>
      </c>
      <c r="S549" t="n">
        <v>48.21</v>
      </c>
      <c r="T549" t="n">
        <v>4225.33</v>
      </c>
      <c r="U549" t="n">
        <v>0.7</v>
      </c>
      <c r="V549" t="n">
        <v>0.78</v>
      </c>
      <c r="W549" t="n">
        <v>0.18</v>
      </c>
      <c r="X549" t="n">
        <v>0.25</v>
      </c>
      <c r="Y549" t="n">
        <v>1</v>
      </c>
      <c r="Z549" t="n">
        <v>10</v>
      </c>
    </row>
    <row r="550">
      <c r="A550" t="n">
        <v>46</v>
      </c>
      <c r="B550" t="n">
        <v>70</v>
      </c>
      <c r="C550" t="inlineStr">
        <is>
          <t xml:space="preserve">CONCLUIDO	</t>
        </is>
      </c>
      <c r="D550" t="n">
        <v>4.9668</v>
      </c>
      <c r="E550" t="n">
        <v>20.13</v>
      </c>
      <c r="F550" t="n">
        <v>17.59</v>
      </c>
      <c r="G550" t="n">
        <v>95.93000000000001</v>
      </c>
      <c r="H550" t="n">
        <v>1.4</v>
      </c>
      <c r="I550" t="n">
        <v>11</v>
      </c>
      <c r="J550" t="n">
        <v>157.77</v>
      </c>
      <c r="K550" t="n">
        <v>47.83</v>
      </c>
      <c r="L550" t="n">
        <v>12.5</v>
      </c>
      <c r="M550" t="n">
        <v>9</v>
      </c>
      <c r="N550" t="n">
        <v>27.45</v>
      </c>
      <c r="O550" t="n">
        <v>19692.79</v>
      </c>
      <c r="P550" t="n">
        <v>172.25</v>
      </c>
      <c r="Q550" t="n">
        <v>444.55</v>
      </c>
      <c r="R550" t="n">
        <v>70.81999999999999</v>
      </c>
      <c r="S550" t="n">
        <v>48.21</v>
      </c>
      <c r="T550" t="n">
        <v>5361.29</v>
      </c>
      <c r="U550" t="n">
        <v>0.68</v>
      </c>
      <c r="V550" t="n">
        <v>0.78</v>
      </c>
      <c r="W550" t="n">
        <v>0.18</v>
      </c>
      <c r="X550" t="n">
        <v>0.31</v>
      </c>
      <c r="Y550" t="n">
        <v>1</v>
      </c>
      <c r="Z550" t="n">
        <v>10</v>
      </c>
    </row>
    <row r="551">
      <c r="A551" t="n">
        <v>47</v>
      </c>
      <c r="B551" t="n">
        <v>70</v>
      </c>
      <c r="C551" t="inlineStr">
        <is>
          <t xml:space="preserve">CONCLUIDO	</t>
        </is>
      </c>
      <c r="D551" t="n">
        <v>4.9705</v>
      </c>
      <c r="E551" t="n">
        <v>20.12</v>
      </c>
      <c r="F551" t="n">
        <v>17.57</v>
      </c>
      <c r="G551" t="n">
        <v>95.84999999999999</v>
      </c>
      <c r="H551" t="n">
        <v>1.43</v>
      </c>
      <c r="I551" t="n">
        <v>11</v>
      </c>
      <c r="J551" t="n">
        <v>158.13</v>
      </c>
      <c r="K551" t="n">
        <v>47.83</v>
      </c>
      <c r="L551" t="n">
        <v>12.75</v>
      </c>
      <c r="M551" t="n">
        <v>9</v>
      </c>
      <c r="N551" t="n">
        <v>27.55</v>
      </c>
      <c r="O551" t="n">
        <v>19736.4</v>
      </c>
      <c r="P551" t="n">
        <v>172.06</v>
      </c>
      <c r="Q551" t="n">
        <v>444.55</v>
      </c>
      <c r="R551" t="n">
        <v>70.22</v>
      </c>
      <c r="S551" t="n">
        <v>48.21</v>
      </c>
      <c r="T551" t="n">
        <v>5061.99</v>
      </c>
      <c r="U551" t="n">
        <v>0.6899999999999999</v>
      </c>
      <c r="V551" t="n">
        <v>0.78</v>
      </c>
      <c r="W551" t="n">
        <v>0.18</v>
      </c>
      <c r="X551" t="n">
        <v>0.3</v>
      </c>
      <c r="Y551" t="n">
        <v>1</v>
      </c>
      <c r="Z551" t="n">
        <v>10</v>
      </c>
    </row>
    <row r="552">
      <c r="A552" t="n">
        <v>48</v>
      </c>
      <c r="B552" t="n">
        <v>70</v>
      </c>
      <c r="C552" t="inlineStr">
        <is>
          <t xml:space="preserve">CONCLUIDO	</t>
        </is>
      </c>
      <c r="D552" t="n">
        <v>4.9729</v>
      </c>
      <c r="E552" t="n">
        <v>20.11</v>
      </c>
      <c r="F552" t="n">
        <v>17.56</v>
      </c>
      <c r="G552" t="n">
        <v>95.8</v>
      </c>
      <c r="H552" t="n">
        <v>1.45</v>
      </c>
      <c r="I552" t="n">
        <v>11</v>
      </c>
      <c r="J552" t="n">
        <v>158.48</v>
      </c>
      <c r="K552" t="n">
        <v>47.83</v>
      </c>
      <c r="L552" t="n">
        <v>13</v>
      </c>
      <c r="M552" t="n">
        <v>9</v>
      </c>
      <c r="N552" t="n">
        <v>27.65</v>
      </c>
      <c r="O552" t="n">
        <v>19780.06</v>
      </c>
      <c r="P552" t="n">
        <v>171.29</v>
      </c>
      <c r="Q552" t="n">
        <v>444.55</v>
      </c>
      <c r="R552" t="n">
        <v>70.04000000000001</v>
      </c>
      <c r="S552" t="n">
        <v>48.21</v>
      </c>
      <c r="T552" t="n">
        <v>4969.73</v>
      </c>
      <c r="U552" t="n">
        <v>0.6899999999999999</v>
      </c>
      <c r="V552" t="n">
        <v>0.78</v>
      </c>
      <c r="W552" t="n">
        <v>0.18</v>
      </c>
      <c r="X552" t="n">
        <v>0.29</v>
      </c>
      <c r="Y552" t="n">
        <v>1</v>
      </c>
      <c r="Z552" t="n">
        <v>10</v>
      </c>
    </row>
    <row r="553">
      <c r="A553" t="n">
        <v>49</v>
      </c>
      <c r="B553" t="n">
        <v>70</v>
      </c>
      <c r="C553" t="inlineStr">
        <is>
          <t xml:space="preserve">CONCLUIDO	</t>
        </is>
      </c>
      <c r="D553" t="n">
        <v>4.975</v>
      </c>
      <c r="E553" t="n">
        <v>20.1</v>
      </c>
      <c r="F553" t="n">
        <v>17.55</v>
      </c>
      <c r="G553" t="n">
        <v>95.75</v>
      </c>
      <c r="H553" t="n">
        <v>1.48</v>
      </c>
      <c r="I553" t="n">
        <v>11</v>
      </c>
      <c r="J553" t="n">
        <v>158.84</v>
      </c>
      <c r="K553" t="n">
        <v>47.83</v>
      </c>
      <c r="L553" t="n">
        <v>13.25</v>
      </c>
      <c r="M553" t="n">
        <v>9</v>
      </c>
      <c r="N553" t="n">
        <v>27.76</v>
      </c>
      <c r="O553" t="n">
        <v>19823.75</v>
      </c>
      <c r="P553" t="n">
        <v>170.67</v>
      </c>
      <c r="Q553" t="n">
        <v>444.57</v>
      </c>
      <c r="R553" t="n">
        <v>69.66</v>
      </c>
      <c r="S553" t="n">
        <v>48.21</v>
      </c>
      <c r="T553" t="n">
        <v>4779.07</v>
      </c>
      <c r="U553" t="n">
        <v>0.6899999999999999</v>
      </c>
      <c r="V553" t="n">
        <v>0.78</v>
      </c>
      <c r="W553" t="n">
        <v>0.18</v>
      </c>
      <c r="X553" t="n">
        <v>0.28</v>
      </c>
      <c r="Y553" t="n">
        <v>1</v>
      </c>
      <c r="Z553" t="n">
        <v>10</v>
      </c>
    </row>
    <row r="554">
      <c r="A554" t="n">
        <v>50</v>
      </c>
      <c r="B554" t="n">
        <v>70</v>
      </c>
      <c r="C554" t="inlineStr">
        <is>
          <t xml:space="preserve">CONCLUIDO	</t>
        </is>
      </c>
      <c r="D554" t="n">
        <v>4.9893</v>
      </c>
      <c r="E554" t="n">
        <v>20.04</v>
      </c>
      <c r="F554" t="n">
        <v>17.53</v>
      </c>
      <c r="G554" t="n">
        <v>105.16</v>
      </c>
      <c r="H554" t="n">
        <v>1.5</v>
      </c>
      <c r="I554" t="n">
        <v>10</v>
      </c>
      <c r="J554" t="n">
        <v>159.19</v>
      </c>
      <c r="K554" t="n">
        <v>47.83</v>
      </c>
      <c r="L554" t="n">
        <v>13.5</v>
      </c>
      <c r="M554" t="n">
        <v>8</v>
      </c>
      <c r="N554" t="n">
        <v>27.86</v>
      </c>
      <c r="O554" t="n">
        <v>19867.59</v>
      </c>
      <c r="P554" t="n">
        <v>169.35</v>
      </c>
      <c r="Q554" t="n">
        <v>444.55</v>
      </c>
      <c r="R554" t="n">
        <v>68.67</v>
      </c>
      <c r="S554" t="n">
        <v>48.21</v>
      </c>
      <c r="T554" t="n">
        <v>4288.83</v>
      </c>
      <c r="U554" t="n">
        <v>0.7</v>
      </c>
      <c r="V554" t="n">
        <v>0.78</v>
      </c>
      <c r="W554" t="n">
        <v>0.18</v>
      </c>
      <c r="X554" t="n">
        <v>0.25</v>
      </c>
      <c r="Y554" t="n">
        <v>1</v>
      </c>
      <c r="Z554" t="n">
        <v>10</v>
      </c>
    </row>
    <row r="555">
      <c r="A555" t="n">
        <v>51</v>
      </c>
      <c r="B555" t="n">
        <v>70</v>
      </c>
      <c r="C555" t="inlineStr">
        <is>
          <t xml:space="preserve">CONCLUIDO	</t>
        </is>
      </c>
      <c r="D555" t="n">
        <v>4.9883</v>
      </c>
      <c r="E555" t="n">
        <v>20.05</v>
      </c>
      <c r="F555" t="n">
        <v>17.53</v>
      </c>
      <c r="G555" t="n">
        <v>105.18</v>
      </c>
      <c r="H555" t="n">
        <v>1.53</v>
      </c>
      <c r="I555" t="n">
        <v>10</v>
      </c>
      <c r="J555" t="n">
        <v>159.55</v>
      </c>
      <c r="K555" t="n">
        <v>47.83</v>
      </c>
      <c r="L555" t="n">
        <v>13.75</v>
      </c>
      <c r="M555" t="n">
        <v>8</v>
      </c>
      <c r="N555" t="n">
        <v>27.97</v>
      </c>
      <c r="O555" t="n">
        <v>19911.36</v>
      </c>
      <c r="P555" t="n">
        <v>169.39</v>
      </c>
      <c r="Q555" t="n">
        <v>444.55</v>
      </c>
      <c r="R555" t="n">
        <v>68.81</v>
      </c>
      <c r="S555" t="n">
        <v>48.21</v>
      </c>
      <c r="T555" t="n">
        <v>4360.5</v>
      </c>
      <c r="U555" t="n">
        <v>0.7</v>
      </c>
      <c r="V555" t="n">
        <v>0.78</v>
      </c>
      <c r="W555" t="n">
        <v>0.18</v>
      </c>
      <c r="X555" t="n">
        <v>0.25</v>
      </c>
      <c r="Y555" t="n">
        <v>1</v>
      </c>
      <c r="Z555" t="n">
        <v>10</v>
      </c>
    </row>
    <row r="556">
      <c r="A556" t="n">
        <v>52</v>
      </c>
      <c r="B556" t="n">
        <v>70</v>
      </c>
      <c r="C556" t="inlineStr">
        <is>
          <t xml:space="preserve">CONCLUIDO	</t>
        </is>
      </c>
      <c r="D556" t="n">
        <v>4.9959</v>
      </c>
      <c r="E556" t="n">
        <v>20.02</v>
      </c>
      <c r="F556" t="n">
        <v>17.5</v>
      </c>
      <c r="G556" t="n">
        <v>104.99</v>
      </c>
      <c r="H556" t="n">
        <v>1.55</v>
      </c>
      <c r="I556" t="n">
        <v>10</v>
      </c>
      <c r="J556" t="n">
        <v>159.9</v>
      </c>
      <c r="K556" t="n">
        <v>47.83</v>
      </c>
      <c r="L556" t="n">
        <v>14</v>
      </c>
      <c r="M556" t="n">
        <v>8</v>
      </c>
      <c r="N556" t="n">
        <v>28.07</v>
      </c>
      <c r="O556" t="n">
        <v>19955.16</v>
      </c>
      <c r="P556" t="n">
        <v>168.59</v>
      </c>
      <c r="Q556" t="n">
        <v>444.55</v>
      </c>
      <c r="R556" t="n">
        <v>67.67</v>
      </c>
      <c r="S556" t="n">
        <v>48.21</v>
      </c>
      <c r="T556" t="n">
        <v>3790.15</v>
      </c>
      <c r="U556" t="n">
        <v>0.71</v>
      </c>
      <c r="V556" t="n">
        <v>0.78</v>
      </c>
      <c r="W556" t="n">
        <v>0.18</v>
      </c>
      <c r="X556" t="n">
        <v>0.22</v>
      </c>
      <c r="Y556" t="n">
        <v>1</v>
      </c>
      <c r="Z556" t="n">
        <v>10</v>
      </c>
    </row>
    <row r="557">
      <c r="A557" t="n">
        <v>53</v>
      </c>
      <c r="B557" t="n">
        <v>70</v>
      </c>
      <c r="C557" t="inlineStr">
        <is>
          <t xml:space="preserve">CONCLUIDO	</t>
        </is>
      </c>
      <c r="D557" t="n">
        <v>5.0003</v>
      </c>
      <c r="E557" t="n">
        <v>20</v>
      </c>
      <c r="F557" t="n">
        <v>17.48</v>
      </c>
      <c r="G557" t="n">
        <v>104.89</v>
      </c>
      <c r="H557" t="n">
        <v>1.58</v>
      </c>
      <c r="I557" t="n">
        <v>10</v>
      </c>
      <c r="J557" t="n">
        <v>160.26</v>
      </c>
      <c r="K557" t="n">
        <v>47.83</v>
      </c>
      <c r="L557" t="n">
        <v>14.25</v>
      </c>
      <c r="M557" t="n">
        <v>8</v>
      </c>
      <c r="N557" t="n">
        <v>28.18</v>
      </c>
      <c r="O557" t="n">
        <v>19998.99</v>
      </c>
      <c r="P557" t="n">
        <v>167.59</v>
      </c>
      <c r="Q557" t="n">
        <v>444.56</v>
      </c>
      <c r="R557" t="n">
        <v>67.29000000000001</v>
      </c>
      <c r="S557" t="n">
        <v>48.21</v>
      </c>
      <c r="T557" t="n">
        <v>3598.23</v>
      </c>
      <c r="U557" t="n">
        <v>0.72</v>
      </c>
      <c r="V557" t="n">
        <v>0.78</v>
      </c>
      <c r="W557" t="n">
        <v>0.17</v>
      </c>
      <c r="X557" t="n">
        <v>0.2</v>
      </c>
      <c r="Y557" t="n">
        <v>1</v>
      </c>
      <c r="Z557" t="n">
        <v>10</v>
      </c>
    </row>
    <row r="558">
      <c r="A558" t="n">
        <v>54</v>
      </c>
      <c r="B558" t="n">
        <v>70</v>
      </c>
      <c r="C558" t="inlineStr">
        <is>
          <t xml:space="preserve">CONCLUIDO	</t>
        </is>
      </c>
      <c r="D558" t="n">
        <v>4.9826</v>
      </c>
      <c r="E558" t="n">
        <v>20.07</v>
      </c>
      <c r="F558" t="n">
        <v>17.55</v>
      </c>
      <c r="G558" t="n">
        <v>105.31</v>
      </c>
      <c r="H558" t="n">
        <v>1.6</v>
      </c>
      <c r="I558" t="n">
        <v>10</v>
      </c>
      <c r="J558" t="n">
        <v>160.61</v>
      </c>
      <c r="K558" t="n">
        <v>47.83</v>
      </c>
      <c r="L558" t="n">
        <v>14.5</v>
      </c>
      <c r="M558" t="n">
        <v>8</v>
      </c>
      <c r="N558" t="n">
        <v>28.28</v>
      </c>
      <c r="O558" t="n">
        <v>20042.86</v>
      </c>
      <c r="P558" t="n">
        <v>166.9</v>
      </c>
      <c r="Q558" t="n">
        <v>444.57</v>
      </c>
      <c r="R558" t="n">
        <v>69.64</v>
      </c>
      <c r="S558" t="n">
        <v>48.21</v>
      </c>
      <c r="T558" t="n">
        <v>4774.2</v>
      </c>
      <c r="U558" t="n">
        <v>0.6899999999999999</v>
      </c>
      <c r="V558" t="n">
        <v>0.78</v>
      </c>
      <c r="W558" t="n">
        <v>0.18</v>
      </c>
      <c r="X558" t="n">
        <v>0.28</v>
      </c>
      <c r="Y558" t="n">
        <v>1</v>
      </c>
      <c r="Z558" t="n">
        <v>10</v>
      </c>
    </row>
    <row r="559">
      <c r="A559" t="n">
        <v>55</v>
      </c>
      <c r="B559" t="n">
        <v>70</v>
      </c>
      <c r="C559" t="inlineStr">
        <is>
          <t xml:space="preserve">CONCLUIDO	</t>
        </is>
      </c>
      <c r="D559" t="n">
        <v>5.0012</v>
      </c>
      <c r="E559" t="n">
        <v>20</v>
      </c>
      <c r="F559" t="n">
        <v>17.51</v>
      </c>
      <c r="G559" t="n">
        <v>116.71</v>
      </c>
      <c r="H559" t="n">
        <v>1.62</v>
      </c>
      <c r="I559" t="n">
        <v>9</v>
      </c>
      <c r="J559" t="n">
        <v>160.97</v>
      </c>
      <c r="K559" t="n">
        <v>47.83</v>
      </c>
      <c r="L559" t="n">
        <v>14.75</v>
      </c>
      <c r="M559" t="n">
        <v>7</v>
      </c>
      <c r="N559" t="n">
        <v>28.39</v>
      </c>
      <c r="O559" t="n">
        <v>20086.77</v>
      </c>
      <c r="P559" t="n">
        <v>164.64</v>
      </c>
      <c r="Q559" t="n">
        <v>444.56</v>
      </c>
      <c r="R559" t="n">
        <v>68.09</v>
      </c>
      <c r="S559" t="n">
        <v>48.21</v>
      </c>
      <c r="T559" t="n">
        <v>4006.88</v>
      </c>
      <c r="U559" t="n">
        <v>0.71</v>
      </c>
      <c r="V559" t="n">
        <v>0.78</v>
      </c>
      <c r="W559" t="n">
        <v>0.18</v>
      </c>
      <c r="X559" t="n">
        <v>0.23</v>
      </c>
      <c r="Y559" t="n">
        <v>1</v>
      </c>
      <c r="Z559" t="n">
        <v>10</v>
      </c>
    </row>
    <row r="560">
      <c r="A560" t="n">
        <v>56</v>
      </c>
      <c r="B560" t="n">
        <v>70</v>
      </c>
      <c r="C560" t="inlineStr">
        <is>
          <t xml:space="preserve">CONCLUIDO	</t>
        </is>
      </c>
      <c r="D560" t="n">
        <v>5.0018</v>
      </c>
      <c r="E560" t="n">
        <v>19.99</v>
      </c>
      <c r="F560" t="n">
        <v>17.5</v>
      </c>
      <c r="G560" t="n">
        <v>116.7</v>
      </c>
      <c r="H560" t="n">
        <v>1.65</v>
      </c>
      <c r="I560" t="n">
        <v>9</v>
      </c>
      <c r="J560" t="n">
        <v>161.32</v>
      </c>
      <c r="K560" t="n">
        <v>47.83</v>
      </c>
      <c r="L560" t="n">
        <v>15</v>
      </c>
      <c r="M560" t="n">
        <v>7</v>
      </c>
      <c r="N560" t="n">
        <v>28.5</v>
      </c>
      <c r="O560" t="n">
        <v>20130.71</v>
      </c>
      <c r="P560" t="n">
        <v>164.67</v>
      </c>
      <c r="Q560" t="n">
        <v>444.57</v>
      </c>
      <c r="R560" t="n">
        <v>68.05</v>
      </c>
      <c r="S560" t="n">
        <v>48.21</v>
      </c>
      <c r="T560" t="n">
        <v>3983.31</v>
      </c>
      <c r="U560" t="n">
        <v>0.71</v>
      </c>
      <c r="V560" t="n">
        <v>0.78</v>
      </c>
      <c r="W560" t="n">
        <v>0.18</v>
      </c>
      <c r="X560" t="n">
        <v>0.23</v>
      </c>
      <c r="Y560" t="n">
        <v>1</v>
      </c>
      <c r="Z560" t="n">
        <v>10</v>
      </c>
    </row>
    <row r="561">
      <c r="A561" t="n">
        <v>57</v>
      </c>
      <c r="B561" t="n">
        <v>70</v>
      </c>
      <c r="C561" t="inlineStr">
        <is>
          <t xml:space="preserve">CONCLUIDO	</t>
        </is>
      </c>
      <c r="D561" t="n">
        <v>5.0063</v>
      </c>
      <c r="E561" t="n">
        <v>19.98</v>
      </c>
      <c r="F561" t="n">
        <v>17.49</v>
      </c>
      <c r="G561" t="n">
        <v>116.58</v>
      </c>
      <c r="H561" t="n">
        <v>1.67</v>
      </c>
      <c r="I561" t="n">
        <v>9</v>
      </c>
      <c r="J561" t="n">
        <v>161.68</v>
      </c>
      <c r="K561" t="n">
        <v>47.83</v>
      </c>
      <c r="L561" t="n">
        <v>15.25</v>
      </c>
      <c r="M561" t="n">
        <v>7</v>
      </c>
      <c r="N561" t="n">
        <v>28.6</v>
      </c>
      <c r="O561" t="n">
        <v>20174.69</v>
      </c>
      <c r="P561" t="n">
        <v>164.65</v>
      </c>
      <c r="Q561" t="n">
        <v>444.55</v>
      </c>
      <c r="R561" t="n">
        <v>67.40000000000001</v>
      </c>
      <c r="S561" t="n">
        <v>48.21</v>
      </c>
      <c r="T561" t="n">
        <v>3661.13</v>
      </c>
      <c r="U561" t="n">
        <v>0.72</v>
      </c>
      <c r="V561" t="n">
        <v>0.78</v>
      </c>
      <c r="W561" t="n">
        <v>0.18</v>
      </c>
      <c r="X561" t="n">
        <v>0.21</v>
      </c>
      <c r="Y561" t="n">
        <v>1</v>
      </c>
      <c r="Z561" t="n">
        <v>10</v>
      </c>
    </row>
    <row r="562">
      <c r="A562" t="n">
        <v>58</v>
      </c>
      <c r="B562" t="n">
        <v>70</v>
      </c>
      <c r="C562" t="inlineStr">
        <is>
          <t xml:space="preserve">CONCLUIDO	</t>
        </is>
      </c>
      <c r="D562" t="n">
        <v>5.0008</v>
      </c>
      <c r="E562" t="n">
        <v>20</v>
      </c>
      <c r="F562" t="n">
        <v>17.51</v>
      </c>
      <c r="G562" t="n">
        <v>116.72</v>
      </c>
      <c r="H562" t="n">
        <v>1.69</v>
      </c>
      <c r="I562" t="n">
        <v>9</v>
      </c>
      <c r="J562" t="n">
        <v>162.04</v>
      </c>
      <c r="K562" t="n">
        <v>47.83</v>
      </c>
      <c r="L562" t="n">
        <v>15.5</v>
      </c>
      <c r="M562" t="n">
        <v>7</v>
      </c>
      <c r="N562" t="n">
        <v>28.71</v>
      </c>
      <c r="O562" t="n">
        <v>20218.71</v>
      </c>
      <c r="P562" t="n">
        <v>164.32</v>
      </c>
      <c r="Q562" t="n">
        <v>444.55</v>
      </c>
      <c r="R562" t="n">
        <v>68.19</v>
      </c>
      <c r="S562" t="n">
        <v>48.21</v>
      </c>
      <c r="T562" t="n">
        <v>4056.06</v>
      </c>
      <c r="U562" t="n">
        <v>0.71</v>
      </c>
      <c r="V562" t="n">
        <v>0.78</v>
      </c>
      <c r="W562" t="n">
        <v>0.18</v>
      </c>
      <c r="X562" t="n">
        <v>0.23</v>
      </c>
      <c r="Y562" t="n">
        <v>1</v>
      </c>
      <c r="Z562" t="n">
        <v>10</v>
      </c>
    </row>
    <row r="563">
      <c r="A563" t="n">
        <v>59</v>
      </c>
      <c r="B563" t="n">
        <v>70</v>
      </c>
      <c r="C563" t="inlineStr">
        <is>
          <t xml:space="preserve">CONCLUIDO	</t>
        </is>
      </c>
      <c r="D563" t="n">
        <v>5.0059</v>
      </c>
      <c r="E563" t="n">
        <v>19.98</v>
      </c>
      <c r="F563" t="n">
        <v>17.49</v>
      </c>
      <c r="G563" t="n">
        <v>116.59</v>
      </c>
      <c r="H563" t="n">
        <v>1.72</v>
      </c>
      <c r="I563" t="n">
        <v>9</v>
      </c>
      <c r="J563" t="n">
        <v>162.4</v>
      </c>
      <c r="K563" t="n">
        <v>47.83</v>
      </c>
      <c r="L563" t="n">
        <v>15.75</v>
      </c>
      <c r="M563" t="n">
        <v>7</v>
      </c>
      <c r="N563" t="n">
        <v>28.82</v>
      </c>
      <c r="O563" t="n">
        <v>20262.76</v>
      </c>
      <c r="P563" t="n">
        <v>163.75</v>
      </c>
      <c r="Q563" t="n">
        <v>444.57</v>
      </c>
      <c r="R563" t="n">
        <v>67.38</v>
      </c>
      <c r="S563" t="n">
        <v>48.21</v>
      </c>
      <c r="T563" t="n">
        <v>3649.34</v>
      </c>
      <c r="U563" t="n">
        <v>0.72</v>
      </c>
      <c r="V563" t="n">
        <v>0.78</v>
      </c>
      <c r="W563" t="n">
        <v>0.18</v>
      </c>
      <c r="X563" t="n">
        <v>0.21</v>
      </c>
      <c r="Y563" t="n">
        <v>1</v>
      </c>
      <c r="Z563" t="n">
        <v>10</v>
      </c>
    </row>
    <row r="564">
      <c r="A564" t="n">
        <v>60</v>
      </c>
      <c r="B564" t="n">
        <v>70</v>
      </c>
      <c r="C564" t="inlineStr">
        <is>
          <t xml:space="preserve">CONCLUIDO	</t>
        </is>
      </c>
      <c r="D564" t="n">
        <v>5.0052</v>
      </c>
      <c r="E564" t="n">
        <v>19.98</v>
      </c>
      <c r="F564" t="n">
        <v>17.49</v>
      </c>
      <c r="G564" t="n">
        <v>116.61</v>
      </c>
      <c r="H564" t="n">
        <v>1.74</v>
      </c>
      <c r="I564" t="n">
        <v>9</v>
      </c>
      <c r="J564" t="n">
        <v>162.75</v>
      </c>
      <c r="K564" t="n">
        <v>47.83</v>
      </c>
      <c r="L564" t="n">
        <v>16</v>
      </c>
      <c r="M564" t="n">
        <v>7</v>
      </c>
      <c r="N564" t="n">
        <v>28.92</v>
      </c>
      <c r="O564" t="n">
        <v>20306.85</v>
      </c>
      <c r="P564" t="n">
        <v>163.12</v>
      </c>
      <c r="Q564" t="n">
        <v>444.55</v>
      </c>
      <c r="R564" t="n">
        <v>67.54000000000001</v>
      </c>
      <c r="S564" t="n">
        <v>48.21</v>
      </c>
      <c r="T564" t="n">
        <v>3730.23</v>
      </c>
      <c r="U564" t="n">
        <v>0.71</v>
      </c>
      <c r="V564" t="n">
        <v>0.78</v>
      </c>
      <c r="W564" t="n">
        <v>0.18</v>
      </c>
      <c r="X564" t="n">
        <v>0.21</v>
      </c>
      <c r="Y564" t="n">
        <v>1</v>
      </c>
      <c r="Z564" t="n">
        <v>10</v>
      </c>
    </row>
    <row r="565">
      <c r="A565" t="n">
        <v>61</v>
      </c>
      <c r="B565" t="n">
        <v>70</v>
      </c>
      <c r="C565" t="inlineStr">
        <is>
          <t xml:space="preserve">CONCLUIDO	</t>
        </is>
      </c>
      <c r="D565" t="n">
        <v>4.9947</v>
      </c>
      <c r="E565" t="n">
        <v>20.02</v>
      </c>
      <c r="F565" t="n">
        <v>17.53</v>
      </c>
      <c r="G565" t="n">
        <v>116.89</v>
      </c>
      <c r="H565" t="n">
        <v>1.77</v>
      </c>
      <c r="I565" t="n">
        <v>9</v>
      </c>
      <c r="J565" t="n">
        <v>163.11</v>
      </c>
      <c r="K565" t="n">
        <v>47.83</v>
      </c>
      <c r="L565" t="n">
        <v>16.25</v>
      </c>
      <c r="M565" t="n">
        <v>7</v>
      </c>
      <c r="N565" t="n">
        <v>29.03</v>
      </c>
      <c r="O565" t="n">
        <v>20350.97</v>
      </c>
      <c r="P565" t="n">
        <v>162.26</v>
      </c>
      <c r="Q565" t="n">
        <v>444.55</v>
      </c>
      <c r="R565" t="n">
        <v>69.23</v>
      </c>
      <c r="S565" t="n">
        <v>48.21</v>
      </c>
      <c r="T565" t="n">
        <v>4574.73</v>
      </c>
      <c r="U565" t="n">
        <v>0.7</v>
      </c>
      <c r="V565" t="n">
        <v>0.78</v>
      </c>
      <c r="W565" t="n">
        <v>0.17</v>
      </c>
      <c r="X565" t="n">
        <v>0.26</v>
      </c>
      <c r="Y565" t="n">
        <v>1</v>
      </c>
      <c r="Z565" t="n">
        <v>10</v>
      </c>
    </row>
    <row r="566">
      <c r="A566" t="n">
        <v>62</v>
      </c>
      <c r="B566" t="n">
        <v>70</v>
      </c>
      <c r="C566" t="inlineStr">
        <is>
          <t xml:space="preserve">CONCLUIDO	</t>
        </is>
      </c>
      <c r="D566" t="n">
        <v>5.0225</v>
      </c>
      <c r="E566" t="n">
        <v>19.91</v>
      </c>
      <c r="F566" t="n">
        <v>17.45</v>
      </c>
      <c r="G566" t="n">
        <v>130.88</v>
      </c>
      <c r="H566" t="n">
        <v>1.79</v>
      </c>
      <c r="I566" t="n">
        <v>8</v>
      </c>
      <c r="J566" t="n">
        <v>163.47</v>
      </c>
      <c r="K566" t="n">
        <v>47.83</v>
      </c>
      <c r="L566" t="n">
        <v>16.5</v>
      </c>
      <c r="M566" t="n">
        <v>6</v>
      </c>
      <c r="N566" t="n">
        <v>29.14</v>
      </c>
      <c r="O566" t="n">
        <v>20395.14</v>
      </c>
      <c r="P566" t="n">
        <v>160.9</v>
      </c>
      <c r="Q566" t="n">
        <v>444.55</v>
      </c>
      <c r="R566" t="n">
        <v>66.2</v>
      </c>
      <c r="S566" t="n">
        <v>48.21</v>
      </c>
      <c r="T566" t="n">
        <v>3067.38</v>
      </c>
      <c r="U566" t="n">
        <v>0.73</v>
      </c>
      <c r="V566" t="n">
        <v>0.78</v>
      </c>
      <c r="W566" t="n">
        <v>0.18</v>
      </c>
      <c r="X566" t="n">
        <v>0.17</v>
      </c>
      <c r="Y566" t="n">
        <v>1</v>
      </c>
      <c r="Z566" t="n">
        <v>10</v>
      </c>
    </row>
    <row r="567">
      <c r="A567" t="n">
        <v>63</v>
      </c>
      <c r="B567" t="n">
        <v>70</v>
      </c>
      <c r="C567" t="inlineStr">
        <is>
          <t xml:space="preserve">CONCLUIDO	</t>
        </is>
      </c>
      <c r="D567" t="n">
        <v>5.015</v>
      </c>
      <c r="E567" t="n">
        <v>19.94</v>
      </c>
      <c r="F567" t="n">
        <v>17.48</v>
      </c>
      <c r="G567" t="n">
        <v>131.11</v>
      </c>
      <c r="H567" t="n">
        <v>1.81</v>
      </c>
      <c r="I567" t="n">
        <v>8</v>
      </c>
      <c r="J567" t="n">
        <v>163.83</v>
      </c>
      <c r="K567" t="n">
        <v>47.83</v>
      </c>
      <c r="L567" t="n">
        <v>16.75</v>
      </c>
      <c r="M567" t="n">
        <v>4</v>
      </c>
      <c r="N567" t="n">
        <v>29.25</v>
      </c>
      <c r="O567" t="n">
        <v>20439.33</v>
      </c>
      <c r="P567" t="n">
        <v>161.24</v>
      </c>
      <c r="Q567" t="n">
        <v>444.6</v>
      </c>
      <c r="R567" t="n">
        <v>67.23999999999999</v>
      </c>
      <c r="S567" t="n">
        <v>48.21</v>
      </c>
      <c r="T567" t="n">
        <v>3583.54</v>
      </c>
      <c r="U567" t="n">
        <v>0.72</v>
      </c>
      <c r="V567" t="n">
        <v>0.78</v>
      </c>
      <c r="W567" t="n">
        <v>0.18</v>
      </c>
      <c r="X567" t="n">
        <v>0.2</v>
      </c>
      <c r="Y567" t="n">
        <v>1</v>
      </c>
      <c r="Z567" t="n">
        <v>10</v>
      </c>
    </row>
    <row r="568">
      <c r="A568" t="n">
        <v>64</v>
      </c>
      <c r="B568" t="n">
        <v>70</v>
      </c>
      <c r="C568" t="inlineStr">
        <is>
          <t xml:space="preserve">CONCLUIDO	</t>
        </is>
      </c>
      <c r="D568" t="n">
        <v>5.0153</v>
      </c>
      <c r="E568" t="n">
        <v>19.94</v>
      </c>
      <c r="F568" t="n">
        <v>17.48</v>
      </c>
      <c r="G568" t="n">
        <v>131.1</v>
      </c>
      <c r="H568" t="n">
        <v>1.83</v>
      </c>
      <c r="I568" t="n">
        <v>8</v>
      </c>
      <c r="J568" t="n">
        <v>164.19</v>
      </c>
      <c r="K568" t="n">
        <v>47.83</v>
      </c>
      <c r="L568" t="n">
        <v>17</v>
      </c>
      <c r="M568" t="n">
        <v>4</v>
      </c>
      <c r="N568" t="n">
        <v>29.36</v>
      </c>
      <c r="O568" t="n">
        <v>20483.57</v>
      </c>
      <c r="P568" t="n">
        <v>160.37</v>
      </c>
      <c r="Q568" t="n">
        <v>444.55</v>
      </c>
      <c r="R568" t="n">
        <v>67.14</v>
      </c>
      <c r="S568" t="n">
        <v>48.21</v>
      </c>
      <c r="T568" t="n">
        <v>3533.73</v>
      </c>
      <c r="U568" t="n">
        <v>0.72</v>
      </c>
      <c r="V568" t="n">
        <v>0.78</v>
      </c>
      <c r="W568" t="n">
        <v>0.18</v>
      </c>
      <c r="X568" t="n">
        <v>0.2</v>
      </c>
      <c r="Y568" t="n">
        <v>1</v>
      </c>
      <c r="Z568" t="n">
        <v>10</v>
      </c>
    </row>
    <row r="569">
      <c r="A569" t="n">
        <v>65</v>
      </c>
      <c r="B569" t="n">
        <v>70</v>
      </c>
      <c r="C569" t="inlineStr">
        <is>
          <t xml:space="preserve">CONCLUIDO	</t>
        </is>
      </c>
      <c r="D569" t="n">
        <v>5.0167</v>
      </c>
      <c r="E569" t="n">
        <v>19.93</v>
      </c>
      <c r="F569" t="n">
        <v>17.47</v>
      </c>
      <c r="G569" t="n">
        <v>131.06</v>
      </c>
      <c r="H569" t="n">
        <v>1.86</v>
      </c>
      <c r="I569" t="n">
        <v>8</v>
      </c>
      <c r="J569" t="n">
        <v>164.54</v>
      </c>
      <c r="K569" t="n">
        <v>47.83</v>
      </c>
      <c r="L569" t="n">
        <v>17.25</v>
      </c>
      <c r="M569" t="n">
        <v>4</v>
      </c>
      <c r="N569" t="n">
        <v>29.47</v>
      </c>
      <c r="O569" t="n">
        <v>20527.85</v>
      </c>
      <c r="P569" t="n">
        <v>159.72</v>
      </c>
      <c r="Q569" t="n">
        <v>444.55</v>
      </c>
      <c r="R569" t="n">
        <v>67.01000000000001</v>
      </c>
      <c r="S569" t="n">
        <v>48.21</v>
      </c>
      <c r="T569" t="n">
        <v>3470.64</v>
      </c>
      <c r="U569" t="n">
        <v>0.72</v>
      </c>
      <c r="V569" t="n">
        <v>0.78</v>
      </c>
      <c r="W569" t="n">
        <v>0.18</v>
      </c>
      <c r="X569" t="n">
        <v>0.2</v>
      </c>
      <c r="Y569" t="n">
        <v>1</v>
      </c>
      <c r="Z569" t="n">
        <v>10</v>
      </c>
    </row>
    <row r="570">
      <c r="A570" t="n">
        <v>66</v>
      </c>
      <c r="B570" t="n">
        <v>70</v>
      </c>
      <c r="C570" t="inlineStr">
        <is>
          <t xml:space="preserve">CONCLUIDO	</t>
        </is>
      </c>
      <c r="D570" t="n">
        <v>5.0169</v>
      </c>
      <c r="E570" t="n">
        <v>19.93</v>
      </c>
      <c r="F570" t="n">
        <v>17.47</v>
      </c>
      <c r="G570" t="n">
        <v>131.05</v>
      </c>
      <c r="H570" t="n">
        <v>1.88</v>
      </c>
      <c r="I570" t="n">
        <v>8</v>
      </c>
      <c r="J570" t="n">
        <v>164.9</v>
      </c>
      <c r="K570" t="n">
        <v>47.83</v>
      </c>
      <c r="L570" t="n">
        <v>17.5</v>
      </c>
      <c r="M570" t="n">
        <v>2</v>
      </c>
      <c r="N570" t="n">
        <v>29.58</v>
      </c>
      <c r="O570" t="n">
        <v>20572.16</v>
      </c>
      <c r="P570" t="n">
        <v>159.32</v>
      </c>
      <c r="Q570" t="n">
        <v>444.56</v>
      </c>
      <c r="R570" t="n">
        <v>66.79000000000001</v>
      </c>
      <c r="S570" t="n">
        <v>48.21</v>
      </c>
      <c r="T570" t="n">
        <v>3361.1</v>
      </c>
      <c r="U570" t="n">
        <v>0.72</v>
      </c>
      <c r="V570" t="n">
        <v>0.78</v>
      </c>
      <c r="W570" t="n">
        <v>0.18</v>
      </c>
      <c r="X570" t="n">
        <v>0.2</v>
      </c>
      <c r="Y570" t="n">
        <v>1</v>
      </c>
      <c r="Z570" t="n">
        <v>10</v>
      </c>
    </row>
    <row r="571">
      <c r="A571" t="n">
        <v>67</v>
      </c>
      <c r="B571" t="n">
        <v>70</v>
      </c>
      <c r="C571" t="inlineStr">
        <is>
          <t xml:space="preserve">CONCLUIDO	</t>
        </is>
      </c>
      <c r="D571" t="n">
        <v>5.0161</v>
      </c>
      <c r="E571" t="n">
        <v>19.94</v>
      </c>
      <c r="F571" t="n">
        <v>17.48</v>
      </c>
      <c r="G571" t="n">
        <v>131.07</v>
      </c>
      <c r="H571" t="n">
        <v>1.9</v>
      </c>
      <c r="I571" t="n">
        <v>8</v>
      </c>
      <c r="J571" t="n">
        <v>165.26</v>
      </c>
      <c r="K571" t="n">
        <v>47.83</v>
      </c>
      <c r="L571" t="n">
        <v>17.75</v>
      </c>
      <c r="M571" t="n">
        <v>2</v>
      </c>
      <c r="N571" t="n">
        <v>29.69</v>
      </c>
      <c r="O571" t="n">
        <v>20616.5</v>
      </c>
      <c r="P571" t="n">
        <v>159.23</v>
      </c>
      <c r="Q571" t="n">
        <v>444.56</v>
      </c>
      <c r="R571" t="n">
        <v>66.95</v>
      </c>
      <c r="S571" t="n">
        <v>48.21</v>
      </c>
      <c r="T571" t="n">
        <v>3438.49</v>
      </c>
      <c r="U571" t="n">
        <v>0.72</v>
      </c>
      <c r="V571" t="n">
        <v>0.78</v>
      </c>
      <c r="W571" t="n">
        <v>0.18</v>
      </c>
      <c r="X571" t="n">
        <v>0.2</v>
      </c>
      <c r="Y571" t="n">
        <v>1</v>
      </c>
      <c r="Z571" t="n">
        <v>10</v>
      </c>
    </row>
    <row r="572">
      <c r="A572" t="n">
        <v>68</v>
      </c>
      <c r="B572" t="n">
        <v>70</v>
      </c>
      <c r="C572" t="inlineStr">
        <is>
          <t xml:space="preserve">CONCLUIDO	</t>
        </is>
      </c>
      <c r="D572" t="n">
        <v>5.0157</v>
      </c>
      <c r="E572" t="n">
        <v>19.94</v>
      </c>
      <c r="F572" t="n">
        <v>17.48</v>
      </c>
      <c r="G572" t="n">
        <v>131.08</v>
      </c>
      <c r="H572" t="n">
        <v>1.93</v>
      </c>
      <c r="I572" t="n">
        <v>8</v>
      </c>
      <c r="J572" t="n">
        <v>165.62</v>
      </c>
      <c r="K572" t="n">
        <v>47.83</v>
      </c>
      <c r="L572" t="n">
        <v>18</v>
      </c>
      <c r="M572" t="n">
        <v>2</v>
      </c>
      <c r="N572" t="n">
        <v>29.8</v>
      </c>
      <c r="O572" t="n">
        <v>20660.89</v>
      </c>
      <c r="P572" t="n">
        <v>159.49</v>
      </c>
      <c r="Q572" t="n">
        <v>444.55</v>
      </c>
      <c r="R572" t="n">
        <v>67.01000000000001</v>
      </c>
      <c r="S572" t="n">
        <v>48.21</v>
      </c>
      <c r="T572" t="n">
        <v>3467.9</v>
      </c>
      <c r="U572" t="n">
        <v>0.72</v>
      </c>
      <c r="V572" t="n">
        <v>0.78</v>
      </c>
      <c r="W572" t="n">
        <v>0.18</v>
      </c>
      <c r="X572" t="n">
        <v>0.2</v>
      </c>
      <c r="Y572" t="n">
        <v>1</v>
      </c>
      <c r="Z572" t="n">
        <v>10</v>
      </c>
    </row>
    <row r="573">
      <c r="A573" t="n">
        <v>69</v>
      </c>
      <c r="B573" t="n">
        <v>70</v>
      </c>
      <c r="C573" t="inlineStr">
        <is>
          <t xml:space="preserve">CONCLUIDO	</t>
        </is>
      </c>
      <c r="D573" t="n">
        <v>5.0131</v>
      </c>
      <c r="E573" t="n">
        <v>19.95</v>
      </c>
      <c r="F573" t="n">
        <v>17.49</v>
      </c>
      <c r="G573" t="n">
        <v>131.16</v>
      </c>
      <c r="H573" t="n">
        <v>1.95</v>
      </c>
      <c r="I573" t="n">
        <v>8</v>
      </c>
      <c r="J573" t="n">
        <v>165.98</v>
      </c>
      <c r="K573" t="n">
        <v>47.83</v>
      </c>
      <c r="L573" t="n">
        <v>18.25</v>
      </c>
      <c r="M573" t="n">
        <v>2</v>
      </c>
      <c r="N573" t="n">
        <v>29.91</v>
      </c>
      <c r="O573" t="n">
        <v>20705.31</v>
      </c>
      <c r="P573" t="n">
        <v>159.48</v>
      </c>
      <c r="Q573" t="n">
        <v>444.55</v>
      </c>
      <c r="R573" t="n">
        <v>67.34</v>
      </c>
      <c r="S573" t="n">
        <v>48.21</v>
      </c>
      <c r="T573" t="n">
        <v>3635.66</v>
      </c>
      <c r="U573" t="n">
        <v>0.72</v>
      </c>
      <c r="V573" t="n">
        <v>0.78</v>
      </c>
      <c r="W573" t="n">
        <v>0.18</v>
      </c>
      <c r="X573" t="n">
        <v>0.21</v>
      </c>
      <c r="Y573" t="n">
        <v>1</v>
      </c>
      <c r="Z573" t="n">
        <v>10</v>
      </c>
    </row>
    <row r="574">
      <c r="A574" t="n">
        <v>70</v>
      </c>
      <c r="B574" t="n">
        <v>70</v>
      </c>
      <c r="C574" t="inlineStr">
        <is>
          <t xml:space="preserve">CONCLUIDO	</t>
        </is>
      </c>
      <c r="D574" t="n">
        <v>5.012</v>
      </c>
      <c r="E574" t="n">
        <v>19.95</v>
      </c>
      <c r="F574" t="n">
        <v>17.49</v>
      </c>
      <c r="G574" t="n">
        <v>131.2</v>
      </c>
      <c r="H574" t="n">
        <v>1.97</v>
      </c>
      <c r="I574" t="n">
        <v>8</v>
      </c>
      <c r="J574" t="n">
        <v>166.34</v>
      </c>
      <c r="K574" t="n">
        <v>47.83</v>
      </c>
      <c r="L574" t="n">
        <v>18.5</v>
      </c>
      <c r="M574" t="n">
        <v>1</v>
      </c>
      <c r="N574" t="n">
        <v>30.02</v>
      </c>
      <c r="O574" t="n">
        <v>20749.77</v>
      </c>
      <c r="P574" t="n">
        <v>159.48</v>
      </c>
      <c r="Q574" t="n">
        <v>444.55</v>
      </c>
      <c r="R574" t="n">
        <v>67.5</v>
      </c>
      <c r="S574" t="n">
        <v>48.21</v>
      </c>
      <c r="T574" t="n">
        <v>3712.76</v>
      </c>
      <c r="U574" t="n">
        <v>0.71</v>
      </c>
      <c r="V574" t="n">
        <v>0.78</v>
      </c>
      <c r="W574" t="n">
        <v>0.18</v>
      </c>
      <c r="X574" t="n">
        <v>0.22</v>
      </c>
      <c r="Y574" t="n">
        <v>1</v>
      </c>
      <c r="Z574" t="n">
        <v>10</v>
      </c>
    </row>
    <row r="575">
      <c r="A575" t="n">
        <v>71</v>
      </c>
      <c r="B575" t="n">
        <v>70</v>
      </c>
      <c r="C575" t="inlineStr">
        <is>
          <t xml:space="preserve">CONCLUIDO	</t>
        </is>
      </c>
      <c r="D575" t="n">
        <v>5.0118</v>
      </c>
      <c r="E575" t="n">
        <v>19.95</v>
      </c>
      <c r="F575" t="n">
        <v>17.49</v>
      </c>
      <c r="G575" t="n">
        <v>131.2</v>
      </c>
      <c r="H575" t="n">
        <v>1.99</v>
      </c>
      <c r="I575" t="n">
        <v>8</v>
      </c>
      <c r="J575" t="n">
        <v>166.7</v>
      </c>
      <c r="K575" t="n">
        <v>47.83</v>
      </c>
      <c r="L575" t="n">
        <v>18.75</v>
      </c>
      <c r="M575" t="n">
        <v>0</v>
      </c>
      <c r="N575" t="n">
        <v>30.13</v>
      </c>
      <c r="O575" t="n">
        <v>20794.27</v>
      </c>
      <c r="P575" t="n">
        <v>159.79</v>
      </c>
      <c r="Q575" t="n">
        <v>444.55</v>
      </c>
      <c r="R575" t="n">
        <v>67.47</v>
      </c>
      <c r="S575" t="n">
        <v>48.21</v>
      </c>
      <c r="T575" t="n">
        <v>3700.82</v>
      </c>
      <c r="U575" t="n">
        <v>0.71</v>
      </c>
      <c r="V575" t="n">
        <v>0.78</v>
      </c>
      <c r="W575" t="n">
        <v>0.18</v>
      </c>
      <c r="X575" t="n">
        <v>0.22</v>
      </c>
      <c r="Y575" t="n">
        <v>1</v>
      </c>
      <c r="Z575" t="n">
        <v>10</v>
      </c>
    </row>
    <row r="576">
      <c r="A576" t="n">
        <v>0</v>
      </c>
      <c r="B576" t="n">
        <v>90</v>
      </c>
      <c r="C576" t="inlineStr">
        <is>
          <t xml:space="preserve">CONCLUIDO	</t>
        </is>
      </c>
      <c r="D576" t="n">
        <v>2.8947</v>
      </c>
      <c r="E576" t="n">
        <v>34.55</v>
      </c>
      <c r="F576" t="n">
        <v>24.02</v>
      </c>
      <c r="G576" t="n">
        <v>6.32</v>
      </c>
      <c r="H576" t="n">
        <v>0.1</v>
      </c>
      <c r="I576" t="n">
        <v>228</v>
      </c>
      <c r="J576" t="n">
        <v>176.73</v>
      </c>
      <c r="K576" t="n">
        <v>52.44</v>
      </c>
      <c r="L576" t="n">
        <v>1</v>
      </c>
      <c r="M576" t="n">
        <v>226</v>
      </c>
      <c r="N576" t="n">
        <v>33.29</v>
      </c>
      <c r="O576" t="n">
        <v>22031.19</v>
      </c>
      <c r="P576" t="n">
        <v>313.33</v>
      </c>
      <c r="Q576" t="n">
        <v>444.71</v>
      </c>
      <c r="R576" t="n">
        <v>281.13</v>
      </c>
      <c r="S576" t="n">
        <v>48.21</v>
      </c>
      <c r="T576" t="n">
        <v>109428.1</v>
      </c>
      <c r="U576" t="n">
        <v>0.17</v>
      </c>
      <c r="V576" t="n">
        <v>0.57</v>
      </c>
      <c r="W576" t="n">
        <v>0.53</v>
      </c>
      <c r="X576" t="n">
        <v>6.74</v>
      </c>
      <c r="Y576" t="n">
        <v>1</v>
      </c>
      <c r="Z576" t="n">
        <v>10</v>
      </c>
    </row>
    <row r="577">
      <c r="A577" t="n">
        <v>1</v>
      </c>
      <c r="B577" t="n">
        <v>90</v>
      </c>
      <c r="C577" t="inlineStr">
        <is>
          <t xml:space="preserve">CONCLUIDO	</t>
        </is>
      </c>
      <c r="D577" t="n">
        <v>3.2823</v>
      </c>
      <c r="E577" t="n">
        <v>30.47</v>
      </c>
      <c r="F577" t="n">
        <v>22.11</v>
      </c>
      <c r="G577" t="n">
        <v>7.94</v>
      </c>
      <c r="H577" t="n">
        <v>0.13</v>
      </c>
      <c r="I577" t="n">
        <v>167</v>
      </c>
      <c r="J577" t="n">
        <v>177.1</v>
      </c>
      <c r="K577" t="n">
        <v>52.44</v>
      </c>
      <c r="L577" t="n">
        <v>1.25</v>
      </c>
      <c r="M577" t="n">
        <v>165</v>
      </c>
      <c r="N577" t="n">
        <v>33.41</v>
      </c>
      <c r="O577" t="n">
        <v>22076.81</v>
      </c>
      <c r="P577" t="n">
        <v>287.78</v>
      </c>
      <c r="Q577" t="n">
        <v>444.6</v>
      </c>
      <c r="R577" t="n">
        <v>218.36</v>
      </c>
      <c r="S577" t="n">
        <v>48.21</v>
      </c>
      <c r="T577" t="n">
        <v>78351.72</v>
      </c>
      <c r="U577" t="n">
        <v>0.22</v>
      </c>
      <c r="V577" t="n">
        <v>0.62</v>
      </c>
      <c r="W577" t="n">
        <v>0.43</v>
      </c>
      <c r="X577" t="n">
        <v>4.83</v>
      </c>
      <c r="Y577" t="n">
        <v>1</v>
      </c>
      <c r="Z577" t="n">
        <v>10</v>
      </c>
    </row>
    <row r="578">
      <c r="A578" t="n">
        <v>2</v>
      </c>
      <c r="B578" t="n">
        <v>90</v>
      </c>
      <c r="C578" t="inlineStr">
        <is>
          <t xml:space="preserve">CONCLUIDO	</t>
        </is>
      </c>
      <c r="D578" t="n">
        <v>3.538</v>
      </c>
      <c r="E578" t="n">
        <v>28.26</v>
      </c>
      <c r="F578" t="n">
        <v>21.11</v>
      </c>
      <c r="G578" t="n">
        <v>9.529999999999999</v>
      </c>
      <c r="H578" t="n">
        <v>0.15</v>
      </c>
      <c r="I578" t="n">
        <v>133</v>
      </c>
      <c r="J578" t="n">
        <v>177.47</v>
      </c>
      <c r="K578" t="n">
        <v>52.44</v>
      </c>
      <c r="L578" t="n">
        <v>1.5</v>
      </c>
      <c r="M578" t="n">
        <v>131</v>
      </c>
      <c r="N578" t="n">
        <v>33.53</v>
      </c>
      <c r="O578" t="n">
        <v>22122.46</v>
      </c>
      <c r="P578" t="n">
        <v>274.37</v>
      </c>
      <c r="Q578" t="n">
        <v>444.69</v>
      </c>
      <c r="R578" t="n">
        <v>185.84</v>
      </c>
      <c r="S578" t="n">
        <v>48.21</v>
      </c>
      <c r="T578" t="n">
        <v>62262</v>
      </c>
      <c r="U578" t="n">
        <v>0.26</v>
      </c>
      <c r="V578" t="n">
        <v>0.65</v>
      </c>
      <c r="W578" t="n">
        <v>0.38</v>
      </c>
      <c r="X578" t="n">
        <v>3.83</v>
      </c>
      <c r="Y578" t="n">
        <v>1</v>
      </c>
      <c r="Z578" t="n">
        <v>10</v>
      </c>
    </row>
    <row r="579">
      <c r="A579" t="n">
        <v>3</v>
      </c>
      <c r="B579" t="n">
        <v>90</v>
      </c>
      <c r="C579" t="inlineStr">
        <is>
          <t xml:space="preserve">CONCLUIDO	</t>
        </is>
      </c>
      <c r="D579" t="n">
        <v>3.7394</v>
      </c>
      <c r="E579" t="n">
        <v>26.74</v>
      </c>
      <c r="F579" t="n">
        <v>20.41</v>
      </c>
      <c r="G579" t="n">
        <v>11.13</v>
      </c>
      <c r="H579" t="n">
        <v>0.17</v>
      </c>
      <c r="I579" t="n">
        <v>110</v>
      </c>
      <c r="J579" t="n">
        <v>177.84</v>
      </c>
      <c r="K579" t="n">
        <v>52.44</v>
      </c>
      <c r="L579" t="n">
        <v>1.75</v>
      </c>
      <c r="M579" t="n">
        <v>108</v>
      </c>
      <c r="N579" t="n">
        <v>33.65</v>
      </c>
      <c r="O579" t="n">
        <v>22168.15</v>
      </c>
      <c r="P579" t="n">
        <v>264.72</v>
      </c>
      <c r="Q579" t="n">
        <v>444.57</v>
      </c>
      <c r="R579" t="n">
        <v>162.87</v>
      </c>
      <c r="S579" t="n">
        <v>48.21</v>
      </c>
      <c r="T579" t="n">
        <v>50892.27</v>
      </c>
      <c r="U579" t="n">
        <v>0.3</v>
      </c>
      <c r="V579" t="n">
        <v>0.67</v>
      </c>
      <c r="W579" t="n">
        <v>0.34</v>
      </c>
      <c r="X579" t="n">
        <v>3.13</v>
      </c>
      <c r="Y579" t="n">
        <v>1</v>
      </c>
      <c r="Z579" t="n">
        <v>10</v>
      </c>
    </row>
    <row r="580">
      <c r="A580" t="n">
        <v>4</v>
      </c>
      <c r="B580" t="n">
        <v>90</v>
      </c>
      <c r="C580" t="inlineStr">
        <is>
          <t xml:space="preserve">CONCLUIDO	</t>
        </is>
      </c>
      <c r="D580" t="n">
        <v>3.8846</v>
      </c>
      <c r="E580" t="n">
        <v>25.74</v>
      </c>
      <c r="F580" t="n">
        <v>19.98</v>
      </c>
      <c r="G580" t="n">
        <v>12.75</v>
      </c>
      <c r="H580" t="n">
        <v>0.2</v>
      </c>
      <c r="I580" t="n">
        <v>94</v>
      </c>
      <c r="J580" t="n">
        <v>178.21</v>
      </c>
      <c r="K580" t="n">
        <v>52.44</v>
      </c>
      <c r="L580" t="n">
        <v>2</v>
      </c>
      <c r="M580" t="n">
        <v>92</v>
      </c>
      <c r="N580" t="n">
        <v>33.77</v>
      </c>
      <c r="O580" t="n">
        <v>22213.89</v>
      </c>
      <c r="P580" t="n">
        <v>258.65</v>
      </c>
      <c r="Q580" t="n">
        <v>444.61</v>
      </c>
      <c r="R580" t="n">
        <v>148.57</v>
      </c>
      <c r="S580" t="n">
        <v>48.21</v>
      </c>
      <c r="T580" t="n">
        <v>43818.61</v>
      </c>
      <c r="U580" t="n">
        <v>0.32</v>
      </c>
      <c r="V580" t="n">
        <v>0.68</v>
      </c>
      <c r="W580" t="n">
        <v>0.32</v>
      </c>
      <c r="X580" t="n">
        <v>2.7</v>
      </c>
      <c r="Y580" t="n">
        <v>1</v>
      </c>
      <c r="Z580" t="n">
        <v>10</v>
      </c>
    </row>
    <row r="581">
      <c r="A581" t="n">
        <v>5</v>
      </c>
      <c r="B581" t="n">
        <v>90</v>
      </c>
      <c r="C581" t="inlineStr">
        <is>
          <t xml:space="preserve">CONCLUIDO	</t>
        </is>
      </c>
      <c r="D581" t="n">
        <v>4.0113</v>
      </c>
      <c r="E581" t="n">
        <v>24.93</v>
      </c>
      <c r="F581" t="n">
        <v>19.59</v>
      </c>
      <c r="G581" t="n">
        <v>14.34</v>
      </c>
      <c r="H581" t="n">
        <v>0.22</v>
      </c>
      <c r="I581" t="n">
        <v>82</v>
      </c>
      <c r="J581" t="n">
        <v>178.59</v>
      </c>
      <c r="K581" t="n">
        <v>52.44</v>
      </c>
      <c r="L581" t="n">
        <v>2.25</v>
      </c>
      <c r="M581" t="n">
        <v>80</v>
      </c>
      <c r="N581" t="n">
        <v>33.89</v>
      </c>
      <c r="O581" t="n">
        <v>22259.66</v>
      </c>
      <c r="P581" t="n">
        <v>253.26</v>
      </c>
      <c r="Q581" t="n">
        <v>444.56</v>
      </c>
      <c r="R581" t="n">
        <v>136.01</v>
      </c>
      <c r="S581" t="n">
        <v>48.21</v>
      </c>
      <c r="T581" t="n">
        <v>37597.91</v>
      </c>
      <c r="U581" t="n">
        <v>0.35</v>
      </c>
      <c r="V581" t="n">
        <v>0.7</v>
      </c>
      <c r="W581" t="n">
        <v>0.3</v>
      </c>
      <c r="X581" t="n">
        <v>2.32</v>
      </c>
      <c r="Y581" t="n">
        <v>1</v>
      </c>
      <c r="Z581" t="n">
        <v>10</v>
      </c>
    </row>
    <row r="582">
      <c r="A582" t="n">
        <v>6</v>
      </c>
      <c r="B582" t="n">
        <v>90</v>
      </c>
      <c r="C582" t="inlineStr">
        <is>
          <t xml:space="preserve">CONCLUIDO	</t>
        </is>
      </c>
      <c r="D582" t="n">
        <v>4.11</v>
      </c>
      <c r="E582" t="n">
        <v>24.33</v>
      </c>
      <c r="F582" t="n">
        <v>19.32</v>
      </c>
      <c r="G582" t="n">
        <v>15.88</v>
      </c>
      <c r="H582" t="n">
        <v>0.25</v>
      </c>
      <c r="I582" t="n">
        <v>73</v>
      </c>
      <c r="J582" t="n">
        <v>178.96</v>
      </c>
      <c r="K582" t="n">
        <v>52.44</v>
      </c>
      <c r="L582" t="n">
        <v>2.5</v>
      </c>
      <c r="M582" t="n">
        <v>71</v>
      </c>
      <c r="N582" t="n">
        <v>34.02</v>
      </c>
      <c r="O582" t="n">
        <v>22305.48</v>
      </c>
      <c r="P582" t="n">
        <v>249.24</v>
      </c>
      <c r="Q582" t="n">
        <v>444.59</v>
      </c>
      <c r="R582" t="n">
        <v>127.01</v>
      </c>
      <c r="S582" t="n">
        <v>48.21</v>
      </c>
      <c r="T582" t="n">
        <v>33143.36</v>
      </c>
      <c r="U582" t="n">
        <v>0.38</v>
      </c>
      <c r="V582" t="n">
        <v>0.71</v>
      </c>
      <c r="W582" t="n">
        <v>0.28</v>
      </c>
      <c r="X582" t="n">
        <v>2.04</v>
      </c>
      <c r="Y582" t="n">
        <v>1</v>
      </c>
      <c r="Z582" t="n">
        <v>10</v>
      </c>
    </row>
    <row r="583">
      <c r="A583" t="n">
        <v>7</v>
      </c>
      <c r="B583" t="n">
        <v>90</v>
      </c>
      <c r="C583" t="inlineStr">
        <is>
          <t xml:space="preserve">CONCLUIDO	</t>
        </is>
      </c>
      <c r="D583" t="n">
        <v>4.1874</v>
      </c>
      <c r="E583" t="n">
        <v>23.88</v>
      </c>
      <c r="F583" t="n">
        <v>19.11</v>
      </c>
      <c r="G583" t="n">
        <v>17.38</v>
      </c>
      <c r="H583" t="n">
        <v>0.27</v>
      </c>
      <c r="I583" t="n">
        <v>66</v>
      </c>
      <c r="J583" t="n">
        <v>179.33</v>
      </c>
      <c r="K583" t="n">
        <v>52.44</v>
      </c>
      <c r="L583" t="n">
        <v>2.75</v>
      </c>
      <c r="M583" t="n">
        <v>64</v>
      </c>
      <c r="N583" t="n">
        <v>34.14</v>
      </c>
      <c r="O583" t="n">
        <v>22351.34</v>
      </c>
      <c r="P583" t="n">
        <v>246.25</v>
      </c>
      <c r="Q583" t="n">
        <v>444.56</v>
      </c>
      <c r="R583" t="n">
        <v>120.3</v>
      </c>
      <c r="S583" t="n">
        <v>48.21</v>
      </c>
      <c r="T583" t="n">
        <v>29824.17</v>
      </c>
      <c r="U583" t="n">
        <v>0.4</v>
      </c>
      <c r="V583" t="n">
        <v>0.71</v>
      </c>
      <c r="W583" t="n">
        <v>0.27</v>
      </c>
      <c r="X583" t="n">
        <v>1.84</v>
      </c>
      <c r="Y583" t="n">
        <v>1</v>
      </c>
      <c r="Z583" t="n">
        <v>10</v>
      </c>
    </row>
    <row r="584">
      <c r="A584" t="n">
        <v>8</v>
      </c>
      <c r="B584" t="n">
        <v>90</v>
      </c>
      <c r="C584" t="inlineStr">
        <is>
          <t xml:space="preserve">CONCLUIDO	</t>
        </is>
      </c>
      <c r="D584" t="n">
        <v>4.2613</v>
      </c>
      <c r="E584" t="n">
        <v>23.47</v>
      </c>
      <c r="F584" t="n">
        <v>18.91</v>
      </c>
      <c r="G584" t="n">
        <v>18.91</v>
      </c>
      <c r="H584" t="n">
        <v>0.3</v>
      </c>
      <c r="I584" t="n">
        <v>60</v>
      </c>
      <c r="J584" t="n">
        <v>179.7</v>
      </c>
      <c r="K584" t="n">
        <v>52.44</v>
      </c>
      <c r="L584" t="n">
        <v>3</v>
      </c>
      <c r="M584" t="n">
        <v>58</v>
      </c>
      <c r="N584" t="n">
        <v>34.26</v>
      </c>
      <c r="O584" t="n">
        <v>22397.24</v>
      </c>
      <c r="P584" t="n">
        <v>243.21</v>
      </c>
      <c r="Q584" t="n">
        <v>444.55</v>
      </c>
      <c r="R584" t="n">
        <v>113.77</v>
      </c>
      <c r="S584" t="n">
        <v>48.21</v>
      </c>
      <c r="T584" t="n">
        <v>26588.62</v>
      </c>
      <c r="U584" t="n">
        <v>0.42</v>
      </c>
      <c r="V584" t="n">
        <v>0.72</v>
      </c>
      <c r="W584" t="n">
        <v>0.26</v>
      </c>
      <c r="X584" t="n">
        <v>1.64</v>
      </c>
      <c r="Y584" t="n">
        <v>1</v>
      </c>
      <c r="Z584" t="n">
        <v>10</v>
      </c>
    </row>
    <row r="585">
      <c r="A585" t="n">
        <v>9</v>
      </c>
      <c r="B585" t="n">
        <v>90</v>
      </c>
      <c r="C585" t="inlineStr">
        <is>
          <t xml:space="preserve">CONCLUIDO	</t>
        </is>
      </c>
      <c r="D585" t="n">
        <v>4.3707</v>
      </c>
      <c r="E585" t="n">
        <v>22.88</v>
      </c>
      <c r="F585" t="n">
        <v>18.54</v>
      </c>
      <c r="G585" t="n">
        <v>20.6</v>
      </c>
      <c r="H585" t="n">
        <v>0.32</v>
      </c>
      <c r="I585" t="n">
        <v>54</v>
      </c>
      <c r="J585" t="n">
        <v>180.07</v>
      </c>
      <c r="K585" t="n">
        <v>52.44</v>
      </c>
      <c r="L585" t="n">
        <v>3.25</v>
      </c>
      <c r="M585" t="n">
        <v>52</v>
      </c>
      <c r="N585" t="n">
        <v>34.38</v>
      </c>
      <c r="O585" t="n">
        <v>22443.18</v>
      </c>
      <c r="P585" t="n">
        <v>237.82</v>
      </c>
      <c r="Q585" t="n">
        <v>444.68</v>
      </c>
      <c r="R585" t="n">
        <v>101.06</v>
      </c>
      <c r="S585" t="n">
        <v>48.21</v>
      </c>
      <c r="T585" t="n">
        <v>20266.55</v>
      </c>
      <c r="U585" t="n">
        <v>0.48</v>
      </c>
      <c r="V585" t="n">
        <v>0.74</v>
      </c>
      <c r="W585" t="n">
        <v>0.25</v>
      </c>
      <c r="X585" t="n">
        <v>1.26</v>
      </c>
      <c r="Y585" t="n">
        <v>1</v>
      </c>
      <c r="Z585" t="n">
        <v>10</v>
      </c>
    </row>
    <row r="586">
      <c r="A586" t="n">
        <v>10</v>
      </c>
      <c r="B586" t="n">
        <v>90</v>
      </c>
      <c r="C586" t="inlineStr">
        <is>
          <t xml:space="preserve">CONCLUIDO	</t>
        </is>
      </c>
      <c r="D586" t="n">
        <v>4.3166</v>
      </c>
      <c r="E586" t="n">
        <v>23.17</v>
      </c>
      <c r="F586" t="n">
        <v>18.93</v>
      </c>
      <c r="G586" t="n">
        <v>22.27</v>
      </c>
      <c r="H586" t="n">
        <v>0.34</v>
      </c>
      <c r="I586" t="n">
        <v>51</v>
      </c>
      <c r="J586" t="n">
        <v>180.45</v>
      </c>
      <c r="K586" t="n">
        <v>52.44</v>
      </c>
      <c r="L586" t="n">
        <v>3.5</v>
      </c>
      <c r="M586" t="n">
        <v>49</v>
      </c>
      <c r="N586" t="n">
        <v>34.51</v>
      </c>
      <c r="O586" t="n">
        <v>22489.16</v>
      </c>
      <c r="P586" t="n">
        <v>242.73</v>
      </c>
      <c r="Q586" t="n">
        <v>444.62</v>
      </c>
      <c r="R586" t="n">
        <v>116.44</v>
      </c>
      <c r="S586" t="n">
        <v>48.21</v>
      </c>
      <c r="T586" t="n">
        <v>27969.1</v>
      </c>
      <c r="U586" t="n">
        <v>0.41</v>
      </c>
      <c r="V586" t="n">
        <v>0.72</v>
      </c>
      <c r="W586" t="n">
        <v>0.21</v>
      </c>
      <c r="X586" t="n">
        <v>1.65</v>
      </c>
      <c r="Y586" t="n">
        <v>1</v>
      </c>
      <c r="Z586" t="n">
        <v>10</v>
      </c>
    </row>
    <row r="587">
      <c r="A587" t="n">
        <v>11</v>
      </c>
      <c r="B587" t="n">
        <v>90</v>
      </c>
      <c r="C587" t="inlineStr">
        <is>
          <t xml:space="preserve">CONCLUIDO	</t>
        </is>
      </c>
      <c r="D587" t="n">
        <v>4.3957</v>
      </c>
      <c r="E587" t="n">
        <v>22.75</v>
      </c>
      <c r="F587" t="n">
        <v>18.66</v>
      </c>
      <c r="G587" t="n">
        <v>23.82</v>
      </c>
      <c r="H587" t="n">
        <v>0.37</v>
      </c>
      <c r="I587" t="n">
        <v>47</v>
      </c>
      <c r="J587" t="n">
        <v>180.82</v>
      </c>
      <c r="K587" t="n">
        <v>52.44</v>
      </c>
      <c r="L587" t="n">
        <v>3.75</v>
      </c>
      <c r="M587" t="n">
        <v>45</v>
      </c>
      <c r="N587" t="n">
        <v>34.63</v>
      </c>
      <c r="O587" t="n">
        <v>22535.19</v>
      </c>
      <c r="P587" t="n">
        <v>238.7</v>
      </c>
      <c r="Q587" t="n">
        <v>444.56</v>
      </c>
      <c r="R587" t="n">
        <v>105.88</v>
      </c>
      <c r="S587" t="n">
        <v>48.21</v>
      </c>
      <c r="T587" t="n">
        <v>22709.1</v>
      </c>
      <c r="U587" t="n">
        <v>0.46</v>
      </c>
      <c r="V587" t="n">
        <v>0.73</v>
      </c>
      <c r="W587" t="n">
        <v>0.24</v>
      </c>
      <c r="X587" t="n">
        <v>1.38</v>
      </c>
      <c r="Y587" t="n">
        <v>1</v>
      </c>
      <c r="Z587" t="n">
        <v>10</v>
      </c>
    </row>
    <row r="588">
      <c r="A588" t="n">
        <v>12</v>
      </c>
      <c r="B588" t="n">
        <v>90</v>
      </c>
      <c r="C588" t="inlineStr">
        <is>
          <t xml:space="preserve">CONCLUIDO	</t>
        </is>
      </c>
      <c r="D588" t="n">
        <v>4.439</v>
      </c>
      <c r="E588" t="n">
        <v>22.53</v>
      </c>
      <c r="F588" t="n">
        <v>18.54</v>
      </c>
      <c r="G588" t="n">
        <v>25.29</v>
      </c>
      <c r="H588" t="n">
        <v>0.39</v>
      </c>
      <c r="I588" t="n">
        <v>44</v>
      </c>
      <c r="J588" t="n">
        <v>181.19</v>
      </c>
      <c r="K588" t="n">
        <v>52.44</v>
      </c>
      <c r="L588" t="n">
        <v>4</v>
      </c>
      <c r="M588" t="n">
        <v>42</v>
      </c>
      <c r="N588" t="n">
        <v>34.75</v>
      </c>
      <c r="O588" t="n">
        <v>22581.25</v>
      </c>
      <c r="P588" t="n">
        <v>236.84</v>
      </c>
      <c r="Q588" t="n">
        <v>444.63</v>
      </c>
      <c r="R588" t="n">
        <v>102.07</v>
      </c>
      <c r="S588" t="n">
        <v>48.21</v>
      </c>
      <c r="T588" t="n">
        <v>20820.64</v>
      </c>
      <c r="U588" t="n">
        <v>0.47</v>
      </c>
      <c r="V588" t="n">
        <v>0.74</v>
      </c>
      <c r="W588" t="n">
        <v>0.23</v>
      </c>
      <c r="X588" t="n">
        <v>1.26</v>
      </c>
      <c r="Y588" t="n">
        <v>1</v>
      </c>
      <c r="Z588" t="n">
        <v>10</v>
      </c>
    </row>
    <row r="589">
      <c r="A589" t="n">
        <v>13</v>
      </c>
      <c r="B589" t="n">
        <v>90</v>
      </c>
      <c r="C589" t="inlineStr">
        <is>
          <t xml:space="preserve">CONCLUIDO	</t>
        </is>
      </c>
      <c r="D589" t="n">
        <v>4.4828</v>
      </c>
      <c r="E589" t="n">
        <v>22.31</v>
      </c>
      <c r="F589" t="n">
        <v>18.43</v>
      </c>
      <c r="G589" t="n">
        <v>26.97</v>
      </c>
      <c r="H589" t="n">
        <v>0.42</v>
      </c>
      <c r="I589" t="n">
        <v>41</v>
      </c>
      <c r="J589" t="n">
        <v>181.57</v>
      </c>
      <c r="K589" t="n">
        <v>52.44</v>
      </c>
      <c r="L589" t="n">
        <v>4.25</v>
      </c>
      <c r="M589" t="n">
        <v>39</v>
      </c>
      <c r="N589" t="n">
        <v>34.88</v>
      </c>
      <c r="O589" t="n">
        <v>22627.36</v>
      </c>
      <c r="P589" t="n">
        <v>235.05</v>
      </c>
      <c r="Q589" t="n">
        <v>444.57</v>
      </c>
      <c r="R589" t="n">
        <v>98.27</v>
      </c>
      <c r="S589" t="n">
        <v>48.21</v>
      </c>
      <c r="T589" t="n">
        <v>18932.71</v>
      </c>
      <c r="U589" t="n">
        <v>0.49</v>
      </c>
      <c r="V589" t="n">
        <v>0.74</v>
      </c>
      <c r="W589" t="n">
        <v>0.23</v>
      </c>
      <c r="X589" t="n">
        <v>1.15</v>
      </c>
      <c r="Y589" t="n">
        <v>1</v>
      </c>
      <c r="Z589" t="n">
        <v>10</v>
      </c>
    </row>
    <row r="590">
      <c r="A590" t="n">
        <v>14</v>
      </c>
      <c r="B590" t="n">
        <v>90</v>
      </c>
      <c r="C590" t="inlineStr">
        <is>
          <t xml:space="preserve">CONCLUIDO	</t>
        </is>
      </c>
      <c r="D590" t="n">
        <v>4.5051</v>
      </c>
      <c r="E590" t="n">
        <v>22.2</v>
      </c>
      <c r="F590" t="n">
        <v>18.39</v>
      </c>
      <c r="G590" t="n">
        <v>28.29</v>
      </c>
      <c r="H590" t="n">
        <v>0.44</v>
      </c>
      <c r="I590" t="n">
        <v>39</v>
      </c>
      <c r="J590" t="n">
        <v>181.94</v>
      </c>
      <c r="K590" t="n">
        <v>52.44</v>
      </c>
      <c r="L590" t="n">
        <v>4.5</v>
      </c>
      <c r="M590" t="n">
        <v>37</v>
      </c>
      <c r="N590" t="n">
        <v>35</v>
      </c>
      <c r="O590" t="n">
        <v>22673.63</v>
      </c>
      <c r="P590" t="n">
        <v>234.16</v>
      </c>
      <c r="Q590" t="n">
        <v>444.57</v>
      </c>
      <c r="R590" t="n">
        <v>96.93000000000001</v>
      </c>
      <c r="S590" t="n">
        <v>48.21</v>
      </c>
      <c r="T590" t="n">
        <v>18273.94</v>
      </c>
      <c r="U590" t="n">
        <v>0.5</v>
      </c>
      <c r="V590" t="n">
        <v>0.74</v>
      </c>
      <c r="W590" t="n">
        <v>0.23</v>
      </c>
      <c r="X590" t="n">
        <v>1.11</v>
      </c>
      <c r="Y590" t="n">
        <v>1</v>
      </c>
      <c r="Z590" t="n">
        <v>10</v>
      </c>
    </row>
    <row r="591">
      <c r="A591" t="n">
        <v>15</v>
      </c>
      <c r="B591" t="n">
        <v>90</v>
      </c>
      <c r="C591" t="inlineStr">
        <is>
          <t xml:space="preserve">CONCLUIDO	</t>
        </is>
      </c>
      <c r="D591" t="n">
        <v>4.5355</v>
      </c>
      <c r="E591" t="n">
        <v>22.05</v>
      </c>
      <c r="F591" t="n">
        <v>18.31</v>
      </c>
      <c r="G591" t="n">
        <v>29.7</v>
      </c>
      <c r="H591" t="n">
        <v>0.46</v>
      </c>
      <c r="I591" t="n">
        <v>37</v>
      </c>
      <c r="J591" t="n">
        <v>182.32</v>
      </c>
      <c r="K591" t="n">
        <v>52.44</v>
      </c>
      <c r="L591" t="n">
        <v>4.75</v>
      </c>
      <c r="M591" t="n">
        <v>35</v>
      </c>
      <c r="N591" t="n">
        <v>35.12</v>
      </c>
      <c r="O591" t="n">
        <v>22719.83</v>
      </c>
      <c r="P591" t="n">
        <v>232.72</v>
      </c>
      <c r="Q591" t="n">
        <v>444.56</v>
      </c>
      <c r="R591" t="n">
        <v>94.31999999999999</v>
      </c>
      <c r="S591" t="n">
        <v>48.21</v>
      </c>
      <c r="T591" t="n">
        <v>16979.33</v>
      </c>
      <c r="U591" t="n">
        <v>0.51</v>
      </c>
      <c r="V591" t="n">
        <v>0.75</v>
      </c>
      <c r="W591" t="n">
        <v>0.22</v>
      </c>
      <c r="X591" t="n">
        <v>1.03</v>
      </c>
      <c r="Y591" t="n">
        <v>1</v>
      </c>
      <c r="Z591" t="n">
        <v>10</v>
      </c>
    </row>
    <row r="592">
      <c r="A592" t="n">
        <v>16</v>
      </c>
      <c r="B592" t="n">
        <v>90</v>
      </c>
      <c r="C592" t="inlineStr">
        <is>
          <t xml:space="preserve">CONCLUIDO	</t>
        </is>
      </c>
      <c r="D592" t="n">
        <v>4.5585</v>
      </c>
      <c r="E592" t="n">
        <v>21.94</v>
      </c>
      <c r="F592" t="n">
        <v>18.27</v>
      </c>
      <c r="G592" t="n">
        <v>31.32</v>
      </c>
      <c r="H592" t="n">
        <v>0.49</v>
      </c>
      <c r="I592" t="n">
        <v>35</v>
      </c>
      <c r="J592" t="n">
        <v>182.69</v>
      </c>
      <c r="K592" t="n">
        <v>52.44</v>
      </c>
      <c r="L592" t="n">
        <v>5</v>
      </c>
      <c r="M592" t="n">
        <v>33</v>
      </c>
      <c r="N592" t="n">
        <v>35.25</v>
      </c>
      <c r="O592" t="n">
        <v>22766.06</v>
      </c>
      <c r="P592" t="n">
        <v>231.73</v>
      </c>
      <c r="Q592" t="n">
        <v>444.57</v>
      </c>
      <c r="R592" t="n">
        <v>93.08</v>
      </c>
      <c r="S592" t="n">
        <v>48.21</v>
      </c>
      <c r="T592" t="n">
        <v>16370.04</v>
      </c>
      <c r="U592" t="n">
        <v>0.52</v>
      </c>
      <c r="V592" t="n">
        <v>0.75</v>
      </c>
      <c r="W592" t="n">
        <v>0.22</v>
      </c>
      <c r="X592" t="n">
        <v>0.99</v>
      </c>
      <c r="Y592" t="n">
        <v>1</v>
      </c>
      <c r="Z592" t="n">
        <v>10</v>
      </c>
    </row>
    <row r="593">
      <c r="A593" t="n">
        <v>17</v>
      </c>
      <c r="B593" t="n">
        <v>90</v>
      </c>
      <c r="C593" t="inlineStr">
        <is>
          <t xml:space="preserve">CONCLUIDO	</t>
        </is>
      </c>
      <c r="D593" t="n">
        <v>4.5897</v>
      </c>
      <c r="E593" t="n">
        <v>21.79</v>
      </c>
      <c r="F593" t="n">
        <v>18.19</v>
      </c>
      <c r="G593" t="n">
        <v>33.08</v>
      </c>
      <c r="H593" t="n">
        <v>0.51</v>
      </c>
      <c r="I593" t="n">
        <v>33</v>
      </c>
      <c r="J593" t="n">
        <v>183.07</v>
      </c>
      <c r="K593" t="n">
        <v>52.44</v>
      </c>
      <c r="L593" t="n">
        <v>5.25</v>
      </c>
      <c r="M593" t="n">
        <v>31</v>
      </c>
      <c r="N593" t="n">
        <v>35.37</v>
      </c>
      <c r="O593" t="n">
        <v>22812.34</v>
      </c>
      <c r="P593" t="n">
        <v>230.43</v>
      </c>
      <c r="Q593" t="n">
        <v>444.56</v>
      </c>
      <c r="R593" t="n">
        <v>90.42</v>
      </c>
      <c r="S593" t="n">
        <v>48.21</v>
      </c>
      <c r="T593" t="n">
        <v>15051.45</v>
      </c>
      <c r="U593" t="n">
        <v>0.53</v>
      </c>
      <c r="V593" t="n">
        <v>0.75</v>
      </c>
      <c r="W593" t="n">
        <v>0.22</v>
      </c>
      <c r="X593" t="n">
        <v>0.92</v>
      </c>
      <c r="Y593" t="n">
        <v>1</v>
      </c>
      <c r="Z593" t="n">
        <v>10</v>
      </c>
    </row>
    <row r="594">
      <c r="A594" t="n">
        <v>18</v>
      </c>
      <c r="B594" t="n">
        <v>90</v>
      </c>
      <c r="C594" t="inlineStr">
        <is>
          <t xml:space="preserve">CONCLUIDO	</t>
        </is>
      </c>
      <c r="D594" t="n">
        <v>4.6205</v>
      </c>
      <c r="E594" t="n">
        <v>21.64</v>
      </c>
      <c r="F594" t="n">
        <v>18.12</v>
      </c>
      <c r="G594" t="n">
        <v>35.07</v>
      </c>
      <c r="H594" t="n">
        <v>0.53</v>
      </c>
      <c r="I594" t="n">
        <v>31</v>
      </c>
      <c r="J594" t="n">
        <v>183.44</v>
      </c>
      <c r="K594" t="n">
        <v>52.44</v>
      </c>
      <c r="L594" t="n">
        <v>5.5</v>
      </c>
      <c r="M594" t="n">
        <v>29</v>
      </c>
      <c r="N594" t="n">
        <v>35.5</v>
      </c>
      <c r="O594" t="n">
        <v>22858.66</v>
      </c>
      <c r="P594" t="n">
        <v>229.22</v>
      </c>
      <c r="Q594" t="n">
        <v>444.55</v>
      </c>
      <c r="R594" t="n">
        <v>88.14</v>
      </c>
      <c r="S594" t="n">
        <v>48.21</v>
      </c>
      <c r="T594" t="n">
        <v>13922.49</v>
      </c>
      <c r="U594" t="n">
        <v>0.55</v>
      </c>
      <c r="V594" t="n">
        <v>0.75</v>
      </c>
      <c r="W594" t="n">
        <v>0.21</v>
      </c>
      <c r="X594" t="n">
        <v>0.84</v>
      </c>
      <c r="Y594" t="n">
        <v>1</v>
      </c>
      <c r="Z594" t="n">
        <v>10</v>
      </c>
    </row>
    <row r="595">
      <c r="A595" t="n">
        <v>19</v>
      </c>
      <c r="B595" t="n">
        <v>90</v>
      </c>
      <c r="C595" t="inlineStr">
        <is>
          <t xml:space="preserve">CONCLUIDO	</t>
        </is>
      </c>
      <c r="D595" t="n">
        <v>4.634</v>
      </c>
      <c r="E595" t="n">
        <v>21.58</v>
      </c>
      <c r="F595" t="n">
        <v>18.09</v>
      </c>
      <c r="G595" t="n">
        <v>36.18</v>
      </c>
      <c r="H595" t="n">
        <v>0.55</v>
      </c>
      <c r="I595" t="n">
        <v>30</v>
      </c>
      <c r="J595" t="n">
        <v>183.82</v>
      </c>
      <c r="K595" t="n">
        <v>52.44</v>
      </c>
      <c r="L595" t="n">
        <v>5.75</v>
      </c>
      <c r="M595" t="n">
        <v>28</v>
      </c>
      <c r="N595" t="n">
        <v>35.63</v>
      </c>
      <c r="O595" t="n">
        <v>22905.03</v>
      </c>
      <c r="P595" t="n">
        <v>228.49</v>
      </c>
      <c r="Q595" t="n">
        <v>444.56</v>
      </c>
      <c r="R595" t="n">
        <v>87.17</v>
      </c>
      <c r="S595" t="n">
        <v>48.21</v>
      </c>
      <c r="T595" t="n">
        <v>13441.73</v>
      </c>
      <c r="U595" t="n">
        <v>0.55</v>
      </c>
      <c r="V595" t="n">
        <v>0.75</v>
      </c>
      <c r="W595" t="n">
        <v>0.21</v>
      </c>
      <c r="X595" t="n">
        <v>0.82</v>
      </c>
      <c r="Y595" t="n">
        <v>1</v>
      </c>
      <c r="Z595" t="n">
        <v>10</v>
      </c>
    </row>
    <row r="596">
      <c r="A596" t="n">
        <v>20</v>
      </c>
      <c r="B596" t="n">
        <v>90</v>
      </c>
      <c r="C596" t="inlineStr">
        <is>
          <t xml:space="preserve">CONCLUIDO	</t>
        </is>
      </c>
      <c r="D596" t="n">
        <v>4.65</v>
      </c>
      <c r="E596" t="n">
        <v>21.51</v>
      </c>
      <c r="F596" t="n">
        <v>18.05</v>
      </c>
      <c r="G596" t="n">
        <v>37.35</v>
      </c>
      <c r="H596" t="n">
        <v>0.58</v>
      </c>
      <c r="I596" t="n">
        <v>29</v>
      </c>
      <c r="J596" t="n">
        <v>184.19</v>
      </c>
      <c r="K596" t="n">
        <v>52.44</v>
      </c>
      <c r="L596" t="n">
        <v>6</v>
      </c>
      <c r="M596" t="n">
        <v>27</v>
      </c>
      <c r="N596" t="n">
        <v>35.75</v>
      </c>
      <c r="O596" t="n">
        <v>22951.43</v>
      </c>
      <c r="P596" t="n">
        <v>227.32</v>
      </c>
      <c r="Q596" t="n">
        <v>444.55</v>
      </c>
      <c r="R596" t="n">
        <v>85.84999999999999</v>
      </c>
      <c r="S596" t="n">
        <v>48.21</v>
      </c>
      <c r="T596" t="n">
        <v>12782.9</v>
      </c>
      <c r="U596" t="n">
        <v>0.5600000000000001</v>
      </c>
      <c r="V596" t="n">
        <v>0.76</v>
      </c>
      <c r="W596" t="n">
        <v>0.21</v>
      </c>
      <c r="X596" t="n">
        <v>0.78</v>
      </c>
      <c r="Y596" t="n">
        <v>1</v>
      </c>
      <c r="Z596" t="n">
        <v>10</v>
      </c>
    </row>
    <row r="597">
      <c r="A597" t="n">
        <v>21</v>
      </c>
      <c r="B597" t="n">
        <v>90</v>
      </c>
      <c r="C597" t="inlineStr">
        <is>
          <t xml:space="preserve">CONCLUIDO	</t>
        </is>
      </c>
      <c r="D597" t="n">
        <v>4.7021</v>
      </c>
      <c r="E597" t="n">
        <v>21.27</v>
      </c>
      <c r="F597" t="n">
        <v>17.89</v>
      </c>
      <c r="G597" t="n">
        <v>39.75</v>
      </c>
      <c r="H597" t="n">
        <v>0.6</v>
      </c>
      <c r="I597" t="n">
        <v>27</v>
      </c>
      <c r="J597" t="n">
        <v>184.57</v>
      </c>
      <c r="K597" t="n">
        <v>52.44</v>
      </c>
      <c r="L597" t="n">
        <v>6.25</v>
      </c>
      <c r="M597" t="n">
        <v>25</v>
      </c>
      <c r="N597" t="n">
        <v>35.88</v>
      </c>
      <c r="O597" t="n">
        <v>22997.88</v>
      </c>
      <c r="P597" t="n">
        <v>224.87</v>
      </c>
      <c r="Q597" t="n">
        <v>444.55</v>
      </c>
      <c r="R597" t="n">
        <v>80.01000000000001</v>
      </c>
      <c r="S597" t="n">
        <v>48.21</v>
      </c>
      <c r="T597" t="n">
        <v>9873.190000000001</v>
      </c>
      <c r="U597" t="n">
        <v>0.6</v>
      </c>
      <c r="V597" t="n">
        <v>0.76</v>
      </c>
      <c r="W597" t="n">
        <v>0.21</v>
      </c>
      <c r="X597" t="n">
        <v>0.61</v>
      </c>
      <c r="Y597" t="n">
        <v>1</v>
      </c>
      <c r="Z597" t="n">
        <v>10</v>
      </c>
    </row>
    <row r="598">
      <c r="A598" t="n">
        <v>22</v>
      </c>
      <c r="B598" t="n">
        <v>90</v>
      </c>
      <c r="C598" t="inlineStr">
        <is>
          <t xml:space="preserve">CONCLUIDO	</t>
        </is>
      </c>
      <c r="D598" t="n">
        <v>4.6852</v>
      </c>
      <c r="E598" t="n">
        <v>21.34</v>
      </c>
      <c r="F598" t="n">
        <v>18</v>
      </c>
      <c r="G598" t="n">
        <v>41.54</v>
      </c>
      <c r="H598" t="n">
        <v>0.62</v>
      </c>
      <c r="I598" t="n">
        <v>26</v>
      </c>
      <c r="J598" t="n">
        <v>184.95</v>
      </c>
      <c r="K598" t="n">
        <v>52.44</v>
      </c>
      <c r="L598" t="n">
        <v>6.5</v>
      </c>
      <c r="M598" t="n">
        <v>24</v>
      </c>
      <c r="N598" t="n">
        <v>36.01</v>
      </c>
      <c r="O598" t="n">
        <v>23044.38</v>
      </c>
      <c r="P598" t="n">
        <v>226.1</v>
      </c>
      <c r="Q598" t="n">
        <v>444.59</v>
      </c>
      <c r="R598" t="n">
        <v>84.7</v>
      </c>
      <c r="S598" t="n">
        <v>48.21</v>
      </c>
      <c r="T598" t="n">
        <v>12224.6</v>
      </c>
      <c r="U598" t="n">
        <v>0.57</v>
      </c>
      <c r="V598" t="n">
        <v>0.76</v>
      </c>
      <c r="W598" t="n">
        <v>0.19</v>
      </c>
      <c r="X598" t="n">
        <v>0.72</v>
      </c>
      <c r="Y598" t="n">
        <v>1</v>
      </c>
      <c r="Z598" t="n">
        <v>10</v>
      </c>
    </row>
    <row r="599">
      <c r="A599" t="n">
        <v>23</v>
      </c>
      <c r="B599" t="n">
        <v>90</v>
      </c>
      <c r="C599" t="inlineStr">
        <is>
          <t xml:space="preserve">CONCLUIDO	</t>
        </is>
      </c>
      <c r="D599" t="n">
        <v>4.6947</v>
      </c>
      <c r="E599" t="n">
        <v>21.3</v>
      </c>
      <c r="F599" t="n">
        <v>17.99</v>
      </c>
      <c r="G599" t="n">
        <v>43.18</v>
      </c>
      <c r="H599" t="n">
        <v>0.65</v>
      </c>
      <c r="I599" t="n">
        <v>25</v>
      </c>
      <c r="J599" t="n">
        <v>185.33</v>
      </c>
      <c r="K599" t="n">
        <v>52.44</v>
      </c>
      <c r="L599" t="n">
        <v>6.75</v>
      </c>
      <c r="M599" t="n">
        <v>23</v>
      </c>
      <c r="N599" t="n">
        <v>36.13</v>
      </c>
      <c r="O599" t="n">
        <v>23090.91</v>
      </c>
      <c r="P599" t="n">
        <v>225.46</v>
      </c>
      <c r="Q599" t="n">
        <v>444.57</v>
      </c>
      <c r="R599" t="n">
        <v>84</v>
      </c>
      <c r="S599" t="n">
        <v>48.21</v>
      </c>
      <c r="T599" t="n">
        <v>11878.08</v>
      </c>
      <c r="U599" t="n">
        <v>0.57</v>
      </c>
      <c r="V599" t="n">
        <v>0.76</v>
      </c>
      <c r="W599" t="n">
        <v>0.2</v>
      </c>
      <c r="X599" t="n">
        <v>0.71</v>
      </c>
      <c r="Y599" t="n">
        <v>1</v>
      </c>
      <c r="Z599" t="n">
        <v>10</v>
      </c>
    </row>
    <row r="600">
      <c r="A600" t="n">
        <v>24</v>
      </c>
      <c r="B600" t="n">
        <v>90</v>
      </c>
      <c r="C600" t="inlineStr">
        <is>
          <t xml:space="preserve">CONCLUIDO	</t>
        </is>
      </c>
      <c r="D600" t="n">
        <v>4.714</v>
      </c>
      <c r="E600" t="n">
        <v>21.21</v>
      </c>
      <c r="F600" t="n">
        <v>17.94</v>
      </c>
      <c r="G600" t="n">
        <v>44.85</v>
      </c>
      <c r="H600" t="n">
        <v>0.67</v>
      </c>
      <c r="I600" t="n">
        <v>24</v>
      </c>
      <c r="J600" t="n">
        <v>185.7</v>
      </c>
      <c r="K600" t="n">
        <v>52.44</v>
      </c>
      <c r="L600" t="n">
        <v>7</v>
      </c>
      <c r="M600" t="n">
        <v>22</v>
      </c>
      <c r="N600" t="n">
        <v>36.26</v>
      </c>
      <c r="O600" t="n">
        <v>23137.49</v>
      </c>
      <c r="P600" t="n">
        <v>224.45</v>
      </c>
      <c r="Q600" t="n">
        <v>444.55</v>
      </c>
      <c r="R600" t="n">
        <v>82.33</v>
      </c>
      <c r="S600" t="n">
        <v>48.21</v>
      </c>
      <c r="T600" t="n">
        <v>11048.64</v>
      </c>
      <c r="U600" t="n">
        <v>0.59</v>
      </c>
      <c r="V600" t="n">
        <v>0.76</v>
      </c>
      <c r="W600" t="n">
        <v>0.2</v>
      </c>
      <c r="X600" t="n">
        <v>0.66</v>
      </c>
      <c r="Y600" t="n">
        <v>1</v>
      </c>
      <c r="Z600" t="n">
        <v>10</v>
      </c>
    </row>
    <row r="601">
      <c r="A601" t="n">
        <v>25</v>
      </c>
      <c r="B601" t="n">
        <v>90</v>
      </c>
      <c r="C601" t="inlineStr">
        <is>
          <t xml:space="preserve">CONCLUIDO	</t>
        </is>
      </c>
      <c r="D601" t="n">
        <v>4.712</v>
      </c>
      <c r="E601" t="n">
        <v>21.22</v>
      </c>
      <c r="F601" t="n">
        <v>17.95</v>
      </c>
      <c r="G601" t="n">
        <v>44.87</v>
      </c>
      <c r="H601" t="n">
        <v>0.6899999999999999</v>
      </c>
      <c r="I601" t="n">
        <v>24</v>
      </c>
      <c r="J601" t="n">
        <v>186.08</v>
      </c>
      <c r="K601" t="n">
        <v>52.44</v>
      </c>
      <c r="L601" t="n">
        <v>7.25</v>
      </c>
      <c r="M601" t="n">
        <v>22</v>
      </c>
      <c r="N601" t="n">
        <v>36.39</v>
      </c>
      <c r="O601" t="n">
        <v>23184.11</v>
      </c>
      <c r="P601" t="n">
        <v>224.09</v>
      </c>
      <c r="Q601" t="n">
        <v>444.56</v>
      </c>
      <c r="R601" t="n">
        <v>82.52</v>
      </c>
      <c r="S601" t="n">
        <v>48.21</v>
      </c>
      <c r="T601" t="n">
        <v>11145.87</v>
      </c>
      <c r="U601" t="n">
        <v>0.58</v>
      </c>
      <c r="V601" t="n">
        <v>0.76</v>
      </c>
      <c r="W601" t="n">
        <v>0.2</v>
      </c>
      <c r="X601" t="n">
        <v>0.67</v>
      </c>
      <c r="Y601" t="n">
        <v>1</v>
      </c>
      <c r="Z601" t="n">
        <v>10</v>
      </c>
    </row>
    <row r="602">
      <c r="A602" t="n">
        <v>26</v>
      </c>
      <c r="B602" t="n">
        <v>90</v>
      </c>
      <c r="C602" t="inlineStr">
        <is>
          <t xml:space="preserve">CONCLUIDO	</t>
        </is>
      </c>
      <c r="D602" t="n">
        <v>4.7284</v>
      </c>
      <c r="E602" t="n">
        <v>21.15</v>
      </c>
      <c r="F602" t="n">
        <v>17.91</v>
      </c>
      <c r="G602" t="n">
        <v>46.72</v>
      </c>
      <c r="H602" t="n">
        <v>0.71</v>
      </c>
      <c r="I602" t="n">
        <v>23</v>
      </c>
      <c r="J602" t="n">
        <v>186.46</v>
      </c>
      <c r="K602" t="n">
        <v>52.44</v>
      </c>
      <c r="L602" t="n">
        <v>7.5</v>
      </c>
      <c r="M602" t="n">
        <v>21</v>
      </c>
      <c r="N602" t="n">
        <v>36.52</v>
      </c>
      <c r="O602" t="n">
        <v>23230.78</v>
      </c>
      <c r="P602" t="n">
        <v>223.52</v>
      </c>
      <c r="Q602" t="n">
        <v>444.55</v>
      </c>
      <c r="R602" t="n">
        <v>81.34</v>
      </c>
      <c r="S602" t="n">
        <v>48.21</v>
      </c>
      <c r="T602" t="n">
        <v>10559.04</v>
      </c>
      <c r="U602" t="n">
        <v>0.59</v>
      </c>
      <c r="V602" t="n">
        <v>0.76</v>
      </c>
      <c r="W602" t="n">
        <v>0.2</v>
      </c>
      <c r="X602" t="n">
        <v>0.63</v>
      </c>
      <c r="Y602" t="n">
        <v>1</v>
      </c>
      <c r="Z602" t="n">
        <v>10</v>
      </c>
    </row>
    <row r="603">
      <c r="A603" t="n">
        <v>27</v>
      </c>
      <c r="B603" t="n">
        <v>90</v>
      </c>
      <c r="C603" t="inlineStr">
        <is>
          <t xml:space="preserve">CONCLUIDO	</t>
        </is>
      </c>
      <c r="D603" t="n">
        <v>4.7429</v>
      </c>
      <c r="E603" t="n">
        <v>21.08</v>
      </c>
      <c r="F603" t="n">
        <v>17.88</v>
      </c>
      <c r="G603" t="n">
        <v>48.77</v>
      </c>
      <c r="H603" t="n">
        <v>0.74</v>
      </c>
      <c r="I603" t="n">
        <v>22</v>
      </c>
      <c r="J603" t="n">
        <v>186.84</v>
      </c>
      <c r="K603" t="n">
        <v>52.44</v>
      </c>
      <c r="L603" t="n">
        <v>7.75</v>
      </c>
      <c r="M603" t="n">
        <v>20</v>
      </c>
      <c r="N603" t="n">
        <v>36.65</v>
      </c>
      <c r="O603" t="n">
        <v>23277.49</v>
      </c>
      <c r="P603" t="n">
        <v>222.72</v>
      </c>
      <c r="Q603" t="n">
        <v>444.56</v>
      </c>
      <c r="R603" t="n">
        <v>80.36</v>
      </c>
      <c r="S603" t="n">
        <v>48.21</v>
      </c>
      <c r="T603" t="n">
        <v>10072.91</v>
      </c>
      <c r="U603" t="n">
        <v>0.6</v>
      </c>
      <c r="V603" t="n">
        <v>0.76</v>
      </c>
      <c r="W603" t="n">
        <v>0.2</v>
      </c>
      <c r="X603" t="n">
        <v>0.6</v>
      </c>
      <c r="Y603" t="n">
        <v>1</v>
      </c>
      <c r="Z603" t="n">
        <v>10</v>
      </c>
    </row>
    <row r="604">
      <c r="A604" t="n">
        <v>28</v>
      </c>
      <c r="B604" t="n">
        <v>90</v>
      </c>
      <c r="C604" t="inlineStr">
        <is>
          <t xml:space="preserve">CONCLUIDO	</t>
        </is>
      </c>
      <c r="D604" t="n">
        <v>4.7556</v>
      </c>
      <c r="E604" t="n">
        <v>21.03</v>
      </c>
      <c r="F604" t="n">
        <v>17.86</v>
      </c>
      <c r="G604" t="n">
        <v>51.03</v>
      </c>
      <c r="H604" t="n">
        <v>0.76</v>
      </c>
      <c r="I604" t="n">
        <v>21</v>
      </c>
      <c r="J604" t="n">
        <v>187.22</v>
      </c>
      <c r="K604" t="n">
        <v>52.44</v>
      </c>
      <c r="L604" t="n">
        <v>8</v>
      </c>
      <c r="M604" t="n">
        <v>19</v>
      </c>
      <c r="N604" t="n">
        <v>36.78</v>
      </c>
      <c r="O604" t="n">
        <v>23324.24</v>
      </c>
      <c r="P604" t="n">
        <v>221.65</v>
      </c>
      <c r="Q604" t="n">
        <v>444.55</v>
      </c>
      <c r="R604" t="n">
        <v>79.65000000000001</v>
      </c>
      <c r="S604" t="n">
        <v>48.21</v>
      </c>
      <c r="T604" t="n">
        <v>9725.09</v>
      </c>
      <c r="U604" t="n">
        <v>0.61</v>
      </c>
      <c r="V604" t="n">
        <v>0.76</v>
      </c>
      <c r="W604" t="n">
        <v>0.2</v>
      </c>
      <c r="X604" t="n">
        <v>0.58</v>
      </c>
      <c r="Y604" t="n">
        <v>1</v>
      </c>
      <c r="Z604" t="n">
        <v>10</v>
      </c>
    </row>
    <row r="605">
      <c r="A605" t="n">
        <v>29</v>
      </c>
      <c r="B605" t="n">
        <v>90</v>
      </c>
      <c r="C605" t="inlineStr">
        <is>
          <t xml:space="preserve">CONCLUIDO	</t>
        </is>
      </c>
      <c r="D605" t="n">
        <v>4.7575</v>
      </c>
      <c r="E605" t="n">
        <v>21.02</v>
      </c>
      <c r="F605" t="n">
        <v>17.85</v>
      </c>
      <c r="G605" t="n">
        <v>51.01</v>
      </c>
      <c r="H605" t="n">
        <v>0.78</v>
      </c>
      <c r="I605" t="n">
        <v>21</v>
      </c>
      <c r="J605" t="n">
        <v>187.6</v>
      </c>
      <c r="K605" t="n">
        <v>52.44</v>
      </c>
      <c r="L605" t="n">
        <v>8.25</v>
      </c>
      <c r="M605" t="n">
        <v>19</v>
      </c>
      <c r="N605" t="n">
        <v>36.9</v>
      </c>
      <c r="O605" t="n">
        <v>23371.04</v>
      </c>
      <c r="P605" t="n">
        <v>221.8</v>
      </c>
      <c r="Q605" t="n">
        <v>444.59</v>
      </c>
      <c r="R605" t="n">
        <v>79.40000000000001</v>
      </c>
      <c r="S605" t="n">
        <v>48.21</v>
      </c>
      <c r="T605" t="n">
        <v>9600.059999999999</v>
      </c>
      <c r="U605" t="n">
        <v>0.61</v>
      </c>
      <c r="V605" t="n">
        <v>0.76</v>
      </c>
      <c r="W605" t="n">
        <v>0.2</v>
      </c>
      <c r="X605" t="n">
        <v>0.57</v>
      </c>
      <c r="Y605" t="n">
        <v>1</v>
      </c>
      <c r="Z605" t="n">
        <v>10</v>
      </c>
    </row>
    <row r="606">
      <c r="A606" t="n">
        <v>30</v>
      </c>
      <c r="B606" t="n">
        <v>90</v>
      </c>
      <c r="C606" t="inlineStr">
        <is>
          <t xml:space="preserve">CONCLUIDO	</t>
        </is>
      </c>
      <c r="D606" t="n">
        <v>4.7733</v>
      </c>
      <c r="E606" t="n">
        <v>20.95</v>
      </c>
      <c r="F606" t="n">
        <v>17.82</v>
      </c>
      <c r="G606" t="n">
        <v>53.45</v>
      </c>
      <c r="H606" t="n">
        <v>0.8</v>
      </c>
      <c r="I606" t="n">
        <v>20</v>
      </c>
      <c r="J606" t="n">
        <v>187.98</v>
      </c>
      <c r="K606" t="n">
        <v>52.44</v>
      </c>
      <c r="L606" t="n">
        <v>8.5</v>
      </c>
      <c r="M606" t="n">
        <v>18</v>
      </c>
      <c r="N606" t="n">
        <v>37.03</v>
      </c>
      <c r="O606" t="n">
        <v>23417.88</v>
      </c>
      <c r="P606" t="n">
        <v>221.12</v>
      </c>
      <c r="Q606" t="n">
        <v>444.56</v>
      </c>
      <c r="R606" t="n">
        <v>78.38</v>
      </c>
      <c r="S606" t="n">
        <v>48.21</v>
      </c>
      <c r="T606" t="n">
        <v>9094.309999999999</v>
      </c>
      <c r="U606" t="n">
        <v>0.62</v>
      </c>
      <c r="V606" t="n">
        <v>0.77</v>
      </c>
      <c r="W606" t="n">
        <v>0.19</v>
      </c>
      <c r="X606" t="n">
        <v>0.54</v>
      </c>
      <c r="Y606" t="n">
        <v>1</v>
      </c>
      <c r="Z606" t="n">
        <v>10</v>
      </c>
    </row>
    <row r="607">
      <c r="A607" t="n">
        <v>31</v>
      </c>
      <c r="B607" t="n">
        <v>90</v>
      </c>
      <c r="C607" t="inlineStr">
        <is>
          <t xml:space="preserve">CONCLUIDO	</t>
        </is>
      </c>
      <c r="D607" t="n">
        <v>4.7914</v>
      </c>
      <c r="E607" t="n">
        <v>20.87</v>
      </c>
      <c r="F607" t="n">
        <v>17.77</v>
      </c>
      <c r="G607" t="n">
        <v>56.13</v>
      </c>
      <c r="H607" t="n">
        <v>0.82</v>
      </c>
      <c r="I607" t="n">
        <v>19</v>
      </c>
      <c r="J607" t="n">
        <v>188.36</v>
      </c>
      <c r="K607" t="n">
        <v>52.44</v>
      </c>
      <c r="L607" t="n">
        <v>8.75</v>
      </c>
      <c r="M607" t="n">
        <v>17</v>
      </c>
      <c r="N607" t="n">
        <v>37.16</v>
      </c>
      <c r="O607" t="n">
        <v>23464.76</v>
      </c>
      <c r="P607" t="n">
        <v>219.86</v>
      </c>
      <c r="Q607" t="n">
        <v>444.55</v>
      </c>
      <c r="R607" t="n">
        <v>76.78</v>
      </c>
      <c r="S607" t="n">
        <v>48.21</v>
      </c>
      <c r="T607" t="n">
        <v>8299.129999999999</v>
      </c>
      <c r="U607" t="n">
        <v>0.63</v>
      </c>
      <c r="V607" t="n">
        <v>0.77</v>
      </c>
      <c r="W607" t="n">
        <v>0.19</v>
      </c>
      <c r="X607" t="n">
        <v>0.5</v>
      </c>
      <c r="Y607" t="n">
        <v>1</v>
      </c>
      <c r="Z607" t="n">
        <v>10</v>
      </c>
    </row>
    <row r="608">
      <c r="A608" t="n">
        <v>32</v>
      </c>
      <c r="B608" t="n">
        <v>90</v>
      </c>
      <c r="C608" t="inlineStr">
        <is>
          <t xml:space="preserve">CONCLUIDO	</t>
        </is>
      </c>
      <c r="D608" t="n">
        <v>4.795</v>
      </c>
      <c r="E608" t="n">
        <v>20.86</v>
      </c>
      <c r="F608" t="n">
        <v>17.76</v>
      </c>
      <c r="G608" t="n">
        <v>56.08</v>
      </c>
      <c r="H608" t="n">
        <v>0.85</v>
      </c>
      <c r="I608" t="n">
        <v>19</v>
      </c>
      <c r="J608" t="n">
        <v>188.74</v>
      </c>
      <c r="K608" t="n">
        <v>52.44</v>
      </c>
      <c r="L608" t="n">
        <v>9</v>
      </c>
      <c r="M608" t="n">
        <v>17</v>
      </c>
      <c r="N608" t="n">
        <v>37.3</v>
      </c>
      <c r="O608" t="n">
        <v>23511.69</v>
      </c>
      <c r="P608" t="n">
        <v>219.68</v>
      </c>
      <c r="Q608" t="n">
        <v>444.55</v>
      </c>
      <c r="R608" t="n">
        <v>76.22</v>
      </c>
      <c r="S608" t="n">
        <v>48.21</v>
      </c>
      <c r="T608" t="n">
        <v>8020</v>
      </c>
      <c r="U608" t="n">
        <v>0.63</v>
      </c>
      <c r="V608" t="n">
        <v>0.77</v>
      </c>
      <c r="W608" t="n">
        <v>0.2</v>
      </c>
      <c r="X608" t="n">
        <v>0.48</v>
      </c>
      <c r="Y608" t="n">
        <v>1</v>
      </c>
      <c r="Z608" t="n">
        <v>10</v>
      </c>
    </row>
    <row r="609">
      <c r="A609" t="n">
        <v>33</v>
      </c>
      <c r="B609" t="n">
        <v>90</v>
      </c>
      <c r="C609" t="inlineStr">
        <is>
          <t xml:space="preserve">CONCLUIDO	</t>
        </is>
      </c>
      <c r="D609" t="n">
        <v>4.831</v>
      </c>
      <c r="E609" t="n">
        <v>20.7</v>
      </c>
      <c r="F609" t="n">
        <v>17.64</v>
      </c>
      <c r="G609" t="n">
        <v>58.8</v>
      </c>
      <c r="H609" t="n">
        <v>0.87</v>
      </c>
      <c r="I609" t="n">
        <v>18</v>
      </c>
      <c r="J609" t="n">
        <v>189.12</v>
      </c>
      <c r="K609" t="n">
        <v>52.44</v>
      </c>
      <c r="L609" t="n">
        <v>9.25</v>
      </c>
      <c r="M609" t="n">
        <v>16</v>
      </c>
      <c r="N609" t="n">
        <v>37.43</v>
      </c>
      <c r="O609" t="n">
        <v>23558.67</v>
      </c>
      <c r="P609" t="n">
        <v>217.15</v>
      </c>
      <c r="Q609" t="n">
        <v>444.55</v>
      </c>
      <c r="R609" t="n">
        <v>72.19</v>
      </c>
      <c r="S609" t="n">
        <v>48.21</v>
      </c>
      <c r="T609" t="n">
        <v>6008.97</v>
      </c>
      <c r="U609" t="n">
        <v>0.67</v>
      </c>
      <c r="V609" t="n">
        <v>0.77</v>
      </c>
      <c r="W609" t="n">
        <v>0.19</v>
      </c>
      <c r="X609" t="n">
        <v>0.36</v>
      </c>
      <c r="Y609" t="n">
        <v>1</v>
      </c>
      <c r="Z609" t="n">
        <v>10</v>
      </c>
    </row>
    <row r="610">
      <c r="A610" t="n">
        <v>34</v>
      </c>
      <c r="B610" t="n">
        <v>90</v>
      </c>
      <c r="C610" t="inlineStr">
        <is>
          <t xml:space="preserve">CONCLUIDO	</t>
        </is>
      </c>
      <c r="D610" t="n">
        <v>4.7775</v>
      </c>
      <c r="E610" t="n">
        <v>20.93</v>
      </c>
      <c r="F610" t="n">
        <v>17.87</v>
      </c>
      <c r="G610" t="n">
        <v>59.57</v>
      </c>
      <c r="H610" t="n">
        <v>0.89</v>
      </c>
      <c r="I610" t="n">
        <v>18</v>
      </c>
      <c r="J610" t="n">
        <v>189.5</v>
      </c>
      <c r="K610" t="n">
        <v>52.44</v>
      </c>
      <c r="L610" t="n">
        <v>9.5</v>
      </c>
      <c r="M610" t="n">
        <v>16</v>
      </c>
      <c r="N610" t="n">
        <v>37.56</v>
      </c>
      <c r="O610" t="n">
        <v>23605.68</v>
      </c>
      <c r="P610" t="n">
        <v>219.67</v>
      </c>
      <c r="Q610" t="n">
        <v>444.57</v>
      </c>
      <c r="R610" t="n">
        <v>80.68000000000001</v>
      </c>
      <c r="S610" t="n">
        <v>48.21</v>
      </c>
      <c r="T610" t="n">
        <v>10257.04</v>
      </c>
      <c r="U610" t="n">
        <v>0.6</v>
      </c>
      <c r="V610" t="n">
        <v>0.76</v>
      </c>
      <c r="W610" t="n">
        <v>0.18</v>
      </c>
      <c r="X610" t="n">
        <v>0.59</v>
      </c>
      <c r="Y610" t="n">
        <v>1</v>
      </c>
      <c r="Z610" t="n">
        <v>10</v>
      </c>
    </row>
    <row r="611">
      <c r="A611" t="n">
        <v>35</v>
      </c>
      <c r="B611" t="n">
        <v>90</v>
      </c>
      <c r="C611" t="inlineStr">
        <is>
          <t xml:space="preserve">CONCLUIDO	</t>
        </is>
      </c>
      <c r="D611" t="n">
        <v>4.8141</v>
      </c>
      <c r="E611" t="n">
        <v>20.77</v>
      </c>
      <c r="F611" t="n">
        <v>17.75</v>
      </c>
      <c r="G611" t="n">
        <v>62.64</v>
      </c>
      <c r="H611" t="n">
        <v>0.91</v>
      </c>
      <c r="I611" t="n">
        <v>17</v>
      </c>
      <c r="J611" t="n">
        <v>189.88</v>
      </c>
      <c r="K611" t="n">
        <v>52.44</v>
      </c>
      <c r="L611" t="n">
        <v>9.75</v>
      </c>
      <c r="M611" t="n">
        <v>15</v>
      </c>
      <c r="N611" t="n">
        <v>37.69</v>
      </c>
      <c r="O611" t="n">
        <v>23652.75</v>
      </c>
      <c r="P611" t="n">
        <v>217.59</v>
      </c>
      <c r="Q611" t="n">
        <v>444.55</v>
      </c>
      <c r="R611" t="n">
        <v>75.98999999999999</v>
      </c>
      <c r="S611" t="n">
        <v>48.21</v>
      </c>
      <c r="T611" t="n">
        <v>7912.59</v>
      </c>
      <c r="U611" t="n">
        <v>0.63</v>
      </c>
      <c r="V611" t="n">
        <v>0.77</v>
      </c>
      <c r="W611" t="n">
        <v>0.19</v>
      </c>
      <c r="X611" t="n">
        <v>0.47</v>
      </c>
      <c r="Y611" t="n">
        <v>1</v>
      </c>
      <c r="Z611" t="n">
        <v>10</v>
      </c>
    </row>
    <row r="612">
      <c r="A612" t="n">
        <v>36</v>
      </c>
      <c r="B612" t="n">
        <v>90</v>
      </c>
      <c r="C612" t="inlineStr">
        <is>
          <t xml:space="preserve">CONCLUIDO	</t>
        </is>
      </c>
      <c r="D612" t="n">
        <v>4.8141</v>
      </c>
      <c r="E612" t="n">
        <v>20.77</v>
      </c>
      <c r="F612" t="n">
        <v>17.75</v>
      </c>
      <c r="G612" t="n">
        <v>62.64</v>
      </c>
      <c r="H612" t="n">
        <v>0.93</v>
      </c>
      <c r="I612" t="n">
        <v>17</v>
      </c>
      <c r="J612" t="n">
        <v>190.26</v>
      </c>
      <c r="K612" t="n">
        <v>52.44</v>
      </c>
      <c r="L612" t="n">
        <v>10</v>
      </c>
      <c r="M612" t="n">
        <v>15</v>
      </c>
      <c r="N612" t="n">
        <v>37.82</v>
      </c>
      <c r="O612" t="n">
        <v>23699.85</v>
      </c>
      <c r="P612" t="n">
        <v>217.87</v>
      </c>
      <c r="Q612" t="n">
        <v>444.55</v>
      </c>
      <c r="R612" t="n">
        <v>76.09</v>
      </c>
      <c r="S612" t="n">
        <v>48.21</v>
      </c>
      <c r="T612" t="n">
        <v>7966.03</v>
      </c>
      <c r="U612" t="n">
        <v>0.63</v>
      </c>
      <c r="V612" t="n">
        <v>0.77</v>
      </c>
      <c r="W612" t="n">
        <v>0.19</v>
      </c>
      <c r="X612" t="n">
        <v>0.47</v>
      </c>
      <c r="Y612" t="n">
        <v>1</v>
      </c>
      <c r="Z612" t="n">
        <v>10</v>
      </c>
    </row>
    <row r="613">
      <c r="A613" t="n">
        <v>37</v>
      </c>
      <c r="B613" t="n">
        <v>90</v>
      </c>
      <c r="C613" t="inlineStr">
        <is>
          <t xml:space="preserve">CONCLUIDO	</t>
        </is>
      </c>
      <c r="D613" t="n">
        <v>4.8135</v>
      </c>
      <c r="E613" t="n">
        <v>20.77</v>
      </c>
      <c r="F613" t="n">
        <v>17.75</v>
      </c>
      <c r="G613" t="n">
        <v>62.65</v>
      </c>
      <c r="H613" t="n">
        <v>0.95</v>
      </c>
      <c r="I613" t="n">
        <v>17</v>
      </c>
      <c r="J613" t="n">
        <v>190.65</v>
      </c>
      <c r="K613" t="n">
        <v>52.44</v>
      </c>
      <c r="L613" t="n">
        <v>10.25</v>
      </c>
      <c r="M613" t="n">
        <v>15</v>
      </c>
      <c r="N613" t="n">
        <v>37.95</v>
      </c>
      <c r="O613" t="n">
        <v>23747</v>
      </c>
      <c r="P613" t="n">
        <v>216.98</v>
      </c>
      <c r="Q613" t="n">
        <v>444.56</v>
      </c>
      <c r="R613" t="n">
        <v>76.09999999999999</v>
      </c>
      <c r="S613" t="n">
        <v>48.21</v>
      </c>
      <c r="T613" t="n">
        <v>7969.77</v>
      </c>
      <c r="U613" t="n">
        <v>0.63</v>
      </c>
      <c r="V613" t="n">
        <v>0.77</v>
      </c>
      <c r="W613" t="n">
        <v>0.19</v>
      </c>
      <c r="X613" t="n">
        <v>0.47</v>
      </c>
      <c r="Y613" t="n">
        <v>1</v>
      </c>
      <c r="Z613" t="n">
        <v>10</v>
      </c>
    </row>
    <row r="614">
      <c r="A614" t="n">
        <v>38</v>
      </c>
      <c r="B614" t="n">
        <v>90</v>
      </c>
      <c r="C614" t="inlineStr">
        <is>
          <t xml:space="preserve">CONCLUIDO	</t>
        </is>
      </c>
      <c r="D614" t="n">
        <v>4.8321</v>
      </c>
      <c r="E614" t="n">
        <v>20.69</v>
      </c>
      <c r="F614" t="n">
        <v>17.71</v>
      </c>
      <c r="G614" t="n">
        <v>66.39</v>
      </c>
      <c r="H614" t="n">
        <v>0.98</v>
      </c>
      <c r="I614" t="n">
        <v>16</v>
      </c>
      <c r="J614" t="n">
        <v>191.03</v>
      </c>
      <c r="K614" t="n">
        <v>52.44</v>
      </c>
      <c r="L614" t="n">
        <v>10.5</v>
      </c>
      <c r="M614" t="n">
        <v>14</v>
      </c>
      <c r="N614" t="n">
        <v>38.09</v>
      </c>
      <c r="O614" t="n">
        <v>23794.2</v>
      </c>
      <c r="P614" t="n">
        <v>216.07</v>
      </c>
      <c r="Q614" t="n">
        <v>444.55</v>
      </c>
      <c r="R614" t="n">
        <v>74.56999999999999</v>
      </c>
      <c r="S614" t="n">
        <v>48.21</v>
      </c>
      <c r="T614" t="n">
        <v>7208.72</v>
      </c>
      <c r="U614" t="n">
        <v>0.65</v>
      </c>
      <c r="V614" t="n">
        <v>0.77</v>
      </c>
      <c r="W614" t="n">
        <v>0.19</v>
      </c>
      <c r="X614" t="n">
        <v>0.43</v>
      </c>
      <c r="Y614" t="n">
        <v>1</v>
      </c>
      <c r="Z614" t="n">
        <v>10</v>
      </c>
    </row>
    <row r="615">
      <c r="A615" t="n">
        <v>39</v>
      </c>
      <c r="B615" t="n">
        <v>90</v>
      </c>
      <c r="C615" t="inlineStr">
        <is>
          <t xml:space="preserve">CONCLUIDO	</t>
        </is>
      </c>
      <c r="D615" t="n">
        <v>4.8296</v>
      </c>
      <c r="E615" t="n">
        <v>20.71</v>
      </c>
      <c r="F615" t="n">
        <v>17.72</v>
      </c>
      <c r="G615" t="n">
        <v>66.44</v>
      </c>
      <c r="H615" t="n">
        <v>1</v>
      </c>
      <c r="I615" t="n">
        <v>16</v>
      </c>
      <c r="J615" t="n">
        <v>191.41</v>
      </c>
      <c r="K615" t="n">
        <v>52.44</v>
      </c>
      <c r="L615" t="n">
        <v>10.75</v>
      </c>
      <c r="M615" t="n">
        <v>14</v>
      </c>
      <c r="N615" t="n">
        <v>38.22</v>
      </c>
      <c r="O615" t="n">
        <v>23841.44</v>
      </c>
      <c r="P615" t="n">
        <v>216.26</v>
      </c>
      <c r="Q615" t="n">
        <v>444.56</v>
      </c>
      <c r="R615" t="n">
        <v>74.92</v>
      </c>
      <c r="S615" t="n">
        <v>48.21</v>
      </c>
      <c r="T615" t="n">
        <v>7382.94</v>
      </c>
      <c r="U615" t="n">
        <v>0.64</v>
      </c>
      <c r="V615" t="n">
        <v>0.77</v>
      </c>
      <c r="W615" t="n">
        <v>0.19</v>
      </c>
      <c r="X615" t="n">
        <v>0.44</v>
      </c>
      <c r="Y615" t="n">
        <v>1</v>
      </c>
      <c r="Z615" t="n">
        <v>10</v>
      </c>
    </row>
    <row r="616">
      <c r="A616" t="n">
        <v>40</v>
      </c>
      <c r="B616" t="n">
        <v>90</v>
      </c>
      <c r="C616" t="inlineStr">
        <is>
          <t xml:space="preserve">CONCLUIDO	</t>
        </is>
      </c>
      <c r="D616" t="n">
        <v>4.8495</v>
      </c>
      <c r="E616" t="n">
        <v>20.62</v>
      </c>
      <c r="F616" t="n">
        <v>17.67</v>
      </c>
      <c r="G616" t="n">
        <v>70.67</v>
      </c>
      <c r="H616" t="n">
        <v>1.02</v>
      </c>
      <c r="I616" t="n">
        <v>15</v>
      </c>
      <c r="J616" t="n">
        <v>191.79</v>
      </c>
      <c r="K616" t="n">
        <v>52.44</v>
      </c>
      <c r="L616" t="n">
        <v>11</v>
      </c>
      <c r="M616" t="n">
        <v>13</v>
      </c>
      <c r="N616" t="n">
        <v>38.35</v>
      </c>
      <c r="O616" t="n">
        <v>23888.73</v>
      </c>
      <c r="P616" t="n">
        <v>214.94</v>
      </c>
      <c r="Q616" t="n">
        <v>444.55</v>
      </c>
      <c r="R616" t="n">
        <v>73.34999999999999</v>
      </c>
      <c r="S616" t="n">
        <v>48.21</v>
      </c>
      <c r="T616" t="n">
        <v>6603.61</v>
      </c>
      <c r="U616" t="n">
        <v>0.66</v>
      </c>
      <c r="V616" t="n">
        <v>0.77</v>
      </c>
      <c r="W616" t="n">
        <v>0.19</v>
      </c>
      <c r="X616" t="n">
        <v>0.39</v>
      </c>
      <c r="Y616" t="n">
        <v>1</v>
      </c>
      <c r="Z616" t="n">
        <v>10</v>
      </c>
    </row>
    <row r="617">
      <c r="A617" t="n">
        <v>41</v>
      </c>
      <c r="B617" t="n">
        <v>90</v>
      </c>
      <c r="C617" t="inlineStr">
        <is>
          <t xml:space="preserve">CONCLUIDO	</t>
        </is>
      </c>
      <c r="D617" t="n">
        <v>4.8465</v>
      </c>
      <c r="E617" t="n">
        <v>20.63</v>
      </c>
      <c r="F617" t="n">
        <v>17.68</v>
      </c>
      <c r="G617" t="n">
        <v>70.72</v>
      </c>
      <c r="H617" t="n">
        <v>1.04</v>
      </c>
      <c r="I617" t="n">
        <v>15</v>
      </c>
      <c r="J617" t="n">
        <v>192.18</v>
      </c>
      <c r="K617" t="n">
        <v>52.44</v>
      </c>
      <c r="L617" t="n">
        <v>11.25</v>
      </c>
      <c r="M617" t="n">
        <v>13</v>
      </c>
      <c r="N617" t="n">
        <v>38.49</v>
      </c>
      <c r="O617" t="n">
        <v>23936.06</v>
      </c>
      <c r="P617" t="n">
        <v>214.81</v>
      </c>
      <c r="Q617" t="n">
        <v>444.55</v>
      </c>
      <c r="R617" t="n">
        <v>73.75</v>
      </c>
      <c r="S617" t="n">
        <v>48.21</v>
      </c>
      <c r="T617" t="n">
        <v>6804.63</v>
      </c>
      <c r="U617" t="n">
        <v>0.65</v>
      </c>
      <c r="V617" t="n">
        <v>0.77</v>
      </c>
      <c r="W617" t="n">
        <v>0.19</v>
      </c>
      <c r="X617" t="n">
        <v>0.4</v>
      </c>
      <c r="Y617" t="n">
        <v>1</v>
      </c>
      <c r="Z617" t="n">
        <v>10</v>
      </c>
    </row>
    <row r="618">
      <c r="A618" t="n">
        <v>42</v>
      </c>
      <c r="B618" t="n">
        <v>90</v>
      </c>
      <c r="C618" t="inlineStr">
        <is>
          <t xml:space="preserve">CONCLUIDO	</t>
        </is>
      </c>
      <c r="D618" t="n">
        <v>4.8483</v>
      </c>
      <c r="E618" t="n">
        <v>20.63</v>
      </c>
      <c r="F618" t="n">
        <v>17.67</v>
      </c>
      <c r="G618" t="n">
        <v>70.69</v>
      </c>
      <c r="H618" t="n">
        <v>1.06</v>
      </c>
      <c r="I618" t="n">
        <v>15</v>
      </c>
      <c r="J618" t="n">
        <v>192.56</v>
      </c>
      <c r="K618" t="n">
        <v>52.44</v>
      </c>
      <c r="L618" t="n">
        <v>11.5</v>
      </c>
      <c r="M618" t="n">
        <v>13</v>
      </c>
      <c r="N618" t="n">
        <v>38.62</v>
      </c>
      <c r="O618" t="n">
        <v>23983.44</v>
      </c>
      <c r="P618" t="n">
        <v>214.43</v>
      </c>
      <c r="Q618" t="n">
        <v>444.55</v>
      </c>
      <c r="R618" t="n">
        <v>73.44</v>
      </c>
      <c r="S618" t="n">
        <v>48.21</v>
      </c>
      <c r="T618" t="n">
        <v>6647.96</v>
      </c>
      <c r="U618" t="n">
        <v>0.66</v>
      </c>
      <c r="V618" t="n">
        <v>0.77</v>
      </c>
      <c r="W618" t="n">
        <v>0.19</v>
      </c>
      <c r="X618" t="n">
        <v>0.4</v>
      </c>
      <c r="Y618" t="n">
        <v>1</v>
      </c>
      <c r="Z618" t="n">
        <v>10</v>
      </c>
    </row>
    <row r="619">
      <c r="A619" t="n">
        <v>43</v>
      </c>
      <c r="B619" t="n">
        <v>90</v>
      </c>
      <c r="C619" t="inlineStr">
        <is>
          <t xml:space="preserve">CONCLUIDO	</t>
        </is>
      </c>
      <c r="D619" t="n">
        <v>4.8666</v>
      </c>
      <c r="E619" t="n">
        <v>20.55</v>
      </c>
      <c r="F619" t="n">
        <v>17.63</v>
      </c>
      <c r="G619" t="n">
        <v>75.56</v>
      </c>
      <c r="H619" t="n">
        <v>1.08</v>
      </c>
      <c r="I619" t="n">
        <v>14</v>
      </c>
      <c r="J619" t="n">
        <v>192.95</v>
      </c>
      <c r="K619" t="n">
        <v>52.44</v>
      </c>
      <c r="L619" t="n">
        <v>11.75</v>
      </c>
      <c r="M619" t="n">
        <v>12</v>
      </c>
      <c r="N619" t="n">
        <v>38.75</v>
      </c>
      <c r="O619" t="n">
        <v>24030.86</v>
      </c>
      <c r="P619" t="n">
        <v>213.22</v>
      </c>
      <c r="Q619" t="n">
        <v>444.55</v>
      </c>
      <c r="R619" t="n">
        <v>72.06999999999999</v>
      </c>
      <c r="S619" t="n">
        <v>48.21</v>
      </c>
      <c r="T619" t="n">
        <v>5967.52</v>
      </c>
      <c r="U619" t="n">
        <v>0.67</v>
      </c>
      <c r="V619" t="n">
        <v>0.77</v>
      </c>
      <c r="W619" t="n">
        <v>0.19</v>
      </c>
      <c r="X619" t="n">
        <v>0.35</v>
      </c>
      <c r="Y619" t="n">
        <v>1</v>
      </c>
      <c r="Z619" t="n">
        <v>10</v>
      </c>
    </row>
    <row r="620">
      <c r="A620" t="n">
        <v>44</v>
      </c>
      <c r="B620" t="n">
        <v>90</v>
      </c>
      <c r="C620" t="inlineStr">
        <is>
          <t xml:space="preserve">CONCLUIDO	</t>
        </is>
      </c>
      <c r="D620" t="n">
        <v>4.879</v>
      </c>
      <c r="E620" t="n">
        <v>20.5</v>
      </c>
      <c r="F620" t="n">
        <v>17.58</v>
      </c>
      <c r="G620" t="n">
        <v>75.33</v>
      </c>
      <c r="H620" t="n">
        <v>1.1</v>
      </c>
      <c r="I620" t="n">
        <v>14</v>
      </c>
      <c r="J620" t="n">
        <v>193.33</v>
      </c>
      <c r="K620" t="n">
        <v>52.44</v>
      </c>
      <c r="L620" t="n">
        <v>12</v>
      </c>
      <c r="M620" t="n">
        <v>12</v>
      </c>
      <c r="N620" t="n">
        <v>38.89</v>
      </c>
      <c r="O620" t="n">
        <v>24078.33</v>
      </c>
      <c r="P620" t="n">
        <v>212.83</v>
      </c>
      <c r="Q620" t="n">
        <v>444.55</v>
      </c>
      <c r="R620" t="n">
        <v>70.19</v>
      </c>
      <c r="S620" t="n">
        <v>48.21</v>
      </c>
      <c r="T620" t="n">
        <v>5027.64</v>
      </c>
      <c r="U620" t="n">
        <v>0.6899999999999999</v>
      </c>
      <c r="V620" t="n">
        <v>0.78</v>
      </c>
      <c r="W620" t="n">
        <v>0.19</v>
      </c>
      <c r="X620" t="n">
        <v>0.3</v>
      </c>
      <c r="Y620" t="n">
        <v>1</v>
      </c>
      <c r="Z620" t="n">
        <v>10</v>
      </c>
    </row>
    <row r="621">
      <c r="A621" t="n">
        <v>45</v>
      </c>
      <c r="B621" t="n">
        <v>90</v>
      </c>
      <c r="C621" t="inlineStr">
        <is>
          <t xml:space="preserve">CONCLUIDO	</t>
        </is>
      </c>
      <c r="D621" t="n">
        <v>4.8591</v>
      </c>
      <c r="E621" t="n">
        <v>20.58</v>
      </c>
      <c r="F621" t="n">
        <v>17.66</v>
      </c>
      <c r="G621" t="n">
        <v>75.69</v>
      </c>
      <c r="H621" t="n">
        <v>1.12</v>
      </c>
      <c r="I621" t="n">
        <v>14</v>
      </c>
      <c r="J621" t="n">
        <v>193.72</v>
      </c>
      <c r="K621" t="n">
        <v>52.44</v>
      </c>
      <c r="L621" t="n">
        <v>12.25</v>
      </c>
      <c r="M621" t="n">
        <v>12</v>
      </c>
      <c r="N621" t="n">
        <v>39.02</v>
      </c>
      <c r="O621" t="n">
        <v>24125.85</v>
      </c>
      <c r="P621" t="n">
        <v>213.49</v>
      </c>
      <c r="Q621" t="n">
        <v>444.55</v>
      </c>
      <c r="R621" t="n">
        <v>73.44</v>
      </c>
      <c r="S621" t="n">
        <v>48.21</v>
      </c>
      <c r="T621" t="n">
        <v>6655.87</v>
      </c>
      <c r="U621" t="n">
        <v>0.66</v>
      </c>
      <c r="V621" t="n">
        <v>0.77</v>
      </c>
      <c r="W621" t="n">
        <v>0.18</v>
      </c>
      <c r="X621" t="n">
        <v>0.39</v>
      </c>
      <c r="Y621" t="n">
        <v>1</v>
      </c>
      <c r="Z621" t="n">
        <v>10</v>
      </c>
    </row>
    <row r="622">
      <c r="A622" t="n">
        <v>46</v>
      </c>
      <c r="B622" t="n">
        <v>90</v>
      </c>
      <c r="C622" t="inlineStr">
        <is>
          <t xml:space="preserve">CONCLUIDO	</t>
        </is>
      </c>
      <c r="D622" t="n">
        <v>4.857</v>
      </c>
      <c r="E622" t="n">
        <v>20.59</v>
      </c>
      <c r="F622" t="n">
        <v>17.67</v>
      </c>
      <c r="G622" t="n">
        <v>75.73</v>
      </c>
      <c r="H622" t="n">
        <v>1.14</v>
      </c>
      <c r="I622" t="n">
        <v>14</v>
      </c>
      <c r="J622" t="n">
        <v>194.1</v>
      </c>
      <c r="K622" t="n">
        <v>52.44</v>
      </c>
      <c r="L622" t="n">
        <v>12.5</v>
      </c>
      <c r="M622" t="n">
        <v>12</v>
      </c>
      <c r="N622" t="n">
        <v>39.16</v>
      </c>
      <c r="O622" t="n">
        <v>24173.41</v>
      </c>
      <c r="P622" t="n">
        <v>212.3</v>
      </c>
      <c r="Q622" t="n">
        <v>444.55</v>
      </c>
      <c r="R622" t="n">
        <v>73.56999999999999</v>
      </c>
      <c r="S622" t="n">
        <v>48.21</v>
      </c>
      <c r="T622" t="n">
        <v>6717.91</v>
      </c>
      <c r="U622" t="n">
        <v>0.66</v>
      </c>
      <c r="V622" t="n">
        <v>0.77</v>
      </c>
      <c r="W622" t="n">
        <v>0.18</v>
      </c>
      <c r="X622" t="n">
        <v>0.39</v>
      </c>
      <c r="Y622" t="n">
        <v>1</v>
      </c>
      <c r="Z622" t="n">
        <v>10</v>
      </c>
    </row>
    <row r="623">
      <c r="A623" t="n">
        <v>47</v>
      </c>
      <c r="B623" t="n">
        <v>90</v>
      </c>
      <c r="C623" t="inlineStr">
        <is>
          <t xml:space="preserve">CONCLUIDO	</t>
        </is>
      </c>
      <c r="D623" t="n">
        <v>4.8761</v>
      </c>
      <c r="E623" t="n">
        <v>20.51</v>
      </c>
      <c r="F623" t="n">
        <v>17.63</v>
      </c>
      <c r="G623" t="n">
        <v>81.34999999999999</v>
      </c>
      <c r="H623" t="n">
        <v>1.16</v>
      </c>
      <c r="I623" t="n">
        <v>13</v>
      </c>
      <c r="J623" t="n">
        <v>194.49</v>
      </c>
      <c r="K623" t="n">
        <v>52.44</v>
      </c>
      <c r="L623" t="n">
        <v>12.75</v>
      </c>
      <c r="M623" t="n">
        <v>11</v>
      </c>
      <c r="N623" t="n">
        <v>39.3</v>
      </c>
      <c r="O623" t="n">
        <v>24221.02</v>
      </c>
      <c r="P623" t="n">
        <v>211.53</v>
      </c>
      <c r="Q623" t="n">
        <v>444.55</v>
      </c>
      <c r="R623" t="n">
        <v>72.06999999999999</v>
      </c>
      <c r="S623" t="n">
        <v>48.21</v>
      </c>
      <c r="T623" t="n">
        <v>5972.78</v>
      </c>
      <c r="U623" t="n">
        <v>0.67</v>
      </c>
      <c r="V623" t="n">
        <v>0.77</v>
      </c>
      <c r="W623" t="n">
        <v>0.18</v>
      </c>
      <c r="X623" t="n">
        <v>0.35</v>
      </c>
      <c r="Y623" t="n">
        <v>1</v>
      </c>
      <c r="Z623" t="n">
        <v>10</v>
      </c>
    </row>
    <row r="624">
      <c r="A624" t="n">
        <v>48</v>
      </c>
      <c r="B624" t="n">
        <v>90</v>
      </c>
      <c r="C624" t="inlineStr">
        <is>
          <t xml:space="preserve">CONCLUIDO	</t>
        </is>
      </c>
      <c r="D624" t="n">
        <v>4.8771</v>
      </c>
      <c r="E624" t="n">
        <v>20.5</v>
      </c>
      <c r="F624" t="n">
        <v>17.62</v>
      </c>
      <c r="G624" t="n">
        <v>81.33</v>
      </c>
      <c r="H624" t="n">
        <v>1.18</v>
      </c>
      <c r="I624" t="n">
        <v>13</v>
      </c>
      <c r="J624" t="n">
        <v>194.88</v>
      </c>
      <c r="K624" t="n">
        <v>52.44</v>
      </c>
      <c r="L624" t="n">
        <v>13</v>
      </c>
      <c r="M624" t="n">
        <v>11</v>
      </c>
      <c r="N624" t="n">
        <v>39.43</v>
      </c>
      <c r="O624" t="n">
        <v>24268.67</v>
      </c>
      <c r="P624" t="n">
        <v>211.51</v>
      </c>
      <c r="Q624" t="n">
        <v>444.55</v>
      </c>
      <c r="R624" t="n">
        <v>71.88</v>
      </c>
      <c r="S624" t="n">
        <v>48.21</v>
      </c>
      <c r="T624" t="n">
        <v>5878.1</v>
      </c>
      <c r="U624" t="n">
        <v>0.67</v>
      </c>
      <c r="V624" t="n">
        <v>0.77</v>
      </c>
      <c r="W624" t="n">
        <v>0.18</v>
      </c>
      <c r="X624" t="n">
        <v>0.34</v>
      </c>
      <c r="Y624" t="n">
        <v>1</v>
      </c>
      <c r="Z624" t="n">
        <v>10</v>
      </c>
    </row>
    <row r="625">
      <c r="A625" t="n">
        <v>49</v>
      </c>
      <c r="B625" t="n">
        <v>90</v>
      </c>
      <c r="C625" t="inlineStr">
        <is>
          <t xml:space="preserve">CONCLUIDO	</t>
        </is>
      </c>
      <c r="D625" t="n">
        <v>4.8736</v>
      </c>
      <c r="E625" t="n">
        <v>20.52</v>
      </c>
      <c r="F625" t="n">
        <v>17.64</v>
      </c>
      <c r="G625" t="n">
        <v>81.40000000000001</v>
      </c>
      <c r="H625" t="n">
        <v>1.2</v>
      </c>
      <c r="I625" t="n">
        <v>13</v>
      </c>
      <c r="J625" t="n">
        <v>195.26</v>
      </c>
      <c r="K625" t="n">
        <v>52.44</v>
      </c>
      <c r="L625" t="n">
        <v>13.25</v>
      </c>
      <c r="M625" t="n">
        <v>11</v>
      </c>
      <c r="N625" t="n">
        <v>39.57</v>
      </c>
      <c r="O625" t="n">
        <v>24316.37</v>
      </c>
      <c r="P625" t="n">
        <v>211.42</v>
      </c>
      <c r="Q625" t="n">
        <v>444.56</v>
      </c>
      <c r="R625" t="n">
        <v>72.36</v>
      </c>
      <c r="S625" t="n">
        <v>48.21</v>
      </c>
      <c r="T625" t="n">
        <v>6122.38</v>
      </c>
      <c r="U625" t="n">
        <v>0.67</v>
      </c>
      <c r="V625" t="n">
        <v>0.77</v>
      </c>
      <c r="W625" t="n">
        <v>0.18</v>
      </c>
      <c r="X625" t="n">
        <v>0.36</v>
      </c>
      <c r="Y625" t="n">
        <v>1</v>
      </c>
      <c r="Z625" t="n">
        <v>10</v>
      </c>
    </row>
    <row r="626">
      <c r="A626" t="n">
        <v>50</v>
      </c>
      <c r="B626" t="n">
        <v>90</v>
      </c>
      <c r="C626" t="inlineStr">
        <is>
          <t xml:space="preserve">CONCLUIDO	</t>
        </is>
      </c>
      <c r="D626" t="n">
        <v>4.8752</v>
      </c>
      <c r="E626" t="n">
        <v>20.51</v>
      </c>
      <c r="F626" t="n">
        <v>17.63</v>
      </c>
      <c r="G626" t="n">
        <v>81.37</v>
      </c>
      <c r="H626" t="n">
        <v>1.22</v>
      </c>
      <c r="I626" t="n">
        <v>13</v>
      </c>
      <c r="J626" t="n">
        <v>195.65</v>
      </c>
      <c r="K626" t="n">
        <v>52.44</v>
      </c>
      <c r="L626" t="n">
        <v>13.5</v>
      </c>
      <c r="M626" t="n">
        <v>11</v>
      </c>
      <c r="N626" t="n">
        <v>39.71</v>
      </c>
      <c r="O626" t="n">
        <v>24364.12</v>
      </c>
      <c r="P626" t="n">
        <v>210.5</v>
      </c>
      <c r="Q626" t="n">
        <v>444.55</v>
      </c>
      <c r="R626" t="n">
        <v>72.05</v>
      </c>
      <c r="S626" t="n">
        <v>48.21</v>
      </c>
      <c r="T626" t="n">
        <v>5966.18</v>
      </c>
      <c r="U626" t="n">
        <v>0.67</v>
      </c>
      <c r="V626" t="n">
        <v>0.77</v>
      </c>
      <c r="W626" t="n">
        <v>0.19</v>
      </c>
      <c r="X626" t="n">
        <v>0.35</v>
      </c>
      <c r="Y626" t="n">
        <v>1</v>
      </c>
      <c r="Z626" t="n">
        <v>10</v>
      </c>
    </row>
    <row r="627">
      <c r="A627" t="n">
        <v>51</v>
      </c>
      <c r="B627" t="n">
        <v>90</v>
      </c>
      <c r="C627" t="inlineStr">
        <is>
          <t xml:space="preserve">CONCLUIDO	</t>
        </is>
      </c>
      <c r="D627" t="n">
        <v>4.8942</v>
      </c>
      <c r="E627" t="n">
        <v>20.43</v>
      </c>
      <c r="F627" t="n">
        <v>17.59</v>
      </c>
      <c r="G627" t="n">
        <v>87.92</v>
      </c>
      <c r="H627" t="n">
        <v>1.25</v>
      </c>
      <c r="I627" t="n">
        <v>12</v>
      </c>
      <c r="J627" t="n">
        <v>196.04</v>
      </c>
      <c r="K627" t="n">
        <v>52.44</v>
      </c>
      <c r="L627" t="n">
        <v>13.75</v>
      </c>
      <c r="M627" t="n">
        <v>10</v>
      </c>
      <c r="N627" t="n">
        <v>39.84</v>
      </c>
      <c r="O627" t="n">
        <v>24411.91</v>
      </c>
      <c r="P627" t="n">
        <v>209.18</v>
      </c>
      <c r="Q627" t="n">
        <v>444.56</v>
      </c>
      <c r="R627" t="n">
        <v>70.63</v>
      </c>
      <c r="S627" t="n">
        <v>48.21</v>
      </c>
      <c r="T627" t="n">
        <v>5258.48</v>
      </c>
      <c r="U627" t="n">
        <v>0.68</v>
      </c>
      <c r="V627" t="n">
        <v>0.78</v>
      </c>
      <c r="W627" t="n">
        <v>0.18</v>
      </c>
      <c r="X627" t="n">
        <v>0.31</v>
      </c>
      <c r="Y627" t="n">
        <v>1</v>
      </c>
      <c r="Z627" t="n">
        <v>10</v>
      </c>
    </row>
    <row r="628">
      <c r="A628" t="n">
        <v>52</v>
      </c>
      <c r="B628" t="n">
        <v>90</v>
      </c>
      <c r="C628" t="inlineStr">
        <is>
          <t xml:space="preserve">CONCLUIDO	</t>
        </is>
      </c>
      <c r="D628" t="n">
        <v>4.8946</v>
      </c>
      <c r="E628" t="n">
        <v>20.43</v>
      </c>
      <c r="F628" t="n">
        <v>17.58</v>
      </c>
      <c r="G628" t="n">
        <v>87.92</v>
      </c>
      <c r="H628" t="n">
        <v>1.27</v>
      </c>
      <c r="I628" t="n">
        <v>12</v>
      </c>
      <c r="J628" t="n">
        <v>196.42</v>
      </c>
      <c r="K628" t="n">
        <v>52.44</v>
      </c>
      <c r="L628" t="n">
        <v>14</v>
      </c>
      <c r="M628" t="n">
        <v>10</v>
      </c>
      <c r="N628" t="n">
        <v>39.98</v>
      </c>
      <c r="O628" t="n">
        <v>24459.75</v>
      </c>
      <c r="P628" t="n">
        <v>209.12</v>
      </c>
      <c r="Q628" t="n">
        <v>444.55</v>
      </c>
      <c r="R628" t="n">
        <v>70.59</v>
      </c>
      <c r="S628" t="n">
        <v>48.21</v>
      </c>
      <c r="T628" t="n">
        <v>5240.36</v>
      </c>
      <c r="U628" t="n">
        <v>0.68</v>
      </c>
      <c r="V628" t="n">
        <v>0.78</v>
      </c>
      <c r="W628" t="n">
        <v>0.18</v>
      </c>
      <c r="X628" t="n">
        <v>0.31</v>
      </c>
      <c r="Y628" t="n">
        <v>1</v>
      </c>
      <c r="Z628" t="n">
        <v>10</v>
      </c>
    </row>
    <row r="629">
      <c r="A629" t="n">
        <v>53</v>
      </c>
      <c r="B629" t="n">
        <v>90</v>
      </c>
      <c r="C629" t="inlineStr">
        <is>
          <t xml:space="preserve">CONCLUIDO	</t>
        </is>
      </c>
      <c r="D629" t="n">
        <v>4.8942</v>
      </c>
      <c r="E629" t="n">
        <v>20.43</v>
      </c>
      <c r="F629" t="n">
        <v>17.59</v>
      </c>
      <c r="G629" t="n">
        <v>87.92</v>
      </c>
      <c r="H629" t="n">
        <v>1.29</v>
      </c>
      <c r="I629" t="n">
        <v>12</v>
      </c>
      <c r="J629" t="n">
        <v>196.81</v>
      </c>
      <c r="K629" t="n">
        <v>52.44</v>
      </c>
      <c r="L629" t="n">
        <v>14.25</v>
      </c>
      <c r="M629" t="n">
        <v>10</v>
      </c>
      <c r="N629" t="n">
        <v>40.12</v>
      </c>
      <c r="O629" t="n">
        <v>24507.64</v>
      </c>
      <c r="P629" t="n">
        <v>209.49</v>
      </c>
      <c r="Q629" t="n">
        <v>444.58</v>
      </c>
      <c r="R629" t="n">
        <v>70.62</v>
      </c>
      <c r="S629" t="n">
        <v>48.21</v>
      </c>
      <c r="T629" t="n">
        <v>5253.28</v>
      </c>
      <c r="U629" t="n">
        <v>0.68</v>
      </c>
      <c r="V629" t="n">
        <v>0.78</v>
      </c>
      <c r="W629" t="n">
        <v>0.18</v>
      </c>
      <c r="X629" t="n">
        <v>0.31</v>
      </c>
      <c r="Y629" t="n">
        <v>1</v>
      </c>
      <c r="Z629" t="n">
        <v>10</v>
      </c>
    </row>
    <row r="630">
      <c r="A630" t="n">
        <v>54</v>
      </c>
      <c r="B630" t="n">
        <v>90</v>
      </c>
      <c r="C630" t="inlineStr">
        <is>
          <t xml:space="preserve">CONCLUIDO	</t>
        </is>
      </c>
      <c r="D630" t="n">
        <v>4.9015</v>
      </c>
      <c r="E630" t="n">
        <v>20.4</v>
      </c>
      <c r="F630" t="n">
        <v>17.55</v>
      </c>
      <c r="G630" t="n">
        <v>87.77</v>
      </c>
      <c r="H630" t="n">
        <v>1.31</v>
      </c>
      <c r="I630" t="n">
        <v>12</v>
      </c>
      <c r="J630" t="n">
        <v>197.2</v>
      </c>
      <c r="K630" t="n">
        <v>52.44</v>
      </c>
      <c r="L630" t="n">
        <v>14.5</v>
      </c>
      <c r="M630" t="n">
        <v>10</v>
      </c>
      <c r="N630" t="n">
        <v>40.26</v>
      </c>
      <c r="O630" t="n">
        <v>24555.57</v>
      </c>
      <c r="P630" t="n">
        <v>208.77</v>
      </c>
      <c r="Q630" t="n">
        <v>444.56</v>
      </c>
      <c r="R630" t="n">
        <v>69.44</v>
      </c>
      <c r="S630" t="n">
        <v>48.21</v>
      </c>
      <c r="T630" t="n">
        <v>4666.55</v>
      </c>
      <c r="U630" t="n">
        <v>0.6899999999999999</v>
      </c>
      <c r="V630" t="n">
        <v>0.78</v>
      </c>
      <c r="W630" t="n">
        <v>0.19</v>
      </c>
      <c r="X630" t="n">
        <v>0.28</v>
      </c>
      <c r="Y630" t="n">
        <v>1</v>
      </c>
      <c r="Z630" t="n">
        <v>10</v>
      </c>
    </row>
    <row r="631">
      <c r="A631" t="n">
        <v>55</v>
      </c>
      <c r="B631" t="n">
        <v>90</v>
      </c>
      <c r="C631" t="inlineStr">
        <is>
          <t xml:space="preserve">CONCLUIDO	</t>
        </is>
      </c>
      <c r="D631" t="n">
        <v>4.9253</v>
      </c>
      <c r="E631" t="n">
        <v>20.3</v>
      </c>
      <c r="F631" t="n">
        <v>17.49</v>
      </c>
      <c r="G631" t="n">
        <v>95.41</v>
      </c>
      <c r="H631" t="n">
        <v>1.33</v>
      </c>
      <c r="I631" t="n">
        <v>11</v>
      </c>
      <c r="J631" t="n">
        <v>197.59</v>
      </c>
      <c r="K631" t="n">
        <v>52.44</v>
      </c>
      <c r="L631" t="n">
        <v>14.75</v>
      </c>
      <c r="M631" t="n">
        <v>9</v>
      </c>
      <c r="N631" t="n">
        <v>40.4</v>
      </c>
      <c r="O631" t="n">
        <v>24603.55</v>
      </c>
      <c r="P631" t="n">
        <v>206.22</v>
      </c>
      <c r="Q631" t="n">
        <v>444.56</v>
      </c>
      <c r="R631" t="n">
        <v>67.56</v>
      </c>
      <c r="S631" t="n">
        <v>48.21</v>
      </c>
      <c r="T631" t="n">
        <v>3730.78</v>
      </c>
      <c r="U631" t="n">
        <v>0.71</v>
      </c>
      <c r="V631" t="n">
        <v>0.78</v>
      </c>
      <c r="W631" t="n">
        <v>0.18</v>
      </c>
      <c r="X631" t="n">
        <v>0.21</v>
      </c>
      <c r="Y631" t="n">
        <v>1</v>
      </c>
      <c r="Z631" t="n">
        <v>10</v>
      </c>
    </row>
    <row r="632">
      <c r="A632" t="n">
        <v>56</v>
      </c>
      <c r="B632" t="n">
        <v>90</v>
      </c>
      <c r="C632" t="inlineStr">
        <is>
          <t xml:space="preserve">CONCLUIDO	</t>
        </is>
      </c>
      <c r="D632" t="n">
        <v>4.8974</v>
      </c>
      <c r="E632" t="n">
        <v>20.42</v>
      </c>
      <c r="F632" t="n">
        <v>17.61</v>
      </c>
      <c r="G632" t="n">
        <v>96.04000000000001</v>
      </c>
      <c r="H632" t="n">
        <v>1.35</v>
      </c>
      <c r="I632" t="n">
        <v>11</v>
      </c>
      <c r="J632" t="n">
        <v>197.98</v>
      </c>
      <c r="K632" t="n">
        <v>52.44</v>
      </c>
      <c r="L632" t="n">
        <v>15</v>
      </c>
      <c r="M632" t="n">
        <v>9</v>
      </c>
      <c r="N632" t="n">
        <v>40.54</v>
      </c>
      <c r="O632" t="n">
        <v>24651.58</v>
      </c>
      <c r="P632" t="n">
        <v>207.52</v>
      </c>
      <c r="Q632" t="n">
        <v>444.55</v>
      </c>
      <c r="R632" t="n">
        <v>71.61</v>
      </c>
      <c r="S632" t="n">
        <v>48.21</v>
      </c>
      <c r="T632" t="n">
        <v>5756.77</v>
      </c>
      <c r="U632" t="n">
        <v>0.67</v>
      </c>
      <c r="V632" t="n">
        <v>0.77</v>
      </c>
      <c r="W632" t="n">
        <v>0.18</v>
      </c>
      <c r="X632" t="n">
        <v>0.33</v>
      </c>
      <c r="Y632" t="n">
        <v>1</v>
      </c>
      <c r="Z632" t="n">
        <v>10</v>
      </c>
    </row>
    <row r="633">
      <c r="A633" t="n">
        <v>57</v>
      </c>
      <c r="B633" t="n">
        <v>90</v>
      </c>
      <c r="C633" t="inlineStr">
        <is>
          <t xml:space="preserve">CONCLUIDO	</t>
        </is>
      </c>
      <c r="D633" t="n">
        <v>4.9065</v>
      </c>
      <c r="E633" t="n">
        <v>20.38</v>
      </c>
      <c r="F633" t="n">
        <v>17.57</v>
      </c>
      <c r="G633" t="n">
        <v>95.83</v>
      </c>
      <c r="H633" t="n">
        <v>1.36</v>
      </c>
      <c r="I633" t="n">
        <v>11</v>
      </c>
      <c r="J633" t="n">
        <v>198.37</v>
      </c>
      <c r="K633" t="n">
        <v>52.44</v>
      </c>
      <c r="L633" t="n">
        <v>15.25</v>
      </c>
      <c r="M633" t="n">
        <v>9</v>
      </c>
      <c r="N633" t="n">
        <v>40.68</v>
      </c>
      <c r="O633" t="n">
        <v>24699.65</v>
      </c>
      <c r="P633" t="n">
        <v>206.84</v>
      </c>
      <c r="Q633" t="n">
        <v>444.55</v>
      </c>
      <c r="R633" t="n">
        <v>70.19</v>
      </c>
      <c r="S633" t="n">
        <v>48.21</v>
      </c>
      <c r="T633" t="n">
        <v>5046.17</v>
      </c>
      <c r="U633" t="n">
        <v>0.6899999999999999</v>
      </c>
      <c r="V633" t="n">
        <v>0.78</v>
      </c>
      <c r="W633" t="n">
        <v>0.18</v>
      </c>
      <c r="X633" t="n">
        <v>0.29</v>
      </c>
      <c r="Y633" t="n">
        <v>1</v>
      </c>
      <c r="Z633" t="n">
        <v>10</v>
      </c>
    </row>
    <row r="634">
      <c r="A634" t="n">
        <v>58</v>
      </c>
      <c r="B634" t="n">
        <v>90</v>
      </c>
      <c r="C634" t="inlineStr">
        <is>
          <t xml:space="preserve">CONCLUIDO	</t>
        </is>
      </c>
      <c r="D634" t="n">
        <v>4.9085</v>
      </c>
      <c r="E634" t="n">
        <v>20.37</v>
      </c>
      <c r="F634" t="n">
        <v>17.56</v>
      </c>
      <c r="G634" t="n">
        <v>95.79000000000001</v>
      </c>
      <c r="H634" t="n">
        <v>1.38</v>
      </c>
      <c r="I634" t="n">
        <v>11</v>
      </c>
      <c r="J634" t="n">
        <v>198.76</v>
      </c>
      <c r="K634" t="n">
        <v>52.44</v>
      </c>
      <c r="L634" t="n">
        <v>15.5</v>
      </c>
      <c r="M634" t="n">
        <v>9</v>
      </c>
      <c r="N634" t="n">
        <v>40.82</v>
      </c>
      <c r="O634" t="n">
        <v>24747.78</v>
      </c>
      <c r="P634" t="n">
        <v>207.12</v>
      </c>
      <c r="Q634" t="n">
        <v>444.55</v>
      </c>
      <c r="R634" t="n">
        <v>69.92</v>
      </c>
      <c r="S634" t="n">
        <v>48.21</v>
      </c>
      <c r="T634" t="n">
        <v>4908.98</v>
      </c>
      <c r="U634" t="n">
        <v>0.6899999999999999</v>
      </c>
      <c r="V634" t="n">
        <v>0.78</v>
      </c>
      <c r="W634" t="n">
        <v>0.18</v>
      </c>
      <c r="X634" t="n">
        <v>0.28</v>
      </c>
      <c r="Y634" t="n">
        <v>1</v>
      </c>
      <c r="Z634" t="n">
        <v>10</v>
      </c>
    </row>
    <row r="635">
      <c r="A635" t="n">
        <v>59</v>
      </c>
      <c r="B635" t="n">
        <v>90</v>
      </c>
      <c r="C635" t="inlineStr">
        <is>
          <t xml:space="preserve">CONCLUIDO	</t>
        </is>
      </c>
      <c r="D635" t="n">
        <v>4.9066</v>
      </c>
      <c r="E635" t="n">
        <v>20.38</v>
      </c>
      <c r="F635" t="n">
        <v>17.57</v>
      </c>
      <c r="G635" t="n">
        <v>95.83</v>
      </c>
      <c r="H635" t="n">
        <v>1.4</v>
      </c>
      <c r="I635" t="n">
        <v>11</v>
      </c>
      <c r="J635" t="n">
        <v>199.15</v>
      </c>
      <c r="K635" t="n">
        <v>52.44</v>
      </c>
      <c r="L635" t="n">
        <v>15.75</v>
      </c>
      <c r="M635" t="n">
        <v>9</v>
      </c>
      <c r="N635" t="n">
        <v>40.96</v>
      </c>
      <c r="O635" t="n">
        <v>24795.95</v>
      </c>
      <c r="P635" t="n">
        <v>206.67</v>
      </c>
      <c r="Q635" t="n">
        <v>444.55</v>
      </c>
      <c r="R635" t="n">
        <v>70.13</v>
      </c>
      <c r="S635" t="n">
        <v>48.21</v>
      </c>
      <c r="T635" t="n">
        <v>5013.57</v>
      </c>
      <c r="U635" t="n">
        <v>0.6899999999999999</v>
      </c>
      <c r="V635" t="n">
        <v>0.78</v>
      </c>
      <c r="W635" t="n">
        <v>0.18</v>
      </c>
      <c r="X635" t="n">
        <v>0.29</v>
      </c>
      <c r="Y635" t="n">
        <v>1</v>
      </c>
      <c r="Z635" t="n">
        <v>10</v>
      </c>
    </row>
    <row r="636">
      <c r="A636" t="n">
        <v>60</v>
      </c>
      <c r="B636" t="n">
        <v>90</v>
      </c>
      <c r="C636" t="inlineStr">
        <is>
          <t xml:space="preserve">CONCLUIDO	</t>
        </is>
      </c>
      <c r="D636" t="n">
        <v>4.9089</v>
      </c>
      <c r="E636" t="n">
        <v>20.37</v>
      </c>
      <c r="F636" t="n">
        <v>17.56</v>
      </c>
      <c r="G636" t="n">
        <v>95.78</v>
      </c>
      <c r="H636" t="n">
        <v>1.42</v>
      </c>
      <c r="I636" t="n">
        <v>11</v>
      </c>
      <c r="J636" t="n">
        <v>199.54</v>
      </c>
      <c r="K636" t="n">
        <v>52.44</v>
      </c>
      <c r="L636" t="n">
        <v>16</v>
      </c>
      <c r="M636" t="n">
        <v>9</v>
      </c>
      <c r="N636" t="n">
        <v>41.1</v>
      </c>
      <c r="O636" t="n">
        <v>24844.17</v>
      </c>
      <c r="P636" t="n">
        <v>205.73</v>
      </c>
      <c r="Q636" t="n">
        <v>444.55</v>
      </c>
      <c r="R636" t="n">
        <v>69.81</v>
      </c>
      <c r="S636" t="n">
        <v>48.21</v>
      </c>
      <c r="T636" t="n">
        <v>4853.08</v>
      </c>
      <c r="U636" t="n">
        <v>0.6899999999999999</v>
      </c>
      <c r="V636" t="n">
        <v>0.78</v>
      </c>
      <c r="W636" t="n">
        <v>0.18</v>
      </c>
      <c r="X636" t="n">
        <v>0.28</v>
      </c>
      <c r="Y636" t="n">
        <v>1</v>
      </c>
      <c r="Z636" t="n">
        <v>10</v>
      </c>
    </row>
    <row r="637">
      <c r="A637" t="n">
        <v>61</v>
      </c>
      <c r="B637" t="n">
        <v>90</v>
      </c>
      <c r="C637" t="inlineStr">
        <is>
          <t xml:space="preserve">CONCLUIDO	</t>
        </is>
      </c>
      <c r="D637" t="n">
        <v>4.9055</v>
      </c>
      <c r="E637" t="n">
        <v>20.39</v>
      </c>
      <c r="F637" t="n">
        <v>17.57</v>
      </c>
      <c r="G637" t="n">
        <v>95.86</v>
      </c>
      <c r="H637" t="n">
        <v>1.44</v>
      </c>
      <c r="I637" t="n">
        <v>11</v>
      </c>
      <c r="J637" t="n">
        <v>199.93</v>
      </c>
      <c r="K637" t="n">
        <v>52.44</v>
      </c>
      <c r="L637" t="n">
        <v>16.25</v>
      </c>
      <c r="M637" t="n">
        <v>9</v>
      </c>
      <c r="N637" t="n">
        <v>41.24</v>
      </c>
      <c r="O637" t="n">
        <v>24892.44</v>
      </c>
      <c r="P637" t="n">
        <v>205.54</v>
      </c>
      <c r="Q637" t="n">
        <v>444.58</v>
      </c>
      <c r="R637" t="n">
        <v>70.27</v>
      </c>
      <c r="S637" t="n">
        <v>48.21</v>
      </c>
      <c r="T637" t="n">
        <v>5086.87</v>
      </c>
      <c r="U637" t="n">
        <v>0.6899999999999999</v>
      </c>
      <c r="V637" t="n">
        <v>0.78</v>
      </c>
      <c r="W637" t="n">
        <v>0.18</v>
      </c>
      <c r="X637" t="n">
        <v>0.3</v>
      </c>
      <c r="Y637" t="n">
        <v>1</v>
      </c>
      <c r="Z637" t="n">
        <v>10</v>
      </c>
    </row>
    <row r="638">
      <c r="A638" t="n">
        <v>62</v>
      </c>
      <c r="B638" t="n">
        <v>90</v>
      </c>
      <c r="C638" t="inlineStr">
        <is>
          <t xml:space="preserve">CONCLUIDO	</t>
        </is>
      </c>
      <c r="D638" t="n">
        <v>4.9261</v>
      </c>
      <c r="E638" t="n">
        <v>20.3</v>
      </c>
      <c r="F638" t="n">
        <v>17.52</v>
      </c>
      <c r="G638" t="n">
        <v>105.14</v>
      </c>
      <c r="H638" t="n">
        <v>1.46</v>
      </c>
      <c r="I638" t="n">
        <v>10</v>
      </c>
      <c r="J638" t="n">
        <v>200.32</v>
      </c>
      <c r="K638" t="n">
        <v>52.44</v>
      </c>
      <c r="L638" t="n">
        <v>16.5</v>
      </c>
      <c r="M638" t="n">
        <v>8</v>
      </c>
      <c r="N638" t="n">
        <v>41.38</v>
      </c>
      <c r="O638" t="n">
        <v>24940.75</v>
      </c>
      <c r="P638" t="n">
        <v>204.72</v>
      </c>
      <c r="Q638" t="n">
        <v>444.55</v>
      </c>
      <c r="R638" t="n">
        <v>68.7</v>
      </c>
      <c r="S638" t="n">
        <v>48.21</v>
      </c>
      <c r="T638" t="n">
        <v>4304.55</v>
      </c>
      <c r="U638" t="n">
        <v>0.7</v>
      </c>
      <c r="V638" t="n">
        <v>0.78</v>
      </c>
      <c r="W638" t="n">
        <v>0.18</v>
      </c>
      <c r="X638" t="n">
        <v>0.25</v>
      </c>
      <c r="Y638" t="n">
        <v>1</v>
      </c>
      <c r="Z638" t="n">
        <v>10</v>
      </c>
    </row>
    <row r="639">
      <c r="A639" t="n">
        <v>63</v>
      </c>
      <c r="B639" t="n">
        <v>90</v>
      </c>
      <c r="C639" t="inlineStr">
        <is>
          <t xml:space="preserve">CONCLUIDO	</t>
        </is>
      </c>
      <c r="D639" t="n">
        <v>4.9267</v>
      </c>
      <c r="E639" t="n">
        <v>20.3</v>
      </c>
      <c r="F639" t="n">
        <v>17.52</v>
      </c>
      <c r="G639" t="n">
        <v>105.13</v>
      </c>
      <c r="H639" t="n">
        <v>1.48</v>
      </c>
      <c r="I639" t="n">
        <v>10</v>
      </c>
      <c r="J639" t="n">
        <v>200.72</v>
      </c>
      <c r="K639" t="n">
        <v>52.44</v>
      </c>
      <c r="L639" t="n">
        <v>16.75</v>
      </c>
      <c r="M639" t="n">
        <v>8</v>
      </c>
      <c r="N639" t="n">
        <v>41.52</v>
      </c>
      <c r="O639" t="n">
        <v>24989.11</v>
      </c>
      <c r="P639" t="n">
        <v>205.08</v>
      </c>
      <c r="Q639" t="n">
        <v>444.55</v>
      </c>
      <c r="R639" t="n">
        <v>68.56</v>
      </c>
      <c r="S639" t="n">
        <v>48.21</v>
      </c>
      <c r="T639" t="n">
        <v>4235.88</v>
      </c>
      <c r="U639" t="n">
        <v>0.7</v>
      </c>
      <c r="V639" t="n">
        <v>0.78</v>
      </c>
      <c r="W639" t="n">
        <v>0.18</v>
      </c>
      <c r="X639" t="n">
        <v>0.24</v>
      </c>
      <c r="Y639" t="n">
        <v>1</v>
      </c>
      <c r="Z639" t="n">
        <v>10</v>
      </c>
    </row>
    <row r="640">
      <c r="A640" t="n">
        <v>64</v>
      </c>
      <c r="B640" t="n">
        <v>90</v>
      </c>
      <c r="C640" t="inlineStr">
        <is>
          <t xml:space="preserve">CONCLUIDO	</t>
        </is>
      </c>
      <c r="D640" t="n">
        <v>4.9319</v>
      </c>
      <c r="E640" t="n">
        <v>20.28</v>
      </c>
      <c r="F640" t="n">
        <v>17.5</v>
      </c>
      <c r="G640" t="n">
        <v>105</v>
      </c>
      <c r="H640" t="n">
        <v>1.5</v>
      </c>
      <c r="I640" t="n">
        <v>10</v>
      </c>
      <c r="J640" t="n">
        <v>201.11</v>
      </c>
      <c r="K640" t="n">
        <v>52.44</v>
      </c>
      <c r="L640" t="n">
        <v>17</v>
      </c>
      <c r="M640" t="n">
        <v>8</v>
      </c>
      <c r="N640" t="n">
        <v>41.67</v>
      </c>
      <c r="O640" t="n">
        <v>25037.53</v>
      </c>
      <c r="P640" t="n">
        <v>203.93</v>
      </c>
      <c r="Q640" t="n">
        <v>444.55</v>
      </c>
      <c r="R640" t="n">
        <v>67.78</v>
      </c>
      <c r="S640" t="n">
        <v>48.21</v>
      </c>
      <c r="T640" t="n">
        <v>3845.46</v>
      </c>
      <c r="U640" t="n">
        <v>0.71</v>
      </c>
      <c r="V640" t="n">
        <v>0.78</v>
      </c>
      <c r="W640" t="n">
        <v>0.18</v>
      </c>
      <c r="X640" t="n">
        <v>0.22</v>
      </c>
      <c r="Y640" t="n">
        <v>1</v>
      </c>
      <c r="Z640" t="n">
        <v>10</v>
      </c>
    </row>
    <row r="641">
      <c r="A641" t="n">
        <v>65</v>
      </c>
      <c r="B641" t="n">
        <v>90</v>
      </c>
      <c r="C641" t="inlineStr">
        <is>
          <t xml:space="preserve">CONCLUIDO	</t>
        </is>
      </c>
      <c r="D641" t="n">
        <v>4.9383</v>
      </c>
      <c r="E641" t="n">
        <v>20.25</v>
      </c>
      <c r="F641" t="n">
        <v>17.47</v>
      </c>
      <c r="G641" t="n">
        <v>104.84</v>
      </c>
      <c r="H641" t="n">
        <v>1.52</v>
      </c>
      <c r="I641" t="n">
        <v>10</v>
      </c>
      <c r="J641" t="n">
        <v>201.5</v>
      </c>
      <c r="K641" t="n">
        <v>52.44</v>
      </c>
      <c r="L641" t="n">
        <v>17.25</v>
      </c>
      <c r="M641" t="n">
        <v>8</v>
      </c>
      <c r="N641" t="n">
        <v>41.81</v>
      </c>
      <c r="O641" t="n">
        <v>25085.99</v>
      </c>
      <c r="P641" t="n">
        <v>203.18</v>
      </c>
      <c r="Q641" t="n">
        <v>444.55</v>
      </c>
      <c r="R641" t="n">
        <v>66.92</v>
      </c>
      <c r="S641" t="n">
        <v>48.21</v>
      </c>
      <c r="T641" t="n">
        <v>3416.12</v>
      </c>
      <c r="U641" t="n">
        <v>0.72</v>
      </c>
      <c r="V641" t="n">
        <v>0.78</v>
      </c>
      <c r="W641" t="n">
        <v>0.18</v>
      </c>
      <c r="X641" t="n">
        <v>0.2</v>
      </c>
      <c r="Y641" t="n">
        <v>1</v>
      </c>
      <c r="Z641" t="n">
        <v>10</v>
      </c>
    </row>
    <row r="642">
      <c r="A642" t="n">
        <v>66</v>
      </c>
      <c r="B642" t="n">
        <v>90</v>
      </c>
      <c r="C642" t="inlineStr">
        <is>
          <t xml:space="preserve">CONCLUIDO	</t>
        </is>
      </c>
      <c r="D642" t="n">
        <v>4.9171</v>
      </c>
      <c r="E642" t="n">
        <v>20.34</v>
      </c>
      <c r="F642" t="n">
        <v>17.56</v>
      </c>
      <c r="G642" t="n">
        <v>105.37</v>
      </c>
      <c r="H642" t="n">
        <v>1.54</v>
      </c>
      <c r="I642" t="n">
        <v>10</v>
      </c>
      <c r="J642" t="n">
        <v>201.9</v>
      </c>
      <c r="K642" t="n">
        <v>52.44</v>
      </c>
      <c r="L642" t="n">
        <v>17.5</v>
      </c>
      <c r="M642" t="n">
        <v>8</v>
      </c>
      <c r="N642" t="n">
        <v>41.95</v>
      </c>
      <c r="O642" t="n">
        <v>25134.5</v>
      </c>
      <c r="P642" t="n">
        <v>203.46</v>
      </c>
      <c r="Q642" t="n">
        <v>444.55</v>
      </c>
      <c r="R642" t="n">
        <v>70.18000000000001</v>
      </c>
      <c r="S642" t="n">
        <v>48.21</v>
      </c>
      <c r="T642" t="n">
        <v>5046.38</v>
      </c>
      <c r="U642" t="n">
        <v>0.6899999999999999</v>
      </c>
      <c r="V642" t="n">
        <v>0.78</v>
      </c>
      <c r="W642" t="n">
        <v>0.17</v>
      </c>
      <c r="X642" t="n">
        <v>0.28</v>
      </c>
      <c r="Y642" t="n">
        <v>1</v>
      </c>
      <c r="Z642" t="n">
        <v>10</v>
      </c>
    </row>
    <row r="643">
      <c r="A643" t="n">
        <v>67</v>
      </c>
      <c r="B643" t="n">
        <v>90</v>
      </c>
      <c r="C643" t="inlineStr">
        <is>
          <t xml:space="preserve">CONCLUIDO	</t>
        </is>
      </c>
      <c r="D643" t="n">
        <v>4.9212</v>
      </c>
      <c r="E643" t="n">
        <v>20.32</v>
      </c>
      <c r="F643" t="n">
        <v>17.54</v>
      </c>
      <c r="G643" t="n">
        <v>105.27</v>
      </c>
      <c r="H643" t="n">
        <v>1.56</v>
      </c>
      <c r="I643" t="n">
        <v>10</v>
      </c>
      <c r="J643" t="n">
        <v>202.29</v>
      </c>
      <c r="K643" t="n">
        <v>52.44</v>
      </c>
      <c r="L643" t="n">
        <v>17.75</v>
      </c>
      <c r="M643" t="n">
        <v>8</v>
      </c>
      <c r="N643" t="n">
        <v>42.1</v>
      </c>
      <c r="O643" t="n">
        <v>25183.06</v>
      </c>
      <c r="P643" t="n">
        <v>202.26</v>
      </c>
      <c r="Q643" t="n">
        <v>444.55</v>
      </c>
      <c r="R643" t="n">
        <v>69.42</v>
      </c>
      <c r="S643" t="n">
        <v>48.21</v>
      </c>
      <c r="T643" t="n">
        <v>4664.47</v>
      </c>
      <c r="U643" t="n">
        <v>0.6899999999999999</v>
      </c>
      <c r="V643" t="n">
        <v>0.78</v>
      </c>
      <c r="W643" t="n">
        <v>0.18</v>
      </c>
      <c r="X643" t="n">
        <v>0.27</v>
      </c>
      <c r="Y643" t="n">
        <v>1</v>
      </c>
      <c r="Z643" t="n">
        <v>10</v>
      </c>
    </row>
    <row r="644">
      <c r="A644" t="n">
        <v>68</v>
      </c>
      <c r="B644" t="n">
        <v>90</v>
      </c>
      <c r="C644" t="inlineStr">
        <is>
          <t xml:space="preserve">CONCLUIDO	</t>
        </is>
      </c>
      <c r="D644" t="n">
        <v>4.9407</v>
      </c>
      <c r="E644" t="n">
        <v>20.24</v>
      </c>
      <c r="F644" t="n">
        <v>17.5</v>
      </c>
      <c r="G644" t="n">
        <v>116.66</v>
      </c>
      <c r="H644" t="n">
        <v>1.58</v>
      </c>
      <c r="I644" t="n">
        <v>9</v>
      </c>
      <c r="J644" t="n">
        <v>202.68</v>
      </c>
      <c r="K644" t="n">
        <v>52.44</v>
      </c>
      <c r="L644" t="n">
        <v>18</v>
      </c>
      <c r="M644" t="n">
        <v>7</v>
      </c>
      <c r="N644" t="n">
        <v>42.24</v>
      </c>
      <c r="O644" t="n">
        <v>25231.66</v>
      </c>
      <c r="P644" t="n">
        <v>200.46</v>
      </c>
      <c r="Q644" t="n">
        <v>444.55</v>
      </c>
      <c r="R644" t="n">
        <v>67.86</v>
      </c>
      <c r="S644" t="n">
        <v>48.21</v>
      </c>
      <c r="T644" t="n">
        <v>3888.54</v>
      </c>
      <c r="U644" t="n">
        <v>0.71</v>
      </c>
      <c r="V644" t="n">
        <v>0.78</v>
      </c>
      <c r="W644" t="n">
        <v>0.18</v>
      </c>
      <c r="X644" t="n">
        <v>0.22</v>
      </c>
      <c r="Y644" t="n">
        <v>1</v>
      </c>
      <c r="Z644" t="n">
        <v>10</v>
      </c>
    </row>
    <row r="645">
      <c r="A645" t="n">
        <v>69</v>
      </c>
      <c r="B645" t="n">
        <v>90</v>
      </c>
      <c r="C645" t="inlineStr">
        <is>
          <t xml:space="preserve">CONCLUIDO	</t>
        </is>
      </c>
      <c r="D645" t="n">
        <v>4.9405</v>
      </c>
      <c r="E645" t="n">
        <v>20.24</v>
      </c>
      <c r="F645" t="n">
        <v>17.5</v>
      </c>
      <c r="G645" t="n">
        <v>116.67</v>
      </c>
      <c r="H645" t="n">
        <v>1.6</v>
      </c>
      <c r="I645" t="n">
        <v>9</v>
      </c>
      <c r="J645" t="n">
        <v>203.08</v>
      </c>
      <c r="K645" t="n">
        <v>52.44</v>
      </c>
      <c r="L645" t="n">
        <v>18.25</v>
      </c>
      <c r="M645" t="n">
        <v>7</v>
      </c>
      <c r="N645" t="n">
        <v>42.39</v>
      </c>
      <c r="O645" t="n">
        <v>25280.45</v>
      </c>
      <c r="P645" t="n">
        <v>200.71</v>
      </c>
      <c r="Q645" t="n">
        <v>444.55</v>
      </c>
      <c r="R645" t="n">
        <v>67.92</v>
      </c>
      <c r="S645" t="n">
        <v>48.21</v>
      </c>
      <c r="T645" t="n">
        <v>3920.61</v>
      </c>
      <c r="U645" t="n">
        <v>0.71</v>
      </c>
      <c r="V645" t="n">
        <v>0.78</v>
      </c>
      <c r="W645" t="n">
        <v>0.18</v>
      </c>
      <c r="X645" t="n">
        <v>0.22</v>
      </c>
      <c r="Y645" t="n">
        <v>1</v>
      </c>
      <c r="Z645" t="n">
        <v>10</v>
      </c>
    </row>
    <row r="646">
      <c r="A646" t="n">
        <v>70</v>
      </c>
      <c r="B646" t="n">
        <v>90</v>
      </c>
      <c r="C646" t="inlineStr">
        <is>
          <t xml:space="preserve">CONCLUIDO	</t>
        </is>
      </c>
      <c r="D646" t="n">
        <v>4.9365</v>
      </c>
      <c r="E646" t="n">
        <v>20.26</v>
      </c>
      <c r="F646" t="n">
        <v>17.52</v>
      </c>
      <c r="G646" t="n">
        <v>116.78</v>
      </c>
      <c r="H646" t="n">
        <v>1.61</v>
      </c>
      <c r="I646" t="n">
        <v>9</v>
      </c>
      <c r="J646" t="n">
        <v>203.47</v>
      </c>
      <c r="K646" t="n">
        <v>52.44</v>
      </c>
      <c r="L646" t="n">
        <v>18.5</v>
      </c>
      <c r="M646" t="n">
        <v>7</v>
      </c>
      <c r="N646" t="n">
        <v>42.53</v>
      </c>
      <c r="O646" t="n">
        <v>25329.15</v>
      </c>
      <c r="P646" t="n">
        <v>200.97</v>
      </c>
      <c r="Q646" t="n">
        <v>444.56</v>
      </c>
      <c r="R646" t="n">
        <v>68.47</v>
      </c>
      <c r="S646" t="n">
        <v>48.21</v>
      </c>
      <c r="T646" t="n">
        <v>4193.66</v>
      </c>
      <c r="U646" t="n">
        <v>0.7</v>
      </c>
      <c r="V646" t="n">
        <v>0.78</v>
      </c>
      <c r="W646" t="n">
        <v>0.18</v>
      </c>
      <c r="X646" t="n">
        <v>0.24</v>
      </c>
      <c r="Y646" t="n">
        <v>1</v>
      </c>
      <c r="Z646" t="n">
        <v>10</v>
      </c>
    </row>
    <row r="647">
      <c r="A647" t="n">
        <v>71</v>
      </c>
      <c r="B647" t="n">
        <v>90</v>
      </c>
      <c r="C647" t="inlineStr">
        <is>
          <t xml:space="preserve">CONCLUIDO	</t>
        </is>
      </c>
      <c r="D647" t="n">
        <v>4.9411</v>
      </c>
      <c r="E647" t="n">
        <v>20.24</v>
      </c>
      <c r="F647" t="n">
        <v>17.5</v>
      </c>
      <c r="G647" t="n">
        <v>116.65</v>
      </c>
      <c r="H647" t="n">
        <v>1.63</v>
      </c>
      <c r="I647" t="n">
        <v>9</v>
      </c>
      <c r="J647" t="n">
        <v>203.87</v>
      </c>
      <c r="K647" t="n">
        <v>52.44</v>
      </c>
      <c r="L647" t="n">
        <v>18.75</v>
      </c>
      <c r="M647" t="n">
        <v>7</v>
      </c>
      <c r="N647" t="n">
        <v>42.68</v>
      </c>
      <c r="O647" t="n">
        <v>25377.91</v>
      </c>
      <c r="P647" t="n">
        <v>200.81</v>
      </c>
      <c r="Q647" t="n">
        <v>444.56</v>
      </c>
      <c r="R647" t="n">
        <v>67.8</v>
      </c>
      <c r="S647" t="n">
        <v>48.21</v>
      </c>
      <c r="T647" t="n">
        <v>3862.38</v>
      </c>
      <c r="U647" t="n">
        <v>0.71</v>
      </c>
      <c r="V647" t="n">
        <v>0.78</v>
      </c>
      <c r="W647" t="n">
        <v>0.18</v>
      </c>
      <c r="X647" t="n">
        <v>0.22</v>
      </c>
      <c r="Y647" t="n">
        <v>1</v>
      </c>
      <c r="Z647" t="n">
        <v>10</v>
      </c>
    </row>
    <row r="648">
      <c r="A648" t="n">
        <v>72</v>
      </c>
      <c r="B648" t="n">
        <v>90</v>
      </c>
      <c r="C648" t="inlineStr">
        <is>
          <t xml:space="preserve">CONCLUIDO	</t>
        </is>
      </c>
      <c r="D648" t="n">
        <v>4.9387</v>
      </c>
      <c r="E648" t="n">
        <v>20.25</v>
      </c>
      <c r="F648" t="n">
        <v>17.51</v>
      </c>
      <c r="G648" t="n">
        <v>116.72</v>
      </c>
      <c r="H648" t="n">
        <v>1.65</v>
      </c>
      <c r="I648" t="n">
        <v>9</v>
      </c>
      <c r="J648" t="n">
        <v>204.26</v>
      </c>
      <c r="K648" t="n">
        <v>52.44</v>
      </c>
      <c r="L648" t="n">
        <v>19</v>
      </c>
      <c r="M648" t="n">
        <v>7</v>
      </c>
      <c r="N648" t="n">
        <v>42.82</v>
      </c>
      <c r="O648" t="n">
        <v>25426.72</v>
      </c>
      <c r="P648" t="n">
        <v>200.96</v>
      </c>
      <c r="Q648" t="n">
        <v>444.56</v>
      </c>
      <c r="R648" t="n">
        <v>68.09</v>
      </c>
      <c r="S648" t="n">
        <v>48.21</v>
      </c>
      <c r="T648" t="n">
        <v>4005.77</v>
      </c>
      <c r="U648" t="n">
        <v>0.71</v>
      </c>
      <c r="V648" t="n">
        <v>0.78</v>
      </c>
      <c r="W648" t="n">
        <v>0.18</v>
      </c>
      <c r="X648" t="n">
        <v>0.23</v>
      </c>
      <c r="Y648" t="n">
        <v>1</v>
      </c>
      <c r="Z648" t="n">
        <v>10</v>
      </c>
    </row>
    <row r="649">
      <c r="A649" t="n">
        <v>73</v>
      </c>
      <c r="B649" t="n">
        <v>90</v>
      </c>
      <c r="C649" t="inlineStr">
        <is>
          <t xml:space="preserve">CONCLUIDO	</t>
        </is>
      </c>
      <c r="D649" t="n">
        <v>4.9398</v>
      </c>
      <c r="E649" t="n">
        <v>20.24</v>
      </c>
      <c r="F649" t="n">
        <v>17.5</v>
      </c>
      <c r="G649" t="n">
        <v>116.69</v>
      </c>
      <c r="H649" t="n">
        <v>1.67</v>
      </c>
      <c r="I649" t="n">
        <v>9</v>
      </c>
      <c r="J649" t="n">
        <v>204.66</v>
      </c>
      <c r="K649" t="n">
        <v>52.44</v>
      </c>
      <c r="L649" t="n">
        <v>19.25</v>
      </c>
      <c r="M649" t="n">
        <v>7</v>
      </c>
      <c r="N649" t="n">
        <v>42.97</v>
      </c>
      <c r="O649" t="n">
        <v>25475.58</v>
      </c>
      <c r="P649" t="n">
        <v>200.55</v>
      </c>
      <c r="Q649" t="n">
        <v>444.56</v>
      </c>
      <c r="R649" t="n">
        <v>67.97</v>
      </c>
      <c r="S649" t="n">
        <v>48.21</v>
      </c>
      <c r="T649" t="n">
        <v>3945.85</v>
      </c>
      <c r="U649" t="n">
        <v>0.71</v>
      </c>
      <c r="V649" t="n">
        <v>0.78</v>
      </c>
      <c r="W649" t="n">
        <v>0.18</v>
      </c>
      <c r="X649" t="n">
        <v>0.23</v>
      </c>
      <c r="Y649" t="n">
        <v>1</v>
      </c>
      <c r="Z649" t="n">
        <v>10</v>
      </c>
    </row>
    <row r="650">
      <c r="A650" t="n">
        <v>74</v>
      </c>
      <c r="B650" t="n">
        <v>90</v>
      </c>
      <c r="C650" t="inlineStr">
        <is>
          <t xml:space="preserve">CONCLUIDO	</t>
        </is>
      </c>
      <c r="D650" t="n">
        <v>4.9462</v>
      </c>
      <c r="E650" t="n">
        <v>20.22</v>
      </c>
      <c r="F650" t="n">
        <v>17.48</v>
      </c>
      <c r="G650" t="n">
        <v>116.51</v>
      </c>
      <c r="H650" t="n">
        <v>1.69</v>
      </c>
      <c r="I650" t="n">
        <v>9</v>
      </c>
      <c r="J650" t="n">
        <v>205.06</v>
      </c>
      <c r="K650" t="n">
        <v>52.44</v>
      </c>
      <c r="L650" t="n">
        <v>19.5</v>
      </c>
      <c r="M650" t="n">
        <v>7</v>
      </c>
      <c r="N650" t="n">
        <v>43.11</v>
      </c>
      <c r="O650" t="n">
        <v>25524.49</v>
      </c>
      <c r="P650" t="n">
        <v>199.39</v>
      </c>
      <c r="Q650" t="n">
        <v>444.55</v>
      </c>
      <c r="R650" t="n">
        <v>67.06</v>
      </c>
      <c r="S650" t="n">
        <v>48.21</v>
      </c>
      <c r="T650" t="n">
        <v>3491.1</v>
      </c>
      <c r="U650" t="n">
        <v>0.72</v>
      </c>
      <c r="V650" t="n">
        <v>0.78</v>
      </c>
      <c r="W650" t="n">
        <v>0.18</v>
      </c>
      <c r="X650" t="n">
        <v>0.2</v>
      </c>
      <c r="Y650" t="n">
        <v>1</v>
      </c>
      <c r="Z650" t="n">
        <v>10</v>
      </c>
    </row>
    <row r="651">
      <c r="A651" t="n">
        <v>75</v>
      </c>
      <c r="B651" t="n">
        <v>90</v>
      </c>
      <c r="C651" t="inlineStr">
        <is>
          <t xml:space="preserve">CONCLUIDO	</t>
        </is>
      </c>
      <c r="D651" t="n">
        <v>4.949</v>
      </c>
      <c r="E651" t="n">
        <v>20.21</v>
      </c>
      <c r="F651" t="n">
        <v>17.47</v>
      </c>
      <c r="G651" t="n">
        <v>116.44</v>
      </c>
      <c r="H651" t="n">
        <v>1.71</v>
      </c>
      <c r="I651" t="n">
        <v>9</v>
      </c>
      <c r="J651" t="n">
        <v>205.45</v>
      </c>
      <c r="K651" t="n">
        <v>52.44</v>
      </c>
      <c r="L651" t="n">
        <v>19.75</v>
      </c>
      <c r="M651" t="n">
        <v>7</v>
      </c>
      <c r="N651" t="n">
        <v>43.26</v>
      </c>
      <c r="O651" t="n">
        <v>25573.44</v>
      </c>
      <c r="P651" t="n">
        <v>198.76</v>
      </c>
      <c r="Q651" t="n">
        <v>444.55</v>
      </c>
      <c r="R651" t="n">
        <v>66.70999999999999</v>
      </c>
      <c r="S651" t="n">
        <v>48.21</v>
      </c>
      <c r="T651" t="n">
        <v>3316.73</v>
      </c>
      <c r="U651" t="n">
        <v>0.72</v>
      </c>
      <c r="V651" t="n">
        <v>0.78</v>
      </c>
      <c r="W651" t="n">
        <v>0.18</v>
      </c>
      <c r="X651" t="n">
        <v>0.19</v>
      </c>
      <c r="Y651" t="n">
        <v>1</v>
      </c>
      <c r="Z651" t="n">
        <v>10</v>
      </c>
    </row>
    <row r="652">
      <c r="A652" t="n">
        <v>76</v>
      </c>
      <c r="B652" t="n">
        <v>90</v>
      </c>
      <c r="C652" t="inlineStr">
        <is>
          <t xml:space="preserve">CONCLUIDO	</t>
        </is>
      </c>
      <c r="D652" t="n">
        <v>4.9309</v>
      </c>
      <c r="E652" t="n">
        <v>20.28</v>
      </c>
      <c r="F652" t="n">
        <v>17.54</v>
      </c>
      <c r="G652" t="n">
        <v>116.93</v>
      </c>
      <c r="H652" t="n">
        <v>1.73</v>
      </c>
      <c r="I652" t="n">
        <v>9</v>
      </c>
      <c r="J652" t="n">
        <v>205.85</v>
      </c>
      <c r="K652" t="n">
        <v>52.44</v>
      </c>
      <c r="L652" t="n">
        <v>20</v>
      </c>
      <c r="M652" t="n">
        <v>7</v>
      </c>
      <c r="N652" t="n">
        <v>43.41</v>
      </c>
      <c r="O652" t="n">
        <v>25622.45</v>
      </c>
      <c r="P652" t="n">
        <v>199.09</v>
      </c>
      <c r="Q652" t="n">
        <v>444.55</v>
      </c>
      <c r="R652" t="n">
        <v>69.47</v>
      </c>
      <c r="S652" t="n">
        <v>48.21</v>
      </c>
      <c r="T652" t="n">
        <v>4697.34</v>
      </c>
      <c r="U652" t="n">
        <v>0.6899999999999999</v>
      </c>
      <c r="V652" t="n">
        <v>0.78</v>
      </c>
      <c r="W652" t="n">
        <v>0.17</v>
      </c>
      <c r="X652" t="n">
        <v>0.26</v>
      </c>
      <c r="Y652" t="n">
        <v>1</v>
      </c>
      <c r="Z652" t="n">
        <v>10</v>
      </c>
    </row>
    <row r="653">
      <c r="A653" t="n">
        <v>77</v>
      </c>
      <c r="B653" t="n">
        <v>90</v>
      </c>
      <c r="C653" t="inlineStr">
        <is>
          <t xml:space="preserve">CONCLUIDO	</t>
        </is>
      </c>
      <c r="D653" t="n">
        <v>4.9592</v>
      </c>
      <c r="E653" t="n">
        <v>20.16</v>
      </c>
      <c r="F653" t="n">
        <v>17.46</v>
      </c>
      <c r="G653" t="n">
        <v>130.95</v>
      </c>
      <c r="H653" t="n">
        <v>1.74</v>
      </c>
      <c r="I653" t="n">
        <v>8</v>
      </c>
      <c r="J653" t="n">
        <v>206.25</v>
      </c>
      <c r="K653" t="n">
        <v>52.44</v>
      </c>
      <c r="L653" t="n">
        <v>20.25</v>
      </c>
      <c r="M653" t="n">
        <v>6</v>
      </c>
      <c r="N653" t="n">
        <v>43.56</v>
      </c>
      <c r="O653" t="n">
        <v>25671.51</v>
      </c>
      <c r="P653" t="n">
        <v>197.56</v>
      </c>
      <c r="Q653" t="n">
        <v>444.55</v>
      </c>
      <c r="R653" t="n">
        <v>66.48</v>
      </c>
      <c r="S653" t="n">
        <v>48.21</v>
      </c>
      <c r="T653" t="n">
        <v>3205.89</v>
      </c>
      <c r="U653" t="n">
        <v>0.73</v>
      </c>
      <c r="V653" t="n">
        <v>0.78</v>
      </c>
      <c r="W653" t="n">
        <v>0.18</v>
      </c>
      <c r="X653" t="n">
        <v>0.18</v>
      </c>
      <c r="Y653" t="n">
        <v>1</v>
      </c>
      <c r="Z653" t="n">
        <v>10</v>
      </c>
    </row>
    <row r="654">
      <c r="A654" t="n">
        <v>78</v>
      </c>
      <c r="B654" t="n">
        <v>90</v>
      </c>
      <c r="C654" t="inlineStr">
        <is>
          <t xml:space="preserve">CONCLUIDO	</t>
        </is>
      </c>
      <c r="D654" t="n">
        <v>4.9549</v>
      </c>
      <c r="E654" t="n">
        <v>20.18</v>
      </c>
      <c r="F654" t="n">
        <v>17.48</v>
      </c>
      <c r="G654" t="n">
        <v>131.08</v>
      </c>
      <c r="H654" t="n">
        <v>1.76</v>
      </c>
      <c r="I654" t="n">
        <v>8</v>
      </c>
      <c r="J654" t="n">
        <v>206.65</v>
      </c>
      <c r="K654" t="n">
        <v>52.44</v>
      </c>
      <c r="L654" t="n">
        <v>20.5</v>
      </c>
      <c r="M654" t="n">
        <v>6</v>
      </c>
      <c r="N654" t="n">
        <v>43.71</v>
      </c>
      <c r="O654" t="n">
        <v>25720.62</v>
      </c>
      <c r="P654" t="n">
        <v>197.36</v>
      </c>
      <c r="Q654" t="n">
        <v>444.55</v>
      </c>
      <c r="R654" t="n">
        <v>67.18000000000001</v>
      </c>
      <c r="S654" t="n">
        <v>48.21</v>
      </c>
      <c r="T654" t="n">
        <v>3555.81</v>
      </c>
      <c r="U654" t="n">
        <v>0.72</v>
      </c>
      <c r="V654" t="n">
        <v>0.78</v>
      </c>
      <c r="W654" t="n">
        <v>0.18</v>
      </c>
      <c r="X654" t="n">
        <v>0.2</v>
      </c>
      <c r="Y654" t="n">
        <v>1</v>
      </c>
      <c r="Z654" t="n">
        <v>10</v>
      </c>
    </row>
    <row r="655">
      <c r="A655" t="n">
        <v>79</v>
      </c>
      <c r="B655" t="n">
        <v>90</v>
      </c>
      <c r="C655" t="inlineStr">
        <is>
          <t xml:space="preserve">CONCLUIDO	</t>
        </is>
      </c>
      <c r="D655" t="n">
        <v>4.9527</v>
      </c>
      <c r="E655" t="n">
        <v>20.19</v>
      </c>
      <c r="F655" t="n">
        <v>17.49</v>
      </c>
      <c r="G655" t="n">
        <v>131.14</v>
      </c>
      <c r="H655" t="n">
        <v>1.78</v>
      </c>
      <c r="I655" t="n">
        <v>8</v>
      </c>
      <c r="J655" t="n">
        <v>207.05</v>
      </c>
      <c r="K655" t="n">
        <v>52.44</v>
      </c>
      <c r="L655" t="n">
        <v>20.75</v>
      </c>
      <c r="M655" t="n">
        <v>6</v>
      </c>
      <c r="N655" t="n">
        <v>43.85</v>
      </c>
      <c r="O655" t="n">
        <v>25769.78</v>
      </c>
      <c r="P655" t="n">
        <v>197.36</v>
      </c>
      <c r="Q655" t="n">
        <v>444.55</v>
      </c>
      <c r="R655" t="n">
        <v>67.45</v>
      </c>
      <c r="S655" t="n">
        <v>48.21</v>
      </c>
      <c r="T655" t="n">
        <v>3688.27</v>
      </c>
      <c r="U655" t="n">
        <v>0.71</v>
      </c>
      <c r="V655" t="n">
        <v>0.78</v>
      </c>
      <c r="W655" t="n">
        <v>0.18</v>
      </c>
      <c r="X655" t="n">
        <v>0.21</v>
      </c>
      <c r="Y655" t="n">
        <v>1</v>
      </c>
      <c r="Z655" t="n">
        <v>10</v>
      </c>
    </row>
    <row r="656">
      <c r="A656" t="n">
        <v>80</v>
      </c>
      <c r="B656" t="n">
        <v>90</v>
      </c>
      <c r="C656" t="inlineStr">
        <is>
          <t xml:space="preserve">CONCLUIDO	</t>
        </is>
      </c>
      <c r="D656" t="n">
        <v>4.9554</v>
      </c>
      <c r="E656" t="n">
        <v>20.18</v>
      </c>
      <c r="F656" t="n">
        <v>17.48</v>
      </c>
      <c r="G656" t="n">
        <v>131.06</v>
      </c>
      <c r="H656" t="n">
        <v>1.8</v>
      </c>
      <c r="I656" t="n">
        <v>8</v>
      </c>
      <c r="J656" t="n">
        <v>207.45</v>
      </c>
      <c r="K656" t="n">
        <v>52.44</v>
      </c>
      <c r="L656" t="n">
        <v>21</v>
      </c>
      <c r="M656" t="n">
        <v>6</v>
      </c>
      <c r="N656" t="n">
        <v>44</v>
      </c>
      <c r="O656" t="n">
        <v>25818.99</v>
      </c>
      <c r="P656" t="n">
        <v>196.63</v>
      </c>
      <c r="Q656" t="n">
        <v>444.55</v>
      </c>
      <c r="R656" t="n">
        <v>67.11</v>
      </c>
      <c r="S656" t="n">
        <v>48.21</v>
      </c>
      <c r="T656" t="n">
        <v>3520.86</v>
      </c>
      <c r="U656" t="n">
        <v>0.72</v>
      </c>
      <c r="V656" t="n">
        <v>0.78</v>
      </c>
      <c r="W656" t="n">
        <v>0.18</v>
      </c>
      <c r="X656" t="n">
        <v>0.2</v>
      </c>
      <c r="Y656" t="n">
        <v>1</v>
      </c>
      <c r="Z656" t="n">
        <v>10</v>
      </c>
    </row>
    <row r="657">
      <c r="A657" t="n">
        <v>81</v>
      </c>
      <c r="B657" t="n">
        <v>90</v>
      </c>
      <c r="C657" t="inlineStr">
        <is>
          <t xml:space="preserve">CONCLUIDO	</t>
        </is>
      </c>
      <c r="D657" t="n">
        <v>4.9543</v>
      </c>
      <c r="E657" t="n">
        <v>20.18</v>
      </c>
      <c r="F657" t="n">
        <v>17.48</v>
      </c>
      <c r="G657" t="n">
        <v>131.1</v>
      </c>
      <c r="H657" t="n">
        <v>1.82</v>
      </c>
      <c r="I657" t="n">
        <v>8</v>
      </c>
      <c r="J657" t="n">
        <v>207.84</v>
      </c>
      <c r="K657" t="n">
        <v>52.44</v>
      </c>
      <c r="L657" t="n">
        <v>21.25</v>
      </c>
      <c r="M657" t="n">
        <v>6</v>
      </c>
      <c r="N657" t="n">
        <v>44.15</v>
      </c>
      <c r="O657" t="n">
        <v>25868.26</v>
      </c>
      <c r="P657" t="n">
        <v>196</v>
      </c>
      <c r="Q657" t="n">
        <v>444.56</v>
      </c>
      <c r="R657" t="n">
        <v>67.23</v>
      </c>
      <c r="S657" t="n">
        <v>48.21</v>
      </c>
      <c r="T657" t="n">
        <v>3582.48</v>
      </c>
      <c r="U657" t="n">
        <v>0.72</v>
      </c>
      <c r="V657" t="n">
        <v>0.78</v>
      </c>
      <c r="W657" t="n">
        <v>0.18</v>
      </c>
      <c r="X657" t="n">
        <v>0.2</v>
      </c>
      <c r="Y657" t="n">
        <v>1</v>
      </c>
      <c r="Z657" t="n">
        <v>10</v>
      </c>
    </row>
    <row r="658">
      <c r="A658" t="n">
        <v>82</v>
      </c>
      <c r="B658" t="n">
        <v>90</v>
      </c>
      <c r="C658" t="inlineStr">
        <is>
          <t xml:space="preserve">CONCLUIDO	</t>
        </is>
      </c>
      <c r="D658" t="n">
        <v>4.9592</v>
      </c>
      <c r="E658" t="n">
        <v>20.16</v>
      </c>
      <c r="F658" t="n">
        <v>17.46</v>
      </c>
      <c r="G658" t="n">
        <v>130.95</v>
      </c>
      <c r="H658" t="n">
        <v>1.83</v>
      </c>
      <c r="I658" t="n">
        <v>8</v>
      </c>
      <c r="J658" t="n">
        <v>208.24</v>
      </c>
      <c r="K658" t="n">
        <v>52.44</v>
      </c>
      <c r="L658" t="n">
        <v>21.5</v>
      </c>
      <c r="M658" t="n">
        <v>6</v>
      </c>
      <c r="N658" t="n">
        <v>44.3</v>
      </c>
      <c r="O658" t="n">
        <v>25917.57</v>
      </c>
      <c r="P658" t="n">
        <v>195.36</v>
      </c>
      <c r="Q658" t="n">
        <v>444.55</v>
      </c>
      <c r="R658" t="n">
        <v>66.44</v>
      </c>
      <c r="S658" t="n">
        <v>48.21</v>
      </c>
      <c r="T658" t="n">
        <v>3185.12</v>
      </c>
      <c r="U658" t="n">
        <v>0.73</v>
      </c>
      <c r="V658" t="n">
        <v>0.78</v>
      </c>
      <c r="W658" t="n">
        <v>0.18</v>
      </c>
      <c r="X658" t="n">
        <v>0.18</v>
      </c>
      <c r="Y658" t="n">
        <v>1</v>
      </c>
      <c r="Z658" t="n">
        <v>10</v>
      </c>
    </row>
    <row r="659">
      <c r="A659" t="n">
        <v>83</v>
      </c>
      <c r="B659" t="n">
        <v>90</v>
      </c>
      <c r="C659" t="inlineStr">
        <is>
          <t xml:space="preserve">CONCLUIDO	</t>
        </is>
      </c>
      <c r="D659" t="n">
        <v>4.9604</v>
      </c>
      <c r="E659" t="n">
        <v>20.16</v>
      </c>
      <c r="F659" t="n">
        <v>17.45</v>
      </c>
      <c r="G659" t="n">
        <v>130.91</v>
      </c>
      <c r="H659" t="n">
        <v>1.85</v>
      </c>
      <c r="I659" t="n">
        <v>8</v>
      </c>
      <c r="J659" t="n">
        <v>208.64</v>
      </c>
      <c r="K659" t="n">
        <v>52.44</v>
      </c>
      <c r="L659" t="n">
        <v>21.75</v>
      </c>
      <c r="M659" t="n">
        <v>6</v>
      </c>
      <c r="N659" t="n">
        <v>44.45</v>
      </c>
      <c r="O659" t="n">
        <v>25966.93</v>
      </c>
      <c r="P659" t="n">
        <v>195</v>
      </c>
      <c r="Q659" t="n">
        <v>444.55</v>
      </c>
      <c r="R659" t="n">
        <v>66.31</v>
      </c>
      <c r="S659" t="n">
        <v>48.21</v>
      </c>
      <c r="T659" t="n">
        <v>3120.71</v>
      </c>
      <c r="U659" t="n">
        <v>0.73</v>
      </c>
      <c r="V659" t="n">
        <v>0.78</v>
      </c>
      <c r="W659" t="n">
        <v>0.18</v>
      </c>
      <c r="X659" t="n">
        <v>0.18</v>
      </c>
      <c r="Y659" t="n">
        <v>1</v>
      </c>
      <c r="Z659" t="n">
        <v>10</v>
      </c>
    </row>
    <row r="660">
      <c r="A660" t="n">
        <v>84</v>
      </c>
      <c r="B660" t="n">
        <v>90</v>
      </c>
      <c r="C660" t="inlineStr">
        <is>
          <t xml:space="preserve">CONCLUIDO	</t>
        </is>
      </c>
      <c r="D660" t="n">
        <v>4.9641</v>
      </c>
      <c r="E660" t="n">
        <v>20.14</v>
      </c>
      <c r="F660" t="n">
        <v>17.44</v>
      </c>
      <c r="G660" t="n">
        <v>130.8</v>
      </c>
      <c r="H660" t="n">
        <v>1.87</v>
      </c>
      <c r="I660" t="n">
        <v>8</v>
      </c>
      <c r="J660" t="n">
        <v>209.05</v>
      </c>
      <c r="K660" t="n">
        <v>52.44</v>
      </c>
      <c r="L660" t="n">
        <v>22</v>
      </c>
      <c r="M660" t="n">
        <v>6</v>
      </c>
      <c r="N660" t="n">
        <v>44.6</v>
      </c>
      <c r="O660" t="n">
        <v>26016.35</v>
      </c>
      <c r="P660" t="n">
        <v>193.83</v>
      </c>
      <c r="Q660" t="n">
        <v>444.55</v>
      </c>
      <c r="R660" t="n">
        <v>65.93000000000001</v>
      </c>
      <c r="S660" t="n">
        <v>48.21</v>
      </c>
      <c r="T660" t="n">
        <v>2931.27</v>
      </c>
      <c r="U660" t="n">
        <v>0.73</v>
      </c>
      <c r="V660" t="n">
        <v>0.78</v>
      </c>
      <c r="W660" t="n">
        <v>0.17</v>
      </c>
      <c r="X660" t="n">
        <v>0.16</v>
      </c>
      <c r="Y660" t="n">
        <v>1</v>
      </c>
      <c r="Z660" t="n">
        <v>10</v>
      </c>
    </row>
    <row r="661">
      <c r="A661" t="n">
        <v>85</v>
      </c>
      <c r="B661" t="n">
        <v>90</v>
      </c>
      <c r="C661" t="inlineStr">
        <is>
          <t xml:space="preserve">CONCLUIDO	</t>
        </is>
      </c>
      <c r="D661" t="n">
        <v>4.9497</v>
      </c>
      <c r="E661" t="n">
        <v>20.2</v>
      </c>
      <c r="F661" t="n">
        <v>17.5</v>
      </c>
      <c r="G661" t="n">
        <v>131.24</v>
      </c>
      <c r="H661" t="n">
        <v>1.89</v>
      </c>
      <c r="I661" t="n">
        <v>8</v>
      </c>
      <c r="J661" t="n">
        <v>209.45</v>
      </c>
      <c r="K661" t="n">
        <v>52.44</v>
      </c>
      <c r="L661" t="n">
        <v>22.25</v>
      </c>
      <c r="M661" t="n">
        <v>6</v>
      </c>
      <c r="N661" t="n">
        <v>44.75</v>
      </c>
      <c r="O661" t="n">
        <v>26065.82</v>
      </c>
      <c r="P661" t="n">
        <v>194.5</v>
      </c>
      <c r="Q661" t="n">
        <v>444.56</v>
      </c>
      <c r="R661" t="n">
        <v>68.06</v>
      </c>
      <c r="S661" t="n">
        <v>48.21</v>
      </c>
      <c r="T661" t="n">
        <v>3992.67</v>
      </c>
      <c r="U661" t="n">
        <v>0.71</v>
      </c>
      <c r="V661" t="n">
        <v>0.78</v>
      </c>
      <c r="W661" t="n">
        <v>0.17</v>
      </c>
      <c r="X661" t="n">
        <v>0.22</v>
      </c>
      <c r="Y661" t="n">
        <v>1</v>
      </c>
      <c r="Z661" t="n">
        <v>10</v>
      </c>
    </row>
    <row r="662">
      <c r="A662" t="n">
        <v>86</v>
      </c>
      <c r="B662" t="n">
        <v>90</v>
      </c>
      <c r="C662" t="inlineStr">
        <is>
          <t xml:space="preserve">CONCLUIDO	</t>
        </is>
      </c>
      <c r="D662" t="n">
        <v>4.9533</v>
      </c>
      <c r="E662" t="n">
        <v>20.19</v>
      </c>
      <c r="F662" t="n">
        <v>17.48</v>
      </c>
      <c r="G662" t="n">
        <v>131.13</v>
      </c>
      <c r="H662" t="n">
        <v>1.9</v>
      </c>
      <c r="I662" t="n">
        <v>8</v>
      </c>
      <c r="J662" t="n">
        <v>209.85</v>
      </c>
      <c r="K662" t="n">
        <v>52.44</v>
      </c>
      <c r="L662" t="n">
        <v>22.5</v>
      </c>
      <c r="M662" t="n">
        <v>6</v>
      </c>
      <c r="N662" t="n">
        <v>44.91</v>
      </c>
      <c r="O662" t="n">
        <v>26115.34</v>
      </c>
      <c r="P662" t="n">
        <v>192.24</v>
      </c>
      <c r="Q662" t="n">
        <v>444.56</v>
      </c>
      <c r="R662" t="n">
        <v>67.38</v>
      </c>
      <c r="S662" t="n">
        <v>48.21</v>
      </c>
      <c r="T662" t="n">
        <v>3656.68</v>
      </c>
      <c r="U662" t="n">
        <v>0.72</v>
      </c>
      <c r="V662" t="n">
        <v>0.78</v>
      </c>
      <c r="W662" t="n">
        <v>0.18</v>
      </c>
      <c r="X662" t="n">
        <v>0.21</v>
      </c>
      <c r="Y662" t="n">
        <v>1</v>
      </c>
      <c r="Z662" t="n">
        <v>10</v>
      </c>
    </row>
    <row r="663">
      <c r="A663" t="n">
        <v>87</v>
      </c>
      <c r="B663" t="n">
        <v>90</v>
      </c>
      <c r="C663" t="inlineStr">
        <is>
          <t xml:space="preserve">CONCLUIDO	</t>
        </is>
      </c>
      <c r="D663" t="n">
        <v>4.9697</v>
      </c>
      <c r="E663" t="n">
        <v>20.12</v>
      </c>
      <c r="F663" t="n">
        <v>17.45</v>
      </c>
      <c r="G663" t="n">
        <v>149.59</v>
      </c>
      <c r="H663" t="n">
        <v>1.92</v>
      </c>
      <c r="I663" t="n">
        <v>7</v>
      </c>
      <c r="J663" t="n">
        <v>210.25</v>
      </c>
      <c r="K663" t="n">
        <v>52.44</v>
      </c>
      <c r="L663" t="n">
        <v>22.75</v>
      </c>
      <c r="M663" t="n">
        <v>5</v>
      </c>
      <c r="N663" t="n">
        <v>45.06</v>
      </c>
      <c r="O663" t="n">
        <v>26164.91</v>
      </c>
      <c r="P663" t="n">
        <v>190.82</v>
      </c>
      <c r="Q663" t="n">
        <v>444.55</v>
      </c>
      <c r="R663" t="n">
        <v>66.34999999999999</v>
      </c>
      <c r="S663" t="n">
        <v>48.21</v>
      </c>
      <c r="T663" t="n">
        <v>3145.81</v>
      </c>
      <c r="U663" t="n">
        <v>0.73</v>
      </c>
      <c r="V663" t="n">
        <v>0.78</v>
      </c>
      <c r="W663" t="n">
        <v>0.18</v>
      </c>
      <c r="X663" t="n">
        <v>0.18</v>
      </c>
      <c r="Y663" t="n">
        <v>1</v>
      </c>
      <c r="Z663" t="n">
        <v>10</v>
      </c>
    </row>
    <row r="664">
      <c r="A664" t="n">
        <v>88</v>
      </c>
      <c r="B664" t="n">
        <v>90</v>
      </c>
      <c r="C664" t="inlineStr">
        <is>
          <t xml:space="preserve">CONCLUIDO	</t>
        </is>
      </c>
      <c r="D664" t="n">
        <v>4.9718</v>
      </c>
      <c r="E664" t="n">
        <v>20.11</v>
      </c>
      <c r="F664" t="n">
        <v>17.44</v>
      </c>
      <c r="G664" t="n">
        <v>149.52</v>
      </c>
      <c r="H664" t="n">
        <v>1.94</v>
      </c>
      <c r="I664" t="n">
        <v>7</v>
      </c>
      <c r="J664" t="n">
        <v>210.65</v>
      </c>
      <c r="K664" t="n">
        <v>52.44</v>
      </c>
      <c r="L664" t="n">
        <v>23</v>
      </c>
      <c r="M664" t="n">
        <v>5</v>
      </c>
      <c r="N664" t="n">
        <v>45.21</v>
      </c>
      <c r="O664" t="n">
        <v>26214.54</v>
      </c>
      <c r="P664" t="n">
        <v>191.34</v>
      </c>
      <c r="Q664" t="n">
        <v>444.55</v>
      </c>
      <c r="R664" t="n">
        <v>66.15000000000001</v>
      </c>
      <c r="S664" t="n">
        <v>48.21</v>
      </c>
      <c r="T664" t="n">
        <v>3043.31</v>
      </c>
      <c r="U664" t="n">
        <v>0.73</v>
      </c>
      <c r="V664" t="n">
        <v>0.78</v>
      </c>
      <c r="W664" t="n">
        <v>0.17</v>
      </c>
      <c r="X664" t="n">
        <v>0.17</v>
      </c>
      <c r="Y664" t="n">
        <v>1</v>
      </c>
      <c r="Z664" t="n">
        <v>10</v>
      </c>
    </row>
    <row r="665">
      <c r="A665" t="n">
        <v>89</v>
      </c>
      <c r="B665" t="n">
        <v>90</v>
      </c>
      <c r="C665" t="inlineStr">
        <is>
          <t xml:space="preserve">CONCLUIDO	</t>
        </is>
      </c>
      <c r="D665" t="n">
        <v>4.9715</v>
      </c>
      <c r="E665" t="n">
        <v>20.11</v>
      </c>
      <c r="F665" t="n">
        <v>17.45</v>
      </c>
      <c r="G665" t="n">
        <v>149.53</v>
      </c>
      <c r="H665" t="n">
        <v>1.96</v>
      </c>
      <c r="I665" t="n">
        <v>7</v>
      </c>
      <c r="J665" t="n">
        <v>211.05</v>
      </c>
      <c r="K665" t="n">
        <v>52.44</v>
      </c>
      <c r="L665" t="n">
        <v>23.25</v>
      </c>
      <c r="M665" t="n">
        <v>5</v>
      </c>
      <c r="N665" t="n">
        <v>45.36</v>
      </c>
      <c r="O665" t="n">
        <v>26264.21</v>
      </c>
      <c r="P665" t="n">
        <v>191.44</v>
      </c>
      <c r="Q665" t="n">
        <v>444.55</v>
      </c>
      <c r="R665" t="n">
        <v>66.06</v>
      </c>
      <c r="S665" t="n">
        <v>48.21</v>
      </c>
      <c r="T665" t="n">
        <v>2998.9</v>
      </c>
      <c r="U665" t="n">
        <v>0.73</v>
      </c>
      <c r="V665" t="n">
        <v>0.78</v>
      </c>
      <c r="W665" t="n">
        <v>0.18</v>
      </c>
      <c r="X665" t="n">
        <v>0.17</v>
      </c>
      <c r="Y665" t="n">
        <v>1</v>
      </c>
      <c r="Z665" t="n">
        <v>10</v>
      </c>
    </row>
    <row r="666">
      <c r="A666" t="n">
        <v>90</v>
      </c>
      <c r="B666" t="n">
        <v>90</v>
      </c>
      <c r="C666" t="inlineStr">
        <is>
          <t xml:space="preserve">CONCLUIDO	</t>
        </is>
      </c>
      <c r="D666" t="n">
        <v>4.9718</v>
      </c>
      <c r="E666" t="n">
        <v>20.11</v>
      </c>
      <c r="F666" t="n">
        <v>17.44</v>
      </c>
      <c r="G666" t="n">
        <v>149.52</v>
      </c>
      <c r="H666" t="n">
        <v>1.97</v>
      </c>
      <c r="I666" t="n">
        <v>7</v>
      </c>
      <c r="J666" t="n">
        <v>211.46</v>
      </c>
      <c r="K666" t="n">
        <v>52.44</v>
      </c>
      <c r="L666" t="n">
        <v>23.5</v>
      </c>
      <c r="M666" t="n">
        <v>5</v>
      </c>
      <c r="N666" t="n">
        <v>45.52</v>
      </c>
      <c r="O666" t="n">
        <v>26313.94</v>
      </c>
      <c r="P666" t="n">
        <v>191.6</v>
      </c>
      <c r="Q666" t="n">
        <v>444.55</v>
      </c>
      <c r="R666" t="n">
        <v>66.12</v>
      </c>
      <c r="S666" t="n">
        <v>48.21</v>
      </c>
      <c r="T666" t="n">
        <v>3029.65</v>
      </c>
      <c r="U666" t="n">
        <v>0.73</v>
      </c>
      <c r="V666" t="n">
        <v>0.78</v>
      </c>
      <c r="W666" t="n">
        <v>0.17</v>
      </c>
      <c r="X666" t="n">
        <v>0.17</v>
      </c>
      <c r="Y666" t="n">
        <v>1</v>
      </c>
      <c r="Z666" t="n">
        <v>10</v>
      </c>
    </row>
    <row r="667">
      <c r="A667" t="n">
        <v>91</v>
      </c>
      <c r="B667" t="n">
        <v>90</v>
      </c>
      <c r="C667" t="inlineStr">
        <is>
          <t xml:space="preserve">CONCLUIDO	</t>
        </is>
      </c>
      <c r="D667" t="n">
        <v>4.9731</v>
      </c>
      <c r="E667" t="n">
        <v>20.11</v>
      </c>
      <c r="F667" t="n">
        <v>17.44</v>
      </c>
      <c r="G667" t="n">
        <v>149.47</v>
      </c>
      <c r="H667" t="n">
        <v>1.99</v>
      </c>
      <c r="I667" t="n">
        <v>7</v>
      </c>
      <c r="J667" t="n">
        <v>211.86</v>
      </c>
      <c r="K667" t="n">
        <v>52.44</v>
      </c>
      <c r="L667" t="n">
        <v>23.75</v>
      </c>
      <c r="M667" t="n">
        <v>5</v>
      </c>
      <c r="N667" t="n">
        <v>45.67</v>
      </c>
      <c r="O667" t="n">
        <v>26363.73</v>
      </c>
      <c r="P667" t="n">
        <v>191.34</v>
      </c>
      <c r="Q667" t="n">
        <v>444.55</v>
      </c>
      <c r="R667" t="n">
        <v>65.83</v>
      </c>
      <c r="S667" t="n">
        <v>48.21</v>
      </c>
      <c r="T667" t="n">
        <v>2883.67</v>
      </c>
      <c r="U667" t="n">
        <v>0.73</v>
      </c>
      <c r="V667" t="n">
        <v>0.78</v>
      </c>
      <c r="W667" t="n">
        <v>0.18</v>
      </c>
      <c r="X667" t="n">
        <v>0.16</v>
      </c>
      <c r="Y667" t="n">
        <v>1</v>
      </c>
      <c r="Z667" t="n">
        <v>10</v>
      </c>
    </row>
    <row r="668">
      <c r="A668" t="n">
        <v>92</v>
      </c>
      <c r="B668" t="n">
        <v>90</v>
      </c>
      <c r="C668" t="inlineStr">
        <is>
          <t xml:space="preserve">CONCLUIDO	</t>
        </is>
      </c>
      <c r="D668" t="n">
        <v>4.9806</v>
      </c>
      <c r="E668" t="n">
        <v>20.08</v>
      </c>
      <c r="F668" t="n">
        <v>17.41</v>
      </c>
      <c r="G668" t="n">
        <v>149.22</v>
      </c>
      <c r="H668" t="n">
        <v>2.01</v>
      </c>
      <c r="I668" t="n">
        <v>7</v>
      </c>
      <c r="J668" t="n">
        <v>212.27</v>
      </c>
      <c r="K668" t="n">
        <v>52.44</v>
      </c>
      <c r="L668" t="n">
        <v>24</v>
      </c>
      <c r="M668" t="n">
        <v>5</v>
      </c>
      <c r="N668" t="n">
        <v>45.82</v>
      </c>
      <c r="O668" t="n">
        <v>26413.56</v>
      </c>
      <c r="P668" t="n">
        <v>191</v>
      </c>
      <c r="Q668" t="n">
        <v>444.55</v>
      </c>
      <c r="R668" t="n">
        <v>64.77</v>
      </c>
      <c r="S668" t="n">
        <v>48.21</v>
      </c>
      <c r="T668" t="n">
        <v>2355.46</v>
      </c>
      <c r="U668" t="n">
        <v>0.74</v>
      </c>
      <c r="V668" t="n">
        <v>0.78</v>
      </c>
      <c r="W668" t="n">
        <v>0.18</v>
      </c>
      <c r="X668" t="n">
        <v>0.13</v>
      </c>
      <c r="Y668" t="n">
        <v>1</v>
      </c>
      <c r="Z668" t="n">
        <v>10</v>
      </c>
    </row>
    <row r="669">
      <c r="A669" t="n">
        <v>93</v>
      </c>
      <c r="B669" t="n">
        <v>90</v>
      </c>
      <c r="C669" t="inlineStr">
        <is>
          <t xml:space="preserve">CONCLUIDO	</t>
        </is>
      </c>
      <c r="D669" t="n">
        <v>4.9716</v>
      </c>
      <c r="E669" t="n">
        <v>20.11</v>
      </c>
      <c r="F669" t="n">
        <v>17.44</v>
      </c>
      <c r="G669" t="n">
        <v>149.53</v>
      </c>
      <c r="H669" t="n">
        <v>2.03</v>
      </c>
      <c r="I669" t="n">
        <v>7</v>
      </c>
      <c r="J669" t="n">
        <v>212.67</v>
      </c>
      <c r="K669" t="n">
        <v>52.44</v>
      </c>
      <c r="L669" t="n">
        <v>24.25</v>
      </c>
      <c r="M669" t="n">
        <v>5</v>
      </c>
      <c r="N669" t="n">
        <v>45.98</v>
      </c>
      <c r="O669" t="n">
        <v>26463.45</v>
      </c>
      <c r="P669" t="n">
        <v>190.07</v>
      </c>
      <c r="Q669" t="n">
        <v>444.55</v>
      </c>
      <c r="R669" t="n">
        <v>66.22</v>
      </c>
      <c r="S669" t="n">
        <v>48.21</v>
      </c>
      <c r="T669" t="n">
        <v>3079.77</v>
      </c>
      <c r="U669" t="n">
        <v>0.73</v>
      </c>
      <c r="V669" t="n">
        <v>0.78</v>
      </c>
      <c r="W669" t="n">
        <v>0.17</v>
      </c>
      <c r="X669" t="n">
        <v>0.17</v>
      </c>
      <c r="Y669" t="n">
        <v>1</v>
      </c>
      <c r="Z669" t="n">
        <v>10</v>
      </c>
    </row>
    <row r="670">
      <c r="A670" t="n">
        <v>94</v>
      </c>
      <c r="B670" t="n">
        <v>90</v>
      </c>
      <c r="C670" t="inlineStr">
        <is>
          <t xml:space="preserve">CONCLUIDO	</t>
        </is>
      </c>
      <c r="D670" t="n">
        <v>4.9689</v>
      </c>
      <c r="E670" t="n">
        <v>20.12</v>
      </c>
      <c r="F670" t="n">
        <v>17.46</v>
      </c>
      <c r="G670" t="n">
        <v>149.62</v>
      </c>
      <c r="H670" t="n">
        <v>2.04</v>
      </c>
      <c r="I670" t="n">
        <v>7</v>
      </c>
      <c r="J670" t="n">
        <v>213.08</v>
      </c>
      <c r="K670" t="n">
        <v>52.44</v>
      </c>
      <c r="L670" t="n">
        <v>24.5</v>
      </c>
      <c r="M670" t="n">
        <v>5</v>
      </c>
      <c r="N670" t="n">
        <v>46.13</v>
      </c>
      <c r="O670" t="n">
        <v>26513.39</v>
      </c>
      <c r="P670" t="n">
        <v>189.11</v>
      </c>
      <c r="Q670" t="n">
        <v>444.55</v>
      </c>
      <c r="R670" t="n">
        <v>66.5</v>
      </c>
      <c r="S670" t="n">
        <v>48.21</v>
      </c>
      <c r="T670" t="n">
        <v>3219.47</v>
      </c>
      <c r="U670" t="n">
        <v>0.72</v>
      </c>
      <c r="V670" t="n">
        <v>0.78</v>
      </c>
      <c r="W670" t="n">
        <v>0.18</v>
      </c>
      <c r="X670" t="n">
        <v>0.18</v>
      </c>
      <c r="Y670" t="n">
        <v>1</v>
      </c>
      <c r="Z670" t="n">
        <v>10</v>
      </c>
    </row>
    <row r="671">
      <c r="A671" t="n">
        <v>95</v>
      </c>
      <c r="B671" t="n">
        <v>90</v>
      </c>
      <c r="C671" t="inlineStr">
        <is>
          <t xml:space="preserve">CONCLUIDO	</t>
        </is>
      </c>
      <c r="D671" t="n">
        <v>4.9733</v>
      </c>
      <c r="E671" t="n">
        <v>20.11</v>
      </c>
      <c r="F671" t="n">
        <v>17.44</v>
      </c>
      <c r="G671" t="n">
        <v>149.47</v>
      </c>
      <c r="H671" t="n">
        <v>2.06</v>
      </c>
      <c r="I671" t="n">
        <v>7</v>
      </c>
      <c r="J671" t="n">
        <v>213.48</v>
      </c>
      <c r="K671" t="n">
        <v>52.44</v>
      </c>
      <c r="L671" t="n">
        <v>24.75</v>
      </c>
      <c r="M671" t="n">
        <v>4</v>
      </c>
      <c r="N671" t="n">
        <v>46.29</v>
      </c>
      <c r="O671" t="n">
        <v>26563.39</v>
      </c>
      <c r="P671" t="n">
        <v>188.48</v>
      </c>
      <c r="Q671" t="n">
        <v>444.55</v>
      </c>
      <c r="R671" t="n">
        <v>65.77</v>
      </c>
      <c r="S671" t="n">
        <v>48.21</v>
      </c>
      <c r="T671" t="n">
        <v>2857.17</v>
      </c>
      <c r="U671" t="n">
        <v>0.73</v>
      </c>
      <c r="V671" t="n">
        <v>0.78</v>
      </c>
      <c r="W671" t="n">
        <v>0.18</v>
      </c>
      <c r="X671" t="n">
        <v>0.16</v>
      </c>
      <c r="Y671" t="n">
        <v>1</v>
      </c>
      <c r="Z671" t="n">
        <v>10</v>
      </c>
    </row>
    <row r="672">
      <c r="A672" t="n">
        <v>96</v>
      </c>
      <c r="B672" t="n">
        <v>90</v>
      </c>
      <c r="C672" t="inlineStr">
        <is>
          <t xml:space="preserve">CONCLUIDO	</t>
        </is>
      </c>
      <c r="D672" t="n">
        <v>4.9699</v>
      </c>
      <c r="E672" t="n">
        <v>20.12</v>
      </c>
      <c r="F672" t="n">
        <v>17.45</v>
      </c>
      <c r="G672" t="n">
        <v>149.59</v>
      </c>
      <c r="H672" t="n">
        <v>2.08</v>
      </c>
      <c r="I672" t="n">
        <v>7</v>
      </c>
      <c r="J672" t="n">
        <v>213.89</v>
      </c>
      <c r="K672" t="n">
        <v>52.44</v>
      </c>
      <c r="L672" t="n">
        <v>25</v>
      </c>
      <c r="M672" t="n">
        <v>5</v>
      </c>
      <c r="N672" t="n">
        <v>46.44</v>
      </c>
      <c r="O672" t="n">
        <v>26613.43</v>
      </c>
      <c r="P672" t="n">
        <v>188.07</v>
      </c>
      <c r="Q672" t="n">
        <v>444.55</v>
      </c>
      <c r="R672" t="n">
        <v>66.31999999999999</v>
      </c>
      <c r="S672" t="n">
        <v>48.21</v>
      </c>
      <c r="T672" t="n">
        <v>3130.7</v>
      </c>
      <c r="U672" t="n">
        <v>0.73</v>
      </c>
      <c r="V672" t="n">
        <v>0.78</v>
      </c>
      <c r="W672" t="n">
        <v>0.17</v>
      </c>
      <c r="X672" t="n">
        <v>0.17</v>
      </c>
      <c r="Y672" t="n">
        <v>1</v>
      </c>
      <c r="Z672" t="n">
        <v>10</v>
      </c>
    </row>
    <row r="673">
      <c r="A673" t="n">
        <v>97</v>
      </c>
      <c r="B673" t="n">
        <v>90</v>
      </c>
      <c r="C673" t="inlineStr">
        <is>
          <t xml:space="preserve">CONCLUIDO	</t>
        </is>
      </c>
      <c r="D673" t="n">
        <v>4.965</v>
      </c>
      <c r="E673" t="n">
        <v>20.14</v>
      </c>
      <c r="F673" t="n">
        <v>17.47</v>
      </c>
      <c r="G673" t="n">
        <v>149.75</v>
      </c>
      <c r="H673" t="n">
        <v>2.09</v>
      </c>
      <c r="I673" t="n">
        <v>7</v>
      </c>
      <c r="J673" t="n">
        <v>214.29</v>
      </c>
      <c r="K673" t="n">
        <v>52.44</v>
      </c>
      <c r="L673" t="n">
        <v>25.25</v>
      </c>
      <c r="M673" t="n">
        <v>4</v>
      </c>
      <c r="N673" t="n">
        <v>46.6</v>
      </c>
      <c r="O673" t="n">
        <v>26663.54</v>
      </c>
      <c r="P673" t="n">
        <v>188.54</v>
      </c>
      <c r="Q673" t="n">
        <v>444.55</v>
      </c>
      <c r="R673" t="n">
        <v>66.93000000000001</v>
      </c>
      <c r="S673" t="n">
        <v>48.21</v>
      </c>
      <c r="T673" t="n">
        <v>3432.59</v>
      </c>
      <c r="U673" t="n">
        <v>0.72</v>
      </c>
      <c r="V673" t="n">
        <v>0.78</v>
      </c>
      <c r="W673" t="n">
        <v>0.18</v>
      </c>
      <c r="X673" t="n">
        <v>0.19</v>
      </c>
      <c r="Y673" t="n">
        <v>1</v>
      </c>
      <c r="Z673" t="n">
        <v>10</v>
      </c>
    </row>
    <row r="674">
      <c r="A674" t="n">
        <v>98</v>
      </c>
      <c r="B674" t="n">
        <v>90</v>
      </c>
      <c r="C674" t="inlineStr">
        <is>
          <t xml:space="preserve">CONCLUIDO	</t>
        </is>
      </c>
      <c r="D674" t="n">
        <v>4.9705</v>
      </c>
      <c r="E674" t="n">
        <v>20.12</v>
      </c>
      <c r="F674" t="n">
        <v>17.45</v>
      </c>
      <c r="G674" t="n">
        <v>149.57</v>
      </c>
      <c r="H674" t="n">
        <v>2.11</v>
      </c>
      <c r="I674" t="n">
        <v>7</v>
      </c>
      <c r="J674" t="n">
        <v>214.7</v>
      </c>
      <c r="K674" t="n">
        <v>52.44</v>
      </c>
      <c r="L674" t="n">
        <v>25.5</v>
      </c>
      <c r="M674" t="n">
        <v>3</v>
      </c>
      <c r="N674" t="n">
        <v>46.76</v>
      </c>
      <c r="O674" t="n">
        <v>26713.69</v>
      </c>
      <c r="P674" t="n">
        <v>188.12</v>
      </c>
      <c r="Q674" t="n">
        <v>444.55</v>
      </c>
      <c r="R674" t="n">
        <v>66.13</v>
      </c>
      <c r="S674" t="n">
        <v>48.21</v>
      </c>
      <c r="T674" t="n">
        <v>3037.33</v>
      </c>
      <c r="U674" t="n">
        <v>0.73</v>
      </c>
      <c r="V674" t="n">
        <v>0.78</v>
      </c>
      <c r="W674" t="n">
        <v>0.18</v>
      </c>
      <c r="X674" t="n">
        <v>0.17</v>
      </c>
      <c r="Y674" t="n">
        <v>1</v>
      </c>
      <c r="Z674" t="n">
        <v>10</v>
      </c>
    </row>
    <row r="675">
      <c r="A675" t="n">
        <v>99</v>
      </c>
      <c r="B675" t="n">
        <v>90</v>
      </c>
      <c r="C675" t="inlineStr">
        <is>
          <t xml:space="preserve">CONCLUIDO	</t>
        </is>
      </c>
      <c r="D675" t="n">
        <v>4.9693</v>
      </c>
      <c r="E675" t="n">
        <v>20.12</v>
      </c>
      <c r="F675" t="n">
        <v>17.45</v>
      </c>
      <c r="G675" t="n">
        <v>149.61</v>
      </c>
      <c r="H675" t="n">
        <v>2.13</v>
      </c>
      <c r="I675" t="n">
        <v>7</v>
      </c>
      <c r="J675" t="n">
        <v>215.11</v>
      </c>
      <c r="K675" t="n">
        <v>52.44</v>
      </c>
      <c r="L675" t="n">
        <v>25.75</v>
      </c>
      <c r="M675" t="n">
        <v>3</v>
      </c>
      <c r="N675" t="n">
        <v>46.91</v>
      </c>
      <c r="O675" t="n">
        <v>26763.9</v>
      </c>
      <c r="P675" t="n">
        <v>187.95</v>
      </c>
      <c r="Q675" t="n">
        <v>444.56</v>
      </c>
      <c r="R675" t="n">
        <v>66.3</v>
      </c>
      <c r="S675" t="n">
        <v>48.21</v>
      </c>
      <c r="T675" t="n">
        <v>3121.71</v>
      </c>
      <c r="U675" t="n">
        <v>0.73</v>
      </c>
      <c r="V675" t="n">
        <v>0.78</v>
      </c>
      <c r="W675" t="n">
        <v>0.18</v>
      </c>
      <c r="X675" t="n">
        <v>0.18</v>
      </c>
      <c r="Y675" t="n">
        <v>1</v>
      </c>
      <c r="Z675" t="n">
        <v>10</v>
      </c>
    </row>
    <row r="676">
      <c r="A676" t="n">
        <v>100</v>
      </c>
      <c r="B676" t="n">
        <v>90</v>
      </c>
      <c r="C676" t="inlineStr">
        <is>
          <t xml:space="preserve">CONCLUIDO	</t>
        </is>
      </c>
      <c r="D676" t="n">
        <v>4.9716</v>
      </c>
      <c r="E676" t="n">
        <v>20.11</v>
      </c>
      <c r="F676" t="n">
        <v>17.44</v>
      </c>
      <c r="G676" t="n">
        <v>149.53</v>
      </c>
      <c r="H676" t="n">
        <v>2.14</v>
      </c>
      <c r="I676" t="n">
        <v>7</v>
      </c>
      <c r="J676" t="n">
        <v>215.51</v>
      </c>
      <c r="K676" t="n">
        <v>52.44</v>
      </c>
      <c r="L676" t="n">
        <v>26</v>
      </c>
      <c r="M676" t="n">
        <v>3</v>
      </c>
      <c r="N676" t="n">
        <v>47.07</v>
      </c>
      <c r="O676" t="n">
        <v>26814.17</v>
      </c>
      <c r="P676" t="n">
        <v>188.04</v>
      </c>
      <c r="Q676" t="n">
        <v>444.56</v>
      </c>
      <c r="R676" t="n">
        <v>65.95</v>
      </c>
      <c r="S676" t="n">
        <v>48.21</v>
      </c>
      <c r="T676" t="n">
        <v>2947.04</v>
      </c>
      <c r="U676" t="n">
        <v>0.73</v>
      </c>
      <c r="V676" t="n">
        <v>0.78</v>
      </c>
      <c r="W676" t="n">
        <v>0.18</v>
      </c>
      <c r="X676" t="n">
        <v>0.17</v>
      </c>
      <c r="Y676" t="n">
        <v>1</v>
      </c>
      <c r="Z676" t="n">
        <v>10</v>
      </c>
    </row>
    <row r="677">
      <c r="A677" t="n">
        <v>101</v>
      </c>
      <c r="B677" t="n">
        <v>90</v>
      </c>
      <c r="C677" t="inlineStr">
        <is>
          <t xml:space="preserve">CONCLUIDO	</t>
        </is>
      </c>
      <c r="D677" t="n">
        <v>4.9732</v>
      </c>
      <c r="E677" t="n">
        <v>20.11</v>
      </c>
      <c r="F677" t="n">
        <v>17.44</v>
      </c>
      <c r="G677" t="n">
        <v>149.47</v>
      </c>
      <c r="H677" t="n">
        <v>2.16</v>
      </c>
      <c r="I677" t="n">
        <v>7</v>
      </c>
      <c r="J677" t="n">
        <v>215.92</v>
      </c>
      <c r="K677" t="n">
        <v>52.44</v>
      </c>
      <c r="L677" t="n">
        <v>26.25</v>
      </c>
      <c r="M677" t="n">
        <v>2</v>
      </c>
      <c r="N677" t="n">
        <v>47.23</v>
      </c>
      <c r="O677" t="n">
        <v>26864.49</v>
      </c>
      <c r="P677" t="n">
        <v>187.62</v>
      </c>
      <c r="Q677" t="n">
        <v>444.59</v>
      </c>
      <c r="R677" t="n">
        <v>65.73</v>
      </c>
      <c r="S677" t="n">
        <v>48.21</v>
      </c>
      <c r="T677" t="n">
        <v>2836.25</v>
      </c>
      <c r="U677" t="n">
        <v>0.73</v>
      </c>
      <c r="V677" t="n">
        <v>0.78</v>
      </c>
      <c r="W677" t="n">
        <v>0.18</v>
      </c>
      <c r="X677" t="n">
        <v>0.16</v>
      </c>
      <c r="Y677" t="n">
        <v>1</v>
      </c>
      <c r="Z677" t="n">
        <v>10</v>
      </c>
    </row>
    <row r="678">
      <c r="A678" t="n">
        <v>102</v>
      </c>
      <c r="B678" t="n">
        <v>90</v>
      </c>
      <c r="C678" t="inlineStr">
        <is>
          <t xml:space="preserve">CONCLUIDO	</t>
        </is>
      </c>
      <c r="D678" t="n">
        <v>4.9703</v>
      </c>
      <c r="E678" t="n">
        <v>20.12</v>
      </c>
      <c r="F678" t="n">
        <v>17.45</v>
      </c>
      <c r="G678" t="n">
        <v>149.57</v>
      </c>
      <c r="H678" t="n">
        <v>2.18</v>
      </c>
      <c r="I678" t="n">
        <v>7</v>
      </c>
      <c r="J678" t="n">
        <v>216.33</v>
      </c>
      <c r="K678" t="n">
        <v>52.44</v>
      </c>
      <c r="L678" t="n">
        <v>26.5</v>
      </c>
      <c r="M678" t="n">
        <v>2</v>
      </c>
      <c r="N678" t="n">
        <v>47.39</v>
      </c>
      <c r="O678" t="n">
        <v>26914.86</v>
      </c>
      <c r="P678" t="n">
        <v>187.13</v>
      </c>
      <c r="Q678" t="n">
        <v>444.55</v>
      </c>
      <c r="R678" t="n">
        <v>66.14</v>
      </c>
      <c r="S678" t="n">
        <v>48.21</v>
      </c>
      <c r="T678" t="n">
        <v>3040.42</v>
      </c>
      <c r="U678" t="n">
        <v>0.73</v>
      </c>
      <c r="V678" t="n">
        <v>0.78</v>
      </c>
      <c r="W678" t="n">
        <v>0.18</v>
      </c>
      <c r="X678" t="n">
        <v>0.17</v>
      </c>
      <c r="Y678" t="n">
        <v>1</v>
      </c>
      <c r="Z678" t="n">
        <v>10</v>
      </c>
    </row>
    <row r="679">
      <c r="A679" t="n">
        <v>103</v>
      </c>
      <c r="B679" t="n">
        <v>90</v>
      </c>
      <c r="C679" t="inlineStr">
        <is>
          <t xml:space="preserve">CONCLUIDO	</t>
        </is>
      </c>
      <c r="D679" t="n">
        <v>4.9685</v>
      </c>
      <c r="E679" t="n">
        <v>20.13</v>
      </c>
      <c r="F679" t="n">
        <v>17.46</v>
      </c>
      <c r="G679" t="n">
        <v>149.63</v>
      </c>
      <c r="H679" t="n">
        <v>2.19</v>
      </c>
      <c r="I679" t="n">
        <v>7</v>
      </c>
      <c r="J679" t="n">
        <v>216.74</v>
      </c>
      <c r="K679" t="n">
        <v>52.44</v>
      </c>
      <c r="L679" t="n">
        <v>26.75</v>
      </c>
      <c r="M679" t="n">
        <v>2</v>
      </c>
      <c r="N679" t="n">
        <v>47.55</v>
      </c>
      <c r="O679" t="n">
        <v>26965.29</v>
      </c>
      <c r="P679" t="n">
        <v>186.38</v>
      </c>
      <c r="Q679" t="n">
        <v>444.56</v>
      </c>
      <c r="R679" t="n">
        <v>66.31</v>
      </c>
      <c r="S679" t="n">
        <v>48.21</v>
      </c>
      <c r="T679" t="n">
        <v>3124.74</v>
      </c>
      <c r="U679" t="n">
        <v>0.73</v>
      </c>
      <c r="V679" t="n">
        <v>0.78</v>
      </c>
      <c r="W679" t="n">
        <v>0.18</v>
      </c>
      <c r="X679" t="n">
        <v>0.18</v>
      </c>
      <c r="Y679" t="n">
        <v>1</v>
      </c>
      <c r="Z679" t="n">
        <v>10</v>
      </c>
    </row>
    <row r="680">
      <c r="A680" t="n">
        <v>104</v>
      </c>
      <c r="B680" t="n">
        <v>90</v>
      </c>
      <c r="C680" t="inlineStr">
        <is>
          <t xml:space="preserve">CONCLUIDO	</t>
        </is>
      </c>
      <c r="D680" t="n">
        <v>4.9756</v>
      </c>
      <c r="E680" t="n">
        <v>20.1</v>
      </c>
      <c r="F680" t="n">
        <v>17.43</v>
      </c>
      <c r="G680" t="n">
        <v>149.39</v>
      </c>
      <c r="H680" t="n">
        <v>2.21</v>
      </c>
      <c r="I680" t="n">
        <v>7</v>
      </c>
      <c r="J680" t="n">
        <v>217.15</v>
      </c>
      <c r="K680" t="n">
        <v>52.44</v>
      </c>
      <c r="L680" t="n">
        <v>27</v>
      </c>
      <c r="M680" t="n">
        <v>2</v>
      </c>
      <c r="N680" t="n">
        <v>47.71</v>
      </c>
      <c r="O680" t="n">
        <v>27015.77</v>
      </c>
      <c r="P680" t="n">
        <v>185.46</v>
      </c>
      <c r="Q680" t="n">
        <v>444.55</v>
      </c>
      <c r="R680" t="n">
        <v>65.34</v>
      </c>
      <c r="S680" t="n">
        <v>48.21</v>
      </c>
      <c r="T680" t="n">
        <v>2642.09</v>
      </c>
      <c r="U680" t="n">
        <v>0.74</v>
      </c>
      <c r="V680" t="n">
        <v>0.78</v>
      </c>
      <c r="W680" t="n">
        <v>0.18</v>
      </c>
      <c r="X680" t="n">
        <v>0.15</v>
      </c>
      <c r="Y680" t="n">
        <v>1</v>
      </c>
      <c r="Z680" t="n">
        <v>10</v>
      </c>
    </row>
    <row r="681">
      <c r="A681" t="n">
        <v>105</v>
      </c>
      <c r="B681" t="n">
        <v>90</v>
      </c>
      <c r="C681" t="inlineStr">
        <is>
          <t xml:space="preserve">CONCLUIDO	</t>
        </is>
      </c>
      <c r="D681" t="n">
        <v>4.9942</v>
      </c>
      <c r="E681" t="n">
        <v>20.02</v>
      </c>
      <c r="F681" t="n">
        <v>17.39</v>
      </c>
      <c r="G681" t="n">
        <v>173.89</v>
      </c>
      <c r="H681" t="n">
        <v>2.23</v>
      </c>
      <c r="I681" t="n">
        <v>6</v>
      </c>
      <c r="J681" t="n">
        <v>217.56</v>
      </c>
      <c r="K681" t="n">
        <v>52.44</v>
      </c>
      <c r="L681" t="n">
        <v>27.25</v>
      </c>
      <c r="M681" t="n">
        <v>1</v>
      </c>
      <c r="N681" t="n">
        <v>47.87</v>
      </c>
      <c r="O681" t="n">
        <v>27066.31</v>
      </c>
      <c r="P681" t="n">
        <v>185.09</v>
      </c>
      <c r="Q681" t="n">
        <v>444.59</v>
      </c>
      <c r="R681" t="n">
        <v>64.02</v>
      </c>
      <c r="S681" t="n">
        <v>48.21</v>
      </c>
      <c r="T681" t="n">
        <v>1982.89</v>
      </c>
      <c r="U681" t="n">
        <v>0.75</v>
      </c>
      <c r="V681" t="n">
        <v>0.78</v>
      </c>
      <c r="W681" t="n">
        <v>0.18</v>
      </c>
      <c r="X681" t="n">
        <v>0.11</v>
      </c>
      <c r="Y681" t="n">
        <v>1</v>
      </c>
      <c r="Z681" t="n">
        <v>10</v>
      </c>
    </row>
    <row r="682">
      <c r="A682" t="n">
        <v>106</v>
      </c>
      <c r="B682" t="n">
        <v>90</v>
      </c>
      <c r="C682" t="inlineStr">
        <is>
          <t xml:space="preserve">CONCLUIDO	</t>
        </is>
      </c>
      <c r="D682" t="n">
        <v>4.9935</v>
      </c>
      <c r="E682" t="n">
        <v>20.03</v>
      </c>
      <c r="F682" t="n">
        <v>17.39</v>
      </c>
      <c r="G682" t="n">
        <v>173.92</v>
      </c>
      <c r="H682" t="n">
        <v>2.24</v>
      </c>
      <c r="I682" t="n">
        <v>6</v>
      </c>
      <c r="J682" t="n">
        <v>217.97</v>
      </c>
      <c r="K682" t="n">
        <v>52.44</v>
      </c>
      <c r="L682" t="n">
        <v>27.5</v>
      </c>
      <c r="M682" t="n">
        <v>1</v>
      </c>
      <c r="N682" t="n">
        <v>48.03</v>
      </c>
      <c r="O682" t="n">
        <v>27116.91</v>
      </c>
      <c r="P682" t="n">
        <v>185.45</v>
      </c>
      <c r="Q682" t="n">
        <v>444.55</v>
      </c>
      <c r="R682" t="n">
        <v>64.18000000000001</v>
      </c>
      <c r="S682" t="n">
        <v>48.21</v>
      </c>
      <c r="T682" t="n">
        <v>2065.96</v>
      </c>
      <c r="U682" t="n">
        <v>0.75</v>
      </c>
      <c r="V682" t="n">
        <v>0.78</v>
      </c>
      <c r="W682" t="n">
        <v>0.18</v>
      </c>
      <c r="X682" t="n">
        <v>0.12</v>
      </c>
      <c r="Y682" t="n">
        <v>1</v>
      </c>
      <c r="Z682" t="n">
        <v>10</v>
      </c>
    </row>
    <row r="683">
      <c r="A683" t="n">
        <v>107</v>
      </c>
      <c r="B683" t="n">
        <v>90</v>
      </c>
      <c r="C683" t="inlineStr">
        <is>
          <t xml:space="preserve">CONCLUIDO	</t>
        </is>
      </c>
      <c r="D683" t="n">
        <v>4.9915</v>
      </c>
      <c r="E683" t="n">
        <v>20.03</v>
      </c>
      <c r="F683" t="n">
        <v>17.4</v>
      </c>
      <c r="G683" t="n">
        <v>174</v>
      </c>
      <c r="H683" t="n">
        <v>2.26</v>
      </c>
      <c r="I683" t="n">
        <v>6</v>
      </c>
      <c r="J683" t="n">
        <v>218.38</v>
      </c>
      <c r="K683" t="n">
        <v>52.44</v>
      </c>
      <c r="L683" t="n">
        <v>27.75</v>
      </c>
      <c r="M683" t="n">
        <v>1</v>
      </c>
      <c r="N683" t="n">
        <v>48.19</v>
      </c>
      <c r="O683" t="n">
        <v>27167.55</v>
      </c>
      <c r="P683" t="n">
        <v>185.7</v>
      </c>
      <c r="Q683" t="n">
        <v>444.57</v>
      </c>
      <c r="R683" t="n">
        <v>64.45999999999999</v>
      </c>
      <c r="S683" t="n">
        <v>48.21</v>
      </c>
      <c r="T683" t="n">
        <v>2205.97</v>
      </c>
      <c r="U683" t="n">
        <v>0.75</v>
      </c>
      <c r="V683" t="n">
        <v>0.78</v>
      </c>
      <c r="W683" t="n">
        <v>0.18</v>
      </c>
      <c r="X683" t="n">
        <v>0.12</v>
      </c>
      <c r="Y683" t="n">
        <v>1</v>
      </c>
      <c r="Z683" t="n">
        <v>10</v>
      </c>
    </row>
    <row r="684">
      <c r="A684" t="n">
        <v>108</v>
      </c>
      <c r="B684" t="n">
        <v>90</v>
      </c>
      <c r="C684" t="inlineStr">
        <is>
          <t xml:space="preserve">CONCLUIDO	</t>
        </is>
      </c>
      <c r="D684" t="n">
        <v>4.9894</v>
      </c>
      <c r="E684" t="n">
        <v>20.04</v>
      </c>
      <c r="F684" t="n">
        <v>17.41</v>
      </c>
      <c r="G684" t="n">
        <v>174.09</v>
      </c>
      <c r="H684" t="n">
        <v>2.27</v>
      </c>
      <c r="I684" t="n">
        <v>6</v>
      </c>
      <c r="J684" t="n">
        <v>218.79</v>
      </c>
      <c r="K684" t="n">
        <v>52.44</v>
      </c>
      <c r="L684" t="n">
        <v>28</v>
      </c>
      <c r="M684" t="n">
        <v>1</v>
      </c>
      <c r="N684" t="n">
        <v>48.35</v>
      </c>
      <c r="O684" t="n">
        <v>27218.26</v>
      </c>
      <c r="P684" t="n">
        <v>186.16</v>
      </c>
      <c r="Q684" t="n">
        <v>444.55</v>
      </c>
      <c r="R684" t="n">
        <v>64.73</v>
      </c>
      <c r="S684" t="n">
        <v>48.21</v>
      </c>
      <c r="T684" t="n">
        <v>2340.18</v>
      </c>
      <c r="U684" t="n">
        <v>0.74</v>
      </c>
      <c r="V684" t="n">
        <v>0.78</v>
      </c>
      <c r="W684" t="n">
        <v>0.18</v>
      </c>
      <c r="X684" t="n">
        <v>0.13</v>
      </c>
      <c r="Y684" t="n">
        <v>1</v>
      </c>
      <c r="Z684" t="n">
        <v>10</v>
      </c>
    </row>
    <row r="685">
      <c r="A685" t="n">
        <v>109</v>
      </c>
      <c r="B685" t="n">
        <v>90</v>
      </c>
      <c r="C685" t="inlineStr">
        <is>
          <t xml:space="preserve">CONCLUIDO	</t>
        </is>
      </c>
      <c r="D685" t="n">
        <v>4.9889</v>
      </c>
      <c r="E685" t="n">
        <v>20.04</v>
      </c>
      <c r="F685" t="n">
        <v>17.41</v>
      </c>
      <c r="G685" t="n">
        <v>174.11</v>
      </c>
      <c r="H685" t="n">
        <v>2.29</v>
      </c>
      <c r="I685" t="n">
        <v>6</v>
      </c>
      <c r="J685" t="n">
        <v>219.2</v>
      </c>
      <c r="K685" t="n">
        <v>52.44</v>
      </c>
      <c r="L685" t="n">
        <v>28.25</v>
      </c>
      <c r="M685" t="n">
        <v>1</v>
      </c>
      <c r="N685" t="n">
        <v>48.51</v>
      </c>
      <c r="O685" t="n">
        <v>27269.02</v>
      </c>
      <c r="P685" t="n">
        <v>186.43</v>
      </c>
      <c r="Q685" t="n">
        <v>444.55</v>
      </c>
      <c r="R685" t="n">
        <v>64.8</v>
      </c>
      <c r="S685" t="n">
        <v>48.21</v>
      </c>
      <c r="T685" t="n">
        <v>2372.51</v>
      </c>
      <c r="U685" t="n">
        <v>0.74</v>
      </c>
      <c r="V685" t="n">
        <v>0.78</v>
      </c>
      <c r="W685" t="n">
        <v>0.18</v>
      </c>
      <c r="X685" t="n">
        <v>0.13</v>
      </c>
      <c r="Y685" t="n">
        <v>1</v>
      </c>
      <c r="Z685" t="n">
        <v>10</v>
      </c>
    </row>
    <row r="686">
      <c r="A686" t="n">
        <v>110</v>
      </c>
      <c r="B686" t="n">
        <v>90</v>
      </c>
      <c r="C686" t="inlineStr">
        <is>
          <t xml:space="preserve">CONCLUIDO	</t>
        </is>
      </c>
      <c r="D686" t="n">
        <v>4.9887</v>
      </c>
      <c r="E686" t="n">
        <v>20.05</v>
      </c>
      <c r="F686" t="n">
        <v>17.41</v>
      </c>
      <c r="G686" t="n">
        <v>174.11</v>
      </c>
      <c r="H686" t="n">
        <v>2.31</v>
      </c>
      <c r="I686" t="n">
        <v>6</v>
      </c>
      <c r="J686" t="n">
        <v>219.61</v>
      </c>
      <c r="K686" t="n">
        <v>52.44</v>
      </c>
      <c r="L686" t="n">
        <v>28.5</v>
      </c>
      <c r="M686" t="n">
        <v>0</v>
      </c>
      <c r="N686" t="n">
        <v>48.67</v>
      </c>
      <c r="O686" t="n">
        <v>27319.84</v>
      </c>
      <c r="P686" t="n">
        <v>186.78</v>
      </c>
      <c r="Q686" t="n">
        <v>444.55</v>
      </c>
      <c r="R686" t="n">
        <v>64.8</v>
      </c>
      <c r="S686" t="n">
        <v>48.21</v>
      </c>
      <c r="T686" t="n">
        <v>2375.39</v>
      </c>
      <c r="U686" t="n">
        <v>0.74</v>
      </c>
      <c r="V686" t="n">
        <v>0.78</v>
      </c>
      <c r="W686" t="n">
        <v>0.18</v>
      </c>
      <c r="X686" t="n">
        <v>0.13</v>
      </c>
      <c r="Y686" t="n">
        <v>1</v>
      </c>
      <c r="Z686" t="n">
        <v>10</v>
      </c>
    </row>
    <row r="687">
      <c r="A687" t="n">
        <v>0</v>
      </c>
      <c r="B687" t="n">
        <v>110</v>
      </c>
      <c r="C687" t="inlineStr">
        <is>
          <t xml:space="preserve">CONCLUIDO	</t>
        </is>
      </c>
      <c r="D687" t="n">
        <v>2.5311</v>
      </c>
      <c r="E687" t="n">
        <v>39.51</v>
      </c>
      <c r="F687" t="n">
        <v>25.41</v>
      </c>
      <c r="G687" t="n">
        <v>5.61</v>
      </c>
      <c r="H687" t="n">
        <v>0.08</v>
      </c>
      <c r="I687" t="n">
        <v>272</v>
      </c>
      <c r="J687" t="n">
        <v>213.37</v>
      </c>
      <c r="K687" t="n">
        <v>56.13</v>
      </c>
      <c r="L687" t="n">
        <v>1</v>
      </c>
      <c r="M687" t="n">
        <v>270</v>
      </c>
      <c r="N687" t="n">
        <v>46.25</v>
      </c>
      <c r="O687" t="n">
        <v>26550.29</v>
      </c>
      <c r="P687" t="n">
        <v>374.38</v>
      </c>
      <c r="Q687" t="n">
        <v>444.73</v>
      </c>
      <c r="R687" t="n">
        <v>326.71</v>
      </c>
      <c r="S687" t="n">
        <v>48.21</v>
      </c>
      <c r="T687" t="n">
        <v>131998.06</v>
      </c>
      <c r="U687" t="n">
        <v>0.15</v>
      </c>
      <c r="V687" t="n">
        <v>0.54</v>
      </c>
      <c r="W687" t="n">
        <v>0.6</v>
      </c>
      <c r="X687" t="n">
        <v>8.130000000000001</v>
      </c>
      <c r="Y687" t="n">
        <v>1</v>
      </c>
      <c r="Z687" t="n">
        <v>10</v>
      </c>
    </row>
    <row r="688">
      <c r="A688" t="n">
        <v>1</v>
      </c>
      <c r="B688" t="n">
        <v>110</v>
      </c>
      <c r="C688" t="inlineStr">
        <is>
          <t xml:space="preserve">CONCLUIDO	</t>
        </is>
      </c>
      <c r="D688" t="n">
        <v>2.9434</v>
      </c>
      <c r="E688" t="n">
        <v>33.97</v>
      </c>
      <c r="F688" t="n">
        <v>23.04</v>
      </c>
      <c r="G688" t="n">
        <v>7.02</v>
      </c>
      <c r="H688" t="n">
        <v>0.1</v>
      </c>
      <c r="I688" t="n">
        <v>197</v>
      </c>
      <c r="J688" t="n">
        <v>213.78</v>
      </c>
      <c r="K688" t="n">
        <v>56.13</v>
      </c>
      <c r="L688" t="n">
        <v>1.25</v>
      </c>
      <c r="M688" t="n">
        <v>195</v>
      </c>
      <c r="N688" t="n">
        <v>46.4</v>
      </c>
      <c r="O688" t="n">
        <v>26600.32</v>
      </c>
      <c r="P688" t="n">
        <v>339.01</v>
      </c>
      <c r="Q688" t="n">
        <v>444.7</v>
      </c>
      <c r="R688" t="n">
        <v>249.08</v>
      </c>
      <c r="S688" t="n">
        <v>48.21</v>
      </c>
      <c r="T688" t="n">
        <v>93558.38</v>
      </c>
      <c r="U688" t="n">
        <v>0.19</v>
      </c>
      <c r="V688" t="n">
        <v>0.59</v>
      </c>
      <c r="W688" t="n">
        <v>0.48</v>
      </c>
      <c r="X688" t="n">
        <v>5.76</v>
      </c>
      <c r="Y688" t="n">
        <v>1</v>
      </c>
      <c r="Z688" t="n">
        <v>10</v>
      </c>
    </row>
    <row r="689">
      <c r="A689" t="n">
        <v>2</v>
      </c>
      <c r="B689" t="n">
        <v>110</v>
      </c>
      <c r="C689" t="inlineStr">
        <is>
          <t xml:space="preserve">CONCLUIDO	</t>
        </is>
      </c>
      <c r="D689" t="n">
        <v>3.2318</v>
      </c>
      <c r="E689" t="n">
        <v>30.94</v>
      </c>
      <c r="F689" t="n">
        <v>21.79</v>
      </c>
      <c r="G689" t="n">
        <v>8.43</v>
      </c>
      <c r="H689" t="n">
        <v>0.12</v>
      </c>
      <c r="I689" t="n">
        <v>155</v>
      </c>
      <c r="J689" t="n">
        <v>214.19</v>
      </c>
      <c r="K689" t="n">
        <v>56.13</v>
      </c>
      <c r="L689" t="n">
        <v>1.5</v>
      </c>
      <c r="M689" t="n">
        <v>153</v>
      </c>
      <c r="N689" t="n">
        <v>46.56</v>
      </c>
      <c r="O689" t="n">
        <v>26650.41</v>
      </c>
      <c r="P689" t="n">
        <v>320</v>
      </c>
      <c r="Q689" t="n">
        <v>444.72</v>
      </c>
      <c r="R689" t="n">
        <v>208.21</v>
      </c>
      <c r="S689" t="n">
        <v>48.21</v>
      </c>
      <c r="T689" t="n">
        <v>73337.41</v>
      </c>
      <c r="U689" t="n">
        <v>0.23</v>
      </c>
      <c r="V689" t="n">
        <v>0.63</v>
      </c>
      <c r="W689" t="n">
        <v>0.4</v>
      </c>
      <c r="X689" t="n">
        <v>4.5</v>
      </c>
      <c r="Y689" t="n">
        <v>1</v>
      </c>
      <c r="Z689" t="n">
        <v>10</v>
      </c>
    </row>
    <row r="690">
      <c r="A690" t="n">
        <v>3</v>
      </c>
      <c r="B690" t="n">
        <v>110</v>
      </c>
      <c r="C690" t="inlineStr">
        <is>
          <t xml:space="preserve">CONCLUIDO	</t>
        </is>
      </c>
      <c r="D690" t="n">
        <v>3.4497</v>
      </c>
      <c r="E690" t="n">
        <v>28.99</v>
      </c>
      <c r="F690" t="n">
        <v>20.97</v>
      </c>
      <c r="G690" t="n">
        <v>9.83</v>
      </c>
      <c r="H690" t="n">
        <v>0.14</v>
      </c>
      <c r="I690" t="n">
        <v>128</v>
      </c>
      <c r="J690" t="n">
        <v>214.59</v>
      </c>
      <c r="K690" t="n">
        <v>56.13</v>
      </c>
      <c r="L690" t="n">
        <v>1.75</v>
      </c>
      <c r="M690" t="n">
        <v>126</v>
      </c>
      <c r="N690" t="n">
        <v>46.72</v>
      </c>
      <c r="O690" t="n">
        <v>26700.55</v>
      </c>
      <c r="P690" t="n">
        <v>307.69</v>
      </c>
      <c r="Q690" t="n">
        <v>444.6</v>
      </c>
      <c r="R690" t="n">
        <v>181.18</v>
      </c>
      <c r="S690" t="n">
        <v>48.21</v>
      </c>
      <c r="T690" t="n">
        <v>59955.99</v>
      </c>
      <c r="U690" t="n">
        <v>0.27</v>
      </c>
      <c r="V690" t="n">
        <v>0.65</v>
      </c>
      <c r="W690" t="n">
        <v>0.37</v>
      </c>
      <c r="X690" t="n">
        <v>3.69</v>
      </c>
      <c r="Y690" t="n">
        <v>1</v>
      </c>
      <c r="Z690" t="n">
        <v>10</v>
      </c>
    </row>
    <row r="691">
      <c r="A691" t="n">
        <v>4</v>
      </c>
      <c r="B691" t="n">
        <v>110</v>
      </c>
      <c r="C691" t="inlineStr">
        <is>
          <t xml:space="preserve">CONCLUIDO	</t>
        </is>
      </c>
      <c r="D691" t="n">
        <v>3.6232</v>
      </c>
      <c r="E691" t="n">
        <v>27.6</v>
      </c>
      <c r="F691" t="n">
        <v>20.39</v>
      </c>
      <c r="G691" t="n">
        <v>11.22</v>
      </c>
      <c r="H691" t="n">
        <v>0.17</v>
      </c>
      <c r="I691" t="n">
        <v>109</v>
      </c>
      <c r="J691" t="n">
        <v>215</v>
      </c>
      <c r="K691" t="n">
        <v>56.13</v>
      </c>
      <c r="L691" t="n">
        <v>2</v>
      </c>
      <c r="M691" t="n">
        <v>107</v>
      </c>
      <c r="N691" t="n">
        <v>46.87</v>
      </c>
      <c r="O691" t="n">
        <v>26750.75</v>
      </c>
      <c r="P691" t="n">
        <v>298.68</v>
      </c>
      <c r="Q691" t="n">
        <v>444.64</v>
      </c>
      <c r="R691" t="n">
        <v>162.06</v>
      </c>
      <c r="S691" t="n">
        <v>48.21</v>
      </c>
      <c r="T691" t="n">
        <v>50491.53</v>
      </c>
      <c r="U691" t="n">
        <v>0.3</v>
      </c>
      <c r="V691" t="n">
        <v>0.67</v>
      </c>
      <c r="W691" t="n">
        <v>0.34</v>
      </c>
      <c r="X691" t="n">
        <v>3.11</v>
      </c>
      <c r="Y691" t="n">
        <v>1</v>
      </c>
      <c r="Z691" t="n">
        <v>10</v>
      </c>
    </row>
    <row r="692">
      <c r="A692" t="n">
        <v>5</v>
      </c>
      <c r="B692" t="n">
        <v>110</v>
      </c>
      <c r="C692" t="inlineStr">
        <is>
          <t xml:space="preserve">CONCLUIDO	</t>
        </is>
      </c>
      <c r="D692" t="n">
        <v>3.7595</v>
      </c>
      <c r="E692" t="n">
        <v>26.6</v>
      </c>
      <c r="F692" t="n">
        <v>19.98</v>
      </c>
      <c r="G692" t="n">
        <v>12.62</v>
      </c>
      <c r="H692" t="n">
        <v>0.19</v>
      </c>
      <c r="I692" t="n">
        <v>95</v>
      </c>
      <c r="J692" t="n">
        <v>215.41</v>
      </c>
      <c r="K692" t="n">
        <v>56.13</v>
      </c>
      <c r="L692" t="n">
        <v>2.25</v>
      </c>
      <c r="M692" t="n">
        <v>93</v>
      </c>
      <c r="N692" t="n">
        <v>47.03</v>
      </c>
      <c r="O692" t="n">
        <v>26801</v>
      </c>
      <c r="P692" t="n">
        <v>292.38</v>
      </c>
      <c r="Q692" t="n">
        <v>444.69</v>
      </c>
      <c r="R692" t="n">
        <v>148.53</v>
      </c>
      <c r="S692" t="n">
        <v>48.21</v>
      </c>
      <c r="T692" t="n">
        <v>43797.23</v>
      </c>
      <c r="U692" t="n">
        <v>0.32</v>
      </c>
      <c r="V692" t="n">
        <v>0.68</v>
      </c>
      <c r="W692" t="n">
        <v>0.31</v>
      </c>
      <c r="X692" t="n">
        <v>2.69</v>
      </c>
      <c r="Y692" t="n">
        <v>1</v>
      </c>
      <c r="Z692" t="n">
        <v>10</v>
      </c>
    </row>
    <row r="693">
      <c r="A693" t="n">
        <v>6</v>
      </c>
      <c r="B693" t="n">
        <v>110</v>
      </c>
      <c r="C693" t="inlineStr">
        <is>
          <t xml:space="preserve">CONCLUIDO	</t>
        </is>
      </c>
      <c r="D693" t="n">
        <v>3.8743</v>
      </c>
      <c r="E693" t="n">
        <v>25.81</v>
      </c>
      <c r="F693" t="n">
        <v>19.65</v>
      </c>
      <c r="G693" t="n">
        <v>14.04</v>
      </c>
      <c r="H693" t="n">
        <v>0.21</v>
      </c>
      <c r="I693" t="n">
        <v>84</v>
      </c>
      <c r="J693" t="n">
        <v>215.82</v>
      </c>
      <c r="K693" t="n">
        <v>56.13</v>
      </c>
      <c r="L693" t="n">
        <v>2.5</v>
      </c>
      <c r="M693" t="n">
        <v>82</v>
      </c>
      <c r="N693" t="n">
        <v>47.19</v>
      </c>
      <c r="O693" t="n">
        <v>26851.31</v>
      </c>
      <c r="P693" t="n">
        <v>287.32</v>
      </c>
      <c r="Q693" t="n">
        <v>444.6</v>
      </c>
      <c r="R693" t="n">
        <v>138.04</v>
      </c>
      <c r="S693" t="n">
        <v>48.21</v>
      </c>
      <c r="T693" t="n">
        <v>38604.24</v>
      </c>
      <c r="U693" t="n">
        <v>0.35</v>
      </c>
      <c r="V693" t="n">
        <v>0.6899999999999999</v>
      </c>
      <c r="W693" t="n">
        <v>0.3</v>
      </c>
      <c r="X693" t="n">
        <v>2.37</v>
      </c>
      <c r="Y693" t="n">
        <v>1</v>
      </c>
      <c r="Z693" t="n">
        <v>10</v>
      </c>
    </row>
    <row r="694">
      <c r="A694" t="n">
        <v>7</v>
      </c>
      <c r="B694" t="n">
        <v>110</v>
      </c>
      <c r="C694" t="inlineStr">
        <is>
          <t xml:space="preserve">CONCLUIDO	</t>
        </is>
      </c>
      <c r="D694" t="n">
        <v>3.9736</v>
      </c>
      <c r="E694" t="n">
        <v>25.17</v>
      </c>
      <c r="F694" t="n">
        <v>19.39</v>
      </c>
      <c r="G694" t="n">
        <v>15.51</v>
      </c>
      <c r="H694" t="n">
        <v>0.23</v>
      </c>
      <c r="I694" t="n">
        <v>75</v>
      </c>
      <c r="J694" t="n">
        <v>216.22</v>
      </c>
      <c r="K694" t="n">
        <v>56.13</v>
      </c>
      <c r="L694" t="n">
        <v>2.75</v>
      </c>
      <c r="M694" t="n">
        <v>73</v>
      </c>
      <c r="N694" t="n">
        <v>47.35</v>
      </c>
      <c r="O694" t="n">
        <v>26901.66</v>
      </c>
      <c r="P694" t="n">
        <v>283.09</v>
      </c>
      <c r="Q694" t="n">
        <v>444.62</v>
      </c>
      <c r="R694" t="n">
        <v>129.4</v>
      </c>
      <c r="S694" t="n">
        <v>48.21</v>
      </c>
      <c r="T694" t="n">
        <v>34332.37</v>
      </c>
      <c r="U694" t="n">
        <v>0.37</v>
      </c>
      <c r="V694" t="n">
        <v>0.7</v>
      </c>
      <c r="W694" t="n">
        <v>0.28</v>
      </c>
      <c r="X694" t="n">
        <v>2.11</v>
      </c>
      <c r="Y694" t="n">
        <v>1</v>
      </c>
      <c r="Z694" t="n">
        <v>10</v>
      </c>
    </row>
    <row r="695">
      <c r="A695" t="n">
        <v>8</v>
      </c>
      <c r="B695" t="n">
        <v>110</v>
      </c>
      <c r="C695" t="inlineStr">
        <is>
          <t xml:space="preserve">CONCLUIDO	</t>
        </is>
      </c>
      <c r="D695" t="n">
        <v>4.0568</v>
      </c>
      <c r="E695" t="n">
        <v>24.65</v>
      </c>
      <c r="F695" t="n">
        <v>19.17</v>
      </c>
      <c r="G695" t="n">
        <v>16.91</v>
      </c>
      <c r="H695" t="n">
        <v>0.25</v>
      </c>
      <c r="I695" t="n">
        <v>68</v>
      </c>
      <c r="J695" t="n">
        <v>216.63</v>
      </c>
      <c r="K695" t="n">
        <v>56.13</v>
      </c>
      <c r="L695" t="n">
        <v>3</v>
      </c>
      <c r="M695" t="n">
        <v>66</v>
      </c>
      <c r="N695" t="n">
        <v>47.51</v>
      </c>
      <c r="O695" t="n">
        <v>26952.08</v>
      </c>
      <c r="P695" t="n">
        <v>279.49</v>
      </c>
      <c r="Q695" t="n">
        <v>444.68</v>
      </c>
      <c r="R695" t="n">
        <v>122.14</v>
      </c>
      <c r="S695" t="n">
        <v>48.21</v>
      </c>
      <c r="T695" t="n">
        <v>30733.33</v>
      </c>
      <c r="U695" t="n">
        <v>0.39</v>
      </c>
      <c r="V695" t="n">
        <v>0.71</v>
      </c>
      <c r="W695" t="n">
        <v>0.27</v>
      </c>
      <c r="X695" t="n">
        <v>1.89</v>
      </c>
      <c r="Y695" t="n">
        <v>1</v>
      </c>
      <c r="Z695" t="n">
        <v>10</v>
      </c>
    </row>
    <row r="696">
      <c r="A696" t="n">
        <v>9</v>
      </c>
      <c r="B696" t="n">
        <v>110</v>
      </c>
      <c r="C696" t="inlineStr">
        <is>
          <t xml:space="preserve">CONCLUIDO	</t>
        </is>
      </c>
      <c r="D696" t="n">
        <v>4.1174</v>
      </c>
      <c r="E696" t="n">
        <v>24.29</v>
      </c>
      <c r="F696" t="n">
        <v>19.01</v>
      </c>
      <c r="G696" t="n">
        <v>18.11</v>
      </c>
      <c r="H696" t="n">
        <v>0.27</v>
      </c>
      <c r="I696" t="n">
        <v>63</v>
      </c>
      <c r="J696" t="n">
        <v>217.04</v>
      </c>
      <c r="K696" t="n">
        <v>56.13</v>
      </c>
      <c r="L696" t="n">
        <v>3.25</v>
      </c>
      <c r="M696" t="n">
        <v>61</v>
      </c>
      <c r="N696" t="n">
        <v>47.66</v>
      </c>
      <c r="O696" t="n">
        <v>27002.55</v>
      </c>
      <c r="P696" t="n">
        <v>277.11</v>
      </c>
      <c r="Q696" t="n">
        <v>444.59</v>
      </c>
      <c r="R696" t="n">
        <v>117.05</v>
      </c>
      <c r="S696" t="n">
        <v>48.21</v>
      </c>
      <c r="T696" t="n">
        <v>28215.7</v>
      </c>
      <c r="U696" t="n">
        <v>0.41</v>
      </c>
      <c r="V696" t="n">
        <v>0.72</v>
      </c>
      <c r="W696" t="n">
        <v>0.27</v>
      </c>
      <c r="X696" t="n">
        <v>1.74</v>
      </c>
      <c r="Y696" t="n">
        <v>1</v>
      </c>
      <c r="Z696" t="n">
        <v>10</v>
      </c>
    </row>
    <row r="697">
      <c r="A697" t="n">
        <v>10</v>
      </c>
      <c r="B697" t="n">
        <v>110</v>
      </c>
      <c r="C697" t="inlineStr">
        <is>
          <t xml:space="preserve">CONCLUIDO	</t>
        </is>
      </c>
      <c r="D697" t="n">
        <v>4.1856</v>
      </c>
      <c r="E697" t="n">
        <v>23.89</v>
      </c>
      <c r="F697" t="n">
        <v>18.83</v>
      </c>
      <c r="G697" t="n">
        <v>19.48</v>
      </c>
      <c r="H697" t="n">
        <v>0.29</v>
      </c>
      <c r="I697" t="n">
        <v>58</v>
      </c>
      <c r="J697" t="n">
        <v>217.45</v>
      </c>
      <c r="K697" t="n">
        <v>56.13</v>
      </c>
      <c r="L697" t="n">
        <v>3.5</v>
      </c>
      <c r="M697" t="n">
        <v>56</v>
      </c>
      <c r="N697" t="n">
        <v>47.82</v>
      </c>
      <c r="O697" t="n">
        <v>27053.07</v>
      </c>
      <c r="P697" t="n">
        <v>274.09</v>
      </c>
      <c r="Q697" t="n">
        <v>444.6</v>
      </c>
      <c r="R697" t="n">
        <v>110.98</v>
      </c>
      <c r="S697" t="n">
        <v>48.21</v>
      </c>
      <c r="T697" t="n">
        <v>25205.33</v>
      </c>
      <c r="U697" t="n">
        <v>0.43</v>
      </c>
      <c r="V697" t="n">
        <v>0.72</v>
      </c>
      <c r="W697" t="n">
        <v>0.26</v>
      </c>
      <c r="X697" t="n">
        <v>1.55</v>
      </c>
      <c r="Y697" t="n">
        <v>1</v>
      </c>
      <c r="Z697" t="n">
        <v>10</v>
      </c>
    </row>
    <row r="698">
      <c r="A698" t="n">
        <v>11</v>
      </c>
      <c r="B698" t="n">
        <v>110</v>
      </c>
      <c r="C698" t="inlineStr">
        <is>
          <t xml:space="preserve">CONCLUIDO	</t>
        </is>
      </c>
      <c r="D698" t="n">
        <v>4.2812</v>
      </c>
      <c r="E698" t="n">
        <v>23.36</v>
      </c>
      <c r="F698" t="n">
        <v>18.51</v>
      </c>
      <c r="G698" t="n">
        <v>20.95</v>
      </c>
      <c r="H698" t="n">
        <v>0.31</v>
      </c>
      <c r="I698" t="n">
        <v>53</v>
      </c>
      <c r="J698" t="n">
        <v>217.86</v>
      </c>
      <c r="K698" t="n">
        <v>56.13</v>
      </c>
      <c r="L698" t="n">
        <v>3.75</v>
      </c>
      <c r="M698" t="n">
        <v>51</v>
      </c>
      <c r="N698" t="n">
        <v>47.98</v>
      </c>
      <c r="O698" t="n">
        <v>27103.65</v>
      </c>
      <c r="P698" t="n">
        <v>269.06</v>
      </c>
      <c r="Q698" t="n">
        <v>444.59</v>
      </c>
      <c r="R698" t="n">
        <v>100.26</v>
      </c>
      <c r="S698" t="n">
        <v>48.21</v>
      </c>
      <c r="T698" t="n">
        <v>19871.31</v>
      </c>
      <c r="U698" t="n">
        <v>0.48</v>
      </c>
      <c r="V698" t="n">
        <v>0.74</v>
      </c>
      <c r="W698" t="n">
        <v>0.24</v>
      </c>
      <c r="X698" t="n">
        <v>1.23</v>
      </c>
      <c r="Y698" t="n">
        <v>1</v>
      </c>
      <c r="Z698" t="n">
        <v>10</v>
      </c>
    </row>
    <row r="699">
      <c r="A699" t="n">
        <v>12</v>
      </c>
      <c r="B699" t="n">
        <v>110</v>
      </c>
      <c r="C699" t="inlineStr">
        <is>
          <t xml:space="preserve">CONCLUIDO	</t>
        </is>
      </c>
      <c r="D699" t="n">
        <v>4.1983</v>
      </c>
      <c r="E699" t="n">
        <v>23.82</v>
      </c>
      <c r="F699" t="n">
        <v>19.05</v>
      </c>
      <c r="G699" t="n">
        <v>22.42</v>
      </c>
      <c r="H699" t="n">
        <v>0.33</v>
      </c>
      <c r="I699" t="n">
        <v>51</v>
      </c>
      <c r="J699" t="n">
        <v>218.27</v>
      </c>
      <c r="K699" t="n">
        <v>56.13</v>
      </c>
      <c r="L699" t="n">
        <v>4</v>
      </c>
      <c r="M699" t="n">
        <v>49</v>
      </c>
      <c r="N699" t="n">
        <v>48.15</v>
      </c>
      <c r="O699" t="n">
        <v>27154.29</v>
      </c>
      <c r="P699" t="n">
        <v>276.88</v>
      </c>
      <c r="Q699" t="n">
        <v>444.56</v>
      </c>
      <c r="R699" t="n">
        <v>120.75</v>
      </c>
      <c r="S699" t="n">
        <v>48.21</v>
      </c>
      <c r="T699" t="n">
        <v>30127.13</v>
      </c>
      <c r="U699" t="n">
        <v>0.4</v>
      </c>
      <c r="V699" t="n">
        <v>0.72</v>
      </c>
      <c r="W699" t="n">
        <v>0.22</v>
      </c>
      <c r="X699" t="n">
        <v>1.78</v>
      </c>
      <c r="Y699" t="n">
        <v>1</v>
      </c>
      <c r="Z699" t="n">
        <v>10</v>
      </c>
    </row>
    <row r="700">
      <c r="A700" t="n">
        <v>13</v>
      </c>
      <c r="B700" t="n">
        <v>110</v>
      </c>
      <c r="C700" t="inlineStr">
        <is>
          <t xml:space="preserve">CONCLUIDO	</t>
        </is>
      </c>
      <c r="D700" t="n">
        <v>4.301</v>
      </c>
      <c r="E700" t="n">
        <v>23.25</v>
      </c>
      <c r="F700" t="n">
        <v>18.65</v>
      </c>
      <c r="G700" t="n">
        <v>23.81</v>
      </c>
      <c r="H700" t="n">
        <v>0.35</v>
      </c>
      <c r="I700" t="n">
        <v>47</v>
      </c>
      <c r="J700" t="n">
        <v>218.68</v>
      </c>
      <c r="K700" t="n">
        <v>56.13</v>
      </c>
      <c r="L700" t="n">
        <v>4.25</v>
      </c>
      <c r="M700" t="n">
        <v>45</v>
      </c>
      <c r="N700" t="n">
        <v>48.31</v>
      </c>
      <c r="O700" t="n">
        <v>27204.98</v>
      </c>
      <c r="P700" t="n">
        <v>270.66</v>
      </c>
      <c r="Q700" t="n">
        <v>444.59</v>
      </c>
      <c r="R700" t="n">
        <v>105.71</v>
      </c>
      <c r="S700" t="n">
        <v>48.21</v>
      </c>
      <c r="T700" t="n">
        <v>22624.26</v>
      </c>
      <c r="U700" t="n">
        <v>0.46</v>
      </c>
      <c r="V700" t="n">
        <v>0.73</v>
      </c>
      <c r="W700" t="n">
        <v>0.24</v>
      </c>
      <c r="X700" t="n">
        <v>1.37</v>
      </c>
      <c r="Y700" t="n">
        <v>1</v>
      </c>
      <c r="Z700" t="n">
        <v>10</v>
      </c>
    </row>
    <row r="701">
      <c r="A701" t="n">
        <v>14</v>
      </c>
      <c r="B701" t="n">
        <v>110</v>
      </c>
      <c r="C701" t="inlineStr">
        <is>
          <t xml:space="preserve">CONCLUIDO	</t>
        </is>
      </c>
      <c r="D701" t="n">
        <v>4.347</v>
      </c>
      <c r="E701" t="n">
        <v>23</v>
      </c>
      <c r="F701" t="n">
        <v>18.53</v>
      </c>
      <c r="G701" t="n">
        <v>25.27</v>
      </c>
      <c r="H701" t="n">
        <v>0.36</v>
      </c>
      <c r="I701" t="n">
        <v>44</v>
      </c>
      <c r="J701" t="n">
        <v>219.09</v>
      </c>
      <c r="K701" t="n">
        <v>56.13</v>
      </c>
      <c r="L701" t="n">
        <v>4.5</v>
      </c>
      <c r="M701" t="n">
        <v>42</v>
      </c>
      <c r="N701" t="n">
        <v>48.47</v>
      </c>
      <c r="O701" t="n">
        <v>27255.72</v>
      </c>
      <c r="P701" t="n">
        <v>268.62</v>
      </c>
      <c r="Q701" t="n">
        <v>444.62</v>
      </c>
      <c r="R701" t="n">
        <v>101.61</v>
      </c>
      <c r="S701" t="n">
        <v>48.21</v>
      </c>
      <c r="T701" t="n">
        <v>20591.47</v>
      </c>
      <c r="U701" t="n">
        <v>0.47</v>
      </c>
      <c r="V701" t="n">
        <v>0.74</v>
      </c>
      <c r="W701" t="n">
        <v>0.23</v>
      </c>
      <c r="X701" t="n">
        <v>1.26</v>
      </c>
      <c r="Y701" t="n">
        <v>1</v>
      </c>
      <c r="Z701" t="n">
        <v>10</v>
      </c>
    </row>
    <row r="702">
      <c r="A702" t="n">
        <v>15</v>
      </c>
      <c r="B702" t="n">
        <v>110</v>
      </c>
      <c r="C702" t="inlineStr">
        <is>
          <t xml:space="preserve">CONCLUIDO	</t>
        </is>
      </c>
      <c r="D702" t="n">
        <v>4.3738</v>
      </c>
      <c r="E702" t="n">
        <v>22.86</v>
      </c>
      <c r="F702" t="n">
        <v>18.48</v>
      </c>
      <c r="G702" t="n">
        <v>26.4</v>
      </c>
      <c r="H702" t="n">
        <v>0.38</v>
      </c>
      <c r="I702" t="n">
        <v>42</v>
      </c>
      <c r="J702" t="n">
        <v>219.51</v>
      </c>
      <c r="K702" t="n">
        <v>56.13</v>
      </c>
      <c r="L702" t="n">
        <v>4.75</v>
      </c>
      <c r="M702" t="n">
        <v>40</v>
      </c>
      <c r="N702" t="n">
        <v>48.63</v>
      </c>
      <c r="O702" t="n">
        <v>27306.53</v>
      </c>
      <c r="P702" t="n">
        <v>267.63</v>
      </c>
      <c r="Q702" t="n">
        <v>444.63</v>
      </c>
      <c r="R702" t="n">
        <v>99.81</v>
      </c>
      <c r="S702" t="n">
        <v>48.21</v>
      </c>
      <c r="T702" t="n">
        <v>19701.03</v>
      </c>
      <c r="U702" t="n">
        <v>0.48</v>
      </c>
      <c r="V702" t="n">
        <v>0.74</v>
      </c>
      <c r="W702" t="n">
        <v>0.23</v>
      </c>
      <c r="X702" t="n">
        <v>1.2</v>
      </c>
      <c r="Y702" t="n">
        <v>1</v>
      </c>
      <c r="Z702" t="n">
        <v>10</v>
      </c>
    </row>
    <row r="703">
      <c r="A703" t="n">
        <v>16</v>
      </c>
      <c r="B703" t="n">
        <v>110</v>
      </c>
      <c r="C703" t="inlineStr">
        <is>
          <t xml:space="preserve">CONCLUIDO	</t>
        </is>
      </c>
      <c r="D703" t="n">
        <v>4.4047</v>
      </c>
      <c r="E703" t="n">
        <v>22.7</v>
      </c>
      <c r="F703" t="n">
        <v>18.4</v>
      </c>
      <c r="G703" t="n">
        <v>27.6</v>
      </c>
      <c r="H703" t="n">
        <v>0.4</v>
      </c>
      <c r="I703" t="n">
        <v>40</v>
      </c>
      <c r="J703" t="n">
        <v>219.92</v>
      </c>
      <c r="K703" t="n">
        <v>56.13</v>
      </c>
      <c r="L703" t="n">
        <v>5</v>
      </c>
      <c r="M703" t="n">
        <v>38</v>
      </c>
      <c r="N703" t="n">
        <v>48.79</v>
      </c>
      <c r="O703" t="n">
        <v>27357.39</v>
      </c>
      <c r="P703" t="n">
        <v>266.34</v>
      </c>
      <c r="Q703" t="n">
        <v>444.6</v>
      </c>
      <c r="R703" t="n">
        <v>97.29000000000001</v>
      </c>
      <c r="S703" t="n">
        <v>48.21</v>
      </c>
      <c r="T703" t="n">
        <v>18450.39</v>
      </c>
      <c r="U703" t="n">
        <v>0.5</v>
      </c>
      <c r="V703" t="n">
        <v>0.74</v>
      </c>
      <c r="W703" t="n">
        <v>0.23</v>
      </c>
      <c r="X703" t="n">
        <v>1.12</v>
      </c>
      <c r="Y703" t="n">
        <v>1</v>
      </c>
      <c r="Z703" t="n">
        <v>10</v>
      </c>
    </row>
    <row r="704">
      <c r="A704" t="n">
        <v>17</v>
      </c>
      <c r="B704" t="n">
        <v>110</v>
      </c>
      <c r="C704" t="inlineStr">
        <is>
          <t xml:space="preserve">CONCLUIDO	</t>
        </is>
      </c>
      <c r="D704" t="n">
        <v>4.4305</v>
      </c>
      <c r="E704" t="n">
        <v>22.57</v>
      </c>
      <c r="F704" t="n">
        <v>18.35</v>
      </c>
      <c r="G704" t="n">
        <v>28.98</v>
      </c>
      <c r="H704" t="n">
        <v>0.42</v>
      </c>
      <c r="I704" t="n">
        <v>38</v>
      </c>
      <c r="J704" t="n">
        <v>220.33</v>
      </c>
      <c r="K704" t="n">
        <v>56.13</v>
      </c>
      <c r="L704" t="n">
        <v>5.25</v>
      </c>
      <c r="M704" t="n">
        <v>36</v>
      </c>
      <c r="N704" t="n">
        <v>48.95</v>
      </c>
      <c r="O704" t="n">
        <v>27408.3</v>
      </c>
      <c r="P704" t="n">
        <v>265.32</v>
      </c>
      <c r="Q704" t="n">
        <v>444.6</v>
      </c>
      <c r="R704" t="n">
        <v>95.77</v>
      </c>
      <c r="S704" t="n">
        <v>48.21</v>
      </c>
      <c r="T704" t="n">
        <v>17702.29</v>
      </c>
      <c r="U704" t="n">
        <v>0.5</v>
      </c>
      <c r="V704" t="n">
        <v>0.74</v>
      </c>
      <c r="W704" t="n">
        <v>0.22</v>
      </c>
      <c r="X704" t="n">
        <v>1.08</v>
      </c>
      <c r="Y704" t="n">
        <v>1</v>
      </c>
      <c r="Z704" t="n">
        <v>10</v>
      </c>
    </row>
    <row r="705">
      <c r="A705" t="n">
        <v>18</v>
      </c>
      <c r="B705" t="n">
        <v>110</v>
      </c>
      <c r="C705" t="inlineStr">
        <is>
          <t xml:space="preserve">CONCLUIDO	</t>
        </is>
      </c>
      <c r="D705" t="n">
        <v>4.4601</v>
      </c>
      <c r="E705" t="n">
        <v>22.42</v>
      </c>
      <c r="F705" t="n">
        <v>18.29</v>
      </c>
      <c r="G705" t="n">
        <v>30.48</v>
      </c>
      <c r="H705" t="n">
        <v>0.44</v>
      </c>
      <c r="I705" t="n">
        <v>36</v>
      </c>
      <c r="J705" t="n">
        <v>220.74</v>
      </c>
      <c r="K705" t="n">
        <v>56.13</v>
      </c>
      <c r="L705" t="n">
        <v>5.5</v>
      </c>
      <c r="M705" t="n">
        <v>34</v>
      </c>
      <c r="N705" t="n">
        <v>49.12</v>
      </c>
      <c r="O705" t="n">
        <v>27459.27</v>
      </c>
      <c r="P705" t="n">
        <v>263.95</v>
      </c>
      <c r="Q705" t="n">
        <v>444.61</v>
      </c>
      <c r="R705" t="n">
        <v>93.44</v>
      </c>
      <c r="S705" t="n">
        <v>48.21</v>
      </c>
      <c r="T705" t="n">
        <v>16545.9</v>
      </c>
      <c r="U705" t="n">
        <v>0.52</v>
      </c>
      <c r="V705" t="n">
        <v>0.75</v>
      </c>
      <c r="W705" t="n">
        <v>0.22</v>
      </c>
      <c r="X705" t="n">
        <v>1.01</v>
      </c>
      <c r="Y705" t="n">
        <v>1</v>
      </c>
      <c r="Z705" t="n">
        <v>10</v>
      </c>
    </row>
    <row r="706">
      <c r="A706" t="n">
        <v>19</v>
      </c>
      <c r="B706" t="n">
        <v>110</v>
      </c>
      <c r="C706" t="inlineStr">
        <is>
          <t xml:space="preserve">CONCLUIDO	</t>
        </is>
      </c>
      <c r="D706" t="n">
        <v>4.4897</v>
      </c>
      <c r="E706" t="n">
        <v>22.27</v>
      </c>
      <c r="F706" t="n">
        <v>18.22</v>
      </c>
      <c r="G706" t="n">
        <v>32.16</v>
      </c>
      <c r="H706" t="n">
        <v>0.46</v>
      </c>
      <c r="I706" t="n">
        <v>34</v>
      </c>
      <c r="J706" t="n">
        <v>221.16</v>
      </c>
      <c r="K706" t="n">
        <v>56.13</v>
      </c>
      <c r="L706" t="n">
        <v>5.75</v>
      </c>
      <c r="M706" t="n">
        <v>32</v>
      </c>
      <c r="N706" t="n">
        <v>49.28</v>
      </c>
      <c r="O706" t="n">
        <v>27510.3</v>
      </c>
      <c r="P706" t="n">
        <v>262.87</v>
      </c>
      <c r="Q706" t="n">
        <v>444.55</v>
      </c>
      <c r="R706" t="n">
        <v>91.43000000000001</v>
      </c>
      <c r="S706" t="n">
        <v>48.21</v>
      </c>
      <c r="T706" t="n">
        <v>15548.12</v>
      </c>
      <c r="U706" t="n">
        <v>0.53</v>
      </c>
      <c r="V706" t="n">
        <v>0.75</v>
      </c>
      <c r="W706" t="n">
        <v>0.22</v>
      </c>
      <c r="X706" t="n">
        <v>0.95</v>
      </c>
      <c r="Y706" t="n">
        <v>1</v>
      </c>
      <c r="Z706" t="n">
        <v>10</v>
      </c>
    </row>
    <row r="707">
      <c r="A707" t="n">
        <v>20</v>
      </c>
      <c r="B707" t="n">
        <v>110</v>
      </c>
      <c r="C707" t="inlineStr">
        <is>
          <t xml:space="preserve">CONCLUIDO	</t>
        </is>
      </c>
      <c r="D707" t="n">
        <v>4.5029</v>
      </c>
      <c r="E707" t="n">
        <v>22.21</v>
      </c>
      <c r="F707" t="n">
        <v>18.2</v>
      </c>
      <c r="G707" t="n">
        <v>33.09</v>
      </c>
      <c r="H707" t="n">
        <v>0.48</v>
      </c>
      <c r="I707" t="n">
        <v>33</v>
      </c>
      <c r="J707" t="n">
        <v>221.57</v>
      </c>
      <c r="K707" t="n">
        <v>56.13</v>
      </c>
      <c r="L707" t="n">
        <v>6</v>
      </c>
      <c r="M707" t="n">
        <v>31</v>
      </c>
      <c r="N707" t="n">
        <v>49.45</v>
      </c>
      <c r="O707" t="n">
        <v>27561.39</v>
      </c>
      <c r="P707" t="n">
        <v>262.36</v>
      </c>
      <c r="Q707" t="n">
        <v>444.58</v>
      </c>
      <c r="R707" t="n">
        <v>90.77</v>
      </c>
      <c r="S707" t="n">
        <v>48.21</v>
      </c>
      <c r="T707" t="n">
        <v>15222.64</v>
      </c>
      <c r="U707" t="n">
        <v>0.53</v>
      </c>
      <c r="V707" t="n">
        <v>0.75</v>
      </c>
      <c r="W707" t="n">
        <v>0.22</v>
      </c>
      <c r="X707" t="n">
        <v>0.92</v>
      </c>
      <c r="Y707" t="n">
        <v>1</v>
      </c>
      <c r="Z707" t="n">
        <v>10</v>
      </c>
    </row>
    <row r="708">
      <c r="A708" t="n">
        <v>21</v>
      </c>
      <c r="B708" t="n">
        <v>110</v>
      </c>
      <c r="C708" t="inlineStr">
        <is>
          <t xml:space="preserve">CONCLUIDO	</t>
        </is>
      </c>
      <c r="D708" t="n">
        <v>4.5368</v>
      </c>
      <c r="E708" t="n">
        <v>22.04</v>
      </c>
      <c r="F708" t="n">
        <v>18.12</v>
      </c>
      <c r="G708" t="n">
        <v>35.07</v>
      </c>
      <c r="H708" t="n">
        <v>0.5</v>
      </c>
      <c r="I708" t="n">
        <v>31</v>
      </c>
      <c r="J708" t="n">
        <v>221.99</v>
      </c>
      <c r="K708" t="n">
        <v>56.13</v>
      </c>
      <c r="L708" t="n">
        <v>6.25</v>
      </c>
      <c r="M708" t="n">
        <v>29</v>
      </c>
      <c r="N708" t="n">
        <v>49.61</v>
      </c>
      <c r="O708" t="n">
        <v>27612.53</v>
      </c>
      <c r="P708" t="n">
        <v>260.86</v>
      </c>
      <c r="Q708" t="n">
        <v>444.57</v>
      </c>
      <c r="R708" t="n">
        <v>88.03</v>
      </c>
      <c r="S708" t="n">
        <v>48.21</v>
      </c>
      <c r="T708" t="n">
        <v>13862.53</v>
      </c>
      <c r="U708" t="n">
        <v>0.55</v>
      </c>
      <c r="V708" t="n">
        <v>0.75</v>
      </c>
      <c r="W708" t="n">
        <v>0.21</v>
      </c>
      <c r="X708" t="n">
        <v>0.84</v>
      </c>
      <c r="Y708" t="n">
        <v>1</v>
      </c>
      <c r="Z708" t="n">
        <v>10</v>
      </c>
    </row>
    <row r="709">
      <c r="A709" t="n">
        <v>22</v>
      </c>
      <c r="B709" t="n">
        <v>110</v>
      </c>
      <c r="C709" t="inlineStr">
        <is>
          <t xml:space="preserve">CONCLUIDO	</t>
        </is>
      </c>
      <c r="D709" t="n">
        <v>4.5514</v>
      </c>
      <c r="E709" t="n">
        <v>21.97</v>
      </c>
      <c r="F709" t="n">
        <v>18.09</v>
      </c>
      <c r="G709" t="n">
        <v>36.18</v>
      </c>
      <c r="H709" t="n">
        <v>0.52</v>
      </c>
      <c r="I709" t="n">
        <v>30</v>
      </c>
      <c r="J709" t="n">
        <v>222.4</v>
      </c>
      <c r="K709" t="n">
        <v>56.13</v>
      </c>
      <c r="L709" t="n">
        <v>6.5</v>
      </c>
      <c r="M709" t="n">
        <v>28</v>
      </c>
      <c r="N709" t="n">
        <v>49.78</v>
      </c>
      <c r="O709" t="n">
        <v>27663.85</v>
      </c>
      <c r="P709" t="n">
        <v>260.22</v>
      </c>
      <c r="Q709" t="n">
        <v>444.56</v>
      </c>
      <c r="R709" t="n">
        <v>87.08</v>
      </c>
      <c r="S709" t="n">
        <v>48.21</v>
      </c>
      <c r="T709" t="n">
        <v>13396.59</v>
      </c>
      <c r="U709" t="n">
        <v>0.55</v>
      </c>
      <c r="V709" t="n">
        <v>0.75</v>
      </c>
      <c r="W709" t="n">
        <v>0.21</v>
      </c>
      <c r="X709" t="n">
        <v>0.8100000000000001</v>
      </c>
      <c r="Y709" t="n">
        <v>1</v>
      </c>
      <c r="Z709" t="n">
        <v>10</v>
      </c>
    </row>
    <row r="710">
      <c r="A710" t="n">
        <v>23</v>
      </c>
      <c r="B710" t="n">
        <v>110</v>
      </c>
      <c r="C710" t="inlineStr">
        <is>
          <t xml:space="preserve">CONCLUIDO	</t>
        </is>
      </c>
      <c r="D710" t="n">
        <v>4.567</v>
      </c>
      <c r="E710" t="n">
        <v>21.9</v>
      </c>
      <c r="F710" t="n">
        <v>18.06</v>
      </c>
      <c r="G710" t="n">
        <v>37.36</v>
      </c>
      <c r="H710" t="n">
        <v>0.54</v>
      </c>
      <c r="I710" t="n">
        <v>29</v>
      </c>
      <c r="J710" t="n">
        <v>222.82</v>
      </c>
      <c r="K710" t="n">
        <v>56.13</v>
      </c>
      <c r="L710" t="n">
        <v>6.75</v>
      </c>
      <c r="M710" t="n">
        <v>27</v>
      </c>
      <c r="N710" t="n">
        <v>49.94</v>
      </c>
      <c r="O710" t="n">
        <v>27715.11</v>
      </c>
      <c r="P710" t="n">
        <v>259.27</v>
      </c>
      <c r="Q710" t="n">
        <v>444.58</v>
      </c>
      <c r="R710" t="n">
        <v>86.03</v>
      </c>
      <c r="S710" t="n">
        <v>48.21</v>
      </c>
      <c r="T710" t="n">
        <v>12874.7</v>
      </c>
      <c r="U710" t="n">
        <v>0.5600000000000001</v>
      </c>
      <c r="V710" t="n">
        <v>0.76</v>
      </c>
      <c r="W710" t="n">
        <v>0.21</v>
      </c>
      <c r="X710" t="n">
        <v>0.78</v>
      </c>
      <c r="Y710" t="n">
        <v>1</v>
      </c>
      <c r="Z710" t="n">
        <v>10</v>
      </c>
    </row>
    <row r="711">
      <c r="A711" t="n">
        <v>24</v>
      </c>
      <c r="B711" t="n">
        <v>110</v>
      </c>
      <c r="C711" t="inlineStr">
        <is>
          <t xml:space="preserve">CONCLUIDO	</t>
        </is>
      </c>
      <c r="D711" t="n">
        <v>4.5856</v>
      </c>
      <c r="E711" t="n">
        <v>21.81</v>
      </c>
      <c r="F711" t="n">
        <v>18.01</v>
      </c>
      <c r="G711" t="n">
        <v>38.6</v>
      </c>
      <c r="H711" t="n">
        <v>0.5600000000000001</v>
      </c>
      <c r="I711" t="n">
        <v>28</v>
      </c>
      <c r="J711" t="n">
        <v>223.23</v>
      </c>
      <c r="K711" t="n">
        <v>56.13</v>
      </c>
      <c r="L711" t="n">
        <v>7</v>
      </c>
      <c r="M711" t="n">
        <v>26</v>
      </c>
      <c r="N711" t="n">
        <v>50.11</v>
      </c>
      <c r="O711" t="n">
        <v>27766.43</v>
      </c>
      <c r="P711" t="n">
        <v>258.55</v>
      </c>
      <c r="Q711" t="n">
        <v>444.58</v>
      </c>
      <c r="R711" t="n">
        <v>84.36</v>
      </c>
      <c r="S711" t="n">
        <v>48.21</v>
      </c>
      <c r="T711" t="n">
        <v>12045.61</v>
      </c>
      <c r="U711" t="n">
        <v>0.57</v>
      </c>
      <c r="V711" t="n">
        <v>0.76</v>
      </c>
      <c r="W711" t="n">
        <v>0.21</v>
      </c>
      <c r="X711" t="n">
        <v>0.73</v>
      </c>
      <c r="Y711" t="n">
        <v>1</v>
      </c>
      <c r="Z711" t="n">
        <v>10</v>
      </c>
    </row>
    <row r="712">
      <c r="A712" t="n">
        <v>25</v>
      </c>
      <c r="B712" t="n">
        <v>110</v>
      </c>
      <c r="C712" t="inlineStr">
        <is>
          <t xml:space="preserve">CONCLUIDO	</t>
        </is>
      </c>
      <c r="D712" t="n">
        <v>4.6253</v>
      </c>
      <c r="E712" t="n">
        <v>21.62</v>
      </c>
      <c r="F712" t="n">
        <v>17.87</v>
      </c>
      <c r="G712" t="n">
        <v>39.71</v>
      </c>
      <c r="H712" t="n">
        <v>0.58</v>
      </c>
      <c r="I712" t="n">
        <v>27</v>
      </c>
      <c r="J712" t="n">
        <v>223.65</v>
      </c>
      <c r="K712" t="n">
        <v>56.13</v>
      </c>
      <c r="L712" t="n">
        <v>7.25</v>
      </c>
      <c r="M712" t="n">
        <v>25</v>
      </c>
      <c r="N712" t="n">
        <v>50.27</v>
      </c>
      <c r="O712" t="n">
        <v>27817.81</v>
      </c>
      <c r="P712" t="n">
        <v>255.97</v>
      </c>
      <c r="Q712" t="n">
        <v>444.56</v>
      </c>
      <c r="R712" t="n">
        <v>79.58</v>
      </c>
      <c r="S712" t="n">
        <v>48.21</v>
      </c>
      <c r="T712" t="n">
        <v>9662.360000000001</v>
      </c>
      <c r="U712" t="n">
        <v>0.61</v>
      </c>
      <c r="V712" t="n">
        <v>0.76</v>
      </c>
      <c r="W712" t="n">
        <v>0.2</v>
      </c>
      <c r="X712" t="n">
        <v>0.59</v>
      </c>
      <c r="Y712" t="n">
        <v>1</v>
      </c>
      <c r="Z712" t="n">
        <v>10</v>
      </c>
    </row>
    <row r="713">
      <c r="A713" t="n">
        <v>26</v>
      </c>
      <c r="B713" t="n">
        <v>110</v>
      </c>
      <c r="C713" t="inlineStr">
        <is>
          <t xml:space="preserve">CONCLUIDO	</t>
        </is>
      </c>
      <c r="D713" t="n">
        <v>4.5764</v>
      </c>
      <c r="E713" t="n">
        <v>21.85</v>
      </c>
      <c r="F713" t="n">
        <v>18.14</v>
      </c>
      <c r="G713" t="n">
        <v>41.86</v>
      </c>
      <c r="H713" t="n">
        <v>0.59</v>
      </c>
      <c r="I713" t="n">
        <v>26</v>
      </c>
      <c r="J713" t="n">
        <v>224.07</v>
      </c>
      <c r="K713" t="n">
        <v>56.13</v>
      </c>
      <c r="L713" t="n">
        <v>7.5</v>
      </c>
      <c r="M713" t="n">
        <v>24</v>
      </c>
      <c r="N713" t="n">
        <v>50.44</v>
      </c>
      <c r="O713" t="n">
        <v>27869.24</v>
      </c>
      <c r="P713" t="n">
        <v>259.78</v>
      </c>
      <c r="Q713" t="n">
        <v>444.55</v>
      </c>
      <c r="R713" t="n">
        <v>89.84999999999999</v>
      </c>
      <c r="S713" t="n">
        <v>48.21</v>
      </c>
      <c r="T713" t="n">
        <v>14798.51</v>
      </c>
      <c r="U713" t="n">
        <v>0.54</v>
      </c>
      <c r="V713" t="n">
        <v>0.75</v>
      </c>
      <c r="W713" t="n">
        <v>0.19</v>
      </c>
      <c r="X713" t="n">
        <v>0.86</v>
      </c>
      <c r="Y713" t="n">
        <v>1</v>
      </c>
      <c r="Z713" t="n">
        <v>10</v>
      </c>
    </row>
    <row r="714">
      <c r="A714" t="n">
        <v>27</v>
      </c>
      <c r="B714" t="n">
        <v>110</v>
      </c>
      <c r="C714" t="inlineStr">
        <is>
          <t xml:space="preserve">CONCLUIDO	</t>
        </is>
      </c>
      <c r="D714" t="n">
        <v>4.618</v>
      </c>
      <c r="E714" t="n">
        <v>21.65</v>
      </c>
      <c r="F714" t="n">
        <v>17.99</v>
      </c>
      <c r="G714" t="n">
        <v>43.17</v>
      </c>
      <c r="H714" t="n">
        <v>0.61</v>
      </c>
      <c r="I714" t="n">
        <v>25</v>
      </c>
      <c r="J714" t="n">
        <v>224.49</v>
      </c>
      <c r="K714" t="n">
        <v>56.13</v>
      </c>
      <c r="L714" t="n">
        <v>7.75</v>
      </c>
      <c r="M714" t="n">
        <v>23</v>
      </c>
      <c r="N714" t="n">
        <v>50.61</v>
      </c>
      <c r="O714" t="n">
        <v>27920.73</v>
      </c>
      <c r="P714" t="n">
        <v>257.35</v>
      </c>
      <c r="Q714" t="n">
        <v>444.55</v>
      </c>
      <c r="R714" t="n">
        <v>83.89</v>
      </c>
      <c r="S714" t="n">
        <v>48.21</v>
      </c>
      <c r="T714" t="n">
        <v>11823.64</v>
      </c>
      <c r="U714" t="n">
        <v>0.57</v>
      </c>
      <c r="V714" t="n">
        <v>0.76</v>
      </c>
      <c r="W714" t="n">
        <v>0.2</v>
      </c>
      <c r="X714" t="n">
        <v>0.71</v>
      </c>
      <c r="Y714" t="n">
        <v>1</v>
      </c>
      <c r="Z714" t="n">
        <v>10</v>
      </c>
    </row>
    <row r="715">
      <c r="A715" t="n">
        <v>28</v>
      </c>
      <c r="B715" t="n">
        <v>110</v>
      </c>
      <c r="C715" t="inlineStr">
        <is>
          <t xml:space="preserve">CONCLUIDO	</t>
        </is>
      </c>
      <c r="D715" t="n">
        <v>4.6374</v>
      </c>
      <c r="E715" t="n">
        <v>21.56</v>
      </c>
      <c r="F715" t="n">
        <v>17.94</v>
      </c>
      <c r="G715" t="n">
        <v>44.84</v>
      </c>
      <c r="H715" t="n">
        <v>0.63</v>
      </c>
      <c r="I715" t="n">
        <v>24</v>
      </c>
      <c r="J715" t="n">
        <v>224.9</v>
      </c>
      <c r="K715" t="n">
        <v>56.13</v>
      </c>
      <c r="L715" t="n">
        <v>8</v>
      </c>
      <c r="M715" t="n">
        <v>22</v>
      </c>
      <c r="N715" t="n">
        <v>50.78</v>
      </c>
      <c r="O715" t="n">
        <v>27972.28</v>
      </c>
      <c r="P715" t="n">
        <v>256.23</v>
      </c>
      <c r="Q715" t="n">
        <v>444.55</v>
      </c>
      <c r="R715" t="n">
        <v>82.22</v>
      </c>
      <c r="S715" t="n">
        <v>48.21</v>
      </c>
      <c r="T715" t="n">
        <v>10996.73</v>
      </c>
      <c r="U715" t="n">
        <v>0.59</v>
      </c>
      <c r="V715" t="n">
        <v>0.76</v>
      </c>
      <c r="W715" t="n">
        <v>0.2</v>
      </c>
      <c r="X715" t="n">
        <v>0.66</v>
      </c>
      <c r="Y715" t="n">
        <v>1</v>
      </c>
      <c r="Z715" t="n">
        <v>10</v>
      </c>
    </row>
    <row r="716">
      <c r="A716" t="n">
        <v>29</v>
      </c>
      <c r="B716" t="n">
        <v>110</v>
      </c>
      <c r="C716" t="inlineStr">
        <is>
          <t xml:space="preserve">CONCLUIDO	</t>
        </is>
      </c>
      <c r="D716" t="n">
        <v>4.6338</v>
      </c>
      <c r="E716" t="n">
        <v>21.58</v>
      </c>
      <c r="F716" t="n">
        <v>17.95</v>
      </c>
      <c r="G716" t="n">
        <v>44.89</v>
      </c>
      <c r="H716" t="n">
        <v>0.65</v>
      </c>
      <c r="I716" t="n">
        <v>24</v>
      </c>
      <c r="J716" t="n">
        <v>225.32</v>
      </c>
      <c r="K716" t="n">
        <v>56.13</v>
      </c>
      <c r="L716" t="n">
        <v>8.25</v>
      </c>
      <c r="M716" t="n">
        <v>22</v>
      </c>
      <c r="N716" t="n">
        <v>50.95</v>
      </c>
      <c r="O716" t="n">
        <v>28023.89</v>
      </c>
      <c r="P716" t="n">
        <v>256.31</v>
      </c>
      <c r="Q716" t="n">
        <v>444.55</v>
      </c>
      <c r="R716" t="n">
        <v>82.77</v>
      </c>
      <c r="S716" t="n">
        <v>48.21</v>
      </c>
      <c r="T716" t="n">
        <v>11270.42</v>
      </c>
      <c r="U716" t="n">
        <v>0.58</v>
      </c>
      <c r="V716" t="n">
        <v>0.76</v>
      </c>
      <c r="W716" t="n">
        <v>0.2</v>
      </c>
      <c r="X716" t="n">
        <v>0.68</v>
      </c>
      <c r="Y716" t="n">
        <v>1</v>
      </c>
      <c r="Z716" t="n">
        <v>10</v>
      </c>
    </row>
    <row r="717">
      <c r="A717" t="n">
        <v>30</v>
      </c>
      <c r="B717" t="n">
        <v>110</v>
      </c>
      <c r="C717" t="inlineStr">
        <is>
          <t xml:space="preserve">CONCLUIDO	</t>
        </is>
      </c>
      <c r="D717" t="n">
        <v>4.6518</v>
      </c>
      <c r="E717" t="n">
        <v>21.5</v>
      </c>
      <c r="F717" t="n">
        <v>17.91</v>
      </c>
      <c r="G717" t="n">
        <v>46.73</v>
      </c>
      <c r="H717" t="n">
        <v>0.67</v>
      </c>
      <c r="I717" t="n">
        <v>23</v>
      </c>
      <c r="J717" t="n">
        <v>225.74</v>
      </c>
      <c r="K717" t="n">
        <v>56.13</v>
      </c>
      <c r="L717" t="n">
        <v>8.5</v>
      </c>
      <c r="M717" t="n">
        <v>21</v>
      </c>
      <c r="N717" t="n">
        <v>51.11</v>
      </c>
      <c r="O717" t="n">
        <v>28075.56</v>
      </c>
      <c r="P717" t="n">
        <v>255.59</v>
      </c>
      <c r="Q717" t="n">
        <v>444.56</v>
      </c>
      <c r="R717" t="n">
        <v>81.43000000000001</v>
      </c>
      <c r="S717" t="n">
        <v>48.21</v>
      </c>
      <c r="T717" t="n">
        <v>10606.94</v>
      </c>
      <c r="U717" t="n">
        <v>0.59</v>
      </c>
      <c r="V717" t="n">
        <v>0.76</v>
      </c>
      <c r="W717" t="n">
        <v>0.2</v>
      </c>
      <c r="X717" t="n">
        <v>0.64</v>
      </c>
      <c r="Y717" t="n">
        <v>1</v>
      </c>
      <c r="Z717" t="n">
        <v>10</v>
      </c>
    </row>
    <row r="718">
      <c r="A718" t="n">
        <v>31</v>
      </c>
      <c r="B718" t="n">
        <v>110</v>
      </c>
      <c r="C718" t="inlineStr">
        <is>
          <t xml:space="preserve">CONCLUIDO	</t>
        </is>
      </c>
      <c r="D718" t="n">
        <v>4.6696</v>
      </c>
      <c r="E718" t="n">
        <v>21.42</v>
      </c>
      <c r="F718" t="n">
        <v>17.87</v>
      </c>
      <c r="G718" t="n">
        <v>48.75</v>
      </c>
      <c r="H718" t="n">
        <v>0.6899999999999999</v>
      </c>
      <c r="I718" t="n">
        <v>22</v>
      </c>
      <c r="J718" t="n">
        <v>226.16</v>
      </c>
      <c r="K718" t="n">
        <v>56.13</v>
      </c>
      <c r="L718" t="n">
        <v>8.75</v>
      </c>
      <c r="M718" t="n">
        <v>20</v>
      </c>
      <c r="N718" t="n">
        <v>51.28</v>
      </c>
      <c r="O718" t="n">
        <v>28127.29</v>
      </c>
      <c r="P718" t="n">
        <v>254.6</v>
      </c>
      <c r="Q718" t="n">
        <v>444.55</v>
      </c>
      <c r="R718" t="n">
        <v>80.12</v>
      </c>
      <c r="S718" t="n">
        <v>48.21</v>
      </c>
      <c r="T718" t="n">
        <v>9955.139999999999</v>
      </c>
      <c r="U718" t="n">
        <v>0.6</v>
      </c>
      <c r="V718" t="n">
        <v>0.76</v>
      </c>
      <c r="W718" t="n">
        <v>0.2</v>
      </c>
      <c r="X718" t="n">
        <v>0.6</v>
      </c>
      <c r="Y718" t="n">
        <v>1</v>
      </c>
      <c r="Z718" t="n">
        <v>10</v>
      </c>
    </row>
    <row r="719">
      <c r="A719" t="n">
        <v>32</v>
      </c>
      <c r="B719" t="n">
        <v>110</v>
      </c>
      <c r="C719" t="inlineStr">
        <is>
          <t xml:space="preserve">CONCLUIDO	</t>
        </is>
      </c>
      <c r="D719" t="n">
        <v>4.6648</v>
      </c>
      <c r="E719" t="n">
        <v>21.44</v>
      </c>
      <c r="F719" t="n">
        <v>17.9</v>
      </c>
      <c r="G719" t="n">
        <v>48.81</v>
      </c>
      <c r="H719" t="n">
        <v>0.71</v>
      </c>
      <c r="I719" t="n">
        <v>22</v>
      </c>
      <c r="J719" t="n">
        <v>226.58</v>
      </c>
      <c r="K719" t="n">
        <v>56.13</v>
      </c>
      <c r="L719" t="n">
        <v>9</v>
      </c>
      <c r="M719" t="n">
        <v>20</v>
      </c>
      <c r="N719" t="n">
        <v>51.45</v>
      </c>
      <c r="O719" t="n">
        <v>28179.08</v>
      </c>
      <c r="P719" t="n">
        <v>254.57</v>
      </c>
      <c r="Q719" t="n">
        <v>444.57</v>
      </c>
      <c r="R719" t="n">
        <v>80.8</v>
      </c>
      <c r="S719" t="n">
        <v>48.21</v>
      </c>
      <c r="T719" t="n">
        <v>10293.95</v>
      </c>
      <c r="U719" t="n">
        <v>0.6</v>
      </c>
      <c r="V719" t="n">
        <v>0.76</v>
      </c>
      <c r="W719" t="n">
        <v>0.2</v>
      </c>
      <c r="X719" t="n">
        <v>0.62</v>
      </c>
      <c r="Y719" t="n">
        <v>1</v>
      </c>
      <c r="Z719" t="n">
        <v>10</v>
      </c>
    </row>
    <row r="720">
      <c r="A720" t="n">
        <v>33</v>
      </c>
      <c r="B720" t="n">
        <v>110</v>
      </c>
      <c r="C720" t="inlineStr">
        <is>
          <t xml:space="preserve">CONCLUIDO	</t>
        </is>
      </c>
      <c r="D720" t="n">
        <v>4.6824</v>
      </c>
      <c r="E720" t="n">
        <v>21.36</v>
      </c>
      <c r="F720" t="n">
        <v>17.86</v>
      </c>
      <c r="G720" t="n">
        <v>51.02</v>
      </c>
      <c r="H720" t="n">
        <v>0.72</v>
      </c>
      <c r="I720" t="n">
        <v>21</v>
      </c>
      <c r="J720" t="n">
        <v>227</v>
      </c>
      <c r="K720" t="n">
        <v>56.13</v>
      </c>
      <c r="L720" t="n">
        <v>9.25</v>
      </c>
      <c r="M720" t="n">
        <v>19</v>
      </c>
      <c r="N720" t="n">
        <v>51.62</v>
      </c>
      <c r="O720" t="n">
        <v>28230.92</v>
      </c>
      <c r="P720" t="n">
        <v>253.67</v>
      </c>
      <c r="Q720" t="n">
        <v>444.56</v>
      </c>
      <c r="R720" t="n">
        <v>79.47</v>
      </c>
      <c r="S720" t="n">
        <v>48.21</v>
      </c>
      <c r="T720" t="n">
        <v>9635.799999999999</v>
      </c>
      <c r="U720" t="n">
        <v>0.61</v>
      </c>
      <c r="V720" t="n">
        <v>0.76</v>
      </c>
      <c r="W720" t="n">
        <v>0.2</v>
      </c>
      <c r="X720" t="n">
        <v>0.58</v>
      </c>
      <c r="Y720" t="n">
        <v>1</v>
      </c>
      <c r="Z720" t="n">
        <v>10</v>
      </c>
    </row>
    <row r="721">
      <c r="A721" t="n">
        <v>34</v>
      </c>
      <c r="B721" t="n">
        <v>110</v>
      </c>
      <c r="C721" t="inlineStr">
        <is>
          <t xml:space="preserve">CONCLUIDO	</t>
        </is>
      </c>
      <c r="D721" t="n">
        <v>4.6854</v>
      </c>
      <c r="E721" t="n">
        <v>21.34</v>
      </c>
      <c r="F721" t="n">
        <v>17.84</v>
      </c>
      <c r="G721" t="n">
        <v>50.98</v>
      </c>
      <c r="H721" t="n">
        <v>0.74</v>
      </c>
      <c r="I721" t="n">
        <v>21</v>
      </c>
      <c r="J721" t="n">
        <v>227.42</v>
      </c>
      <c r="K721" t="n">
        <v>56.13</v>
      </c>
      <c r="L721" t="n">
        <v>9.5</v>
      </c>
      <c r="M721" t="n">
        <v>19</v>
      </c>
      <c r="N721" t="n">
        <v>51.8</v>
      </c>
      <c r="O721" t="n">
        <v>28282.83</v>
      </c>
      <c r="P721" t="n">
        <v>253.59</v>
      </c>
      <c r="Q721" t="n">
        <v>444.56</v>
      </c>
      <c r="R721" t="n">
        <v>79.06</v>
      </c>
      <c r="S721" t="n">
        <v>48.21</v>
      </c>
      <c r="T721" t="n">
        <v>9430.129999999999</v>
      </c>
      <c r="U721" t="n">
        <v>0.61</v>
      </c>
      <c r="V721" t="n">
        <v>0.76</v>
      </c>
      <c r="W721" t="n">
        <v>0.2</v>
      </c>
      <c r="X721" t="n">
        <v>0.57</v>
      </c>
      <c r="Y721" t="n">
        <v>1</v>
      </c>
      <c r="Z721" t="n">
        <v>10</v>
      </c>
    </row>
    <row r="722">
      <c r="A722" t="n">
        <v>35</v>
      </c>
      <c r="B722" t="n">
        <v>110</v>
      </c>
      <c r="C722" t="inlineStr">
        <is>
          <t xml:space="preserve">CONCLUIDO	</t>
        </is>
      </c>
      <c r="D722" t="n">
        <v>4.7004</v>
      </c>
      <c r="E722" t="n">
        <v>21.28</v>
      </c>
      <c r="F722" t="n">
        <v>17.82</v>
      </c>
      <c r="G722" t="n">
        <v>53.45</v>
      </c>
      <c r="H722" t="n">
        <v>0.76</v>
      </c>
      <c r="I722" t="n">
        <v>20</v>
      </c>
      <c r="J722" t="n">
        <v>227.84</v>
      </c>
      <c r="K722" t="n">
        <v>56.13</v>
      </c>
      <c r="L722" t="n">
        <v>9.75</v>
      </c>
      <c r="M722" t="n">
        <v>18</v>
      </c>
      <c r="N722" t="n">
        <v>51.97</v>
      </c>
      <c r="O722" t="n">
        <v>28334.8</v>
      </c>
      <c r="P722" t="n">
        <v>253.04</v>
      </c>
      <c r="Q722" t="n">
        <v>444.56</v>
      </c>
      <c r="R722" t="n">
        <v>78.2</v>
      </c>
      <c r="S722" t="n">
        <v>48.21</v>
      </c>
      <c r="T722" t="n">
        <v>9003.530000000001</v>
      </c>
      <c r="U722" t="n">
        <v>0.62</v>
      </c>
      <c r="V722" t="n">
        <v>0.77</v>
      </c>
      <c r="W722" t="n">
        <v>0.2</v>
      </c>
      <c r="X722" t="n">
        <v>0.54</v>
      </c>
      <c r="Y722" t="n">
        <v>1</v>
      </c>
      <c r="Z722" t="n">
        <v>10</v>
      </c>
    </row>
    <row r="723">
      <c r="A723" t="n">
        <v>36</v>
      </c>
      <c r="B723" t="n">
        <v>110</v>
      </c>
      <c r="C723" t="inlineStr">
        <is>
          <t xml:space="preserve">CONCLUIDO	</t>
        </is>
      </c>
      <c r="D723" t="n">
        <v>4.7019</v>
      </c>
      <c r="E723" t="n">
        <v>21.27</v>
      </c>
      <c r="F723" t="n">
        <v>17.81</v>
      </c>
      <c r="G723" t="n">
        <v>53.43</v>
      </c>
      <c r="H723" t="n">
        <v>0.78</v>
      </c>
      <c r="I723" t="n">
        <v>20</v>
      </c>
      <c r="J723" t="n">
        <v>228.27</v>
      </c>
      <c r="K723" t="n">
        <v>56.13</v>
      </c>
      <c r="L723" t="n">
        <v>10</v>
      </c>
      <c r="M723" t="n">
        <v>18</v>
      </c>
      <c r="N723" t="n">
        <v>52.14</v>
      </c>
      <c r="O723" t="n">
        <v>28386.82</v>
      </c>
      <c r="P723" t="n">
        <v>252.52</v>
      </c>
      <c r="Q723" t="n">
        <v>444.61</v>
      </c>
      <c r="R723" t="n">
        <v>77.98999999999999</v>
      </c>
      <c r="S723" t="n">
        <v>48.21</v>
      </c>
      <c r="T723" t="n">
        <v>8900.459999999999</v>
      </c>
      <c r="U723" t="n">
        <v>0.62</v>
      </c>
      <c r="V723" t="n">
        <v>0.77</v>
      </c>
      <c r="W723" t="n">
        <v>0.2</v>
      </c>
      <c r="X723" t="n">
        <v>0.53</v>
      </c>
      <c r="Y723" t="n">
        <v>1</v>
      </c>
      <c r="Z723" t="n">
        <v>10</v>
      </c>
    </row>
    <row r="724">
      <c r="A724" t="n">
        <v>37</v>
      </c>
      <c r="B724" t="n">
        <v>110</v>
      </c>
      <c r="C724" t="inlineStr">
        <is>
          <t xml:space="preserve">CONCLUIDO	</t>
        </is>
      </c>
      <c r="D724" t="n">
        <v>4.7185</v>
      </c>
      <c r="E724" t="n">
        <v>21.19</v>
      </c>
      <c r="F724" t="n">
        <v>17.78</v>
      </c>
      <c r="G724" t="n">
        <v>56.14</v>
      </c>
      <c r="H724" t="n">
        <v>0.8</v>
      </c>
      <c r="I724" t="n">
        <v>19</v>
      </c>
      <c r="J724" t="n">
        <v>228.69</v>
      </c>
      <c r="K724" t="n">
        <v>56.13</v>
      </c>
      <c r="L724" t="n">
        <v>10.25</v>
      </c>
      <c r="M724" t="n">
        <v>17</v>
      </c>
      <c r="N724" t="n">
        <v>52.31</v>
      </c>
      <c r="O724" t="n">
        <v>28438.91</v>
      </c>
      <c r="P724" t="n">
        <v>251.93</v>
      </c>
      <c r="Q724" t="n">
        <v>444.56</v>
      </c>
      <c r="R724" t="n">
        <v>76.83</v>
      </c>
      <c r="S724" t="n">
        <v>48.21</v>
      </c>
      <c r="T724" t="n">
        <v>8324.049999999999</v>
      </c>
      <c r="U724" t="n">
        <v>0.63</v>
      </c>
      <c r="V724" t="n">
        <v>0.77</v>
      </c>
      <c r="W724" t="n">
        <v>0.2</v>
      </c>
      <c r="X724" t="n">
        <v>0.5</v>
      </c>
      <c r="Y724" t="n">
        <v>1</v>
      </c>
      <c r="Z724" t="n">
        <v>10</v>
      </c>
    </row>
    <row r="725">
      <c r="A725" t="n">
        <v>38</v>
      </c>
      <c r="B725" t="n">
        <v>110</v>
      </c>
      <c r="C725" t="inlineStr">
        <is>
          <t xml:space="preserve">CONCLUIDO	</t>
        </is>
      </c>
      <c r="D725" t="n">
        <v>4.7339</v>
      </c>
      <c r="E725" t="n">
        <v>21.12</v>
      </c>
      <c r="F725" t="n">
        <v>17.71</v>
      </c>
      <c r="G725" t="n">
        <v>55.92</v>
      </c>
      <c r="H725" t="n">
        <v>0.8100000000000001</v>
      </c>
      <c r="I725" t="n">
        <v>19</v>
      </c>
      <c r="J725" t="n">
        <v>229.11</v>
      </c>
      <c r="K725" t="n">
        <v>56.13</v>
      </c>
      <c r="L725" t="n">
        <v>10.5</v>
      </c>
      <c r="M725" t="n">
        <v>17</v>
      </c>
      <c r="N725" t="n">
        <v>52.48</v>
      </c>
      <c r="O725" t="n">
        <v>28491.06</v>
      </c>
      <c r="P725" t="n">
        <v>250.32</v>
      </c>
      <c r="Q725" t="n">
        <v>444.56</v>
      </c>
      <c r="R725" t="n">
        <v>74.45999999999999</v>
      </c>
      <c r="S725" t="n">
        <v>48.21</v>
      </c>
      <c r="T725" t="n">
        <v>7141.93</v>
      </c>
      <c r="U725" t="n">
        <v>0.65</v>
      </c>
      <c r="V725" t="n">
        <v>0.77</v>
      </c>
      <c r="W725" t="n">
        <v>0.19</v>
      </c>
      <c r="X725" t="n">
        <v>0.43</v>
      </c>
      <c r="Y725" t="n">
        <v>1</v>
      </c>
      <c r="Z725" t="n">
        <v>10</v>
      </c>
    </row>
    <row r="726">
      <c r="A726" t="n">
        <v>39</v>
      </c>
      <c r="B726" t="n">
        <v>110</v>
      </c>
      <c r="C726" t="inlineStr">
        <is>
          <t xml:space="preserve">CONCLUIDO	</t>
        </is>
      </c>
      <c r="D726" t="n">
        <v>4.743</v>
      </c>
      <c r="E726" t="n">
        <v>21.08</v>
      </c>
      <c r="F726" t="n">
        <v>17.71</v>
      </c>
      <c r="G726" t="n">
        <v>59.04</v>
      </c>
      <c r="H726" t="n">
        <v>0.83</v>
      </c>
      <c r="I726" t="n">
        <v>18</v>
      </c>
      <c r="J726" t="n">
        <v>229.53</v>
      </c>
      <c r="K726" t="n">
        <v>56.13</v>
      </c>
      <c r="L726" t="n">
        <v>10.75</v>
      </c>
      <c r="M726" t="n">
        <v>16</v>
      </c>
      <c r="N726" t="n">
        <v>52.66</v>
      </c>
      <c r="O726" t="n">
        <v>28543.27</v>
      </c>
      <c r="P726" t="n">
        <v>250.07</v>
      </c>
      <c r="Q726" t="n">
        <v>444.56</v>
      </c>
      <c r="R726" t="n">
        <v>74.95</v>
      </c>
      <c r="S726" t="n">
        <v>48.21</v>
      </c>
      <c r="T726" t="n">
        <v>7391.43</v>
      </c>
      <c r="U726" t="n">
        <v>0.64</v>
      </c>
      <c r="V726" t="n">
        <v>0.77</v>
      </c>
      <c r="W726" t="n">
        <v>0.18</v>
      </c>
      <c r="X726" t="n">
        <v>0.43</v>
      </c>
      <c r="Y726" t="n">
        <v>1</v>
      </c>
      <c r="Z726" t="n">
        <v>10</v>
      </c>
    </row>
    <row r="727">
      <c r="A727" t="n">
        <v>40</v>
      </c>
      <c r="B727" t="n">
        <v>110</v>
      </c>
      <c r="C727" t="inlineStr">
        <is>
          <t xml:space="preserve">CONCLUIDO	</t>
        </is>
      </c>
      <c r="D727" t="n">
        <v>4.7279</v>
      </c>
      <c r="E727" t="n">
        <v>21.15</v>
      </c>
      <c r="F727" t="n">
        <v>17.78</v>
      </c>
      <c r="G727" t="n">
        <v>59.26</v>
      </c>
      <c r="H727" t="n">
        <v>0.85</v>
      </c>
      <c r="I727" t="n">
        <v>18</v>
      </c>
      <c r="J727" t="n">
        <v>229.96</v>
      </c>
      <c r="K727" t="n">
        <v>56.13</v>
      </c>
      <c r="L727" t="n">
        <v>11</v>
      </c>
      <c r="M727" t="n">
        <v>16</v>
      </c>
      <c r="N727" t="n">
        <v>52.83</v>
      </c>
      <c r="O727" t="n">
        <v>28595.54</v>
      </c>
      <c r="P727" t="n">
        <v>250.95</v>
      </c>
      <c r="Q727" t="n">
        <v>444.55</v>
      </c>
      <c r="R727" t="n">
        <v>77.03</v>
      </c>
      <c r="S727" t="n">
        <v>48.21</v>
      </c>
      <c r="T727" t="n">
        <v>8430.280000000001</v>
      </c>
      <c r="U727" t="n">
        <v>0.63</v>
      </c>
      <c r="V727" t="n">
        <v>0.77</v>
      </c>
      <c r="W727" t="n">
        <v>0.19</v>
      </c>
      <c r="X727" t="n">
        <v>0.5</v>
      </c>
      <c r="Y727" t="n">
        <v>1</v>
      </c>
      <c r="Z727" t="n">
        <v>10</v>
      </c>
    </row>
    <row r="728">
      <c r="A728" t="n">
        <v>41</v>
      </c>
      <c r="B728" t="n">
        <v>110</v>
      </c>
      <c r="C728" t="inlineStr">
        <is>
          <t xml:space="preserve">CONCLUIDO	</t>
        </is>
      </c>
      <c r="D728" t="n">
        <v>4.7469</v>
      </c>
      <c r="E728" t="n">
        <v>21.07</v>
      </c>
      <c r="F728" t="n">
        <v>17.74</v>
      </c>
      <c r="G728" t="n">
        <v>62.6</v>
      </c>
      <c r="H728" t="n">
        <v>0.87</v>
      </c>
      <c r="I728" t="n">
        <v>17</v>
      </c>
      <c r="J728" t="n">
        <v>230.38</v>
      </c>
      <c r="K728" t="n">
        <v>56.13</v>
      </c>
      <c r="L728" t="n">
        <v>11.25</v>
      </c>
      <c r="M728" t="n">
        <v>15</v>
      </c>
      <c r="N728" t="n">
        <v>53</v>
      </c>
      <c r="O728" t="n">
        <v>28647.87</v>
      </c>
      <c r="P728" t="n">
        <v>249.86</v>
      </c>
      <c r="Q728" t="n">
        <v>444.55</v>
      </c>
      <c r="R728" t="n">
        <v>75.63</v>
      </c>
      <c r="S728" t="n">
        <v>48.21</v>
      </c>
      <c r="T728" t="n">
        <v>7735.04</v>
      </c>
      <c r="U728" t="n">
        <v>0.64</v>
      </c>
      <c r="V728" t="n">
        <v>0.77</v>
      </c>
      <c r="W728" t="n">
        <v>0.19</v>
      </c>
      <c r="X728" t="n">
        <v>0.46</v>
      </c>
      <c r="Y728" t="n">
        <v>1</v>
      </c>
      <c r="Z728" t="n">
        <v>10</v>
      </c>
    </row>
    <row r="729">
      <c r="A729" t="n">
        <v>42</v>
      </c>
      <c r="B729" t="n">
        <v>110</v>
      </c>
      <c r="C729" t="inlineStr">
        <is>
          <t xml:space="preserve">CONCLUIDO	</t>
        </is>
      </c>
      <c r="D729" t="n">
        <v>4.7444</v>
      </c>
      <c r="E729" t="n">
        <v>21.08</v>
      </c>
      <c r="F729" t="n">
        <v>17.75</v>
      </c>
      <c r="G729" t="n">
        <v>62.64</v>
      </c>
      <c r="H729" t="n">
        <v>0.89</v>
      </c>
      <c r="I729" t="n">
        <v>17</v>
      </c>
      <c r="J729" t="n">
        <v>230.81</v>
      </c>
      <c r="K729" t="n">
        <v>56.13</v>
      </c>
      <c r="L729" t="n">
        <v>11.5</v>
      </c>
      <c r="M729" t="n">
        <v>15</v>
      </c>
      <c r="N729" t="n">
        <v>53.18</v>
      </c>
      <c r="O729" t="n">
        <v>28700.26</v>
      </c>
      <c r="P729" t="n">
        <v>250.25</v>
      </c>
      <c r="Q729" t="n">
        <v>444.55</v>
      </c>
      <c r="R729" t="n">
        <v>76.03</v>
      </c>
      <c r="S729" t="n">
        <v>48.21</v>
      </c>
      <c r="T729" t="n">
        <v>7932.7</v>
      </c>
      <c r="U729" t="n">
        <v>0.63</v>
      </c>
      <c r="V729" t="n">
        <v>0.77</v>
      </c>
      <c r="W729" t="n">
        <v>0.19</v>
      </c>
      <c r="X729" t="n">
        <v>0.47</v>
      </c>
      <c r="Y729" t="n">
        <v>1</v>
      </c>
      <c r="Z729" t="n">
        <v>10</v>
      </c>
    </row>
    <row r="730">
      <c r="A730" t="n">
        <v>43</v>
      </c>
      <c r="B730" t="n">
        <v>110</v>
      </c>
      <c r="C730" t="inlineStr">
        <is>
          <t xml:space="preserve">CONCLUIDO	</t>
        </is>
      </c>
      <c r="D730" t="n">
        <v>4.7436</v>
      </c>
      <c r="E730" t="n">
        <v>21.08</v>
      </c>
      <c r="F730" t="n">
        <v>17.75</v>
      </c>
      <c r="G730" t="n">
        <v>62.65</v>
      </c>
      <c r="H730" t="n">
        <v>0.9</v>
      </c>
      <c r="I730" t="n">
        <v>17</v>
      </c>
      <c r="J730" t="n">
        <v>231.23</v>
      </c>
      <c r="K730" t="n">
        <v>56.13</v>
      </c>
      <c r="L730" t="n">
        <v>11.75</v>
      </c>
      <c r="M730" t="n">
        <v>15</v>
      </c>
      <c r="N730" t="n">
        <v>53.36</v>
      </c>
      <c r="O730" t="n">
        <v>28752.71</v>
      </c>
      <c r="P730" t="n">
        <v>249.65</v>
      </c>
      <c r="Q730" t="n">
        <v>444.55</v>
      </c>
      <c r="R730" t="n">
        <v>76.06</v>
      </c>
      <c r="S730" t="n">
        <v>48.21</v>
      </c>
      <c r="T730" t="n">
        <v>7948.15</v>
      </c>
      <c r="U730" t="n">
        <v>0.63</v>
      </c>
      <c r="V730" t="n">
        <v>0.77</v>
      </c>
      <c r="W730" t="n">
        <v>0.19</v>
      </c>
      <c r="X730" t="n">
        <v>0.47</v>
      </c>
      <c r="Y730" t="n">
        <v>1</v>
      </c>
      <c r="Z730" t="n">
        <v>10</v>
      </c>
    </row>
    <row r="731">
      <c r="A731" t="n">
        <v>44</v>
      </c>
      <c r="B731" t="n">
        <v>110</v>
      </c>
      <c r="C731" t="inlineStr">
        <is>
          <t xml:space="preserve">CONCLUIDO	</t>
        </is>
      </c>
      <c r="D731" t="n">
        <v>4.7652</v>
      </c>
      <c r="E731" t="n">
        <v>20.99</v>
      </c>
      <c r="F731" t="n">
        <v>17.7</v>
      </c>
      <c r="G731" t="n">
        <v>66.36</v>
      </c>
      <c r="H731" t="n">
        <v>0.92</v>
      </c>
      <c r="I731" t="n">
        <v>16</v>
      </c>
      <c r="J731" t="n">
        <v>231.66</v>
      </c>
      <c r="K731" t="n">
        <v>56.13</v>
      </c>
      <c r="L731" t="n">
        <v>12</v>
      </c>
      <c r="M731" t="n">
        <v>14</v>
      </c>
      <c r="N731" t="n">
        <v>53.53</v>
      </c>
      <c r="O731" t="n">
        <v>28805.23</v>
      </c>
      <c r="P731" t="n">
        <v>248.49</v>
      </c>
      <c r="Q731" t="n">
        <v>444.55</v>
      </c>
      <c r="R731" t="n">
        <v>74.42</v>
      </c>
      <c r="S731" t="n">
        <v>48.21</v>
      </c>
      <c r="T731" t="n">
        <v>7134.82</v>
      </c>
      <c r="U731" t="n">
        <v>0.65</v>
      </c>
      <c r="V731" t="n">
        <v>0.77</v>
      </c>
      <c r="W731" t="n">
        <v>0.19</v>
      </c>
      <c r="X731" t="n">
        <v>0.42</v>
      </c>
      <c r="Y731" t="n">
        <v>1</v>
      </c>
      <c r="Z731" t="n">
        <v>10</v>
      </c>
    </row>
    <row r="732">
      <c r="A732" t="n">
        <v>45</v>
      </c>
      <c r="B732" t="n">
        <v>110</v>
      </c>
      <c r="C732" t="inlineStr">
        <is>
          <t xml:space="preserve">CONCLUIDO	</t>
        </is>
      </c>
      <c r="D732" t="n">
        <v>4.7626</v>
      </c>
      <c r="E732" t="n">
        <v>21</v>
      </c>
      <c r="F732" t="n">
        <v>17.71</v>
      </c>
      <c r="G732" t="n">
        <v>66.41</v>
      </c>
      <c r="H732" t="n">
        <v>0.9399999999999999</v>
      </c>
      <c r="I732" t="n">
        <v>16</v>
      </c>
      <c r="J732" t="n">
        <v>232.08</v>
      </c>
      <c r="K732" t="n">
        <v>56.13</v>
      </c>
      <c r="L732" t="n">
        <v>12.25</v>
      </c>
      <c r="M732" t="n">
        <v>14</v>
      </c>
      <c r="N732" t="n">
        <v>53.71</v>
      </c>
      <c r="O732" t="n">
        <v>28857.81</v>
      </c>
      <c r="P732" t="n">
        <v>248.71</v>
      </c>
      <c r="Q732" t="n">
        <v>444.56</v>
      </c>
      <c r="R732" t="n">
        <v>74.75</v>
      </c>
      <c r="S732" t="n">
        <v>48.21</v>
      </c>
      <c r="T732" t="n">
        <v>7300.35</v>
      </c>
      <c r="U732" t="n">
        <v>0.64</v>
      </c>
      <c r="V732" t="n">
        <v>0.77</v>
      </c>
      <c r="W732" t="n">
        <v>0.19</v>
      </c>
      <c r="X732" t="n">
        <v>0.43</v>
      </c>
      <c r="Y732" t="n">
        <v>1</v>
      </c>
      <c r="Z732" t="n">
        <v>10</v>
      </c>
    </row>
    <row r="733">
      <c r="A733" t="n">
        <v>46</v>
      </c>
      <c r="B733" t="n">
        <v>110</v>
      </c>
      <c r="C733" t="inlineStr">
        <is>
          <t xml:space="preserve">CONCLUIDO	</t>
        </is>
      </c>
      <c r="D733" t="n">
        <v>4.7624</v>
      </c>
      <c r="E733" t="n">
        <v>21</v>
      </c>
      <c r="F733" t="n">
        <v>17.71</v>
      </c>
      <c r="G733" t="n">
        <v>66.41</v>
      </c>
      <c r="H733" t="n">
        <v>0.96</v>
      </c>
      <c r="I733" t="n">
        <v>16</v>
      </c>
      <c r="J733" t="n">
        <v>232.51</v>
      </c>
      <c r="K733" t="n">
        <v>56.13</v>
      </c>
      <c r="L733" t="n">
        <v>12.5</v>
      </c>
      <c r="M733" t="n">
        <v>14</v>
      </c>
      <c r="N733" t="n">
        <v>53.88</v>
      </c>
      <c r="O733" t="n">
        <v>28910.45</v>
      </c>
      <c r="P733" t="n">
        <v>248.44</v>
      </c>
      <c r="Q733" t="n">
        <v>444.56</v>
      </c>
      <c r="R733" t="n">
        <v>74.70999999999999</v>
      </c>
      <c r="S733" t="n">
        <v>48.21</v>
      </c>
      <c r="T733" t="n">
        <v>7282</v>
      </c>
      <c r="U733" t="n">
        <v>0.65</v>
      </c>
      <c r="V733" t="n">
        <v>0.77</v>
      </c>
      <c r="W733" t="n">
        <v>0.19</v>
      </c>
      <c r="X733" t="n">
        <v>0.43</v>
      </c>
      <c r="Y733" t="n">
        <v>1</v>
      </c>
      <c r="Z733" t="n">
        <v>10</v>
      </c>
    </row>
    <row r="734">
      <c r="A734" t="n">
        <v>47</v>
      </c>
      <c r="B734" t="n">
        <v>110</v>
      </c>
      <c r="C734" t="inlineStr">
        <is>
          <t xml:space="preserve">CONCLUIDO	</t>
        </is>
      </c>
      <c r="D734" t="n">
        <v>4.7813</v>
      </c>
      <c r="E734" t="n">
        <v>20.91</v>
      </c>
      <c r="F734" t="n">
        <v>17.67</v>
      </c>
      <c r="G734" t="n">
        <v>70.67</v>
      </c>
      <c r="H734" t="n">
        <v>0.97</v>
      </c>
      <c r="I734" t="n">
        <v>15</v>
      </c>
      <c r="J734" t="n">
        <v>232.94</v>
      </c>
      <c r="K734" t="n">
        <v>56.13</v>
      </c>
      <c r="L734" t="n">
        <v>12.75</v>
      </c>
      <c r="M734" t="n">
        <v>13</v>
      </c>
      <c r="N734" t="n">
        <v>54.06</v>
      </c>
      <c r="O734" t="n">
        <v>28963.15</v>
      </c>
      <c r="P734" t="n">
        <v>247.6</v>
      </c>
      <c r="Q734" t="n">
        <v>444.59</v>
      </c>
      <c r="R734" t="n">
        <v>73.28</v>
      </c>
      <c r="S734" t="n">
        <v>48.21</v>
      </c>
      <c r="T734" t="n">
        <v>6567.56</v>
      </c>
      <c r="U734" t="n">
        <v>0.66</v>
      </c>
      <c r="V734" t="n">
        <v>0.77</v>
      </c>
      <c r="W734" t="n">
        <v>0.19</v>
      </c>
      <c r="X734" t="n">
        <v>0.39</v>
      </c>
      <c r="Y734" t="n">
        <v>1</v>
      </c>
      <c r="Z734" t="n">
        <v>10</v>
      </c>
    </row>
    <row r="735">
      <c r="A735" t="n">
        <v>48</v>
      </c>
      <c r="B735" t="n">
        <v>110</v>
      </c>
      <c r="C735" t="inlineStr">
        <is>
          <t xml:space="preserve">CONCLUIDO	</t>
        </is>
      </c>
      <c r="D735" t="n">
        <v>4.7798</v>
      </c>
      <c r="E735" t="n">
        <v>20.92</v>
      </c>
      <c r="F735" t="n">
        <v>17.68</v>
      </c>
      <c r="G735" t="n">
        <v>70.7</v>
      </c>
      <c r="H735" t="n">
        <v>0.99</v>
      </c>
      <c r="I735" t="n">
        <v>15</v>
      </c>
      <c r="J735" t="n">
        <v>233.37</v>
      </c>
      <c r="K735" t="n">
        <v>56.13</v>
      </c>
      <c r="L735" t="n">
        <v>13</v>
      </c>
      <c r="M735" t="n">
        <v>13</v>
      </c>
      <c r="N735" t="n">
        <v>54.24</v>
      </c>
      <c r="O735" t="n">
        <v>29015.91</v>
      </c>
      <c r="P735" t="n">
        <v>247.51</v>
      </c>
      <c r="Q735" t="n">
        <v>444.6</v>
      </c>
      <c r="R735" t="n">
        <v>73.47</v>
      </c>
      <c r="S735" t="n">
        <v>48.21</v>
      </c>
      <c r="T735" t="n">
        <v>6666.79</v>
      </c>
      <c r="U735" t="n">
        <v>0.66</v>
      </c>
      <c r="V735" t="n">
        <v>0.77</v>
      </c>
      <c r="W735" t="n">
        <v>0.19</v>
      </c>
      <c r="X735" t="n">
        <v>0.4</v>
      </c>
      <c r="Y735" t="n">
        <v>1</v>
      </c>
      <c r="Z735" t="n">
        <v>10</v>
      </c>
    </row>
    <row r="736">
      <c r="A736" t="n">
        <v>49</v>
      </c>
      <c r="B736" t="n">
        <v>110</v>
      </c>
      <c r="C736" t="inlineStr">
        <is>
          <t xml:space="preserve">CONCLUIDO	</t>
        </is>
      </c>
      <c r="D736" t="n">
        <v>4.7811</v>
      </c>
      <c r="E736" t="n">
        <v>20.92</v>
      </c>
      <c r="F736" t="n">
        <v>17.67</v>
      </c>
      <c r="G736" t="n">
        <v>70.68000000000001</v>
      </c>
      <c r="H736" t="n">
        <v>1.01</v>
      </c>
      <c r="I736" t="n">
        <v>15</v>
      </c>
      <c r="J736" t="n">
        <v>233.79</v>
      </c>
      <c r="K736" t="n">
        <v>56.13</v>
      </c>
      <c r="L736" t="n">
        <v>13.25</v>
      </c>
      <c r="M736" t="n">
        <v>13</v>
      </c>
      <c r="N736" t="n">
        <v>54.42</v>
      </c>
      <c r="O736" t="n">
        <v>29068.74</v>
      </c>
      <c r="P736" t="n">
        <v>247.22</v>
      </c>
      <c r="Q736" t="n">
        <v>444.55</v>
      </c>
      <c r="R736" t="n">
        <v>73.31</v>
      </c>
      <c r="S736" t="n">
        <v>48.21</v>
      </c>
      <c r="T736" t="n">
        <v>6587.43</v>
      </c>
      <c r="U736" t="n">
        <v>0.66</v>
      </c>
      <c r="V736" t="n">
        <v>0.77</v>
      </c>
      <c r="W736" t="n">
        <v>0.19</v>
      </c>
      <c r="X736" t="n">
        <v>0.39</v>
      </c>
      <c r="Y736" t="n">
        <v>1</v>
      </c>
      <c r="Z736" t="n">
        <v>10</v>
      </c>
    </row>
    <row r="737">
      <c r="A737" t="n">
        <v>50</v>
      </c>
      <c r="B737" t="n">
        <v>110</v>
      </c>
      <c r="C737" t="inlineStr">
        <is>
          <t xml:space="preserve">CONCLUIDO	</t>
        </is>
      </c>
      <c r="D737" t="n">
        <v>4.7823</v>
      </c>
      <c r="E737" t="n">
        <v>20.91</v>
      </c>
      <c r="F737" t="n">
        <v>17.66</v>
      </c>
      <c r="G737" t="n">
        <v>70.66</v>
      </c>
      <c r="H737" t="n">
        <v>1.02</v>
      </c>
      <c r="I737" t="n">
        <v>15</v>
      </c>
      <c r="J737" t="n">
        <v>234.22</v>
      </c>
      <c r="K737" t="n">
        <v>56.13</v>
      </c>
      <c r="L737" t="n">
        <v>13.5</v>
      </c>
      <c r="M737" t="n">
        <v>13</v>
      </c>
      <c r="N737" t="n">
        <v>54.6</v>
      </c>
      <c r="O737" t="n">
        <v>29121.64</v>
      </c>
      <c r="P737" t="n">
        <v>246.71</v>
      </c>
      <c r="Q737" t="n">
        <v>444.55</v>
      </c>
      <c r="R737" t="n">
        <v>73.2</v>
      </c>
      <c r="S737" t="n">
        <v>48.21</v>
      </c>
      <c r="T737" t="n">
        <v>6532.29</v>
      </c>
      <c r="U737" t="n">
        <v>0.66</v>
      </c>
      <c r="V737" t="n">
        <v>0.77</v>
      </c>
      <c r="W737" t="n">
        <v>0.19</v>
      </c>
      <c r="X737" t="n">
        <v>0.39</v>
      </c>
      <c r="Y737" t="n">
        <v>1</v>
      </c>
      <c r="Z737" t="n">
        <v>10</v>
      </c>
    </row>
    <row r="738">
      <c r="A738" t="n">
        <v>51</v>
      </c>
      <c r="B738" t="n">
        <v>110</v>
      </c>
      <c r="C738" t="inlineStr">
        <is>
          <t xml:space="preserve">CONCLUIDO	</t>
        </is>
      </c>
      <c r="D738" t="n">
        <v>4.807</v>
      </c>
      <c r="E738" t="n">
        <v>20.8</v>
      </c>
      <c r="F738" t="n">
        <v>17.6</v>
      </c>
      <c r="G738" t="n">
        <v>75.42</v>
      </c>
      <c r="H738" t="n">
        <v>1.04</v>
      </c>
      <c r="I738" t="n">
        <v>14</v>
      </c>
      <c r="J738" t="n">
        <v>234.65</v>
      </c>
      <c r="K738" t="n">
        <v>56.13</v>
      </c>
      <c r="L738" t="n">
        <v>13.75</v>
      </c>
      <c r="M738" t="n">
        <v>12</v>
      </c>
      <c r="N738" t="n">
        <v>54.78</v>
      </c>
      <c r="O738" t="n">
        <v>29174.59</v>
      </c>
      <c r="P738" t="n">
        <v>246</v>
      </c>
      <c r="Q738" t="n">
        <v>444.58</v>
      </c>
      <c r="R738" t="n">
        <v>70.90000000000001</v>
      </c>
      <c r="S738" t="n">
        <v>48.21</v>
      </c>
      <c r="T738" t="n">
        <v>5386.67</v>
      </c>
      <c r="U738" t="n">
        <v>0.68</v>
      </c>
      <c r="V738" t="n">
        <v>0.78</v>
      </c>
      <c r="W738" t="n">
        <v>0.19</v>
      </c>
      <c r="X738" t="n">
        <v>0.32</v>
      </c>
      <c r="Y738" t="n">
        <v>1</v>
      </c>
      <c r="Z738" t="n">
        <v>10</v>
      </c>
    </row>
    <row r="739">
      <c r="A739" t="n">
        <v>52</v>
      </c>
      <c r="B739" t="n">
        <v>110</v>
      </c>
      <c r="C739" t="inlineStr">
        <is>
          <t xml:space="preserve">CONCLUIDO	</t>
        </is>
      </c>
      <c r="D739" t="n">
        <v>4.8139</v>
      </c>
      <c r="E739" t="n">
        <v>20.77</v>
      </c>
      <c r="F739" t="n">
        <v>17.57</v>
      </c>
      <c r="G739" t="n">
        <v>75.3</v>
      </c>
      <c r="H739" t="n">
        <v>1.06</v>
      </c>
      <c r="I739" t="n">
        <v>14</v>
      </c>
      <c r="J739" t="n">
        <v>235.08</v>
      </c>
      <c r="K739" t="n">
        <v>56.13</v>
      </c>
      <c r="L739" t="n">
        <v>14</v>
      </c>
      <c r="M739" t="n">
        <v>12</v>
      </c>
      <c r="N739" t="n">
        <v>54.96</v>
      </c>
      <c r="O739" t="n">
        <v>29227.61</v>
      </c>
      <c r="P739" t="n">
        <v>245.32</v>
      </c>
      <c r="Q739" t="n">
        <v>444.57</v>
      </c>
      <c r="R739" t="n">
        <v>70.15000000000001</v>
      </c>
      <c r="S739" t="n">
        <v>48.21</v>
      </c>
      <c r="T739" t="n">
        <v>5008.9</v>
      </c>
      <c r="U739" t="n">
        <v>0.6899999999999999</v>
      </c>
      <c r="V739" t="n">
        <v>0.78</v>
      </c>
      <c r="W739" t="n">
        <v>0.18</v>
      </c>
      <c r="X739" t="n">
        <v>0.29</v>
      </c>
      <c r="Y739" t="n">
        <v>1</v>
      </c>
      <c r="Z739" t="n">
        <v>10</v>
      </c>
    </row>
    <row r="740">
      <c r="A740" t="n">
        <v>53</v>
      </c>
      <c r="B740" t="n">
        <v>110</v>
      </c>
      <c r="C740" t="inlineStr">
        <is>
          <t xml:space="preserve">CONCLUIDO	</t>
        </is>
      </c>
      <c r="D740" t="n">
        <v>4.778</v>
      </c>
      <c r="E740" t="n">
        <v>20.93</v>
      </c>
      <c r="F740" t="n">
        <v>17.73</v>
      </c>
      <c r="G740" t="n">
        <v>75.97</v>
      </c>
      <c r="H740" t="n">
        <v>1.08</v>
      </c>
      <c r="I740" t="n">
        <v>14</v>
      </c>
      <c r="J740" t="n">
        <v>235.51</v>
      </c>
      <c r="K740" t="n">
        <v>56.13</v>
      </c>
      <c r="L740" t="n">
        <v>14.25</v>
      </c>
      <c r="M740" t="n">
        <v>12</v>
      </c>
      <c r="N740" t="n">
        <v>55.14</v>
      </c>
      <c r="O740" t="n">
        <v>29280.69</v>
      </c>
      <c r="P740" t="n">
        <v>247.3</v>
      </c>
      <c r="Q740" t="n">
        <v>444.55</v>
      </c>
      <c r="R740" t="n">
        <v>75.65000000000001</v>
      </c>
      <c r="S740" t="n">
        <v>48.21</v>
      </c>
      <c r="T740" t="n">
        <v>7758.83</v>
      </c>
      <c r="U740" t="n">
        <v>0.64</v>
      </c>
      <c r="V740" t="n">
        <v>0.77</v>
      </c>
      <c r="W740" t="n">
        <v>0.18</v>
      </c>
      <c r="X740" t="n">
        <v>0.45</v>
      </c>
      <c r="Y740" t="n">
        <v>1</v>
      </c>
      <c r="Z740" t="n">
        <v>10</v>
      </c>
    </row>
    <row r="741">
      <c r="A741" t="n">
        <v>54</v>
      </c>
      <c r="B741" t="n">
        <v>110</v>
      </c>
      <c r="C741" t="inlineStr">
        <is>
          <t xml:space="preserve">CONCLUIDO	</t>
        </is>
      </c>
      <c r="D741" t="n">
        <v>4.791</v>
      </c>
      <c r="E741" t="n">
        <v>20.87</v>
      </c>
      <c r="F741" t="n">
        <v>17.67</v>
      </c>
      <c r="G741" t="n">
        <v>75.72</v>
      </c>
      <c r="H741" t="n">
        <v>1.09</v>
      </c>
      <c r="I741" t="n">
        <v>14</v>
      </c>
      <c r="J741" t="n">
        <v>235.94</v>
      </c>
      <c r="K741" t="n">
        <v>56.13</v>
      </c>
      <c r="L741" t="n">
        <v>14.5</v>
      </c>
      <c r="M741" t="n">
        <v>12</v>
      </c>
      <c r="N741" t="n">
        <v>55.32</v>
      </c>
      <c r="O741" t="n">
        <v>29333.84</v>
      </c>
      <c r="P741" t="n">
        <v>245.27</v>
      </c>
      <c r="Q741" t="n">
        <v>444.55</v>
      </c>
      <c r="R741" t="n">
        <v>73.45999999999999</v>
      </c>
      <c r="S741" t="n">
        <v>48.21</v>
      </c>
      <c r="T741" t="n">
        <v>6665.54</v>
      </c>
      <c r="U741" t="n">
        <v>0.66</v>
      </c>
      <c r="V741" t="n">
        <v>0.77</v>
      </c>
      <c r="W741" t="n">
        <v>0.19</v>
      </c>
      <c r="X741" t="n">
        <v>0.39</v>
      </c>
      <c r="Y741" t="n">
        <v>1</v>
      </c>
      <c r="Z741" t="n">
        <v>10</v>
      </c>
    </row>
    <row r="742">
      <c r="A742" t="n">
        <v>55</v>
      </c>
      <c r="B742" t="n">
        <v>110</v>
      </c>
      <c r="C742" t="inlineStr">
        <is>
          <t xml:space="preserve">CONCLUIDO	</t>
        </is>
      </c>
      <c r="D742" t="n">
        <v>4.811</v>
      </c>
      <c r="E742" t="n">
        <v>20.79</v>
      </c>
      <c r="F742" t="n">
        <v>17.62</v>
      </c>
      <c r="G742" t="n">
        <v>81.34</v>
      </c>
      <c r="H742" t="n">
        <v>1.11</v>
      </c>
      <c r="I742" t="n">
        <v>13</v>
      </c>
      <c r="J742" t="n">
        <v>236.37</v>
      </c>
      <c r="K742" t="n">
        <v>56.13</v>
      </c>
      <c r="L742" t="n">
        <v>14.75</v>
      </c>
      <c r="M742" t="n">
        <v>11</v>
      </c>
      <c r="N742" t="n">
        <v>55.5</v>
      </c>
      <c r="O742" t="n">
        <v>29387.05</v>
      </c>
      <c r="P742" t="n">
        <v>244.7</v>
      </c>
      <c r="Q742" t="n">
        <v>444.55</v>
      </c>
      <c r="R742" t="n">
        <v>71.98999999999999</v>
      </c>
      <c r="S742" t="n">
        <v>48.21</v>
      </c>
      <c r="T742" t="n">
        <v>5935.02</v>
      </c>
      <c r="U742" t="n">
        <v>0.67</v>
      </c>
      <c r="V742" t="n">
        <v>0.77</v>
      </c>
      <c r="W742" t="n">
        <v>0.18</v>
      </c>
      <c r="X742" t="n">
        <v>0.35</v>
      </c>
      <c r="Y742" t="n">
        <v>1</v>
      </c>
      <c r="Z742" t="n">
        <v>10</v>
      </c>
    </row>
    <row r="743">
      <c r="A743" t="n">
        <v>56</v>
      </c>
      <c r="B743" t="n">
        <v>110</v>
      </c>
      <c r="C743" t="inlineStr">
        <is>
          <t xml:space="preserve">CONCLUIDO	</t>
        </is>
      </c>
      <c r="D743" t="n">
        <v>4.8124</v>
      </c>
      <c r="E743" t="n">
        <v>20.78</v>
      </c>
      <c r="F743" t="n">
        <v>17.62</v>
      </c>
      <c r="G743" t="n">
        <v>81.31</v>
      </c>
      <c r="H743" t="n">
        <v>1.13</v>
      </c>
      <c r="I743" t="n">
        <v>13</v>
      </c>
      <c r="J743" t="n">
        <v>236.81</v>
      </c>
      <c r="K743" t="n">
        <v>56.13</v>
      </c>
      <c r="L743" t="n">
        <v>15</v>
      </c>
      <c r="M743" t="n">
        <v>11</v>
      </c>
      <c r="N743" t="n">
        <v>55.68</v>
      </c>
      <c r="O743" t="n">
        <v>29440.33</v>
      </c>
      <c r="P743" t="n">
        <v>244.73</v>
      </c>
      <c r="Q743" t="n">
        <v>444.55</v>
      </c>
      <c r="R743" t="n">
        <v>71.73999999999999</v>
      </c>
      <c r="S743" t="n">
        <v>48.21</v>
      </c>
      <c r="T743" t="n">
        <v>5811.05</v>
      </c>
      <c r="U743" t="n">
        <v>0.67</v>
      </c>
      <c r="V743" t="n">
        <v>0.77</v>
      </c>
      <c r="W743" t="n">
        <v>0.18</v>
      </c>
      <c r="X743" t="n">
        <v>0.34</v>
      </c>
      <c r="Y743" t="n">
        <v>1</v>
      </c>
      <c r="Z743" t="n">
        <v>10</v>
      </c>
    </row>
    <row r="744">
      <c r="A744" t="n">
        <v>57</v>
      </c>
      <c r="B744" t="n">
        <v>110</v>
      </c>
      <c r="C744" t="inlineStr">
        <is>
          <t xml:space="preserve">CONCLUIDO	</t>
        </is>
      </c>
      <c r="D744" t="n">
        <v>4.813</v>
      </c>
      <c r="E744" t="n">
        <v>20.78</v>
      </c>
      <c r="F744" t="n">
        <v>17.62</v>
      </c>
      <c r="G744" t="n">
        <v>81.3</v>
      </c>
      <c r="H744" t="n">
        <v>1.14</v>
      </c>
      <c r="I744" t="n">
        <v>13</v>
      </c>
      <c r="J744" t="n">
        <v>237.24</v>
      </c>
      <c r="K744" t="n">
        <v>56.13</v>
      </c>
      <c r="L744" t="n">
        <v>15.25</v>
      </c>
      <c r="M744" t="n">
        <v>11</v>
      </c>
      <c r="N744" t="n">
        <v>55.86</v>
      </c>
      <c r="O744" t="n">
        <v>29493.67</v>
      </c>
      <c r="P744" t="n">
        <v>244.41</v>
      </c>
      <c r="Q744" t="n">
        <v>444.58</v>
      </c>
      <c r="R744" t="n">
        <v>71.73999999999999</v>
      </c>
      <c r="S744" t="n">
        <v>48.21</v>
      </c>
      <c r="T744" t="n">
        <v>5808.28</v>
      </c>
      <c r="U744" t="n">
        <v>0.67</v>
      </c>
      <c r="V744" t="n">
        <v>0.77</v>
      </c>
      <c r="W744" t="n">
        <v>0.18</v>
      </c>
      <c r="X744" t="n">
        <v>0.34</v>
      </c>
      <c r="Y744" t="n">
        <v>1</v>
      </c>
      <c r="Z744" t="n">
        <v>10</v>
      </c>
    </row>
    <row r="745">
      <c r="A745" t="n">
        <v>58</v>
      </c>
      <c r="B745" t="n">
        <v>110</v>
      </c>
      <c r="C745" t="inlineStr">
        <is>
          <t xml:space="preserve">CONCLUIDO	</t>
        </is>
      </c>
      <c r="D745" t="n">
        <v>4.8099</v>
      </c>
      <c r="E745" t="n">
        <v>20.79</v>
      </c>
      <c r="F745" t="n">
        <v>17.63</v>
      </c>
      <c r="G745" t="n">
        <v>81.36</v>
      </c>
      <c r="H745" t="n">
        <v>1.16</v>
      </c>
      <c r="I745" t="n">
        <v>13</v>
      </c>
      <c r="J745" t="n">
        <v>237.67</v>
      </c>
      <c r="K745" t="n">
        <v>56.13</v>
      </c>
      <c r="L745" t="n">
        <v>15.5</v>
      </c>
      <c r="M745" t="n">
        <v>11</v>
      </c>
      <c r="N745" t="n">
        <v>56.05</v>
      </c>
      <c r="O745" t="n">
        <v>29547.07</v>
      </c>
      <c r="P745" t="n">
        <v>244.5</v>
      </c>
      <c r="Q745" t="n">
        <v>444.55</v>
      </c>
      <c r="R745" t="n">
        <v>72.11</v>
      </c>
      <c r="S745" t="n">
        <v>48.21</v>
      </c>
      <c r="T745" t="n">
        <v>5994.36</v>
      </c>
      <c r="U745" t="n">
        <v>0.67</v>
      </c>
      <c r="V745" t="n">
        <v>0.77</v>
      </c>
      <c r="W745" t="n">
        <v>0.19</v>
      </c>
      <c r="X745" t="n">
        <v>0.35</v>
      </c>
      <c r="Y745" t="n">
        <v>1</v>
      </c>
      <c r="Z745" t="n">
        <v>10</v>
      </c>
    </row>
    <row r="746">
      <c r="A746" t="n">
        <v>59</v>
      </c>
      <c r="B746" t="n">
        <v>110</v>
      </c>
      <c r="C746" t="inlineStr">
        <is>
          <t xml:space="preserve">CONCLUIDO	</t>
        </is>
      </c>
      <c r="D746" t="n">
        <v>4.8116</v>
      </c>
      <c r="E746" t="n">
        <v>20.78</v>
      </c>
      <c r="F746" t="n">
        <v>17.62</v>
      </c>
      <c r="G746" t="n">
        <v>81.33</v>
      </c>
      <c r="H746" t="n">
        <v>1.18</v>
      </c>
      <c r="I746" t="n">
        <v>13</v>
      </c>
      <c r="J746" t="n">
        <v>238.11</v>
      </c>
      <c r="K746" t="n">
        <v>56.13</v>
      </c>
      <c r="L746" t="n">
        <v>15.75</v>
      </c>
      <c r="M746" t="n">
        <v>11</v>
      </c>
      <c r="N746" t="n">
        <v>56.23</v>
      </c>
      <c r="O746" t="n">
        <v>29600.54</v>
      </c>
      <c r="P746" t="n">
        <v>243.05</v>
      </c>
      <c r="Q746" t="n">
        <v>444.57</v>
      </c>
      <c r="R746" t="n">
        <v>71.73999999999999</v>
      </c>
      <c r="S746" t="n">
        <v>48.21</v>
      </c>
      <c r="T746" t="n">
        <v>5811.04</v>
      </c>
      <c r="U746" t="n">
        <v>0.67</v>
      </c>
      <c r="V746" t="n">
        <v>0.77</v>
      </c>
      <c r="W746" t="n">
        <v>0.19</v>
      </c>
      <c r="X746" t="n">
        <v>0.34</v>
      </c>
      <c r="Y746" t="n">
        <v>1</v>
      </c>
      <c r="Z746" t="n">
        <v>10</v>
      </c>
    </row>
    <row r="747">
      <c r="A747" t="n">
        <v>60</v>
      </c>
      <c r="B747" t="n">
        <v>110</v>
      </c>
      <c r="C747" t="inlineStr">
        <is>
          <t xml:space="preserve">CONCLUIDO	</t>
        </is>
      </c>
      <c r="D747" t="n">
        <v>4.8297</v>
      </c>
      <c r="E747" t="n">
        <v>20.71</v>
      </c>
      <c r="F747" t="n">
        <v>17.59</v>
      </c>
      <c r="G747" t="n">
        <v>87.93000000000001</v>
      </c>
      <c r="H747" t="n">
        <v>1.19</v>
      </c>
      <c r="I747" t="n">
        <v>12</v>
      </c>
      <c r="J747" t="n">
        <v>238.54</v>
      </c>
      <c r="K747" t="n">
        <v>56.13</v>
      </c>
      <c r="L747" t="n">
        <v>16</v>
      </c>
      <c r="M747" t="n">
        <v>10</v>
      </c>
      <c r="N747" t="n">
        <v>56.41</v>
      </c>
      <c r="O747" t="n">
        <v>29654.08</v>
      </c>
      <c r="P747" t="n">
        <v>242.71</v>
      </c>
      <c r="Q747" t="n">
        <v>444.57</v>
      </c>
      <c r="R747" t="n">
        <v>70.63</v>
      </c>
      <c r="S747" t="n">
        <v>48.21</v>
      </c>
      <c r="T747" t="n">
        <v>5258.87</v>
      </c>
      <c r="U747" t="n">
        <v>0.68</v>
      </c>
      <c r="V747" t="n">
        <v>0.78</v>
      </c>
      <c r="W747" t="n">
        <v>0.18</v>
      </c>
      <c r="X747" t="n">
        <v>0.31</v>
      </c>
      <c r="Y747" t="n">
        <v>1</v>
      </c>
      <c r="Z747" t="n">
        <v>10</v>
      </c>
    </row>
    <row r="748">
      <c r="A748" t="n">
        <v>61</v>
      </c>
      <c r="B748" t="n">
        <v>110</v>
      </c>
      <c r="C748" t="inlineStr">
        <is>
          <t xml:space="preserve">CONCLUIDO	</t>
        </is>
      </c>
      <c r="D748" t="n">
        <v>4.8307</v>
      </c>
      <c r="E748" t="n">
        <v>20.7</v>
      </c>
      <c r="F748" t="n">
        <v>17.58</v>
      </c>
      <c r="G748" t="n">
        <v>87.91</v>
      </c>
      <c r="H748" t="n">
        <v>1.21</v>
      </c>
      <c r="I748" t="n">
        <v>12</v>
      </c>
      <c r="J748" t="n">
        <v>238.97</v>
      </c>
      <c r="K748" t="n">
        <v>56.13</v>
      </c>
      <c r="L748" t="n">
        <v>16.25</v>
      </c>
      <c r="M748" t="n">
        <v>10</v>
      </c>
      <c r="N748" t="n">
        <v>56.6</v>
      </c>
      <c r="O748" t="n">
        <v>29707.68</v>
      </c>
      <c r="P748" t="n">
        <v>242.66</v>
      </c>
      <c r="Q748" t="n">
        <v>444.55</v>
      </c>
      <c r="R748" t="n">
        <v>70.56</v>
      </c>
      <c r="S748" t="n">
        <v>48.21</v>
      </c>
      <c r="T748" t="n">
        <v>5222.79</v>
      </c>
      <c r="U748" t="n">
        <v>0.68</v>
      </c>
      <c r="V748" t="n">
        <v>0.78</v>
      </c>
      <c r="W748" t="n">
        <v>0.18</v>
      </c>
      <c r="X748" t="n">
        <v>0.3</v>
      </c>
      <c r="Y748" t="n">
        <v>1</v>
      </c>
      <c r="Z748" t="n">
        <v>10</v>
      </c>
    </row>
    <row r="749">
      <c r="A749" t="n">
        <v>62</v>
      </c>
      <c r="B749" t="n">
        <v>110</v>
      </c>
      <c r="C749" t="inlineStr">
        <is>
          <t xml:space="preserve">CONCLUIDO	</t>
        </is>
      </c>
      <c r="D749" t="n">
        <v>4.8297</v>
      </c>
      <c r="E749" t="n">
        <v>20.71</v>
      </c>
      <c r="F749" t="n">
        <v>17.59</v>
      </c>
      <c r="G749" t="n">
        <v>87.93000000000001</v>
      </c>
      <c r="H749" t="n">
        <v>1.23</v>
      </c>
      <c r="I749" t="n">
        <v>12</v>
      </c>
      <c r="J749" t="n">
        <v>239.41</v>
      </c>
      <c r="K749" t="n">
        <v>56.13</v>
      </c>
      <c r="L749" t="n">
        <v>16.5</v>
      </c>
      <c r="M749" t="n">
        <v>10</v>
      </c>
      <c r="N749" t="n">
        <v>56.78</v>
      </c>
      <c r="O749" t="n">
        <v>29761.35</v>
      </c>
      <c r="P749" t="n">
        <v>243.06</v>
      </c>
      <c r="Q749" t="n">
        <v>444.55</v>
      </c>
      <c r="R749" t="n">
        <v>70.65000000000001</v>
      </c>
      <c r="S749" t="n">
        <v>48.21</v>
      </c>
      <c r="T749" t="n">
        <v>5271.17</v>
      </c>
      <c r="U749" t="n">
        <v>0.68</v>
      </c>
      <c r="V749" t="n">
        <v>0.78</v>
      </c>
      <c r="W749" t="n">
        <v>0.18</v>
      </c>
      <c r="X749" t="n">
        <v>0.31</v>
      </c>
      <c r="Y749" t="n">
        <v>1</v>
      </c>
      <c r="Z749" t="n">
        <v>10</v>
      </c>
    </row>
    <row r="750">
      <c r="A750" t="n">
        <v>63</v>
      </c>
      <c r="B750" t="n">
        <v>110</v>
      </c>
      <c r="C750" t="inlineStr">
        <is>
          <t xml:space="preserve">CONCLUIDO	</t>
        </is>
      </c>
      <c r="D750" t="n">
        <v>4.831</v>
      </c>
      <c r="E750" t="n">
        <v>20.7</v>
      </c>
      <c r="F750" t="n">
        <v>17.58</v>
      </c>
      <c r="G750" t="n">
        <v>87.90000000000001</v>
      </c>
      <c r="H750" t="n">
        <v>1.24</v>
      </c>
      <c r="I750" t="n">
        <v>12</v>
      </c>
      <c r="J750" t="n">
        <v>239.85</v>
      </c>
      <c r="K750" t="n">
        <v>56.13</v>
      </c>
      <c r="L750" t="n">
        <v>16.75</v>
      </c>
      <c r="M750" t="n">
        <v>10</v>
      </c>
      <c r="N750" t="n">
        <v>56.97</v>
      </c>
      <c r="O750" t="n">
        <v>29815.09</v>
      </c>
      <c r="P750" t="n">
        <v>243.07</v>
      </c>
      <c r="Q750" t="n">
        <v>444.55</v>
      </c>
      <c r="R750" t="n">
        <v>70.39</v>
      </c>
      <c r="S750" t="n">
        <v>48.21</v>
      </c>
      <c r="T750" t="n">
        <v>5138.09</v>
      </c>
      <c r="U750" t="n">
        <v>0.68</v>
      </c>
      <c r="V750" t="n">
        <v>0.78</v>
      </c>
      <c r="W750" t="n">
        <v>0.18</v>
      </c>
      <c r="X750" t="n">
        <v>0.3</v>
      </c>
      <c r="Y750" t="n">
        <v>1</v>
      </c>
      <c r="Z750" t="n">
        <v>10</v>
      </c>
    </row>
    <row r="751">
      <c r="A751" t="n">
        <v>64</v>
      </c>
      <c r="B751" t="n">
        <v>110</v>
      </c>
      <c r="C751" t="inlineStr">
        <is>
          <t xml:space="preserve">CONCLUIDO	</t>
        </is>
      </c>
      <c r="D751" t="n">
        <v>4.8388</v>
      </c>
      <c r="E751" t="n">
        <v>20.67</v>
      </c>
      <c r="F751" t="n">
        <v>17.55</v>
      </c>
      <c r="G751" t="n">
        <v>87.73</v>
      </c>
      <c r="H751" t="n">
        <v>1.26</v>
      </c>
      <c r="I751" t="n">
        <v>12</v>
      </c>
      <c r="J751" t="n">
        <v>240.28</v>
      </c>
      <c r="K751" t="n">
        <v>56.13</v>
      </c>
      <c r="L751" t="n">
        <v>17</v>
      </c>
      <c r="M751" t="n">
        <v>10</v>
      </c>
      <c r="N751" t="n">
        <v>57.16</v>
      </c>
      <c r="O751" t="n">
        <v>29869.01</v>
      </c>
      <c r="P751" t="n">
        <v>241.6</v>
      </c>
      <c r="Q751" t="n">
        <v>444.55</v>
      </c>
      <c r="R751" t="n">
        <v>69.25</v>
      </c>
      <c r="S751" t="n">
        <v>48.21</v>
      </c>
      <c r="T751" t="n">
        <v>4567.65</v>
      </c>
      <c r="U751" t="n">
        <v>0.7</v>
      </c>
      <c r="V751" t="n">
        <v>0.78</v>
      </c>
      <c r="W751" t="n">
        <v>0.18</v>
      </c>
      <c r="X751" t="n">
        <v>0.27</v>
      </c>
      <c r="Y751" t="n">
        <v>1</v>
      </c>
      <c r="Z751" t="n">
        <v>10</v>
      </c>
    </row>
    <row r="752">
      <c r="A752" t="n">
        <v>65</v>
      </c>
      <c r="B752" t="n">
        <v>110</v>
      </c>
      <c r="C752" t="inlineStr">
        <is>
          <t xml:space="preserve">CONCLUIDO	</t>
        </is>
      </c>
      <c r="D752" t="n">
        <v>4.8547</v>
      </c>
      <c r="E752" t="n">
        <v>20.6</v>
      </c>
      <c r="F752" t="n">
        <v>17.52</v>
      </c>
      <c r="G752" t="n">
        <v>95.56999999999999</v>
      </c>
      <c r="H752" t="n">
        <v>1.27</v>
      </c>
      <c r="I752" t="n">
        <v>11</v>
      </c>
      <c r="J752" t="n">
        <v>240.72</v>
      </c>
      <c r="K752" t="n">
        <v>56.13</v>
      </c>
      <c r="L752" t="n">
        <v>17.25</v>
      </c>
      <c r="M752" t="n">
        <v>9</v>
      </c>
      <c r="N752" t="n">
        <v>57.34</v>
      </c>
      <c r="O752" t="n">
        <v>29922.88</v>
      </c>
      <c r="P752" t="n">
        <v>240.36</v>
      </c>
      <c r="Q752" t="n">
        <v>444.55</v>
      </c>
      <c r="R752" t="n">
        <v>68.70999999999999</v>
      </c>
      <c r="S752" t="n">
        <v>48.21</v>
      </c>
      <c r="T752" t="n">
        <v>4307.42</v>
      </c>
      <c r="U752" t="n">
        <v>0.7</v>
      </c>
      <c r="V752" t="n">
        <v>0.78</v>
      </c>
      <c r="W752" t="n">
        <v>0.18</v>
      </c>
      <c r="X752" t="n">
        <v>0.24</v>
      </c>
      <c r="Y752" t="n">
        <v>1</v>
      </c>
      <c r="Z752" t="n">
        <v>10</v>
      </c>
    </row>
    <row r="753">
      <c r="A753" t="n">
        <v>66</v>
      </c>
      <c r="B753" t="n">
        <v>110</v>
      </c>
      <c r="C753" t="inlineStr">
        <is>
          <t xml:space="preserve">CONCLUIDO	</t>
        </is>
      </c>
      <c r="D753" t="n">
        <v>4.837</v>
      </c>
      <c r="E753" t="n">
        <v>20.67</v>
      </c>
      <c r="F753" t="n">
        <v>17.6</v>
      </c>
      <c r="G753" t="n">
        <v>95.98</v>
      </c>
      <c r="H753" t="n">
        <v>1.29</v>
      </c>
      <c r="I753" t="n">
        <v>11</v>
      </c>
      <c r="J753" t="n">
        <v>241.16</v>
      </c>
      <c r="K753" t="n">
        <v>56.13</v>
      </c>
      <c r="L753" t="n">
        <v>17.5</v>
      </c>
      <c r="M753" t="n">
        <v>9</v>
      </c>
      <c r="N753" t="n">
        <v>57.53</v>
      </c>
      <c r="O753" t="n">
        <v>29976.82</v>
      </c>
      <c r="P753" t="n">
        <v>241.36</v>
      </c>
      <c r="Q753" t="n">
        <v>444.55</v>
      </c>
      <c r="R753" t="n">
        <v>71.22</v>
      </c>
      <c r="S753" t="n">
        <v>48.21</v>
      </c>
      <c r="T753" t="n">
        <v>5560.83</v>
      </c>
      <c r="U753" t="n">
        <v>0.68</v>
      </c>
      <c r="V753" t="n">
        <v>0.78</v>
      </c>
      <c r="W753" t="n">
        <v>0.18</v>
      </c>
      <c r="X753" t="n">
        <v>0.32</v>
      </c>
      <c r="Y753" t="n">
        <v>1</v>
      </c>
      <c r="Z753" t="n">
        <v>10</v>
      </c>
    </row>
    <row r="754">
      <c r="A754" t="n">
        <v>67</v>
      </c>
      <c r="B754" t="n">
        <v>110</v>
      </c>
      <c r="C754" t="inlineStr">
        <is>
          <t xml:space="preserve">CONCLUIDO	</t>
        </is>
      </c>
      <c r="D754" t="n">
        <v>4.8433</v>
      </c>
      <c r="E754" t="n">
        <v>20.65</v>
      </c>
      <c r="F754" t="n">
        <v>17.57</v>
      </c>
      <c r="G754" t="n">
        <v>95.84</v>
      </c>
      <c r="H754" t="n">
        <v>1.31</v>
      </c>
      <c r="I754" t="n">
        <v>11</v>
      </c>
      <c r="J754" t="n">
        <v>241.59</v>
      </c>
      <c r="K754" t="n">
        <v>56.13</v>
      </c>
      <c r="L754" t="n">
        <v>17.75</v>
      </c>
      <c r="M754" t="n">
        <v>9</v>
      </c>
      <c r="N754" t="n">
        <v>57.72</v>
      </c>
      <c r="O754" t="n">
        <v>30030.83</v>
      </c>
      <c r="P754" t="n">
        <v>240.77</v>
      </c>
      <c r="Q754" t="n">
        <v>444.56</v>
      </c>
      <c r="R754" t="n">
        <v>70.22</v>
      </c>
      <c r="S754" t="n">
        <v>48.21</v>
      </c>
      <c r="T754" t="n">
        <v>5058.12</v>
      </c>
      <c r="U754" t="n">
        <v>0.6899999999999999</v>
      </c>
      <c r="V754" t="n">
        <v>0.78</v>
      </c>
      <c r="W754" t="n">
        <v>0.18</v>
      </c>
      <c r="X754" t="n">
        <v>0.29</v>
      </c>
      <c r="Y754" t="n">
        <v>1</v>
      </c>
      <c r="Z754" t="n">
        <v>10</v>
      </c>
    </row>
    <row r="755">
      <c r="A755" t="n">
        <v>68</v>
      </c>
      <c r="B755" t="n">
        <v>110</v>
      </c>
      <c r="C755" t="inlineStr">
        <is>
          <t xml:space="preserve">CONCLUIDO	</t>
        </is>
      </c>
      <c r="D755" t="n">
        <v>4.845</v>
      </c>
      <c r="E755" t="n">
        <v>20.64</v>
      </c>
      <c r="F755" t="n">
        <v>17.56</v>
      </c>
      <c r="G755" t="n">
        <v>95.8</v>
      </c>
      <c r="H755" t="n">
        <v>1.32</v>
      </c>
      <c r="I755" t="n">
        <v>11</v>
      </c>
      <c r="J755" t="n">
        <v>242.03</v>
      </c>
      <c r="K755" t="n">
        <v>56.13</v>
      </c>
      <c r="L755" t="n">
        <v>18</v>
      </c>
      <c r="M755" t="n">
        <v>9</v>
      </c>
      <c r="N755" t="n">
        <v>57.91</v>
      </c>
      <c r="O755" t="n">
        <v>30084.9</v>
      </c>
      <c r="P755" t="n">
        <v>241.06</v>
      </c>
      <c r="Q755" t="n">
        <v>444.56</v>
      </c>
      <c r="R755" t="n">
        <v>69.92</v>
      </c>
      <c r="S755" t="n">
        <v>48.21</v>
      </c>
      <c r="T755" t="n">
        <v>4907.61</v>
      </c>
      <c r="U755" t="n">
        <v>0.6899999999999999</v>
      </c>
      <c r="V755" t="n">
        <v>0.78</v>
      </c>
      <c r="W755" t="n">
        <v>0.18</v>
      </c>
      <c r="X755" t="n">
        <v>0.29</v>
      </c>
      <c r="Y755" t="n">
        <v>1</v>
      </c>
      <c r="Z755" t="n">
        <v>10</v>
      </c>
    </row>
    <row r="756">
      <c r="A756" t="n">
        <v>69</v>
      </c>
      <c r="B756" t="n">
        <v>110</v>
      </c>
      <c r="C756" t="inlineStr">
        <is>
          <t xml:space="preserve">CONCLUIDO	</t>
        </is>
      </c>
      <c r="D756" t="n">
        <v>4.8452</v>
      </c>
      <c r="E756" t="n">
        <v>20.64</v>
      </c>
      <c r="F756" t="n">
        <v>17.56</v>
      </c>
      <c r="G756" t="n">
        <v>95.79000000000001</v>
      </c>
      <c r="H756" t="n">
        <v>1.34</v>
      </c>
      <c r="I756" t="n">
        <v>11</v>
      </c>
      <c r="J756" t="n">
        <v>242.47</v>
      </c>
      <c r="K756" t="n">
        <v>56.13</v>
      </c>
      <c r="L756" t="n">
        <v>18.25</v>
      </c>
      <c r="M756" t="n">
        <v>9</v>
      </c>
      <c r="N756" t="n">
        <v>58.1</v>
      </c>
      <c r="O756" t="n">
        <v>30139.04</v>
      </c>
      <c r="P756" t="n">
        <v>240.66</v>
      </c>
      <c r="Q756" t="n">
        <v>444.55</v>
      </c>
      <c r="R756" t="n">
        <v>69.93000000000001</v>
      </c>
      <c r="S756" t="n">
        <v>48.21</v>
      </c>
      <c r="T756" t="n">
        <v>4913.58</v>
      </c>
      <c r="U756" t="n">
        <v>0.6899999999999999</v>
      </c>
      <c r="V756" t="n">
        <v>0.78</v>
      </c>
      <c r="W756" t="n">
        <v>0.18</v>
      </c>
      <c r="X756" t="n">
        <v>0.28</v>
      </c>
      <c r="Y756" t="n">
        <v>1</v>
      </c>
      <c r="Z756" t="n">
        <v>10</v>
      </c>
    </row>
    <row r="757">
      <c r="A757" t="n">
        <v>70</v>
      </c>
      <c r="B757" t="n">
        <v>110</v>
      </c>
      <c r="C757" t="inlineStr">
        <is>
          <t xml:space="preserve">CONCLUIDO	</t>
        </is>
      </c>
      <c r="D757" t="n">
        <v>4.8431</v>
      </c>
      <c r="E757" t="n">
        <v>20.65</v>
      </c>
      <c r="F757" t="n">
        <v>17.57</v>
      </c>
      <c r="G757" t="n">
        <v>95.84</v>
      </c>
      <c r="H757" t="n">
        <v>1.35</v>
      </c>
      <c r="I757" t="n">
        <v>11</v>
      </c>
      <c r="J757" t="n">
        <v>242.91</v>
      </c>
      <c r="K757" t="n">
        <v>56.13</v>
      </c>
      <c r="L757" t="n">
        <v>18.5</v>
      </c>
      <c r="M757" t="n">
        <v>9</v>
      </c>
      <c r="N757" t="n">
        <v>58.28</v>
      </c>
      <c r="O757" t="n">
        <v>30193.25</v>
      </c>
      <c r="P757" t="n">
        <v>240.85</v>
      </c>
      <c r="Q757" t="n">
        <v>444.55</v>
      </c>
      <c r="R757" t="n">
        <v>70.28</v>
      </c>
      <c r="S757" t="n">
        <v>48.21</v>
      </c>
      <c r="T757" t="n">
        <v>5088.63</v>
      </c>
      <c r="U757" t="n">
        <v>0.6899999999999999</v>
      </c>
      <c r="V757" t="n">
        <v>0.78</v>
      </c>
      <c r="W757" t="n">
        <v>0.18</v>
      </c>
      <c r="X757" t="n">
        <v>0.29</v>
      </c>
      <c r="Y757" t="n">
        <v>1</v>
      </c>
      <c r="Z757" t="n">
        <v>10</v>
      </c>
    </row>
    <row r="758">
      <c r="A758" t="n">
        <v>71</v>
      </c>
      <c r="B758" t="n">
        <v>110</v>
      </c>
      <c r="C758" t="inlineStr">
        <is>
          <t xml:space="preserve">CONCLUIDO	</t>
        </is>
      </c>
      <c r="D758" t="n">
        <v>4.8433</v>
      </c>
      <c r="E758" t="n">
        <v>20.65</v>
      </c>
      <c r="F758" t="n">
        <v>17.57</v>
      </c>
      <c r="G758" t="n">
        <v>95.83</v>
      </c>
      <c r="H758" t="n">
        <v>1.37</v>
      </c>
      <c r="I758" t="n">
        <v>11</v>
      </c>
      <c r="J758" t="n">
        <v>243.35</v>
      </c>
      <c r="K758" t="n">
        <v>56.13</v>
      </c>
      <c r="L758" t="n">
        <v>18.75</v>
      </c>
      <c r="M758" t="n">
        <v>9</v>
      </c>
      <c r="N758" t="n">
        <v>58.47</v>
      </c>
      <c r="O758" t="n">
        <v>30247.53</v>
      </c>
      <c r="P758" t="n">
        <v>240.16</v>
      </c>
      <c r="Q758" t="n">
        <v>444.58</v>
      </c>
      <c r="R758" t="n">
        <v>70.27</v>
      </c>
      <c r="S758" t="n">
        <v>48.21</v>
      </c>
      <c r="T758" t="n">
        <v>5084.97</v>
      </c>
      <c r="U758" t="n">
        <v>0.6899999999999999</v>
      </c>
      <c r="V758" t="n">
        <v>0.78</v>
      </c>
      <c r="W758" t="n">
        <v>0.18</v>
      </c>
      <c r="X758" t="n">
        <v>0.29</v>
      </c>
      <c r="Y758" t="n">
        <v>1</v>
      </c>
      <c r="Z758" t="n">
        <v>10</v>
      </c>
    </row>
    <row r="759">
      <c r="A759" t="n">
        <v>72</v>
      </c>
      <c r="B759" t="n">
        <v>110</v>
      </c>
      <c r="C759" t="inlineStr">
        <is>
          <t xml:space="preserve">CONCLUIDO	</t>
        </is>
      </c>
      <c r="D759" t="n">
        <v>4.8429</v>
      </c>
      <c r="E759" t="n">
        <v>20.65</v>
      </c>
      <c r="F759" t="n">
        <v>17.57</v>
      </c>
      <c r="G759" t="n">
        <v>95.84</v>
      </c>
      <c r="H759" t="n">
        <v>1.39</v>
      </c>
      <c r="I759" t="n">
        <v>11</v>
      </c>
      <c r="J759" t="n">
        <v>243.79</v>
      </c>
      <c r="K759" t="n">
        <v>56.13</v>
      </c>
      <c r="L759" t="n">
        <v>19</v>
      </c>
      <c r="M759" t="n">
        <v>9</v>
      </c>
      <c r="N759" t="n">
        <v>58.67</v>
      </c>
      <c r="O759" t="n">
        <v>30301.87</v>
      </c>
      <c r="P759" t="n">
        <v>239.77</v>
      </c>
      <c r="Q759" t="n">
        <v>444.55</v>
      </c>
      <c r="R759" t="n">
        <v>70.23</v>
      </c>
      <c r="S759" t="n">
        <v>48.21</v>
      </c>
      <c r="T759" t="n">
        <v>5064.36</v>
      </c>
      <c r="U759" t="n">
        <v>0.6899999999999999</v>
      </c>
      <c r="V759" t="n">
        <v>0.78</v>
      </c>
      <c r="W759" t="n">
        <v>0.18</v>
      </c>
      <c r="X759" t="n">
        <v>0.29</v>
      </c>
      <c r="Y759" t="n">
        <v>1</v>
      </c>
      <c r="Z759" t="n">
        <v>10</v>
      </c>
    </row>
    <row r="760">
      <c r="A760" t="n">
        <v>73</v>
      </c>
      <c r="B760" t="n">
        <v>110</v>
      </c>
      <c r="C760" t="inlineStr">
        <is>
          <t xml:space="preserve">CONCLUIDO	</t>
        </is>
      </c>
      <c r="D760" t="n">
        <v>4.8641</v>
      </c>
      <c r="E760" t="n">
        <v>20.56</v>
      </c>
      <c r="F760" t="n">
        <v>17.52</v>
      </c>
      <c r="G760" t="n">
        <v>105.14</v>
      </c>
      <c r="H760" t="n">
        <v>1.4</v>
      </c>
      <c r="I760" t="n">
        <v>10</v>
      </c>
      <c r="J760" t="n">
        <v>244.23</v>
      </c>
      <c r="K760" t="n">
        <v>56.13</v>
      </c>
      <c r="L760" t="n">
        <v>19.25</v>
      </c>
      <c r="M760" t="n">
        <v>8</v>
      </c>
      <c r="N760" t="n">
        <v>58.86</v>
      </c>
      <c r="O760" t="n">
        <v>30356.29</v>
      </c>
      <c r="P760" t="n">
        <v>238.98</v>
      </c>
      <c r="Q760" t="n">
        <v>444.55</v>
      </c>
      <c r="R760" t="n">
        <v>68.65000000000001</v>
      </c>
      <c r="S760" t="n">
        <v>48.21</v>
      </c>
      <c r="T760" t="n">
        <v>4279.75</v>
      </c>
      <c r="U760" t="n">
        <v>0.7</v>
      </c>
      <c r="V760" t="n">
        <v>0.78</v>
      </c>
      <c r="W760" t="n">
        <v>0.18</v>
      </c>
      <c r="X760" t="n">
        <v>0.25</v>
      </c>
      <c r="Y760" t="n">
        <v>1</v>
      </c>
      <c r="Z760" t="n">
        <v>10</v>
      </c>
    </row>
    <row r="761">
      <c r="A761" t="n">
        <v>74</v>
      </c>
      <c r="B761" t="n">
        <v>110</v>
      </c>
      <c r="C761" t="inlineStr">
        <is>
          <t xml:space="preserve">CONCLUIDO	</t>
        </is>
      </c>
      <c r="D761" t="n">
        <v>4.8637</v>
      </c>
      <c r="E761" t="n">
        <v>20.56</v>
      </c>
      <c r="F761" t="n">
        <v>17.53</v>
      </c>
      <c r="G761" t="n">
        <v>105.15</v>
      </c>
      <c r="H761" t="n">
        <v>1.42</v>
      </c>
      <c r="I761" t="n">
        <v>10</v>
      </c>
      <c r="J761" t="n">
        <v>244.68</v>
      </c>
      <c r="K761" t="n">
        <v>56.13</v>
      </c>
      <c r="L761" t="n">
        <v>19.5</v>
      </c>
      <c r="M761" t="n">
        <v>8</v>
      </c>
      <c r="N761" t="n">
        <v>59.05</v>
      </c>
      <c r="O761" t="n">
        <v>30410.77</v>
      </c>
      <c r="P761" t="n">
        <v>239.4</v>
      </c>
      <c r="Q761" t="n">
        <v>444.55</v>
      </c>
      <c r="R761" t="n">
        <v>68.62</v>
      </c>
      <c r="S761" t="n">
        <v>48.21</v>
      </c>
      <c r="T761" t="n">
        <v>4266.25</v>
      </c>
      <c r="U761" t="n">
        <v>0.7</v>
      </c>
      <c r="V761" t="n">
        <v>0.78</v>
      </c>
      <c r="W761" t="n">
        <v>0.18</v>
      </c>
      <c r="X761" t="n">
        <v>0.25</v>
      </c>
      <c r="Y761" t="n">
        <v>1</v>
      </c>
      <c r="Z761" t="n">
        <v>10</v>
      </c>
    </row>
    <row r="762">
      <c r="A762" t="n">
        <v>75</v>
      </c>
      <c r="B762" t="n">
        <v>110</v>
      </c>
      <c r="C762" t="inlineStr">
        <is>
          <t xml:space="preserve">CONCLUIDO	</t>
        </is>
      </c>
      <c r="D762" t="n">
        <v>4.8619</v>
      </c>
      <c r="E762" t="n">
        <v>20.57</v>
      </c>
      <c r="F762" t="n">
        <v>17.53</v>
      </c>
      <c r="G762" t="n">
        <v>105.2</v>
      </c>
      <c r="H762" t="n">
        <v>1.43</v>
      </c>
      <c r="I762" t="n">
        <v>10</v>
      </c>
      <c r="J762" t="n">
        <v>245.12</v>
      </c>
      <c r="K762" t="n">
        <v>56.13</v>
      </c>
      <c r="L762" t="n">
        <v>19.75</v>
      </c>
      <c r="M762" t="n">
        <v>8</v>
      </c>
      <c r="N762" t="n">
        <v>59.24</v>
      </c>
      <c r="O762" t="n">
        <v>30465.32</v>
      </c>
      <c r="P762" t="n">
        <v>239.63</v>
      </c>
      <c r="Q762" t="n">
        <v>444.55</v>
      </c>
      <c r="R762" t="n">
        <v>68.94</v>
      </c>
      <c r="S762" t="n">
        <v>48.21</v>
      </c>
      <c r="T762" t="n">
        <v>4425.99</v>
      </c>
      <c r="U762" t="n">
        <v>0.7</v>
      </c>
      <c r="V762" t="n">
        <v>0.78</v>
      </c>
      <c r="W762" t="n">
        <v>0.18</v>
      </c>
      <c r="X762" t="n">
        <v>0.26</v>
      </c>
      <c r="Y762" t="n">
        <v>1</v>
      </c>
      <c r="Z762" t="n">
        <v>10</v>
      </c>
    </row>
    <row r="763">
      <c r="A763" t="n">
        <v>76</v>
      </c>
      <c r="B763" t="n">
        <v>110</v>
      </c>
      <c r="C763" t="inlineStr">
        <is>
          <t xml:space="preserve">CONCLUIDO	</t>
        </is>
      </c>
      <c r="D763" t="n">
        <v>4.8693</v>
      </c>
      <c r="E763" t="n">
        <v>20.54</v>
      </c>
      <c r="F763" t="n">
        <v>17.5</v>
      </c>
      <c r="G763" t="n">
        <v>105.01</v>
      </c>
      <c r="H763" t="n">
        <v>1.45</v>
      </c>
      <c r="I763" t="n">
        <v>10</v>
      </c>
      <c r="J763" t="n">
        <v>245.56</v>
      </c>
      <c r="K763" t="n">
        <v>56.13</v>
      </c>
      <c r="L763" t="n">
        <v>20</v>
      </c>
      <c r="M763" t="n">
        <v>8</v>
      </c>
      <c r="N763" t="n">
        <v>59.43</v>
      </c>
      <c r="O763" t="n">
        <v>30519.94</v>
      </c>
      <c r="P763" t="n">
        <v>238.48</v>
      </c>
      <c r="Q763" t="n">
        <v>444.55</v>
      </c>
      <c r="R763" t="n">
        <v>67.76000000000001</v>
      </c>
      <c r="S763" t="n">
        <v>48.21</v>
      </c>
      <c r="T763" t="n">
        <v>3836.77</v>
      </c>
      <c r="U763" t="n">
        <v>0.71</v>
      </c>
      <c r="V763" t="n">
        <v>0.78</v>
      </c>
      <c r="W763" t="n">
        <v>0.18</v>
      </c>
      <c r="X763" t="n">
        <v>0.23</v>
      </c>
      <c r="Y763" t="n">
        <v>1</v>
      </c>
      <c r="Z763" t="n">
        <v>10</v>
      </c>
    </row>
    <row r="764">
      <c r="A764" t="n">
        <v>77</v>
      </c>
      <c r="B764" t="n">
        <v>110</v>
      </c>
      <c r="C764" t="inlineStr">
        <is>
          <t xml:space="preserve">CONCLUIDO	</t>
        </is>
      </c>
      <c r="D764" t="n">
        <v>4.8759</v>
      </c>
      <c r="E764" t="n">
        <v>20.51</v>
      </c>
      <c r="F764" t="n">
        <v>17.47</v>
      </c>
      <c r="G764" t="n">
        <v>104.84</v>
      </c>
      <c r="H764" t="n">
        <v>1.46</v>
      </c>
      <c r="I764" t="n">
        <v>10</v>
      </c>
      <c r="J764" t="n">
        <v>246</v>
      </c>
      <c r="K764" t="n">
        <v>56.13</v>
      </c>
      <c r="L764" t="n">
        <v>20.25</v>
      </c>
      <c r="M764" t="n">
        <v>8</v>
      </c>
      <c r="N764" t="n">
        <v>59.63</v>
      </c>
      <c r="O764" t="n">
        <v>30574.64</v>
      </c>
      <c r="P764" t="n">
        <v>237.65</v>
      </c>
      <c r="Q764" t="n">
        <v>444.55</v>
      </c>
      <c r="R764" t="n">
        <v>66.98999999999999</v>
      </c>
      <c r="S764" t="n">
        <v>48.21</v>
      </c>
      <c r="T764" t="n">
        <v>3448.07</v>
      </c>
      <c r="U764" t="n">
        <v>0.72</v>
      </c>
      <c r="V764" t="n">
        <v>0.78</v>
      </c>
      <c r="W764" t="n">
        <v>0.18</v>
      </c>
      <c r="X764" t="n">
        <v>0.2</v>
      </c>
      <c r="Y764" t="n">
        <v>1</v>
      </c>
      <c r="Z764" t="n">
        <v>10</v>
      </c>
    </row>
    <row r="765">
      <c r="A765" t="n">
        <v>78</v>
      </c>
      <c r="B765" t="n">
        <v>110</v>
      </c>
      <c r="C765" t="inlineStr">
        <is>
          <t xml:space="preserve">CONCLUIDO	</t>
        </is>
      </c>
      <c r="D765" t="n">
        <v>4.8584</v>
      </c>
      <c r="E765" t="n">
        <v>20.58</v>
      </c>
      <c r="F765" t="n">
        <v>17.55</v>
      </c>
      <c r="G765" t="n">
        <v>105.29</v>
      </c>
      <c r="H765" t="n">
        <v>1.48</v>
      </c>
      <c r="I765" t="n">
        <v>10</v>
      </c>
      <c r="J765" t="n">
        <v>246.45</v>
      </c>
      <c r="K765" t="n">
        <v>56.13</v>
      </c>
      <c r="L765" t="n">
        <v>20.5</v>
      </c>
      <c r="M765" t="n">
        <v>8</v>
      </c>
      <c r="N765" t="n">
        <v>59.82</v>
      </c>
      <c r="O765" t="n">
        <v>30629.4</v>
      </c>
      <c r="P765" t="n">
        <v>238.25</v>
      </c>
      <c r="Q765" t="n">
        <v>444.55</v>
      </c>
      <c r="R765" t="n">
        <v>69.75</v>
      </c>
      <c r="S765" t="n">
        <v>48.21</v>
      </c>
      <c r="T765" t="n">
        <v>4831.08</v>
      </c>
      <c r="U765" t="n">
        <v>0.6899999999999999</v>
      </c>
      <c r="V765" t="n">
        <v>0.78</v>
      </c>
      <c r="W765" t="n">
        <v>0.17</v>
      </c>
      <c r="X765" t="n">
        <v>0.27</v>
      </c>
      <c r="Y765" t="n">
        <v>1</v>
      </c>
      <c r="Z765" t="n">
        <v>10</v>
      </c>
    </row>
    <row r="766">
      <c r="A766" t="n">
        <v>79</v>
      </c>
      <c r="B766" t="n">
        <v>110</v>
      </c>
      <c r="C766" t="inlineStr">
        <is>
          <t xml:space="preserve">CONCLUIDO	</t>
        </is>
      </c>
      <c r="D766" t="n">
        <v>4.8603</v>
      </c>
      <c r="E766" t="n">
        <v>20.58</v>
      </c>
      <c r="F766" t="n">
        <v>17.54</v>
      </c>
      <c r="G766" t="n">
        <v>105.24</v>
      </c>
      <c r="H766" t="n">
        <v>1.49</v>
      </c>
      <c r="I766" t="n">
        <v>10</v>
      </c>
      <c r="J766" t="n">
        <v>246.89</v>
      </c>
      <c r="K766" t="n">
        <v>56.13</v>
      </c>
      <c r="L766" t="n">
        <v>20.75</v>
      </c>
      <c r="M766" t="n">
        <v>8</v>
      </c>
      <c r="N766" t="n">
        <v>60.02</v>
      </c>
      <c r="O766" t="n">
        <v>30684.23</v>
      </c>
      <c r="P766" t="n">
        <v>237.49</v>
      </c>
      <c r="Q766" t="n">
        <v>444.55</v>
      </c>
      <c r="R766" t="n">
        <v>69.33</v>
      </c>
      <c r="S766" t="n">
        <v>48.21</v>
      </c>
      <c r="T766" t="n">
        <v>4618.38</v>
      </c>
      <c r="U766" t="n">
        <v>0.7</v>
      </c>
      <c r="V766" t="n">
        <v>0.78</v>
      </c>
      <c r="W766" t="n">
        <v>0.18</v>
      </c>
      <c r="X766" t="n">
        <v>0.26</v>
      </c>
      <c r="Y766" t="n">
        <v>1</v>
      </c>
      <c r="Z766" t="n">
        <v>10</v>
      </c>
    </row>
    <row r="767">
      <c r="A767" t="n">
        <v>80</v>
      </c>
      <c r="B767" t="n">
        <v>110</v>
      </c>
      <c r="C767" t="inlineStr">
        <is>
          <t xml:space="preserve">CONCLUIDO	</t>
        </is>
      </c>
      <c r="D767" t="n">
        <v>4.8591</v>
      </c>
      <c r="E767" t="n">
        <v>20.58</v>
      </c>
      <c r="F767" t="n">
        <v>17.55</v>
      </c>
      <c r="G767" t="n">
        <v>105.27</v>
      </c>
      <c r="H767" t="n">
        <v>1.51</v>
      </c>
      <c r="I767" t="n">
        <v>10</v>
      </c>
      <c r="J767" t="n">
        <v>247.34</v>
      </c>
      <c r="K767" t="n">
        <v>56.13</v>
      </c>
      <c r="L767" t="n">
        <v>21</v>
      </c>
      <c r="M767" t="n">
        <v>8</v>
      </c>
      <c r="N767" t="n">
        <v>60.21</v>
      </c>
      <c r="O767" t="n">
        <v>30739.14</v>
      </c>
      <c r="P767" t="n">
        <v>236.69</v>
      </c>
      <c r="Q767" t="n">
        <v>444.55</v>
      </c>
      <c r="R767" t="n">
        <v>69.34</v>
      </c>
      <c r="S767" t="n">
        <v>48.21</v>
      </c>
      <c r="T767" t="n">
        <v>4626.41</v>
      </c>
      <c r="U767" t="n">
        <v>0.7</v>
      </c>
      <c r="V767" t="n">
        <v>0.78</v>
      </c>
      <c r="W767" t="n">
        <v>0.18</v>
      </c>
      <c r="X767" t="n">
        <v>0.27</v>
      </c>
      <c r="Y767" t="n">
        <v>1</v>
      </c>
      <c r="Z767" t="n">
        <v>10</v>
      </c>
    </row>
    <row r="768">
      <c r="A768" t="n">
        <v>81</v>
      </c>
      <c r="B768" t="n">
        <v>110</v>
      </c>
      <c r="C768" t="inlineStr">
        <is>
          <t xml:space="preserve">CONCLUIDO	</t>
        </is>
      </c>
      <c r="D768" t="n">
        <v>4.8808</v>
      </c>
      <c r="E768" t="n">
        <v>20.49</v>
      </c>
      <c r="F768" t="n">
        <v>17.5</v>
      </c>
      <c r="G768" t="n">
        <v>116.64</v>
      </c>
      <c r="H768" t="n">
        <v>1.53</v>
      </c>
      <c r="I768" t="n">
        <v>9</v>
      </c>
      <c r="J768" t="n">
        <v>247.78</v>
      </c>
      <c r="K768" t="n">
        <v>56.13</v>
      </c>
      <c r="L768" t="n">
        <v>21.25</v>
      </c>
      <c r="M768" t="n">
        <v>7</v>
      </c>
      <c r="N768" t="n">
        <v>60.41</v>
      </c>
      <c r="O768" t="n">
        <v>30794.11</v>
      </c>
      <c r="P768" t="n">
        <v>235.74</v>
      </c>
      <c r="Q768" t="n">
        <v>444.58</v>
      </c>
      <c r="R768" t="n">
        <v>67.75</v>
      </c>
      <c r="S768" t="n">
        <v>48.21</v>
      </c>
      <c r="T768" t="n">
        <v>3834.6</v>
      </c>
      <c r="U768" t="n">
        <v>0.71</v>
      </c>
      <c r="V768" t="n">
        <v>0.78</v>
      </c>
      <c r="W768" t="n">
        <v>0.18</v>
      </c>
      <c r="X768" t="n">
        <v>0.22</v>
      </c>
      <c r="Y768" t="n">
        <v>1</v>
      </c>
      <c r="Z768" t="n">
        <v>10</v>
      </c>
    </row>
    <row r="769">
      <c r="A769" t="n">
        <v>82</v>
      </c>
      <c r="B769" t="n">
        <v>110</v>
      </c>
      <c r="C769" t="inlineStr">
        <is>
          <t xml:space="preserve">CONCLUIDO	</t>
        </is>
      </c>
      <c r="D769" t="n">
        <v>4.8794</v>
      </c>
      <c r="E769" t="n">
        <v>20.49</v>
      </c>
      <c r="F769" t="n">
        <v>17.5</v>
      </c>
      <c r="G769" t="n">
        <v>116.68</v>
      </c>
      <c r="H769" t="n">
        <v>1.54</v>
      </c>
      <c r="I769" t="n">
        <v>9</v>
      </c>
      <c r="J769" t="n">
        <v>248.23</v>
      </c>
      <c r="K769" t="n">
        <v>56.13</v>
      </c>
      <c r="L769" t="n">
        <v>21.5</v>
      </c>
      <c r="M769" t="n">
        <v>7</v>
      </c>
      <c r="N769" t="n">
        <v>60.6</v>
      </c>
      <c r="O769" t="n">
        <v>30849.16</v>
      </c>
      <c r="P769" t="n">
        <v>235.84</v>
      </c>
      <c r="Q769" t="n">
        <v>444.55</v>
      </c>
      <c r="R769" t="n">
        <v>67.95999999999999</v>
      </c>
      <c r="S769" t="n">
        <v>48.21</v>
      </c>
      <c r="T769" t="n">
        <v>3939.26</v>
      </c>
      <c r="U769" t="n">
        <v>0.71</v>
      </c>
      <c r="V769" t="n">
        <v>0.78</v>
      </c>
      <c r="W769" t="n">
        <v>0.18</v>
      </c>
      <c r="X769" t="n">
        <v>0.23</v>
      </c>
      <c r="Y769" t="n">
        <v>1</v>
      </c>
      <c r="Z769" t="n">
        <v>10</v>
      </c>
    </row>
    <row r="770">
      <c r="A770" t="n">
        <v>83</v>
      </c>
      <c r="B770" t="n">
        <v>110</v>
      </c>
      <c r="C770" t="inlineStr">
        <is>
          <t xml:space="preserve">CONCLUIDO	</t>
        </is>
      </c>
      <c r="D770" t="n">
        <v>4.8761</v>
      </c>
      <c r="E770" t="n">
        <v>20.51</v>
      </c>
      <c r="F770" t="n">
        <v>17.52</v>
      </c>
      <c r="G770" t="n">
        <v>116.77</v>
      </c>
      <c r="H770" t="n">
        <v>1.56</v>
      </c>
      <c r="I770" t="n">
        <v>9</v>
      </c>
      <c r="J770" t="n">
        <v>248.68</v>
      </c>
      <c r="K770" t="n">
        <v>56.13</v>
      </c>
      <c r="L770" t="n">
        <v>21.75</v>
      </c>
      <c r="M770" t="n">
        <v>7</v>
      </c>
      <c r="N770" t="n">
        <v>60.8</v>
      </c>
      <c r="O770" t="n">
        <v>30904.28</v>
      </c>
      <c r="P770" t="n">
        <v>236.17</v>
      </c>
      <c r="Q770" t="n">
        <v>444.55</v>
      </c>
      <c r="R770" t="n">
        <v>68.43000000000001</v>
      </c>
      <c r="S770" t="n">
        <v>48.21</v>
      </c>
      <c r="T770" t="n">
        <v>4176.69</v>
      </c>
      <c r="U770" t="n">
        <v>0.7</v>
      </c>
      <c r="V770" t="n">
        <v>0.78</v>
      </c>
      <c r="W770" t="n">
        <v>0.18</v>
      </c>
      <c r="X770" t="n">
        <v>0.24</v>
      </c>
      <c r="Y770" t="n">
        <v>1</v>
      </c>
      <c r="Z770" t="n">
        <v>10</v>
      </c>
    </row>
    <row r="771">
      <c r="A771" t="n">
        <v>84</v>
      </c>
      <c r="B771" t="n">
        <v>110</v>
      </c>
      <c r="C771" t="inlineStr">
        <is>
          <t xml:space="preserve">CONCLUIDO	</t>
        </is>
      </c>
      <c r="D771" t="n">
        <v>4.8819</v>
      </c>
      <c r="E771" t="n">
        <v>20.48</v>
      </c>
      <c r="F771" t="n">
        <v>17.49</v>
      </c>
      <c r="G771" t="n">
        <v>116.61</v>
      </c>
      <c r="H771" t="n">
        <v>1.57</v>
      </c>
      <c r="I771" t="n">
        <v>9</v>
      </c>
      <c r="J771" t="n">
        <v>249.12</v>
      </c>
      <c r="K771" t="n">
        <v>56.13</v>
      </c>
      <c r="L771" t="n">
        <v>22</v>
      </c>
      <c r="M771" t="n">
        <v>7</v>
      </c>
      <c r="N771" t="n">
        <v>61</v>
      </c>
      <c r="O771" t="n">
        <v>30959.46</v>
      </c>
      <c r="P771" t="n">
        <v>236.08</v>
      </c>
      <c r="Q771" t="n">
        <v>444.55</v>
      </c>
      <c r="R771" t="n">
        <v>67.53</v>
      </c>
      <c r="S771" t="n">
        <v>48.21</v>
      </c>
      <c r="T771" t="n">
        <v>3723.21</v>
      </c>
      <c r="U771" t="n">
        <v>0.71</v>
      </c>
      <c r="V771" t="n">
        <v>0.78</v>
      </c>
      <c r="W771" t="n">
        <v>0.18</v>
      </c>
      <c r="X771" t="n">
        <v>0.21</v>
      </c>
      <c r="Y771" t="n">
        <v>1</v>
      </c>
      <c r="Z771" t="n">
        <v>10</v>
      </c>
    </row>
    <row r="772">
      <c r="A772" t="n">
        <v>85</v>
      </c>
      <c r="B772" t="n">
        <v>110</v>
      </c>
      <c r="C772" t="inlineStr">
        <is>
          <t xml:space="preserve">CONCLUIDO	</t>
        </is>
      </c>
      <c r="D772" t="n">
        <v>4.8765</v>
      </c>
      <c r="E772" t="n">
        <v>20.51</v>
      </c>
      <c r="F772" t="n">
        <v>17.51</v>
      </c>
      <c r="G772" t="n">
        <v>116.76</v>
      </c>
      <c r="H772" t="n">
        <v>1.59</v>
      </c>
      <c r="I772" t="n">
        <v>9</v>
      </c>
      <c r="J772" t="n">
        <v>249.57</v>
      </c>
      <c r="K772" t="n">
        <v>56.13</v>
      </c>
      <c r="L772" t="n">
        <v>22.25</v>
      </c>
      <c r="M772" t="n">
        <v>7</v>
      </c>
      <c r="N772" t="n">
        <v>61.2</v>
      </c>
      <c r="O772" t="n">
        <v>31014.73</v>
      </c>
      <c r="P772" t="n">
        <v>236.29</v>
      </c>
      <c r="Q772" t="n">
        <v>444.55</v>
      </c>
      <c r="R772" t="n">
        <v>68.41</v>
      </c>
      <c r="S772" t="n">
        <v>48.21</v>
      </c>
      <c r="T772" t="n">
        <v>4165.89</v>
      </c>
      <c r="U772" t="n">
        <v>0.7</v>
      </c>
      <c r="V772" t="n">
        <v>0.78</v>
      </c>
      <c r="W772" t="n">
        <v>0.18</v>
      </c>
      <c r="X772" t="n">
        <v>0.24</v>
      </c>
      <c r="Y772" t="n">
        <v>1</v>
      </c>
      <c r="Z772" t="n">
        <v>10</v>
      </c>
    </row>
    <row r="773">
      <c r="A773" t="n">
        <v>86</v>
      </c>
      <c r="B773" t="n">
        <v>110</v>
      </c>
      <c r="C773" t="inlineStr">
        <is>
          <t xml:space="preserve">CONCLUIDO	</t>
        </is>
      </c>
      <c r="D773" t="n">
        <v>4.8799</v>
      </c>
      <c r="E773" t="n">
        <v>20.49</v>
      </c>
      <c r="F773" t="n">
        <v>17.5</v>
      </c>
      <c r="G773" t="n">
        <v>116.66</v>
      </c>
      <c r="H773" t="n">
        <v>1.6</v>
      </c>
      <c r="I773" t="n">
        <v>9</v>
      </c>
      <c r="J773" t="n">
        <v>250.02</v>
      </c>
      <c r="K773" t="n">
        <v>56.13</v>
      </c>
      <c r="L773" t="n">
        <v>22.5</v>
      </c>
      <c r="M773" t="n">
        <v>7</v>
      </c>
      <c r="N773" t="n">
        <v>61.39</v>
      </c>
      <c r="O773" t="n">
        <v>31070.06</v>
      </c>
      <c r="P773" t="n">
        <v>236.43</v>
      </c>
      <c r="Q773" t="n">
        <v>444.55</v>
      </c>
      <c r="R773" t="n">
        <v>67.8</v>
      </c>
      <c r="S773" t="n">
        <v>48.21</v>
      </c>
      <c r="T773" t="n">
        <v>3858.78</v>
      </c>
      <c r="U773" t="n">
        <v>0.71</v>
      </c>
      <c r="V773" t="n">
        <v>0.78</v>
      </c>
      <c r="W773" t="n">
        <v>0.18</v>
      </c>
      <c r="X773" t="n">
        <v>0.22</v>
      </c>
      <c r="Y773" t="n">
        <v>1</v>
      </c>
      <c r="Z773" t="n">
        <v>10</v>
      </c>
    </row>
    <row r="774">
      <c r="A774" t="n">
        <v>87</v>
      </c>
      <c r="B774" t="n">
        <v>110</v>
      </c>
      <c r="C774" t="inlineStr">
        <is>
          <t xml:space="preserve">CONCLUIDO	</t>
        </is>
      </c>
      <c r="D774" t="n">
        <v>4.8812</v>
      </c>
      <c r="E774" t="n">
        <v>20.49</v>
      </c>
      <c r="F774" t="n">
        <v>17.49</v>
      </c>
      <c r="G774" t="n">
        <v>116.63</v>
      </c>
      <c r="H774" t="n">
        <v>1.62</v>
      </c>
      <c r="I774" t="n">
        <v>9</v>
      </c>
      <c r="J774" t="n">
        <v>250.47</v>
      </c>
      <c r="K774" t="n">
        <v>56.13</v>
      </c>
      <c r="L774" t="n">
        <v>22.75</v>
      </c>
      <c r="M774" t="n">
        <v>7</v>
      </c>
      <c r="N774" t="n">
        <v>61.59</v>
      </c>
      <c r="O774" t="n">
        <v>31125.47</v>
      </c>
      <c r="P774" t="n">
        <v>235.69</v>
      </c>
      <c r="Q774" t="n">
        <v>444.55</v>
      </c>
      <c r="R774" t="n">
        <v>67.62</v>
      </c>
      <c r="S774" t="n">
        <v>48.21</v>
      </c>
      <c r="T774" t="n">
        <v>3772.18</v>
      </c>
      <c r="U774" t="n">
        <v>0.71</v>
      </c>
      <c r="V774" t="n">
        <v>0.78</v>
      </c>
      <c r="W774" t="n">
        <v>0.18</v>
      </c>
      <c r="X774" t="n">
        <v>0.22</v>
      </c>
      <c r="Y774" t="n">
        <v>1</v>
      </c>
      <c r="Z774" t="n">
        <v>10</v>
      </c>
    </row>
    <row r="775">
      <c r="A775" t="n">
        <v>88</v>
      </c>
      <c r="B775" t="n">
        <v>110</v>
      </c>
      <c r="C775" t="inlineStr">
        <is>
          <t xml:space="preserve">CONCLUIDO	</t>
        </is>
      </c>
      <c r="D775" t="n">
        <v>4.8846</v>
      </c>
      <c r="E775" t="n">
        <v>20.47</v>
      </c>
      <c r="F775" t="n">
        <v>17.48</v>
      </c>
      <c r="G775" t="n">
        <v>116.53</v>
      </c>
      <c r="H775" t="n">
        <v>1.63</v>
      </c>
      <c r="I775" t="n">
        <v>9</v>
      </c>
      <c r="J775" t="n">
        <v>250.92</v>
      </c>
      <c r="K775" t="n">
        <v>56.13</v>
      </c>
      <c r="L775" t="n">
        <v>23</v>
      </c>
      <c r="M775" t="n">
        <v>7</v>
      </c>
      <c r="N775" t="n">
        <v>61.79</v>
      </c>
      <c r="O775" t="n">
        <v>31180.95</v>
      </c>
      <c r="P775" t="n">
        <v>235.03</v>
      </c>
      <c r="Q775" t="n">
        <v>444.55</v>
      </c>
      <c r="R775" t="n">
        <v>67.11</v>
      </c>
      <c r="S775" t="n">
        <v>48.21</v>
      </c>
      <c r="T775" t="n">
        <v>3513.36</v>
      </c>
      <c r="U775" t="n">
        <v>0.72</v>
      </c>
      <c r="V775" t="n">
        <v>0.78</v>
      </c>
      <c r="W775" t="n">
        <v>0.18</v>
      </c>
      <c r="X775" t="n">
        <v>0.2</v>
      </c>
      <c r="Y775" t="n">
        <v>1</v>
      </c>
      <c r="Z775" t="n">
        <v>10</v>
      </c>
    </row>
    <row r="776">
      <c r="A776" t="n">
        <v>89</v>
      </c>
      <c r="B776" t="n">
        <v>110</v>
      </c>
      <c r="C776" t="inlineStr">
        <is>
          <t xml:space="preserve">CONCLUIDO	</t>
        </is>
      </c>
      <c r="D776" t="n">
        <v>4.8893</v>
      </c>
      <c r="E776" t="n">
        <v>20.45</v>
      </c>
      <c r="F776" t="n">
        <v>17.46</v>
      </c>
      <c r="G776" t="n">
        <v>116.4</v>
      </c>
      <c r="H776" t="n">
        <v>1.65</v>
      </c>
      <c r="I776" t="n">
        <v>9</v>
      </c>
      <c r="J776" t="n">
        <v>251.37</v>
      </c>
      <c r="K776" t="n">
        <v>56.13</v>
      </c>
      <c r="L776" t="n">
        <v>23.25</v>
      </c>
      <c r="M776" t="n">
        <v>7</v>
      </c>
      <c r="N776" t="n">
        <v>61.99</v>
      </c>
      <c r="O776" t="n">
        <v>31236.5</v>
      </c>
      <c r="P776" t="n">
        <v>234.71</v>
      </c>
      <c r="Q776" t="n">
        <v>444.55</v>
      </c>
      <c r="R776" t="n">
        <v>66.41</v>
      </c>
      <c r="S776" t="n">
        <v>48.21</v>
      </c>
      <c r="T776" t="n">
        <v>3164.23</v>
      </c>
      <c r="U776" t="n">
        <v>0.73</v>
      </c>
      <c r="V776" t="n">
        <v>0.78</v>
      </c>
      <c r="W776" t="n">
        <v>0.18</v>
      </c>
      <c r="X776" t="n">
        <v>0.18</v>
      </c>
      <c r="Y776" t="n">
        <v>1</v>
      </c>
      <c r="Z776" t="n">
        <v>10</v>
      </c>
    </row>
    <row r="777">
      <c r="A777" t="n">
        <v>90</v>
      </c>
      <c r="B777" t="n">
        <v>110</v>
      </c>
      <c r="C777" t="inlineStr">
        <is>
          <t xml:space="preserve">CONCLUIDO	</t>
        </is>
      </c>
      <c r="D777" t="n">
        <v>4.8797</v>
      </c>
      <c r="E777" t="n">
        <v>20.49</v>
      </c>
      <c r="F777" t="n">
        <v>17.5</v>
      </c>
      <c r="G777" t="n">
        <v>116.67</v>
      </c>
      <c r="H777" t="n">
        <v>1.66</v>
      </c>
      <c r="I777" t="n">
        <v>9</v>
      </c>
      <c r="J777" t="n">
        <v>251.82</v>
      </c>
      <c r="K777" t="n">
        <v>56.13</v>
      </c>
      <c r="L777" t="n">
        <v>23.5</v>
      </c>
      <c r="M777" t="n">
        <v>7</v>
      </c>
      <c r="N777" t="n">
        <v>62.19</v>
      </c>
      <c r="O777" t="n">
        <v>31292.13</v>
      </c>
      <c r="P777" t="n">
        <v>234.49</v>
      </c>
      <c r="Q777" t="n">
        <v>444.55</v>
      </c>
      <c r="R777" t="n">
        <v>68.05</v>
      </c>
      <c r="S777" t="n">
        <v>48.21</v>
      </c>
      <c r="T777" t="n">
        <v>3987.48</v>
      </c>
      <c r="U777" t="n">
        <v>0.71</v>
      </c>
      <c r="V777" t="n">
        <v>0.78</v>
      </c>
      <c r="W777" t="n">
        <v>0.17</v>
      </c>
      <c r="X777" t="n">
        <v>0.22</v>
      </c>
      <c r="Y777" t="n">
        <v>1</v>
      </c>
      <c r="Z777" t="n">
        <v>10</v>
      </c>
    </row>
    <row r="778">
      <c r="A778" t="n">
        <v>91</v>
      </c>
      <c r="B778" t="n">
        <v>110</v>
      </c>
      <c r="C778" t="inlineStr">
        <is>
          <t xml:space="preserve">CONCLUIDO	</t>
        </is>
      </c>
      <c r="D778" t="n">
        <v>4.8673</v>
      </c>
      <c r="E778" t="n">
        <v>20.55</v>
      </c>
      <c r="F778" t="n">
        <v>17.55</v>
      </c>
      <c r="G778" t="n">
        <v>117.02</v>
      </c>
      <c r="H778" t="n">
        <v>1.67</v>
      </c>
      <c r="I778" t="n">
        <v>9</v>
      </c>
      <c r="J778" t="n">
        <v>252.27</v>
      </c>
      <c r="K778" t="n">
        <v>56.13</v>
      </c>
      <c r="L778" t="n">
        <v>23.75</v>
      </c>
      <c r="M778" t="n">
        <v>7</v>
      </c>
      <c r="N778" t="n">
        <v>62.4</v>
      </c>
      <c r="O778" t="n">
        <v>31347.83</v>
      </c>
      <c r="P778" t="n">
        <v>234.81</v>
      </c>
      <c r="Q778" t="n">
        <v>444.55</v>
      </c>
      <c r="R778" t="n">
        <v>69.7</v>
      </c>
      <c r="S778" t="n">
        <v>48.21</v>
      </c>
      <c r="T778" t="n">
        <v>4810.65</v>
      </c>
      <c r="U778" t="n">
        <v>0.6899999999999999</v>
      </c>
      <c r="V778" t="n">
        <v>0.78</v>
      </c>
      <c r="W778" t="n">
        <v>0.18</v>
      </c>
      <c r="X778" t="n">
        <v>0.28</v>
      </c>
      <c r="Y778" t="n">
        <v>1</v>
      </c>
      <c r="Z778" t="n">
        <v>10</v>
      </c>
    </row>
    <row r="779">
      <c r="A779" t="n">
        <v>92</v>
      </c>
      <c r="B779" t="n">
        <v>110</v>
      </c>
      <c r="C779" t="inlineStr">
        <is>
          <t xml:space="preserve">CONCLUIDO	</t>
        </is>
      </c>
      <c r="D779" t="n">
        <v>4.8992</v>
      </c>
      <c r="E779" t="n">
        <v>20.41</v>
      </c>
      <c r="F779" t="n">
        <v>17.46</v>
      </c>
      <c r="G779" t="n">
        <v>130.96</v>
      </c>
      <c r="H779" t="n">
        <v>1.69</v>
      </c>
      <c r="I779" t="n">
        <v>8</v>
      </c>
      <c r="J779" t="n">
        <v>252.73</v>
      </c>
      <c r="K779" t="n">
        <v>56.13</v>
      </c>
      <c r="L779" t="n">
        <v>24</v>
      </c>
      <c r="M779" t="n">
        <v>6</v>
      </c>
      <c r="N779" t="n">
        <v>62.6</v>
      </c>
      <c r="O779" t="n">
        <v>31403.6</v>
      </c>
      <c r="P779" t="n">
        <v>233.44</v>
      </c>
      <c r="Q779" t="n">
        <v>444.55</v>
      </c>
      <c r="R779" t="n">
        <v>66.59999999999999</v>
      </c>
      <c r="S779" t="n">
        <v>48.21</v>
      </c>
      <c r="T779" t="n">
        <v>3262.76</v>
      </c>
      <c r="U779" t="n">
        <v>0.72</v>
      </c>
      <c r="V779" t="n">
        <v>0.78</v>
      </c>
      <c r="W779" t="n">
        <v>0.18</v>
      </c>
      <c r="X779" t="n">
        <v>0.18</v>
      </c>
      <c r="Y779" t="n">
        <v>1</v>
      </c>
      <c r="Z779" t="n">
        <v>10</v>
      </c>
    </row>
    <row r="780">
      <c r="A780" t="n">
        <v>93</v>
      </c>
      <c r="B780" t="n">
        <v>110</v>
      </c>
      <c r="C780" t="inlineStr">
        <is>
          <t xml:space="preserve">CONCLUIDO	</t>
        </is>
      </c>
      <c r="D780" t="n">
        <v>4.8966</v>
      </c>
      <c r="E780" t="n">
        <v>20.42</v>
      </c>
      <c r="F780" t="n">
        <v>17.47</v>
      </c>
      <c r="G780" t="n">
        <v>131.04</v>
      </c>
      <c r="H780" t="n">
        <v>1.7</v>
      </c>
      <c r="I780" t="n">
        <v>8</v>
      </c>
      <c r="J780" t="n">
        <v>253.18</v>
      </c>
      <c r="K780" t="n">
        <v>56.13</v>
      </c>
      <c r="L780" t="n">
        <v>24.25</v>
      </c>
      <c r="M780" t="n">
        <v>6</v>
      </c>
      <c r="N780" t="n">
        <v>62.8</v>
      </c>
      <c r="O780" t="n">
        <v>31459.45</v>
      </c>
      <c r="P780" t="n">
        <v>233.53</v>
      </c>
      <c r="Q780" t="n">
        <v>444.55</v>
      </c>
      <c r="R780" t="n">
        <v>67.04000000000001</v>
      </c>
      <c r="S780" t="n">
        <v>48.21</v>
      </c>
      <c r="T780" t="n">
        <v>3484.2</v>
      </c>
      <c r="U780" t="n">
        <v>0.72</v>
      </c>
      <c r="V780" t="n">
        <v>0.78</v>
      </c>
      <c r="W780" t="n">
        <v>0.17</v>
      </c>
      <c r="X780" t="n">
        <v>0.2</v>
      </c>
      <c r="Y780" t="n">
        <v>1</v>
      </c>
      <c r="Z780" t="n">
        <v>10</v>
      </c>
    </row>
    <row r="781">
      <c r="A781" t="n">
        <v>94</v>
      </c>
      <c r="B781" t="n">
        <v>110</v>
      </c>
      <c r="C781" t="inlineStr">
        <is>
          <t xml:space="preserve">CONCLUIDO	</t>
        </is>
      </c>
      <c r="D781" t="n">
        <v>4.8944</v>
      </c>
      <c r="E781" t="n">
        <v>20.43</v>
      </c>
      <c r="F781" t="n">
        <v>17.48</v>
      </c>
      <c r="G781" t="n">
        <v>131.11</v>
      </c>
      <c r="H781" t="n">
        <v>1.72</v>
      </c>
      <c r="I781" t="n">
        <v>8</v>
      </c>
      <c r="J781" t="n">
        <v>253.63</v>
      </c>
      <c r="K781" t="n">
        <v>56.13</v>
      </c>
      <c r="L781" t="n">
        <v>24.5</v>
      </c>
      <c r="M781" t="n">
        <v>6</v>
      </c>
      <c r="N781" t="n">
        <v>63</v>
      </c>
      <c r="O781" t="n">
        <v>31515.37</v>
      </c>
      <c r="P781" t="n">
        <v>233.76</v>
      </c>
      <c r="Q781" t="n">
        <v>444.56</v>
      </c>
      <c r="R781" t="n">
        <v>67.26000000000001</v>
      </c>
      <c r="S781" t="n">
        <v>48.21</v>
      </c>
      <c r="T781" t="n">
        <v>3592.53</v>
      </c>
      <c r="U781" t="n">
        <v>0.72</v>
      </c>
      <c r="V781" t="n">
        <v>0.78</v>
      </c>
      <c r="W781" t="n">
        <v>0.18</v>
      </c>
      <c r="X781" t="n">
        <v>0.2</v>
      </c>
      <c r="Y781" t="n">
        <v>1</v>
      </c>
      <c r="Z781" t="n">
        <v>10</v>
      </c>
    </row>
    <row r="782">
      <c r="A782" t="n">
        <v>95</v>
      </c>
      <c r="B782" t="n">
        <v>110</v>
      </c>
      <c r="C782" t="inlineStr">
        <is>
          <t xml:space="preserve">CONCLUIDO	</t>
        </is>
      </c>
      <c r="D782" t="n">
        <v>4.8957</v>
      </c>
      <c r="E782" t="n">
        <v>20.43</v>
      </c>
      <c r="F782" t="n">
        <v>17.48</v>
      </c>
      <c r="G782" t="n">
        <v>131.07</v>
      </c>
      <c r="H782" t="n">
        <v>1.73</v>
      </c>
      <c r="I782" t="n">
        <v>8</v>
      </c>
      <c r="J782" t="n">
        <v>254.09</v>
      </c>
      <c r="K782" t="n">
        <v>56.13</v>
      </c>
      <c r="L782" t="n">
        <v>24.75</v>
      </c>
      <c r="M782" t="n">
        <v>6</v>
      </c>
      <c r="N782" t="n">
        <v>63.21</v>
      </c>
      <c r="O782" t="n">
        <v>31571.37</v>
      </c>
      <c r="P782" t="n">
        <v>233.14</v>
      </c>
      <c r="Q782" t="n">
        <v>444.56</v>
      </c>
      <c r="R782" t="n">
        <v>67.06</v>
      </c>
      <c r="S782" t="n">
        <v>48.21</v>
      </c>
      <c r="T782" t="n">
        <v>3496.34</v>
      </c>
      <c r="U782" t="n">
        <v>0.72</v>
      </c>
      <c r="V782" t="n">
        <v>0.78</v>
      </c>
      <c r="W782" t="n">
        <v>0.18</v>
      </c>
      <c r="X782" t="n">
        <v>0.2</v>
      </c>
      <c r="Y782" t="n">
        <v>1</v>
      </c>
      <c r="Z782" t="n">
        <v>10</v>
      </c>
    </row>
    <row r="783">
      <c r="A783" t="n">
        <v>96</v>
      </c>
      <c r="B783" t="n">
        <v>110</v>
      </c>
      <c r="C783" t="inlineStr">
        <is>
          <t xml:space="preserve">CONCLUIDO	</t>
        </is>
      </c>
      <c r="D783" t="n">
        <v>4.8954</v>
      </c>
      <c r="E783" t="n">
        <v>20.43</v>
      </c>
      <c r="F783" t="n">
        <v>17.48</v>
      </c>
      <c r="G783" t="n">
        <v>131.08</v>
      </c>
      <c r="H783" t="n">
        <v>1.75</v>
      </c>
      <c r="I783" t="n">
        <v>8</v>
      </c>
      <c r="J783" t="n">
        <v>254.54</v>
      </c>
      <c r="K783" t="n">
        <v>56.13</v>
      </c>
      <c r="L783" t="n">
        <v>25</v>
      </c>
      <c r="M783" t="n">
        <v>6</v>
      </c>
      <c r="N783" t="n">
        <v>63.41</v>
      </c>
      <c r="O783" t="n">
        <v>31627.44</v>
      </c>
      <c r="P783" t="n">
        <v>233.06</v>
      </c>
      <c r="Q783" t="n">
        <v>444.55</v>
      </c>
      <c r="R783" t="n">
        <v>67.18000000000001</v>
      </c>
      <c r="S783" t="n">
        <v>48.21</v>
      </c>
      <c r="T783" t="n">
        <v>3557.37</v>
      </c>
      <c r="U783" t="n">
        <v>0.72</v>
      </c>
      <c r="V783" t="n">
        <v>0.78</v>
      </c>
      <c r="W783" t="n">
        <v>0.18</v>
      </c>
      <c r="X783" t="n">
        <v>0.2</v>
      </c>
      <c r="Y783" t="n">
        <v>1</v>
      </c>
      <c r="Z783" t="n">
        <v>10</v>
      </c>
    </row>
    <row r="784">
      <c r="A784" t="n">
        <v>97</v>
      </c>
      <c r="B784" t="n">
        <v>110</v>
      </c>
      <c r="C784" t="inlineStr">
        <is>
          <t xml:space="preserve">CONCLUIDO	</t>
        </is>
      </c>
      <c r="D784" t="n">
        <v>4.8958</v>
      </c>
      <c r="E784" t="n">
        <v>20.43</v>
      </c>
      <c r="F784" t="n">
        <v>17.48</v>
      </c>
      <c r="G784" t="n">
        <v>131.06</v>
      </c>
      <c r="H784" t="n">
        <v>1.76</v>
      </c>
      <c r="I784" t="n">
        <v>8</v>
      </c>
      <c r="J784" t="n">
        <v>255</v>
      </c>
      <c r="K784" t="n">
        <v>56.13</v>
      </c>
      <c r="L784" t="n">
        <v>25.25</v>
      </c>
      <c r="M784" t="n">
        <v>6</v>
      </c>
      <c r="N784" t="n">
        <v>63.62</v>
      </c>
      <c r="O784" t="n">
        <v>31683.59</v>
      </c>
      <c r="P784" t="n">
        <v>232.57</v>
      </c>
      <c r="Q784" t="n">
        <v>444.55</v>
      </c>
      <c r="R784" t="n">
        <v>67.12</v>
      </c>
      <c r="S784" t="n">
        <v>48.21</v>
      </c>
      <c r="T784" t="n">
        <v>3524.96</v>
      </c>
      <c r="U784" t="n">
        <v>0.72</v>
      </c>
      <c r="V784" t="n">
        <v>0.78</v>
      </c>
      <c r="W784" t="n">
        <v>0.18</v>
      </c>
      <c r="X784" t="n">
        <v>0.2</v>
      </c>
      <c r="Y784" t="n">
        <v>1</v>
      </c>
      <c r="Z784" t="n">
        <v>10</v>
      </c>
    </row>
    <row r="785">
      <c r="A785" t="n">
        <v>98</v>
      </c>
      <c r="B785" t="n">
        <v>110</v>
      </c>
      <c r="C785" t="inlineStr">
        <is>
          <t xml:space="preserve">CONCLUIDO	</t>
        </is>
      </c>
      <c r="D785" t="n">
        <v>4.8936</v>
      </c>
      <c r="E785" t="n">
        <v>20.43</v>
      </c>
      <c r="F785" t="n">
        <v>17.48</v>
      </c>
      <c r="G785" t="n">
        <v>131.13</v>
      </c>
      <c r="H785" t="n">
        <v>1.78</v>
      </c>
      <c r="I785" t="n">
        <v>8</v>
      </c>
      <c r="J785" t="n">
        <v>255.45</v>
      </c>
      <c r="K785" t="n">
        <v>56.13</v>
      </c>
      <c r="L785" t="n">
        <v>25.5</v>
      </c>
      <c r="M785" t="n">
        <v>6</v>
      </c>
      <c r="N785" t="n">
        <v>63.82</v>
      </c>
      <c r="O785" t="n">
        <v>31739.82</v>
      </c>
      <c r="P785" t="n">
        <v>232.64</v>
      </c>
      <c r="Q785" t="n">
        <v>444.55</v>
      </c>
      <c r="R785" t="n">
        <v>67.38</v>
      </c>
      <c r="S785" t="n">
        <v>48.21</v>
      </c>
      <c r="T785" t="n">
        <v>3653.98</v>
      </c>
      <c r="U785" t="n">
        <v>0.72</v>
      </c>
      <c r="V785" t="n">
        <v>0.78</v>
      </c>
      <c r="W785" t="n">
        <v>0.18</v>
      </c>
      <c r="X785" t="n">
        <v>0.21</v>
      </c>
      <c r="Y785" t="n">
        <v>1</v>
      </c>
      <c r="Z785" t="n">
        <v>10</v>
      </c>
    </row>
    <row r="786">
      <c r="A786" t="n">
        <v>99</v>
      </c>
      <c r="B786" t="n">
        <v>110</v>
      </c>
      <c r="C786" t="inlineStr">
        <is>
          <t xml:space="preserve">CONCLUIDO	</t>
        </is>
      </c>
      <c r="D786" t="n">
        <v>4.9009</v>
      </c>
      <c r="E786" t="n">
        <v>20.4</v>
      </c>
      <c r="F786" t="n">
        <v>17.45</v>
      </c>
      <c r="G786" t="n">
        <v>130.9</v>
      </c>
      <c r="H786" t="n">
        <v>1.79</v>
      </c>
      <c r="I786" t="n">
        <v>8</v>
      </c>
      <c r="J786" t="n">
        <v>255.91</v>
      </c>
      <c r="K786" t="n">
        <v>56.13</v>
      </c>
      <c r="L786" t="n">
        <v>25.75</v>
      </c>
      <c r="M786" t="n">
        <v>6</v>
      </c>
      <c r="N786" t="n">
        <v>64.03</v>
      </c>
      <c r="O786" t="n">
        <v>31796.12</v>
      </c>
      <c r="P786" t="n">
        <v>231.83</v>
      </c>
      <c r="Q786" t="n">
        <v>444.55</v>
      </c>
      <c r="R786" t="n">
        <v>66.3</v>
      </c>
      <c r="S786" t="n">
        <v>48.21</v>
      </c>
      <c r="T786" t="n">
        <v>3113.57</v>
      </c>
      <c r="U786" t="n">
        <v>0.73</v>
      </c>
      <c r="V786" t="n">
        <v>0.78</v>
      </c>
      <c r="W786" t="n">
        <v>0.18</v>
      </c>
      <c r="X786" t="n">
        <v>0.18</v>
      </c>
      <c r="Y786" t="n">
        <v>1</v>
      </c>
      <c r="Z786" t="n">
        <v>10</v>
      </c>
    </row>
    <row r="787">
      <c r="A787" t="n">
        <v>100</v>
      </c>
      <c r="B787" t="n">
        <v>110</v>
      </c>
      <c r="C787" t="inlineStr">
        <is>
          <t xml:space="preserve">CONCLUIDO	</t>
        </is>
      </c>
      <c r="D787" t="n">
        <v>4.9049</v>
      </c>
      <c r="E787" t="n">
        <v>20.39</v>
      </c>
      <c r="F787" t="n">
        <v>17.44</v>
      </c>
      <c r="G787" t="n">
        <v>130.78</v>
      </c>
      <c r="H787" t="n">
        <v>1.8</v>
      </c>
      <c r="I787" t="n">
        <v>8</v>
      </c>
      <c r="J787" t="n">
        <v>256.36</v>
      </c>
      <c r="K787" t="n">
        <v>56.13</v>
      </c>
      <c r="L787" t="n">
        <v>26</v>
      </c>
      <c r="M787" t="n">
        <v>6</v>
      </c>
      <c r="N787" t="n">
        <v>64.23999999999999</v>
      </c>
      <c r="O787" t="n">
        <v>31852.5</v>
      </c>
      <c r="P787" t="n">
        <v>230.8</v>
      </c>
      <c r="Q787" t="n">
        <v>444.55</v>
      </c>
      <c r="R787" t="n">
        <v>65.73</v>
      </c>
      <c r="S787" t="n">
        <v>48.21</v>
      </c>
      <c r="T787" t="n">
        <v>2827.73</v>
      </c>
      <c r="U787" t="n">
        <v>0.73</v>
      </c>
      <c r="V787" t="n">
        <v>0.78</v>
      </c>
      <c r="W787" t="n">
        <v>0.18</v>
      </c>
      <c r="X787" t="n">
        <v>0.16</v>
      </c>
      <c r="Y787" t="n">
        <v>1</v>
      </c>
      <c r="Z787" t="n">
        <v>10</v>
      </c>
    </row>
    <row r="788">
      <c r="A788" t="n">
        <v>101</v>
      </c>
      <c r="B788" t="n">
        <v>110</v>
      </c>
      <c r="C788" t="inlineStr">
        <is>
          <t xml:space="preserve">CONCLUIDO	</t>
        </is>
      </c>
      <c r="D788" t="n">
        <v>4.904</v>
      </c>
      <c r="E788" t="n">
        <v>20.39</v>
      </c>
      <c r="F788" t="n">
        <v>17.44</v>
      </c>
      <c r="G788" t="n">
        <v>130.81</v>
      </c>
      <c r="H788" t="n">
        <v>1.82</v>
      </c>
      <c r="I788" t="n">
        <v>8</v>
      </c>
      <c r="J788" t="n">
        <v>256.82</v>
      </c>
      <c r="K788" t="n">
        <v>56.13</v>
      </c>
      <c r="L788" t="n">
        <v>26.25</v>
      </c>
      <c r="M788" t="n">
        <v>6</v>
      </c>
      <c r="N788" t="n">
        <v>64.45</v>
      </c>
      <c r="O788" t="n">
        <v>31909.08</v>
      </c>
      <c r="P788" t="n">
        <v>230.71</v>
      </c>
      <c r="Q788" t="n">
        <v>444.55</v>
      </c>
      <c r="R788" t="n">
        <v>65.97</v>
      </c>
      <c r="S788" t="n">
        <v>48.21</v>
      </c>
      <c r="T788" t="n">
        <v>2947.69</v>
      </c>
      <c r="U788" t="n">
        <v>0.73</v>
      </c>
      <c r="V788" t="n">
        <v>0.78</v>
      </c>
      <c r="W788" t="n">
        <v>0.17</v>
      </c>
      <c r="X788" t="n">
        <v>0.16</v>
      </c>
      <c r="Y788" t="n">
        <v>1</v>
      </c>
      <c r="Z788" t="n">
        <v>10</v>
      </c>
    </row>
    <row r="789">
      <c r="A789" t="n">
        <v>102</v>
      </c>
      <c r="B789" t="n">
        <v>110</v>
      </c>
      <c r="C789" t="inlineStr">
        <is>
          <t xml:space="preserve">CONCLUIDO	</t>
        </is>
      </c>
      <c r="D789" t="n">
        <v>4.8926</v>
      </c>
      <c r="E789" t="n">
        <v>20.44</v>
      </c>
      <c r="F789" t="n">
        <v>17.49</v>
      </c>
      <c r="G789" t="n">
        <v>131.16</v>
      </c>
      <c r="H789" t="n">
        <v>1.83</v>
      </c>
      <c r="I789" t="n">
        <v>8</v>
      </c>
      <c r="J789" t="n">
        <v>257.28</v>
      </c>
      <c r="K789" t="n">
        <v>56.13</v>
      </c>
      <c r="L789" t="n">
        <v>26.5</v>
      </c>
      <c r="M789" t="n">
        <v>6</v>
      </c>
      <c r="N789" t="n">
        <v>64.66</v>
      </c>
      <c r="O789" t="n">
        <v>31965.61</v>
      </c>
      <c r="P789" t="n">
        <v>231.48</v>
      </c>
      <c r="Q789" t="n">
        <v>444.56</v>
      </c>
      <c r="R789" t="n">
        <v>67.69</v>
      </c>
      <c r="S789" t="n">
        <v>48.21</v>
      </c>
      <c r="T789" t="n">
        <v>3811.09</v>
      </c>
      <c r="U789" t="n">
        <v>0.71</v>
      </c>
      <c r="V789" t="n">
        <v>0.78</v>
      </c>
      <c r="W789" t="n">
        <v>0.17</v>
      </c>
      <c r="X789" t="n">
        <v>0.21</v>
      </c>
      <c r="Y789" t="n">
        <v>1</v>
      </c>
      <c r="Z789" t="n">
        <v>10</v>
      </c>
    </row>
    <row r="790">
      <c r="A790" t="n">
        <v>103</v>
      </c>
      <c r="B790" t="n">
        <v>110</v>
      </c>
      <c r="C790" t="inlineStr">
        <is>
          <t xml:space="preserve">CONCLUIDO	</t>
        </is>
      </c>
      <c r="D790" t="n">
        <v>4.8943</v>
      </c>
      <c r="E790" t="n">
        <v>20.43</v>
      </c>
      <c r="F790" t="n">
        <v>17.48</v>
      </c>
      <c r="G790" t="n">
        <v>131.11</v>
      </c>
      <c r="H790" t="n">
        <v>1.85</v>
      </c>
      <c r="I790" t="n">
        <v>8</v>
      </c>
      <c r="J790" t="n">
        <v>257.74</v>
      </c>
      <c r="K790" t="n">
        <v>56.13</v>
      </c>
      <c r="L790" t="n">
        <v>26.75</v>
      </c>
      <c r="M790" t="n">
        <v>6</v>
      </c>
      <c r="N790" t="n">
        <v>64.86</v>
      </c>
      <c r="O790" t="n">
        <v>32022.22</v>
      </c>
      <c r="P790" t="n">
        <v>230.06</v>
      </c>
      <c r="Q790" t="n">
        <v>444.55</v>
      </c>
      <c r="R790" t="n">
        <v>67.34</v>
      </c>
      <c r="S790" t="n">
        <v>48.21</v>
      </c>
      <c r="T790" t="n">
        <v>3633.14</v>
      </c>
      <c r="U790" t="n">
        <v>0.72</v>
      </c>
      <c r="V790" t="n">
        <v>0.78</v>
      </c>
      <c r="W790" t="n">
        <v>0.18</v>
      </c>
      <c r="X790" t="n">
        <v>0.2</v>
      </c>
      <c r="Y790" t="n">
        <v>1</v>
      </c>
      <c r="Z790" t="n">
        <v>10</v>
      </c>
    </row>
    <row r="791">
      <c r="A791" t="n">
        <v>104</v>
      </c>
      <c r="B791" t="n">
        <v>110</v>
      </c>
      <c r="C791" t="inlineStr">
        <is>
          <t xml:space="preserve">CONCLUIDO	</t>
        </is>
      </c>
      <c r="D791" t="n">
        <v>4.8939</v>
      </c>
      <c r="E791" t="n">
        <v>20.43</v>
      </c>
      <c r="F791" t="n">
        <v>17.48</v>
      </c>
      <c r="G791" t="n">
        <v>131.12</v>
      </c>
      <c r="H791" t="n">
        <v>1.86</v>
      </c>
      <c r="I791" t="n">
        <v>8</v>
      </c>
      <c r="J791" t="n">
        <v>258.2</v>
      </c>
      <c r="K791" t="n">
        <v>56.13</v>
      </c>
      <c r="L791" t="n">
        <v>27</v>
      </c>
      <c r="M791" t="n">
        <v>6</v>
      </c>
      <c r="N791" t="n">
        <v>65.06999999999999</v>
      </c>
      <c r="O791" t="n">
        <v>32078.91</v>
      </c>
      <c r="P791" t="n">
        <v>229.12</v>
      </c>
      <c r="Q791" t="n">
        <v>444.56</v>
      </c>
      <c r="R791" t="n">
        <v>67.39</v>
      </c>
      <c r="S791" t="n">
        <v>48.21</v>
      </c>
      <c r="T791" t="n">
        <v>3661.56</v>
      </c>
      <c r="U791" t="n">
        <v>0.72</v>
      </c>
      <c r="V791" t="n">
        <v>0.78</v>
      </c>
      <c r="W791" t="n">
        <v>0.18</v>
      </c>
      <c r="X791" t="n">
        <v>0.21</v>
      </c>
      <c r="Y791" t="n">
        <v>1</v>
      </c>
      <c r="Z791" t="n">
        <v>10</v>
      </c>
    </row>
    <row r="792">
      <c r="A792" t="n">
        <v>105</v>
      </c>
      <c r="B792" t="n">
        <v>110</v>
      </c>
      <c r="C792" t="inlineStr">
        <is>
          <t xml:space="preserve">CONCLUIDO	</t>
        </is>
      </c>
      <c r="D792" t="n">
        <v>4.9131</v>
      </c>
      <c r="E792" t="n">
        <v>20.35</v>
      </c>
      <c r="F792" t="n">
        <v>17.45</v>
      </c>
      <c r="G792" t="n">
        <v>149.53</v>
      </c>
      <c r="H792" t="n">
        <v>1.87</v>
      </c>
      <c r="I792" t="n">
        <v>7</v>
      </c>
      <c r="J792" t="n">
        <v>258.66</v>
      </c>
      <c r="K792" t="n">
        <v>56.13</v>
      </c>
      <c r="L792" t="n">
        <v>27.25</v>
      </c>
      <c r="M792" t="n">
        <v>5</v>
      </c>
      <c r="N792" t="n">
        <v>65.28</v>
      </c>
      <c r="O792" t="n">
        <v>32135.68</v>
      </c>
      <c r="P792" t="n">
        <v>228.28</v>
      </c>
      <c r="Q792" t="n">
        <v>444.55</v>
      </c>
      <c r="R792" t="n">
        <v>66.11</v>
      </c>
      <c r="S792" t="n">
        <v>48.21</v>
      </c>
      <c r="T792" t="n">
        <v>3023.82</v>
      </c>
      <c r="U792" t="n">
        <v>0.73</v>
      </c>
      <c r="V792" t="n">
        <v>0.78</v>
      </c>
      <c r="W792" t="n">
        <v>0.18</v>
      </c>
      <c r="X792" t="n">
        <v>0.17</v>
      </c>
      <c r="Y792" t="n">
        <v>1</v>
      </c>
      <c r="Z792" t="n">
        <v>10</v>
      </c>
    </row>
    <row r="793">
      <c r="A793" t="n">
        <v>106</v>
      </c>
      <c r="B793" t="n">
        <v>110</v>
      </c>
      <c r="C793" t="inlineStr">
        <is>
          <t xml:space="preserve">CONCLUIDO	</t>
        </is>
      </c>
      <c r="D793" t="n">
        <v>4.9137</v>
      </c>
      <c r="E793" t="n">
        <v>20.35</v>
      </c>
      <c r="F793" t="n">
        <v>17.44</v>
      </c>
      <c r="G793" t="n">
        <v>149.51</v>
      </c>
      <c r="H793" t="n">
        <v>1.89</v>
      </c>
      <c r="I793" t="n">
        <v>7</v>
      </c>
      <c r="J793" t="n">
        <v>259.12</v>
      </c>
      <c r="K793" t="n">
        <v>56.13</v>
      </c>
      <c r="L793" t="n">
        <v>27.5</v>
      </c>
      <c r="M793" t="n">
        <v>5</v>
      </c>
      <c r="N793" t="n">
        <v>65.48999999999999</v>
      </c>
      <c r="O793" t="n">
        <v>32192.53</v>
      </c>
      <c r="P793" t="n">
        <v>228.75</v>
      </c>
      <c r="Q793" t="n">
        <v>444.56</v>
      </c>
      <c r="R793" t="n">
        <v>66.01000000000001</v>
      </c>
      <c r="S793" t="n">
        <v>48.21</v>
      </c>
      <c r="T793" t="n">
        <v>2974.28</v>
      </c>
      <c r="U793" t="n">
        <v>0.73</v>
      </c>
      <c r="V793" t="n">
        <v>0.78</v>
      </c>
      <c r="W793" t="n">
        <v>0.17</v>
      </c>
      <c r="X793" t="n">
        <v>0.17</v>
      </c>
      <c r="Y793" t="n">
        <v>1</v>
      </c>
      <c r="Z793" t="n">
        <v>10</v>
      </c>
    </row>
    <row r="794">
      <c r="A794" t="n">
        <v>107</v>
      </c>
      <c r="B794" t="n">
        <v>110</v>
      </c>
      <c r="C794" t="inlineStr">
        <is>
          <t xml:space="preserve">CONCLUIDO	</t>
        </is>
      </c>
      <c r="D794" t="n">
        <v>4.9123</v>
      </c>
      <c r="E794" t="n">
        <v>20.36</v>
      </c>
      <c r="F794" t="n">
        <v>17.45</v>
      </c>
      <c r="G794" t="n">
        <v>149.56</v>
      </c>
      <c r="H794" t="n">
        <v>1.9</v>
      </c>
      <c r="I794" t="n">
        <v>7</v>
      </c>
      <c r="J794" t="n">
        <v>259.58</v>
      </c>
      <c r="K794" t="n">
        <v>56.13</v>
      </c>
      <c r="L794" t="n">
        <v>27.75</v>
      </c>
      <c r="M794" t="n">
        <v>5</v>
      </c>
      <c r="N794" t="n">
        <v>65.70999999999999</v>
      </c>
      <c r="O794" t="n">
        <v>32249.46</v>
      </c>
      <c r="P794" t="n">
        <v>228.95</v>
      </c>
      <c r="Q794" t="n">
        <v>444.56</v>
      </c>
      <c r="R794" t="n">
        <v>66.2</v>
      </c>
      <c r="S794" t="n">
        <v>48.21</v>
      </c>
      <c r="T794" t="n">
        <v>3069.54</v>
      </c>
      <c r="U794" t="n">
        <v>0.73</v>
      </c>
      <c r="V794" t="n">
        <v>0.78</v>
      </c>
      <c r="W794" t="n">
        <v>0.18</v>
      </c>
      <c r="X794" t="n">
        <v>0.17</v>
      </c>
      <c r="Y794" t="n">
        <v>1</v>
      </c>
      <c r="Z794" t="n">
        <v>10</v>
      </c>
    </row>
    <row r="795">
      <c r="A795" t="n">
        <v>108</v>
      </c>
      <c r="B795" t="n">
        <v>110</v>
      </c>
      <c r="C795" t="inlineStr">
        <is>
          <t xml:space="preserve">CONCLUIDO	</t>
        </is>
      </c>
      <c r="D795" t="n">
        <v>4.9151</v>
      </c>
      <c r="E795" t="n">
        <v>20.35</v>
      </c>
      <c r="F795" t="n">
        <v>17.44</v>
      </c>
      <c r="G795" t="n">
        <v>149.46</v>
      </c>
      <c r="H795" t="n">
        <v>1.92</v>
      </c>
      <c r="I795" t="n">
        <v>7</v>
      </c>
      <c r="J795" t="n">
        <v>260.05</v>
      </c>
      <c r="K795" t="n">
        <v>56.13</v>
      </c>
      <c r="L795" t="n">
        <v>28</v>
      </c>
      <c r="M795" t="n">
        <v>5</v>
      </c>
      <c r="N795" t="n">
        <v>65.92</v>
      </c>
      <c r="O795" t="n">
        <v>32306.46</v>
      </c>
      <c r="P795" t="n">
        <v>229.19</v>
      </c>
      <c r="Q795" t="n">
        <v>444.57</v>
      </c>
      <c r="R795" t="n">
        <v>65.8</v>
      </c>
      <c r="S795" t="n">
        <v>48.21</v>
      </c>
      <c r="T795" t="n">
        <v>2870.12</v>
      </c>
      <c r="U795" t="n">
        <v>0.73</v>
      </c>
      <c r="V795" t="n">
        <v>0.78</v>
      </c>
      <c r="W795" t="n">
        <v>0.18</v>
      </c>
      <c r="X795" t="n">
        <v>0.16</v>
      </c>
      <c r="Y795" t="n">
        <v>1</v>
      </c>
      <c r="Z795" t="n">
        <v>10</v>
      </c>
    </row>
    <row r="796">
      <c r="A796" t="n">
        <v>109</v>
      </c>
      <c r="B796" t="n">
        <v>110</v>
      </c>
      <c r="C796" t="inlineStr">
        <is>
          <t xml:space="preserve">CONCLUIDO	</t>
        </is>
      </c>
      <c r="D796" t="n">
        <v>4.9132</v>
      </c>
      <c r="E796" t="n">
        <v>20.35</v>
      </c>
      <c r="F796" t="n">
        <v>17.45</v>
      </c>
      <c r="G796" t="n">
        <v>149.53</v>
      </c>
      <c r="H796" t="n">
        <v>1.93</v>
      </c>
      <c r="I796" t="n">
        <v>7</v>
      </c>
      <c r="J796" t="n">
        <v>260.51</v>
      </c>
      <c r="K796" t="n">
        <v>56.13</v>
      </c>
      <c r="L796" t="n">
        <v>28.25</v>
      </c>
      <c r="M796" t="n">
        <v>5</v>
      </c>
      <c r="N796" t="n">
        <v>66.13</v>
      </c>
      <c r="O796" t="n">
        <v>32363.54</v>
      </c>
      <c r="P796" t="n">
        <v>229.28</v>
      </c>
      <c r="Q796" t="n">
        <v>444.55</v>
      </c>
      <c r="R796" t="n">
        <v>66.14</v>
      </c>
      <c r="S796" t="n">
        <v>48.21</v>
      </c>
      <c r="T796" t="n">
        <v>3041.07</v>
      </c>
      <c r="U796" t="n">
        <v>0.73</v>
      </c>
      <c r="V796" t="n">
        <v>0.78</v>
      </c>
      <c r="W796" t="n">
        <v>0.17</v>
      </c>
      <c r="X796" t="n">
        <v>0.17</v>
      </c>
      <c r="Y796" t="n">
        <v>1</v>
      </c>
      <c r="Z796" t="n">
        <v>10</v>
      </c>
    </row>
    <row r="797">
      <c r="A797" t="n">
        <v>110</v>
      </c>
      <c r="B797" t="n">
        <v>110</v>
      </c>
      <c r="C797" t="inlineStr">
        <is>
          <t xml:space="preserve">CONCLUIDO	</t>
        </is>
      </c>
      <c r="D797" t="n">
        <v>4.9141</v>
      </c>
      <c r="E797" t="n">
        <v>20.35</v>
      </c>
      <c r="F797" t="n">
        <v>17.44</v>
      </c>
      <c r="G797" t="n">
        <v>149.5</v>
      </c>
      <c r="H797" t="n">
        <v>1.94</v>
      </c>
      <c r="I797" t="n">
        <v>7</v>
      </c>
      <c r="J797" t="n">
        <v>260.97</v>
      </c>
      <c r="K797" t="n">
        <v>56.13</v>
      </c>
      <c r="L797" t="n">
        <v>28.5</v>
      </c>
      <c r="M797" t="n">
        <v>5</v>
      </c>
      <c r="N797" t="n">
        <v>66.34999999999999</v>
      </c>
      <c r="O797" t="n">
        <v>32420.71</v>
      </c>
      <c r="P797" t="n">
        <v>229.08</v>
      </c>
      <c r="Q797" t="n">
        <v>444.55</v>
      </c>
      <c r="R797" t="n">
        <v>65.90000000000001</v>
      </c>
      <c r="S797" t="n">
        <v>48.21</v>
      </c>
      <c r="T797" t="n">
        <v>2919.6</v>
      </c>
      <c r="U797" t="n">
        <v>0.73</v>
      </c>
      <c r="V797" t="n">
        <v>0.78</v>
      </c>
      <c r="W797" t="n">
        <v>0.18</v>
      </c>
      <c r="X797" t="n">
        <v>0.16</v>
      </c>
      <c r="Y797" t="n">
        <v>1</v>
      </c>
      <c r="Z797" t="n">
        <v>10</v>
      </c>
    </row>
    <row r="798">
      <c r="A798" t="n">
        <v>111</v>
      </c>
      <c r="B798" t="n">
        <v>110</v>
      </c>
      <c r="C798" t="inlineStr">
        <is>
          <t xml:space="preserve">CONCLUIDO	</t>
        </is>
      </c>
      <c r="D798" t="n">
        <v>4.9196</v>
      </c>
      <c r="E798" t="n">
        <v>20.33</v>
      </c>
      <c r="F798" t="n">
        <v>17.42</v>
      </c>
      <c r="G798" t="n">
        <v>149.3</v>
      </c>
      <c r="H798" t="n">
        <v>1.96</v>
      </c>
      <c r="I798" t="n">
        <v>7</v>
      </c>
      <c r="J798" t="n">
        <v>261.44</v>
      </c>
      <c r="K798" t="n">
        <v>56.13</v>
      </c>
      <c r="L798" t="n">
        <v>28.75</v>
      </c>
      <c r="M798" t="n">
        <v>5</v>
      </c>
      <c r="N798" t="n">
        <v>66.56</v>
      </c>
      <c r="O798" t="n">
        <v>32477.95</v>
      </c>
      <c r="P798" t="n">
        <v>228.74</v>
      </c>
      <c r="Q798" t="n">
        <v>444.55</v>
      </c>
      <c r="R798" t="n">
        <v>65.04000000000001</v>
      </c>
      <c r="S798" t="n">
        <v>48.21</v>
      </c>
      <c r="T798" t="n">
        <v>2491.07</v>
      </c>
      <c r="U798" t="n">
        <v>0.74</v>
      </c>
      <c r="V798" t="n">
        <v>0.78</v>
      </c>
      <c r="W798" t="n">
        <v>0.18</v>
      </c>
      <c r="X798" t="n">
        <v>0.14</v>
      </c>
      <c r="Y798" t="n">
        <v>1</v>
      </c>
      <c r="Z798" t="n">
        <v>10</v>
      </c>
    </row>
    <row r="799">
      <c r="A799" t="n">
        <v>112</v>
      </c>
      <c r="B799" t="n">
        <v>110</v>
      </c>
      <c r="C799" t="inlineStr">
        <is>
          <t xml:space="preserve">CONCLUIDO	</t>
        </is>
      </c>
      <c r="D799" t="n">
        <v>4.9224</v>
      </c>
      <c r="E799" t="n">
        <v>20.32</v>
      </c>
      <c r="F799" t="n">
        <v>17.41</v>
      </c>
      <c r="G799" t="n">
        <v>149.2</v>
      </c>
      <c r="H799" t="n">
        <v>1.97</v>
      </c>
      <c r="I799" t="n">
        <v>7</v>
      </c>
      <c r="J799" t="n">
        <v>261.9</v>
      </c>
      <c r="K799" t="n">
        <v>56.13</v>
      </c>
      <c r="L799" t="n">
        <v>29</v>
      </c>
      <c r="M799" t="n">
        <v>5</v>
      </c>
      <c r="N799" t="n">
        <v>66.77</v>
      </c>
      <c r="O799" t="n">
        <v>32535.28</v>
      </c>
      <c r="P799" t="n">
        <v>228.01</v>
      </c>
      <c r="Q799" t="n">
        <v>444.55</v>
      </c>
      <c r="R799" t="n">
        <v>64.83</v>
      </c>
      <c r="S799" t="n">
        <v>48.21</v>
      </c>
      <c r="T799" t="n">
        <v>2384.8</v>
      </c>
      <c r="U799" t="n">
        <v>0.74</v>
      </c>
      <c r="V799" t="n">
        <v>0.78</v>
      </c>
      <c r="W799" t="n">
        <v>0.17</v>
      </c>
      <c r="X799" t="n">
        <v>0.13</v>
      </c>
      <c r="Y799" t="n">
        <v>1</v>
      </c>
      <c r="Z799" t="n">
        <v>10</v>
      </c>
    </row>
    <row r="800">
      <c r="A800" t="n">
        <v>113</v>
      </c>
      <c r="B800" t="n">
        <v>110</v>
      </c>
      <c r="C800" t="inlineStr">
        <is>
          <t xml:space="preserve">CONCLUIDO	</t>
        </is>
      </c>
      <c r="D800" t="n">
        <v>4.9107</v>
      </c>
      <c r="E800" t="n">
        <v>20.36</v>
      </c>
      <c r="F800" t="n">
        <v>17.46</v>
      </c>
      <c r="G800" t="n">
        <v>149.62</v>
      </c>
      <c r="H800" t="n">
        <v>1.98</v>
      </c>
      <c r="I800" t="n">
        <v>7</v>
      </c>
      <c r="J800" t="n">
        <v>262.37</v>
      </c>
      <c r="K800" t="n">
        <v>56.13</v>
      </c>
      <c r="L800" t="n">
        <v>29.25</v>
      </c>
      <c r="M800" t="n">
        <v>5</v>
      </c>
      <c r="N800" t="n">
        <v>66.98999999999999</v>
      </c>
      <c r="O800" t="n">
        <v>32592.68</v>
      </c>
      <c r="P800" t="n">
        <v>228.14</v>
      </c>
      <c r="Q800" t="n">
        <v>444.55</v>
      </c>
      <c r="R800" t="n">
        <v>66.54000000000001</v>
      </c>
      <c r="S800" t="n">
        <v>48.21</v>
      </c>
      <c r="T800" t="n">
        <v>3240.69</v>
      </c>
      <c r="U800" t="n">
        <v>0.72</v>
      </c>
      <c r="V800" t="n">
        <v>0.78</v>
      </c>
      <c r="W800" t="n">
        <v>0.17</v>
      </c>
      <c r="X800" t="n">
        <v>0.18</v>
      </c>
      <c r="Y800" t="n">
        <v>1</v>
      </c>
      <c r="Z800" t="n">
        <v>10</v>
      </c>
    </row>
    <row r="801">
      <c r="A801" t="n">
        <v>114</v>
      </c>
      <c r="B801" t="n">
        <v>110</v>
      </c>
      <c r="C801" t="inlineStr">
        <is>
          <t xml:space="preserve">CONCLUIDO	</t>
        </is>
      </c>
      <c r="D801" t="n">
        <v>4.9104</v>
      </c>
      <c r="E801" t="n">
        <v>20.36</v>
      </c>
      <c r="F801" t="n">
        <v>17.46</v>
      </c>
      <c r="G801" t="n">
        <v>149.63</v>
      </c>
      <c r="H801" t="n">
        <v>2</v>
      </c>
      <c r="I801" t="n">
        <v>7</v>
      </c>
      <c r="J801" t="n">
        <v>262.83</v>
      </c>
      <c r="K801" t="n">
        <v>56.13</v>
      </c>
      <c r="L801" t="n">
        <v>29.5</v>
      </c>
      <c r="M801" t="n">
        <v>5</v>
      </c>
      <c r="N801" t="n">
        <v>67.20999999999999</v>
      </c>
      <c r="O801" t="n">
        <v>32650.17</v>
      </c>
      <c r="P801" t="n">
        <v>227.61</v>
      </c>
      <c r="Q801" t="n">
        <v>444.55</v>
      </c>
      <c r="R801" t="n">
        <v>66.56</v>
      </c>
      <c r="S801" t="n">
        <v>48.21</v>
      </c>
      <c r="T801" t="n">
        <v>3250.3</v>
      </c>
      <c r="U801" t="n">
        <v>0.72</v>
      </c>
      <c r="V801" t="n">
        <v>0.78</v>
      </c>
      <c r="W801" t="n">
        <v>0.17</v>
      </c>
      <c r="X801" t="n">
        <v>0.18</v>
      </c>
      <c r="Y801" t="n">
        <v>1</v>
      </c>
      <c r="Z801" t="n">
        <v>10</v>
      </c>
    </row>
    <row r="802">
      <c r="A802" t="n">
        <v>115</v>
      </c>
      <c r="B802" t="n">
        <v>110</v>
      </c>
      <c r="C802" t="inlineStr">
        <is>
          <t xml:space="preserve">CONCLUIDO	</t>
        </is>
      </c>
      <c r="D802" t="n">
        <v>4.9125</v>
      </c>
      <c r="E802" t="n">
        <v>20.36</v>
      </c>
      <c r="F802" t="n">
        <v>17.45</v>
      </c>
      <c r="G802" t="n">
        <v>149.55</v>
      </c>
      <c r="H802" t="n">
        <v>2.01</v>
      </c>
      <c r="I802" t="n">
        <v>7</v>
      </c>
      <c r="J802" t="n">
        <v>263.3</v>
      </c>
      <c r="K802" t="n">
        <v>56.13</v>
      </c>
      <c r="L802" t="n">
        <v>29.75</v>
      </c>
      <c r="M802" t="n">
        <v>5</v>
      </c>
      <c r="N802" t="n">
        <v>67.42</v>
      </c>
      <c r="O802" t="n">
        <v>32707.74</v>
      </c>
      <c r="P802" t="n">
        <v>227.31</v>
      </c>
      <c r="Q802" t="n">
        <v>444.55</v>
      </c>
      <c r="R802" t="n">
        <v>66.23</v>
      </c>
      <c r="S802" t="n">
        <v>48.21</v>
      </c>
      <c r="T802" t="n">
        <v>3084.86</v>
      </c>
      <c r="U802" t="n">
        <v>0.73</v>
      </c>
      <c r="V802" t="n">
        <v>0.78</v>
      </c>
      <c r="W802" t="n">
        <v>0.17</v>
      </c>
      <c r="X802" t="n">
        <v>0.17</v>
      </c>
      <c r="Y802" t="n">
        <v>1</v>
      </c>
      <c r="Z802" t="n">
        <v>10</v>
      </c>
    </row>
    <row r="803">
      <c r="A803" t="n">
        <v>116</v>
      </c>
      <c r="B803" t="n">
        <v>110</v>
      </c>
      <c r="C803" t="inlineStr">
        <is>
          <t xml:space="preserve">CONCLUIDO	</t>
        </is>
      </c>
      <c r="D803" t="n">
        <v>4.9138</v>
      </c>
      <c r="E803" t="n">
        <v>20.35</v>
      </c>
      <c r="F803" t="n">
        <v>17.44</v>
      </c>
      <c r="G803" t="n">
        <v>149.51</v>
      </c>
      <c r="H803" t="n">
        <v>2.02</v>
      </c>
      <c r="I803" t="n">
        <v>7</v>
      </c>
      <c r="J803" t="n">
        <v>263.77</v>
      </c>
      <c r="K803" t="n">
        <v>56.13</v>
      </c>
      <c r="L803" t="n">
        <v>30</v>
      </c>
      <c r="M803" t="n">
        <v>5</v>
      </c>
      <c r="N803" t="n">
        <v>67.64</v>
      </c>
      <c r="O803" t="n">
        <v>32765.39</v>
      </c>
      <c r="P803" t="n">
        <v>226.66</v>
      </c>
      <c r="Q803" t="n">
        <v>444.55</v>
      </c>
      <c r="R803" t="n">
        <v>66.05</v>
      </c>
      <c r="S803" t="n">
        <v>48.21</v>
      </c>
      <c r="T803" t="n">
        <v>2995.45</v>
      </c>
      <c r="U803" t="n">
        <v>0.73</v>
      </c>
      <c r="V803" t="n">
        <v>0.78</v>
      </c>
      <c r="W803" t="n">
        <v>0.17</v>
      </c>
      <c r="X803" t="n">
        <v>0.17</v>
      </c>
      <c r="Y803" t="n">
        <v>1</v>
      </c>
      <c r="Z803" t="n">
        <v>10</v>
      </c>
    </row>
    <row r="804">
      <c r="A804" t="n">
        <v>117</v>
      </c>
      <c r="B804" t="n">
        <v>110</v>
      </c>
      <c r="C804" t="inlineStr">
        <is>
          <t xml:space="preserve">CONCLUIDO	</t>
        </is>
      </c>
      <c r="D804" t="n">
        <v>4.9112</v>
      </c>
      <c r="E804" t="n">
        <v>20.36</v>
      </c>
      <c r="F804" t="n">
        <v>17.45</v>
      </c>
      <c r="G804" t="n">
        <v>149.6</v>
      </c>
      <c r="H804" t="n">
        <v>2.04</v>
      </c>
      <c r="I804" t="n">
        <v>7</v>
      </c>
      <c r="J804" t="n">
        <v>264.23</v>
      </c>
      <c r="K804" t="n">
        <v>56.13</v>
      </c>
      <c r="L804" t="n">
        <v>30.25</v>
      </c>
      <c r="M804" t="n">
        <v>5</v>
      </c>
      <c r="N804" t="n">
        <v>67.86</v>
      </c>
      <c r="O804" t="n">
        <v>32823.12</v>
      </c>
      <c r="P804" t="n">
        <v>226.62</v>
      </c>
      <c r="Q804" t="n">
        <v>444.56</v>
      </c>
      <c r="R804" t="n">
        <v>66.39</v>
      </c>
      <c r="S804" t="n">
        <v>48.21</v>
      </c>
      <c r="T804" t="n">
        <v>3166.17</v>
      </c>
      <c r="U804" t="n">
        <v>0.73</v>
      </c>
      <c r="V804" t="n">
        <v>0.78</v>
      </c>
      <c r="W804" t="n">
        <v>0.17</v>
      </c>
      <c r="X804" t="n">
        <v>0.18</v>
      </c>
      <c r="Y804" t="n">
        <v>1</v>
      </c>
      <c r="Z804" t="n">
        <v>10</v>
      </c>
    </row>
    <row r="805">
      <c r="A805" t="n">
        <v>118</v>
      </c>
      <c r="B805" t="n">
        <v>110</v>
      </c>
      <c r="C805" t="inlineStr">
        <is>
          <t xml:space="preserve">CONCLUIDO	</t>
        </is>
      </c>
      <c r="D805" t="n">
        <v>4.9094</v>
      </c>
      <c r="E805" t="n">
        <v>20.37</v>
      </c>
      <c r="F805" t="n">
        <v>17.46</v>
      </c>
      <c r="G805" t="n">
        <v>149.66</v>
      </c>
      <c r="H805" t="n">
        <v>2.05</v>
      </c>
      <c r="I805" t="n">
        <v>7</v>
      </c>
      <c r="J805" t="n">
        <v>264.7</v>
      </c>
      <c r="K805" t="n">
        <v>56.13</v>
      </c>
      <c r="L805" t="n">
        <v>30.5</v>
      </c>
      <c r="M805" t="n">
        <v>5</v>
      </c>
      <c r="N805" t="n">
        <v>68.08</v>
      </c>
      <c r="O805" t="n">
        <v>32880.94</v>
      </c>
      <c r="P805" t="n">
        <v>226.74</v>
      </c>
      <c r="Q805" t="n">
        <v>444.55</v>
      </c>
      <c r="R805" t="n">
        <v>66.56999999999999</v>
      </c>
      <c r="S805" t="n">
        <v>48.21</v>
      </c>
      <c r="T805" t="n">
        <v>3255.85</v>
      </c>
      <c r="U805" t="n">
        <v>0.72</v>
      </c>
      <c r="V805" t="n">
        <v>0.78</v>
      </c>
      <c r="W805" t="n">
        <v>0.18</v>
      </c>
      <c r="X805" t="n">
        <v>0.18</v>
      </c>
      <c r="Y805" t="n">
        <v>1</v>
      </c>
      <c r="Z805" t="n">
        <v>10</v>
      </c>
    </row>
    <row r="806">
      <c r="A806" t="n">
        <v>119</v>
      </c>
      <c r="B806" t="n">
        <v>110</v>
      </c>
      <c r="C806" t="inlineStr">
        <is>
          <t xml:space="preserve">CONCLUIDO	</t>
        </is>
      </c>
      <c r="D806" t="n">
        <v>4.9128</v>
      </c>
      <c r="E806" t="n">
        <v>20.36</v>
      </c>
      <c r="F806" t="n">
        <v>17.45</v>
      </c>
      <c r="G806" t="n">
        <v>149.54</v>
      </c>
      <c r="H806" t="n">
        <v>2.06</v>
      </c>
      <c r="I806" t="n">
        <v>7</v>
      </c>
      <c r="J806" t="n">
        <v>265.17</v>
      </c>
      <c r="K806" t="n">
        <v>56.13</v>
      </c>
      <c r="L806" t="n">
        <v>30.75</v>
      </c>
      <c r="M806" t="n">
        <v>5</v>
      </c>
      <c r="N806" t="n">
        <v>68.3</v>
      </c>
      <c r="O806" t="n">
        <v>32938.83</v>
      </c>
      <c r="P806" t="n">
        <v>226.57</v>
      </c>
      <c r="Q806" t="n">
        <v>444.55</v>
      </c>
      <c r="R806" t="n">
        <v>66.18000000000001</v>
      </c>
      <c r="S806" t="n">
        <v>48.21</v>
      </c>
      <c r="T806" t="n">
        <v>3061.56</v>
      </c>
      <c r="U806" t="n">
        <v>0.73</v>
      </c>
      <c r="V806" t="n">
        <v>0.78</v>
      </c>
      <c r="W806" t="n">
        <v>0.17</v>
      </c>
      <c r="X806" t="n">
        <v>0.17</v>
      </c>
      <c r="Y806" t="n">
        <v>1</v>
      </c>
      <c r="Z806" t="n">
        <v>10</v>
      </c>
    </row>
    <row r="807">
      <c r="A807" t="n">
        <v>120</v>
      </c>
      <c r="B807" t="n">
        <v>110</v>
      </c>
      <c r="C807" t="inlineStr">
        <is>
          <t xml:space="preserve">CONCLUIDO	</t>
        </is>
      </c>
      <c r="D807" t="n">
        <v>4.9099</v>
      </c>
      <c r="E807" t="n">
        <v>20.37</v>
      </c>
      <c r="F807" t="n">
        <v>17.46</v>
      </c>
      <c r="G807" t="n">
        <v>149.65</v>
      </c>
      <c r="H807" t="n">
        <v>2.08</v>
      </c>
      <c r="I807" t="n">
        <v>7</v>
      </c>
      <c r="J807" t="n">
        <v>265.64</v>
      </c>
      <c r="K807" t="n">
        <v>56.13</v>
      </c>
      <c r="L807" t="n">
        <v>31</v>
      </c>
      <c r="M807" t="n">
        <v>5</v>
      </c>
      <c r="N807" t="n">
        <v>68.52</v>
      </c>
      <c r="O807" t="n">
        <v>32996.81</v>
      </c>
      <c r="P807" t="n">
        <v>226.38</v>
      </c>
      <c r="Q807" t="n">
        <v>444.55</v>
      </c>
      <c r="R807" t="n">
        <v>66.61</v>
      </c>
      <c r="S807" t="n">
        <v>48.21</v>
      </c>
      <c r="T807" t="n">
        <v>3275.53</v>
      </c>
      <c r="U807" t="n">
        <v>0.72</v>
      </c>
      <c r="V807" t="n">
        <v>0.78</v>
      </c>
      <c r="W807" t="n">
        <v>0.17</v>
      </c>
      <c r="X807" t="n">
        <v>0.18</v>
      </c>
      <c r="Y807" t="n">
        <v>1</v>
      </c>
      <c r="Z807" t="n">
        <v>10</v>
      </c>
    </row>
    <row r="808">
      <c r="A808" t="n">
        <v>121</v>
      </c>
      <c r="B808" t="n">
        <v>110</v>
      </c>
      <c r="C808" t="inlineStr">
        <is>
          <t xml:space="preserve">CONCLUIDO	</t>
        </is>
      </c>
      <c r="D808" t="n">
        <v>4.9164</v>
      </c>
      <c r="E808" t="n">
        <v>20.34</v>
      </c>
      <c r="F808" t="n">
        <v>17.43</v>
      </c>
      <c r="G808" t="n">
        <v>149.41</v>
      </c>
      <c r="H808" t="n">
        <v>2.09</v>
      </c>
      <c r="I808" t="n">
        <v>7</v>
      </c>
      <c r="J808" t="n">
        <v>266.11</v>
      </c>
      <c r="K808" t="n">
        <v>56.13</v>
      </c>
      <c r="L808" t="n">
        <v>31.25</v>
      </c>
      <c r="M808" t="n">
        <v>5</v>
      </c>
      <c r="N808" t="n">
        <v>68.73999999999999</v>
      </c>
      <c r="O808" t="n">
        <v>33054.88</v>
      </c>
      <c r="P808" t="n">
        <v>225.47</v>
      </c>
      <c r="Q808" t="n">
        <v>444.55</v>
      </c>
      <c r="R808" t="n">
        <v>65.53</v>
      </c>
      <c r="S808" t="n">
        <v>48.21</v>
      </c>
      <c r="T808" t="n">
        <v>2733.87</v>
      </c>
      <c r="U808" t="n">
        <v>0.74</v>
      </c>
      <c r="V808" t="n">
        <v>0.78</v>
      </c>
      <c r="W808" t="n">
        <v>0.18</v>
      </c>
      <c r="X808" t="n">
        <v>0.15</v>
      </c>
      <c r="Y808" t="n">
        <v>1</v>
      </c>
      <c r="Z808" t="n">
        <v>10</v>
      </c>
    </row>
    <row r="809">
      <c r="A809" t="n">
        <v>122</v>
      </c>
      <c r="B809" t="n">
        <v>110</v>
      </c>
      <c r="C809" t="inlineStr">
        <is>
          <t xml:space="preserve">CONCLUIDO	</t>
        </is>
      </c>
      <c r="D809" t="n">
        <v>4.9153</v>
      </c>
      <c r="E809" t="n">
        <v>20.34</v>
      </c>
      <c r="F809" t="n">
        <v>17.44</v>
      </c>
      <c r="G809" t="n">
        <v>149.45</v>
      </c>
      <c r="H809" t="n">
        <v>2.1</v>
      </c>
      <c r="I809" t="n">
        <v>7</v>
      </c>
      <c r="J809" t="n">
        <v>266.59</v>
      </c>
      <c r="K809" t="n">
        <v>56.13</v>
      </c>
      <c r="L809" t="n">
        <v>31.5</v>
      </c>
      <c r="M809" t="n">
        <v>5</v>
      </c>
      <c r="N809" t="n">
        <v>68.95999999999999</v>
      </c>
      <c r="O809" t="n">
        <v>33113.03</v>
      </c>
      <c r="P809" t="n">
        <v>224.79</v>
      </c>
      <c r="Q809" t="n">
        <v>444.6</v>
      </c>
      <c r="R809" t="n">
        <v>65.75</v>
      </c>
      <c r="S809" t="n">
        <v>48.21</v>
      </c>
      <c r="T809" t="n">
        <v>2843.69</v>
      </c>
      <c r="U809" t="n">
        <v>0.73</v>
      </c>
      <c r="V809" t="n">
        <v>0.78</v>
      </c>
      <c r="W809" t="n">
        <v>0.18</v>
      </c>
      <c r="X809" t="n">
        <v>0.16</v>
      </c>
      <c r="Y809" t="n">
        <v>1</v>
      </c>
      <c r="Z809" t="n">
        <v>10</v>
      </c>
    </row>
    <row r="810">
      <c r="A810" t="n">
        <v>123</v>
      </c>
      <c r="B810" t="n">
        <v>110</v>
      </c>
      <c r="C810" t="inlineStr">
        <is>
          <t xml:space="preserve">CONCLUIDO	</t>
        </is>
      </c>
      <c r="D810" t="n">
        <v>4.919</v>
      </c>
      <c r="E810" t="n">
        <v>20.33</v>
      </c>
      <c r="F810" t="n">
        <v>17.42</v>
      </c>
      <c r="G810" t="n">
        <v>149.32</v>
      </c>
      <c r="H810" t="n">
        <v>2.12</v>
      </c>
      <c r="I810" t="n">
        <v>7</v>
      </c>
      <c r="J810" t="n">
        <v>267.06</v>
      </c>
      <c r="K810" t="n">
        <v>56.13</v>
      </c>
      <c r="L810" t="n">
        <v>31.75</v>
      </c>
      <c r="M810" t="n">
        <v>5</v>
      </c>
      <c r="N810" t="n">
        <v>69.18000000000001</v>
      </c>
      <c r="O810" t="n">
        <v>33171.26</v>
      </c>
      <c r="P810" t="n">
        <v>222.96</v>
      </c>
      <c r="Q810" t="n">
        <v>444.55</v>
      </c>
      <c r="R810" t="n">
        <v>65.18000000000001</v>
      </c>
      <c r="S810" t="n">
        <v>48.21</v>
      </c>
      <c r="T810" t="n">
        <v>2560.49</v>
      </c>
      <c r="U810" t="n">
        <v>0.74</v>
      </c>
      <c r="V810" t="n">
        <v>0.78</v>
      </c>
      <c r="W810" t="n">
        <v>0.18</v>
      </c>
      <c r="X810" t="n">
        <v>0.14</v>
      </c>
      <c r="Y810" t="n">
        <v>1</v>
      </c>
      <c r="Z810" t="n">
        <v>10</v>
      </c>
    </row>
    <row r="811">
      <c r="A811" t="n">
        <v>124</v>
      </c>
      <c r="B811" t="n">
        <v>110</v>
      </c>
      <c r="C811" t="inlineStr">
        <is>
          <t xml:space="preserve">CONCLUIDO	</t>
        </is>
      </c>
      <c r="D811" t="n">
        <v>4.9356</v>
      </c>
      <c r="E811" t="n">
        <v>20.26</v>
      </c>
      <c r="F811" t="n">
        <v>17.39</v>
      </c>
      <c r="G811" t="n">
        <v>173.95</v>
      </c>
      <c r="H811" t="n">
        <v>2.13</v>
      </c>
      <c r="I811" t="n">
        <v>6</v>
      </c>
      <c r="J811" t="n">
        <v>267.53</v>
      </c>
      <c r="K811" t="n">
        <v>56.13</v>
      </c>
      <c r="L811" t="n">
        <v>32</v>
      </c>
      <c r="M811" t="n">
        <v>4</v>
      </c>
      <c r="N811" t="n">
        <v>69.40000000000001</v>
      </c>
      <c r="O811" t="n">
        <v>33229.58</v>
      </c>
      <c r="P811" t="n">
        <v>223.02</v>
      </c>
      <c r="Q811" t="n">
        <v>444.55</v>
      </c>
      <c r="R811" t="n">
        <v>64.51000000000001</v>
      </c>
      <c r="S811" t="n">
        <v>48.21</v>
      </c>
      <c r="T811" t="n">
        <v>2228.26</v>
      </c>
      <c r="U811" t="n">
        <v>0.75</v>
      </c>
      <c r="V811" t="n">
        <v>0.78</v>
      </c>
      <c r="W811" t="n">
        <v>0.17</v>
      </c>
      <c r="X811" t="n">
        <v>0.12</v>
      </c>
      <c r="Y811" t="n">
        <v>1</v>
      </c>
      <c r="Z811" t="n">
        <v>10</v>
      </c>
    </row>
    <row r="812">
      <c r="A812" t="n">
        <v>125</v>
      </c>
      <c r="B812" t="n">
        <v>110</v>
      </c>
      <c r="C812" t="inlineStr">
        <is>
          <t xml:space="preserve">CONCLUIDO	</t>
        </is>
      </c>
      <c r="D812" t="n">
        <v>4.9273</v>
      </c>
      <c r="E812" t="n">
        <v>20.3</v>
      </c>
      <c r="F812" t="n">
        <v>17.43</v>
      </c>
      <c r="G812" t="n">
        <v>174.29</v>
      </c>
      <c r="H812" t="n">
        <v>2.14</v>
      </c>
      <c r="I812" t="n">
        <v>6</v>
      </c>
      <c r="J812" t="n">
        <v>268</v>
      </c>
      <c r="K812" t="n">
        <v>56.13</v>
      </c>
      <c r="L812" t="n">
        <v>32.25</v>
      </c>
      <c r="M812" t="n">
        <v>4</v>
      </c>
      <c r="N812" t="n">
        <v>69.63</v>
      </c>
      <c r="O812" t="n">
        <v>33287.98</v>
      </c>
      <c r="P812" t="n">
        <v>223.53</v>
      </c>
      <c r="Q812" t="n">
        <v>444.56</v>
      </c>
      <c r="R812" t="n">
        <v>65.7</v>
      </c>
      <c r="S812" t="n">
        <v>48.21</v>
      </c>
      <c r="T812" t="n">
        <v>2826.07</v>
      </c>
      <c r="U812" t="n">
        <v>0.73</v>
      </c>
      <c r="V812" t="n">
        <v>0.78</v>
      </c>
      <c r="W812" t="n">
        <v>0.17</v>
      </c>
      <c r="X812" t="n">
        <v>0.15</v>
      </c>
      <c r="Y812" t="n">
        <v>1</v>
      </c>
      <c r="Z812" t="n">
        <v>10</v>
      </c>
    </row>
    <row r="813">
      <c r="A813" t="n">
        <v>126</v>
      </c>
      <c r="B813" t="n">
        <v>110</v>
      </c>
      <c r="C813" t="inlineStr">
        <is>
          <t xml:space="preserve">CONCLUIDO	</t>
        </is>
      </c>
      <c r="D813" t="n">
        <v>4.93</v>
      </c>
      <c r="E813" t="n">
        <v>20.28</v>
      </c>
      <c r="F813" t="n">
        <v>17.42</v>
      </c>
      <c r="G813" t="n">
        <v>174.18</v>
      </c>
      <c r="H813" t="n">
        <v>2.15</v>
      </c>
      <c r="I813" t="n">
        <v>6</v>
      </c>
      <c r="J813" t="n">
        <v>268.48</v>
      </c>
      <c r="K813" t="n">
        <v>56.13</v>
      </c>
      <c r="L813" t="n">
        <v>32.5</v>
      </c>
      <c r="M813" t="n">
        <v>4</v>
      </c>
      <c r="N813" t="n">
        <v>69.84999999999999</v>
      </c>
      <c r="O813" t="n">
        <v>33346.47</v>
      </c>
      <c r="P813" t="n">
        <v>223.56</v>
      </c>
      <c r="Q813" t="n">
        <v>444.55</v>
      </c>
      <c r="R813" t="n">
        <v>65.2</v>
      </c>
      <c r="S813" t="n">
        <v>48.21</v>
      </c>
      <c r="T813" t="n">
        <v>2574.95</v>
      </c>
      <c r="U813" t="n">
        <v>0.74</v>
      </c>
      <c r="V813" t="n">
        <v>0.78</v>
      </c>
      <c r="W813" t="n">
        <v>0.17</v>
      </c>
      <c r="X813" t="n">
        <v>0.14</v>
      </c>
      <c r="Y813" t="n">
        <v>1</v>
      </c>
      <c r="Z813" t="n">
        <v>10</v>
      </c>
    </row>
    <row r="814">
      <c r="A814" t="n">
        <v>127</v>
      </c>
      <c r="B814" t="n">
        <v>110</v>
      </c>
      <c r="C814" t="inlineStr">
        <is>
          <t xml:space="preserve">CONCLUIDO	</t>
        </is>
      </c>
      <c r="D814" t="n">
        <v>4.9334</v>
      </c>
      <c r="E814" t="n">
        <v>20.27</v>
      </c>
      <c r="F814" t="n">
        <v>17.4</v>
      </c>
      <c r="G814" t="n">
        <v>174.04</v>
      </c>
      <c r="H814" t="n">
        <v>2.17</v>
      </c>
      <c r="I814" t="n">
        <v>6</v>
      </c>
      <c r="J814" t="n">
        <v>268.95</v>
      </c>
      <c r="K814" t="n">
        <v>56.13</v>
      </c>
      <c r="L814" t="n">
        <v>32.75</v>
      </c>
      <c r="M814" t="n">
        <v>4</v>
      </c>
      <c r="N814" t="n">
        <v>70.08</v>
      </c>
      <c r="O814" t="n">
        <v>33405.04</v>
      </c>
      <c r="P814" t="n">
        <v>223.87</v>
      </c>
      <c r="Q814" t="n">
        <v>444.55</v>
      </c>
      <c r="R814" t="n">
        <v>64.73</v>
      </c>
      <c r="S814" t="n">
        <v>48.21</v>
      </c>
      <c r="T814" t="n">
        <v>2341.87</v>
      </c>
      <c r="U814" t="n">
        <v>0.74</v>
      </c>
      <c r="V814" t="n">
        <v>0.78</v>
      </c>
      <c r="W814" t="n">
        <v>0.17</v>
      </c>
      <c r="X814" t="n">
        <v>0.13</v>
      </c>
      <c r="Y814" t="n">
        <v>1</v>
      </c>
      <c r="Z814" t="n">
        <v>10</v>
      </c>
    </row>
    <row r="815">
      <c r="A815" t="n">
        <v>128</v>
      </c>
      <c r="B815" t="n">
        <v>110</v>
      </c>
      <c r="C815" t="inlineStr">
        <is>
          <t xml:space="preserve">CONCLUIDO	</t>
        </is>
      </c>
      <c r="D815" t="n">
        <v>4.9298</v>
      </c>
      <c r="E815" t="n">
        <v>20.28</v>
      </c>
      <c r="F815" t="n">
        <v>17.42</v>
      </c>
      <c r="G815" t="n">
        <v>174.19</v>
      </c>
      <c r="H815" t="n">
        <v>2.18</v>
      </c>
      <c r="I815" t="n">
        <v>6</v>
      </c>
      <c r="J815" t="n">
        <v>269.43</v>
      </c>
      <c r="K815" t="n">
        <v>56.13</v>
      </c>
      <c r="L815" t="n">
        <v>33</v>
      </c>
      <c r="M815" t="n">
        <v>4</v>
      </c>
      <c r="N815" t="n">
        <v>70.3</v>
      </c>
      <c r="O815" t="n">
        <v>33463.7</v>
      </c>
      <c r="P815" t="n">
        <v>224.55</v>
      </c>
      <c r="Q815" t="n">
        <v>444.55</v>
      </c>
      <c r="R815" t="n">
        <v>65.3</v>
      </c>
      <c r="S815" t="n">
        <v>48.21</v>
      </c>
      <c r="T815" t="n">
        <v>2625.99</v>
      </c>
      <c r="U815" t="n">
        <v>0.74</v>
      </c>
      <c r="V815" t="n">
        <v>0.78</v>
      </c>
      <c r="W815" t="n">
        <v>0.17</v>
      </c>
      <c r="X815" t="n">
        <v>0.14</v>
      </c>
      <c r="Y815" t="n">
        <v>1</v>
      </c>
      <c r="Z815" t="n">
        <v>10</v>
      </c>
    </row>
    <row r="816">
      <c r="A816" t="n">
        <v>129</v>
      </c>
      <c r="B816" t="n">
        <v>110</v>
      </c>
      <c r="C816" t="inlineStr">
        <is>
          <t xml:space="preserve">CONCLUIDO	</t>
        </is>
      </c>
      <c r="D816" t="n">
        <v>4.9304</v>
      </c>
      <c r="E816" t="n">
        <v>20.28</v>
      </c>
      <c r="F816" t="n">
        <v>17.42</v>
      </c>
      <c r="G816" t="n">
        <v>174.16</v>
      </c>
      <c r="H816" t="n">
        <v>2.19</v>
      </c>
      <c r="I816" t="n">
        <v>6</v>
      </c>
      <c r="J816" t="n">
        <v>269.9</v>
      </c>
      <c r="K816" t="n">
        <v>56.13</v>
      </c>
      <c r="L816" t="n">
        <v>33.25</v>
      </c>
      <c r="M816" t="n">
        <v>4</v>
      </c>
      <c r="N816" t="n">
        <v>70.53</v>
      </c>
      <c r="O816" t="n">
        <v>33522.45</v>
      </c>
      <c r="P816" t="n">
        <v>225.23</v>
      </c>
      <c r="Q816" t="n">
        <v>444.59</v>
      </c>
      <c r="R816" t="n">
        <v>65.14</v>
      </c>
      <c r="S816" t="n">
        <v>48.21</v>
      </c>
      <c r="T816" t="n">
        <v>2543.55</v>
      </c>
      <c r="U816" t="n">
        <v>0.74</v>
      </c>
      <c r="V816" t="n">
        <v>0.78</v>
      </c>
      <c r="W816" t="n">
        <v>0.17</v>
      </c>
      <c r="X816" t="n">
        <v>0.14</v>
      </c>
      <c r="Y816" t="n">
        <v>1</v>
      </c>
      <c r="Z816" t="n">
        <v>10</v>
      </c>
    </row>
    <row r="817">
      <c r="A817" t="n">
        <v>130</v>
      </c>
      <c r="B817" t="n">
        <v>110</v>
      </c>
      <c r="C817" t="inlineStr">
        <is>
          <t xml:space="preserve">CONCLUIDO	</t>
        </is>
      </c>
      <c r="D817" t="n">
        <v>4.931</v>
      </c>
      <c r="E817" t="n">
        <v>20.28</v>
      </c>
      <c r="F817" t="n">
        <v>17.41</v>
      </c>
      <c r="G817" t="n">
        <v>174.14</v>
      </c>
      <c r="H817" t="n">
        <v>2.21</v>
      </c>
      <c r="I817" t="n">
        <v>6</v>
      </c>
      <c r="J817" t="n">
        <v>270.38</v>
      </c>
      <c r="K817" t="n">
        <v>56.13</v>
      </c>
      <c r="L817" t="n">
        <v>33.5</v>
      </c>
      <c r="M817" t="n">
        <v>4</v>
      </c>
      <c r="N817" t="n">
        <v>70.76000000000001</v>
      </c>
      <c r="O817" t="n">
        <v>33581.28</v>
      </c>
      <c r="P817" t="n">
        <v>225.61</v>
      </c>
      <c r="Q817" t="n">
        <v>444.55</v>
      </c>
      <c r="R817" t="n">
        <v>65.06999999999999</v>
      </c>
      <c r="S817" t="n">
        <v>48.21</v>
      </c>
      <c r="T817" t="n">
        <v>2508.96</v>
      </c>
      <c r="U817" t="n">
        <v>0.74</v>
      </c>
      <c r="V817" t="n">
        <v>0.78</v>
      </c>
      <c r="W817" t="n">
        <v>0.17</v>
      </c>
      <c r="X817" t="n">
        <v>0.14</v>
      </c>
      <c r="Y817" t="n">
        <v>1</v>
      </c>
      <c r="Z817" t="n">
        <v>10</v>
      </c>
    </row>
    <row r="818">
      <c r="A818" t="n">
        <v>131</v>
      </c>
      <c r="B818" t="n">
        <v>110</v>
      </c>
      <c r="C818" t="inlineStr">
        <is>
          <t xml:space="preserve">CONCLUIDO	</t>
        </is>
      </c>
      <c r="D818" t="n">
        <v>4.9293</v>
      </c>
      <c r="E818" t="n">
        <v>20.29</v>
      </c>
      <c r="F818" t="n">
        <v>17.42</v>
      </c>
      <c r="G818" t="n">
        <v>174.21</v>
      </c>
      <c r="H818" t="n">
        <v>2.22</v>
      </c>
      <c r="I818" t="n">
        <v>6</v>
      </c>
      <c r="J818" t="n">
        <v>270.86</v>
      </c>
      <c r="K818" t="n">
        <v>56.13</v>
      </c>
      <c r="L818" t="n">
        <v>33.75</v>
      </c>
      <c r="M818" t="n">
        <v>4</v>
      </c>
      <c r="N818" t="n">
        <v>70.98</v>
      </c>
      <c r="O818" t="n">
        <v>33640.21</v>
      </c>
      <c r="P818" t="n">
        <v>225.43</v>
      </c>
      <c r="Q818" t="n">
        <v>444.55</v>
      </c>
      <c r="R818" t="n">
        <v>65.31999999999999</v>
      </c>
      <c r="S818" t="n">
        <v>48.21</v>
      </c>
      <c r="T818" t="n">
        <v>2637.01</v>
      </c>
      <c r="U818" t="n">
        <v>0.74</v>
      </c>
      <c r="V818" t="n">
        <v>0.78</v>
      </c>
      <c r="W818" t="n">
        <v>0.17</v>
      </c>
      <c r="X818" t="n">
        <v>0.14</v>
      </c>
      <c r="Y818" t="n">
        <v>1</v>
      </c>
      <c r="Z818" t="n">
        <v>10</v>
      </c>
    </row>
    <row r="819">
      <c r="A819" t="n">
        <v>132</v>
      </c>
      <c r="B819" t="n">
        <v>110</v>
      </c>
      <c r="C819" t="inlineStr">
        <is>
          <t xml:space="preserve">CONCLUIDO	</t>
        </is>
      </c>
      <c r="D819" t="n">
        <v>4.9348</v>
      </c>
      <c r="E819" t="n">
        <v>20.26</v>
      </c>
      <c r="F819" t="n">
        <v>17.4</v>
      </c>
      <c r="G819" t="n">
        <v>173.98</v>
      </c>
      <c r="H819" t="n">
        <v>2.23</v>
      </c>
      <c r="I819" t="n">
        <v>6</v>
      </c>
      <c r="J819" t="n">
        <v>271.34</v>
      </c>
      <c r="K819" t="n">
        <v>56.13</v>
      </c>
      <c r="L819" t="n">
        <v>34</v>
      </c>
      <c r="M819" t="n">
        <v>4</v>
      </c>
      <c r="N819" t="n">
        <v>71.20999999999999</v>
      </c>
      <c r="O819" t="n">
        <v>33699.21</v>
      </c>
      <c r="P819" t="n">
        <v>225.2</v>
      </c>
      <c r="Q819" t="n">
        <v>444.55</v>
      </c>
      <c r="R819" t="n">
        <v>64.45999999999999</v>
      </c>
      <c r="S819" t="n">
        <v>48.21</v>
      </c>
      <c r="T819" t="n">
        <v>2205.01</v>
      </c>
      <c r="U819" t="n">
        <v>0.75</v>
      </c>
      <c r="V819" t="n">
        <v>0.78</v>
      </c>
      <c r="W819" t="n">
        <v>0.18</v>
      </c>
      <c r="X819" t="n">
        <v>0.12</v>
      </c>
      <c r="Y819" t="n">
        <v>1</v>
      </c>
      <c r="Z819" t="n">
        <v>10</v>
      </c>
    </row>
    <row r="820">
      <c r="A820" t="n">
        <v>133</v>
      </c>
      <c r="B820" t="n">
        <v>110</v>
      </c>
      <c r="C820" t="inlineStr">
        <is>
          <t xml:space="preserve">CONCLUIDO	</t>
        </is>
      </c>
      <c r="D820" t="n">
        <v>4.9337</v>
      </c>
      <c r="E820" t="n">
        <v>20.27</v>
      </c>
      <c r="F820" t="n">
        <v>17.4</v>
      </c>
      <c r="G820" t="n">
        <v>174.03</v>
      </c>
      <c r="H820" t="n">
        <v>2.24</v>
      </c>
      <c r="I820" t="n">
        <v>6</v>
      </c>
      <c r="J820" t="n">
        <v>271.82</v>
      </c>
      <c r="K820" t="n">
        <v>56.13</v>
      </c>
      <c r="L820" t="n">
        <v>34.25</v>
      </c>
      <c r="M820" t="n">
        <v>4</v>
      </c>
      <c r="N820" t="n">
        <v>71.44</v>
      </c>
      <c r="O820" t="n">
        <v>33758.31</v>
      </c>
      <c r="P820" t="n">
        <v>225.34</v>
      </c>
      <c r="Q820" t="n">
        <v>444.55</v>
      </c>
      <c r="R820" t="n">
        <v>64.67</v>
      </c>
      <c r="S820" t="n">
        <v>48.21</v>
      </c>
      <c r="T820" t="n">
        <v>2309.55</v>
      </c>
      <c r="U820" t="n">
        <v>0.75</v>
      </c>
      <c r="V820" t="n">
        <v>0.78</v>
      </c>
      <c r="W820" t="n">
        <v>0.17</v>
      </c>
      <c r="X820" t="n">
        <v>0.13</v>
      </c>
      <c r="Y820" t="n">
        <v>1</v>
      </c>
      <c r="Z820" t="n">
        <v>10</v>
      </c>
    </row>
    <row r="821">
      <c r="A821" t="n">
        <v>134</v>
      </c>
      <c r="B821" t="n">
        <v>110</v>
      </c>
      <c r="C821" t="inlineStr">
        <is>
          <t xml:space="preserve">CONCLUIDO	</t>
        </is>
      </c>
      <c r="D821" t="n">
        <v>4.936</v>
      </c>
      <c r="E821" t="n">
        <v>20.26</v>
      </c>
      <c r="F821" t="n">
        <v>17.39</v>
      </c>
      <c r="G821" t="n">
        <v>173.93</v>
      </c>
      <c r="H821" t="n">
        <v>2.26</v>
      </c>
      <c r="I821" t="n">
        <v>6</v>
      </c>
      <c r="J821" t="n">
        <v>272.3</v>
      </c>
      <c r="K821" t="n">
        <v>56.13</v>
      </c>
      <c r="L821" t="n">
        <v>34.5</v>
      </c>
      <c r="M821" t="n">
        <v>4</v>
      </c>
      <c r="N821" t="n">
        <v>71.67</v>
      </c>
      <c r="O821" t="n">
        <v>33817.62</v>
      </c>
      <c r="P821" t="n">
        <v>225.37</v>
      </c>
      <c r="Q821" t="n">
        <v>444.55</v>
      </c>
      <c r="R821" t="n">
        <v>64.34999999999999</v>
      </c>
      <c r="S821" t="n">
        <v>48.21</v>
      </c>
      <c r="T821" t="n">
        <v>2151.37</v>
      </c>
      <c r="U821" t="n">
        <v>0.75</v>
      </c>
      <c r="V821" t="n">
        <v>0.78</v>
      </c>
      <c r="W821" t="n">
        <v>0.17</v>
      </c>
      <c r="X821" t="n">
        <v>0.12</v>
      </c>
      <c r="Y821" t="n">
        <v>1</v>
      </c>
      <c r="Z821" t="n">
        <v>10</v>
      </c>
    </row>
    <row r="822">
      <c r="A822" t="n">
        <v>135</v>
      </c>
      <c r="B822" t="n">
        <v>110</v>
      </c>
      <c r="C822" t="inlineStr">
        <is>
          <t xml:space="preserve">CONCLUIDO	</t>
        </is>
      </c>
      <c r="D822" t="n">
        <v>4.9351</v>
      </c>
      <c r="E822" t="n">
        <v>20.26</v>
      </c>
      <c r="F822" t="n">
        <v>17.4</v>
      </c>
      <c r="G822" t="n">
        <v>173.97</v>
      </c>
      <c r="H822" t="n">
        <v>2.27</v>
      </c>
      <c r="I822" t="n">
        <v>6</v>
      </c>
      <c r="J822" t="n">
        <v>272.78</v>
      </c>
      <c r="K822" t="n">
        <v>56.13</v>
      </c>
      <c r="L822" t="n">
        <v>34.75</v>
      </c>
      <c r="M822" t="n">
        <v>4</v>
      </c>
      <c r="N822" t="n">
        <v>71.90000000000001</v>
      </c>
      <c r="O822" t="n">
        <v>33876.9</v>
      </c>
      <c r="P822" t="n">
        <v>224.92</v>
      </c>
      <c r="Q822" t="n">
        <v>444.55</v>
      </c>
      <c r="R822" t="n">
        <v>64.56</v>
      </c>
      <c r="S822" t="n">
        <v>48.21</v>
      </c>
      <c r="T822" t="n">
        <v>2255.18</v>
      </c>
      <c r="U822" t="n">
        <v>0.75</v>
      </c>
      <c r="V822" t="n">
        <v>0.78</v>
      </c>
      <c r="W822" t="n">
        <v>0.17</v>
      </c>
      <c r="X822" t="n">
        <v>0.12</v>
      </c>
      <c r="Y822" t="n">
        <v>1</v>
      </c>
      <c r="Z822" t="n">
        <v>10</v>
      </c>
    </row>
    <row r="823">
      <c r="A823" t="n">
        <v>136</v>
      </c>
      <c r="B823" t="n">
        <v>110</v>
      </c>
      <c r="C823" t="inlineStr">
        <is>
          <t xml:space="preserve">CONCLUIDO	</t>
        </is>
      </c>
      <c r="D823" t="n">
        <v>4.9278</v>
      </c>
      <c r="E823" t="n">
        <v>20.29</v>
      </c>
      <c r="F823" t="n">
        <v>17.43</v>
      </c>
      <c r="G823" t="n">
        <v>174.27</v>
      </c>
      <c r="H823" t="n">
        <v>2.28</v>
      </c>
      <c r="I823" t="n">
        <v>6</v>
      </c>
      <c r="J823" t="n">
        <v>273.26</v>
      </c>
      <c r="K823" t="n">
        <v>56.13</v>
      </c>
      <c r="L823" t="n">
        <v>35</v>
      </c>
      <c r="M823" t="n">
        <v>4</v>
      </c>
      <c r="N823" t="n">
        <v>72.13</v>
      </c>
      <c r="O823" t="n">
        <v>33936.26</v>
      </c>
      <c r="P823" t="n">
        <v>225.31</v>
      </c>
      <c r="Q823" t="n">
        <v>444.55</v>
      </c>
      <c r="R823" t="n">
        <v>65.63</v>
      </c>
      <c r="S823" t="n">
        <v>48.21</v>
      </c>
      <c r="T823" t="n">
        <v>2790.77</v>
      </c>
      <c r="U823" t="n">
        <v>0.73</v>
      </c>
      <c r="V823" t="n">
        <v>0.78</v>
      </c>
      <c r="W823" t="n">
        <v>0.17</v>
      </c>
      <c r="X823" t="n">
        <v>0.15</v>
      </c>
      <c r="Y823" t="n">
        <v>1</v>
      </c>
      <c r="Z823" t="n">
        <v>10</v>
      </c>
    </row>
    <row r="824">
      <c r="A824" t="n">
        <v>137</v>
      </c>
      <c r="B824" t="n">
        <v>110</v>
      </c>
      <c r="C824" t="inlineStr">
        <is>
          <t xml:space="preserve">CONCLUIDO	</t>
        </is>
      </c>
      <c r="D824" t="n">
        <v>4.9257</v>
      </c>
      <c r="E824" t="n">
        <v>20.3</v>
      </c>
      <c r="F824" t="n">
        <v>17.44</v>
      </c>
      <c r="G824" t="n">
        <v>174.36</v>
      </c>
      <c r="H824" t="n">
        <v>2.29</v>
      </c>
      <c r="I824" t="n">
        <v>6</v>
      </c>
      <c r="J824" t="n">
        <v>273.74</v>
      </c>
      <c r="K824" t="n">
        <v>56.13</v>
      </c>
      <c r="L824" t="n">
        <v>35.25</v>
      </c>
      <c r="M824" t="n">
        <v>4</v>
      </c>
      <c r="N824" t="n">
        <v>72.37</v>
      </c>
      <c r="O824" t="n">
        <v>33995.72</v>
      </c>
      <c r="P824" t="n">
        <v>225.33</v>
      </c>
      <c r="Q824" t="n">
        <v>444.57</v>
      </c>
      <c r="R824" t="n">
        <v>65.81999999999999</v>
      </c>
      <c r="S824" t="n">
        <v>48.21</v>
      </c>
      <c r="T824" t="n">
        <v>2883.67</v>
      </c>
      <c r="U824" t="n">
        <v>0.73</v>
      </c>
      <c r="V824" t="n">
        <v>0.78</v>
      </c>
      <c r="W824" t="n">
        <v>0.17</v>
      </c>
      <c r="X824" t="n">
        <v>0.16</v>
      </c>
      <c r="Y824" t="n">
        <v>1</v>
      </c>
      <c r="Z824" t="n">
        <v>10</v>
      </c>
    </row>
    <row r="825">
      <c r="A825" t="n">
        <v>138</v>
      </c>
      <c r="B825" t="n">
        <v>110</v>
      </c>
      <c r="C825" t="inlineStr">
        <is>
          <t xml:space="preserve">CONCLUIDO	</t>
        </is>
      </c>
      <c r="D825" t="n">
        <v>4.931</v>
      </c>
      <c r="E825" t="n">
        <v>20.28</v>
      </c>
      <c r="F825" t="n">
        <v>17.41</v>
      </c>
      <c r="G825" t="n">
        <v>174.14</v>
      </c>
      <c r="H825" t="n">
        <v>2.3</v>
      </c>
      <c r="I825" t="n">
        <v>6</v>
      </c>
      <c r="J825" t="n">
        <v>274.22</v>
      </c>
      <c r="K825" t="n">
        <v>56.13</v>
      </c>
      <c r="L825" t="n">
        <v>35.5</v>
      </c>
      <c r="M825" t="n">
        <v>4</v>
      </c>
      <c r="N825" t="n">
        <v>72.59999999999999</v>
      </c>
      <c r="O825" t="n">
        <v>34055.27</v>
      </c>
      <c r="P825" t="n">
        <v>224.99</v>
      </c>
      <c r="Q825" t="n">
        <v>444.55</v>
      </c>
      <c r="R825" t="n">
        <v>65.08</v>
      </c>
      <c r="S825" t="n">
        <v>48.21</v>
      </c>
      <c r="T825" t="n">
        <v>2515.84</v>
      </c>
      <c r="U825" t="n">
        <v>0.74</v>
      </c>
      <c r="V825" t="n">
        <v>0.78</v>
      </c>
      <c r="W825" t="n">
        <v>0.17</v>
      </c>
      <c r="X825" t="n">
        <v>0.14</v>
      </c>
      <c r="Y825" t="n">
        <v>1</v>
      </c>
      <c r="Z825" t="n">
        <v>10</v>
      </c>
    </row>
    <row r="826">
      <c r="A826" t="n">
        <v>139</v>
      </c>
      <c r="B826" t="n">
        <v>110</v>
      </c>
      <c r="C826" t="inlineStr">
        <is>
          <t xml:space="preserve">CONCLUIDO	</t>
        </is>
      </c>
      <c r="D826" t="n">
        <v>4.9279</v>
      </c>
      <c r="E826" t="n">
        <v>20.29</v>
      </c>
      <c r="F826" t="n">
        <v>17.43</v>
      </c>
      <c r="G826" t="n">
        <v>174.26</v>
      </c>
      <c r="H826" t="n">
        <v>2.32</v>
      </c>
      <c r="I826" t="n">
        <v>6</v>
      </c>
      <c r="J826" t="n">
        <v>274.71</v>
      </c>
      <c r="K826" t="n">
        <v>56.13</v>
      </c>
      <c r="L826" t="n">
        <v>35.75</v>
      </c>
      <c r="M826" t="n">
        <v>4</v>
      </c>
      <c r="N826" t="n">
        <v>72.83</v>
      </c>
      <c r="O826" t="n">
        <v>34114.91</v>
      </c>
      <c r="P826" t="n">
        <v>224.36</v>
      </c>
      <c r="Q826" t="n">
        <v>444.55</v>
      </c>
      <c r="R826" t="n">
        <v>65.53</v>
      </c>
      <c r="S826" t="n">
        <v>48.21</v>
      </c>
      <c r="T826" t="n">
        <v>2742.15</v>
      </c>
      <c r="U826" t="n">
        <v>0.74</v>
      </c>
      <c r="V826" t="n">
        <v>0.78</v>
      </c>
      <c r="W826" t="n">
        <v>0.17</v>
      </c>
      <c r="X826" t="n">
        <v>0.15</v>
      </c>
      <c r="Y826" t="n">
        <v>1</v>
      </c>
      <c r="Z826" t="n">
        <v>10</v>
      </c>
    </row>
    <row r="827">
      <c r="A827" t="n">
        <v>140</v>
      </c>
      <c r="B827" t="n">
        <v>110</v>
      </c>
      <c r="C827" t="inlineStr">
        <is>
          <t xml:space="preserve">CONCLUIDO	</t>
        </is>
      </c>
      <c r="D827" t="n">
        <v>4.929</v>
      </c>
      <c r="E827" t="n">
        <v>20.29</v>
      </c>
      <c r="F827" t="n">
        <v>17.42</v>
      </c>
      <c r="G827" t="n">
        <v>174.22</v>
      </c>
      <c r="H827" t="n">
        <v>2.33</v>
      </c>
      <c r="I827" t="n">
        <v>6</v>
      </c>
      <c r="J827" t="n">
        <v>275.19</v>
      </c>
      <c r="K827" t="n">
        <v>56.13</v>
      </c>
      <c r="L827" t="n">
        <v>36</v>
      </c>
      <c r="M827" t="n">
        <v>4</v>
      </c>
      <c r="N827" t="n">
        <v>73.06999999999999</v>
      </c>
      <c r="O827" t="n">
        <v>34174.63</v>
      </c>
      <c r="P827" t="n">
        <v>224.4</v>
      </c>
      <c r="Q827" t="n">
        <v>444.55</v>
      </c>
      <c r="R827" t="n">
        <v>65.38</v>
      </c>
      <c r="S827" t="n">
        <v>48.21</v>
      </c>
      <c r="T827" t="n">
        <v>2663.1</v>
      </c>
      <c r="U827" t="n">
        <v>0.74</v>
      </c>
      <c r="V827" t="n">
        <v>0.78</v>
      </c>
      <c r="W827" t="n">
        <v>0.17</v>
      </c>
      <c r="X827" t="n">
        <v>0.15</v>
      </c>
      <c r="Y827" t="n">
        <v>1</v>
      </c>
      <c r="Z827" t="n">
        <v>10</v>
      </c>
    </row>
    <row r="828">
      <c r="A828" t="n">
        <v>141</v>
      </c>
      <c r="B828" t="n">
        <v>110</v>
      </c>
      <c r="C828" t="inlineStr">
        <is>
          <t xml:space="preserve">CONCLUIDO	</t>
        </is>
      </c>
      <c r="D828" t="n">
        <v>4.9302</v>
      </c>
      <c r="E828" t="n">
        <v>20.28</v>
      </c>
      <c r="F828" t="n">
        <v>17.42</v>
      </c>
      <c r="G828" t="n">
        <v>174.17</v>
      </c>
      <c r="H828" t="n">
        <v>2.34</v>
      </c>
      <c r="I828" t="n">
        <v>6</v>
      </c>
      <c r="J828" t="n">
        <v>275.68</v>
      </c>
      <c r="K828" t="n">
        <v>56.13</v>
      </c>
      <c r="L828" t="n">
        <v>36.25</v>
      </c>
      <c r="M828" t="n">
        <v>4</v>
      </c>
      <c r="N828" t="n">
        <v>73.3</v>
      </c>
      <c r="O828" t="n">
        <v>34234.45</v>
      </c>
      <c r="P828" t="n">
        <v>223.47</v>
      </c>
      <c r="Q828" t="n">
        <v>444.55</v>
      </c>
      <c r="R828" t="n">
        <v>65.19</v>
      </c>
      <c r="S828" t="n">
        <v>48.21</v>
      </c>
      <c r="T828" t="n">
        <v>2570.55</v>
      </c>
      <c r="U828" t="n">
        <v>0.74</v>
      </c>
      <c r="V828" t="n">
        <v>0.78</v>
      </c>
      <c r="W828" t="n">
        <v>0.17</v>
      </c>
      <c r="X828" t="n">
        <v>0.14</v>
      </c>
      <c r="Y828" t="n">
        <v>1</v>
      </c>
      <c r="Z828" t="n">
        <v>10</v>
      </c>
    </row>
    <row r="829">
      <c r="A829" t="n">
        <v>142</v>
      </c>
      <c r="B829" t="n">
        <v>110</v>
      </c>
      <c r="C829" t="inlineStr">
        <is>
          <t xml:space="preserve">CONCLUIDO	</t>
        </is>
      </c>
      <c r="D829" t="n">
        <v>4.9311</v>
      </c>
      <c r="E829" t="n">
        <v>20.28</v>
      </c>
      <c r="F829" t="n">
        <v>17.41</v>
      </c>
      <c r="G829" t="n">
        <v>174.13</v>
      </c>
      <c r="H829" t="n">
        <v>2.35</v>
      </c>
      <c r="I829" t="n">
        <v>6</v>
      </c>
      <c r="J829" t="n">
        <v>276.16</v>
      </c>
      <c r="K829" t="n">
        <v>56.13</v>
      </c>
      <c r="L829" t="n">
        <v>36.5</v>
      </c>
      <c r="M829" t="n">
        <v>4</v>
      </c>
      <c r="N829" t="n">
        <v>73.54000000000001</v>
      </c>
      <c r="O829" t="n">
        <v>34294.37</v>
      </c>
      <c r="P829" t="n">
        <v>222.73</v>
      </c>
      <c r="Q829" t="n">
        <v>444.55</v>
      </c>
      <c r="R829" t="n">
        <v>65.01000000000001</v>
      </c>
      <c r="S829" t="n">
        <v>48.21</v>
      </c>
      <c r="T829" t="n">
        <v>2482.34</v>
      </c>
      <c r="U829" t="n">
        <v>0.74</v>
      </c>
      <c r="V829" t="n">
        <v>0.78</v>
      </c>
      <c r="W829" t="n">
        <v>0.17</v>
      </c>
      <c r="X829" t="n">
        <v>0.14</v>
      </c>
      <c r="Y829" t="n">
        <v>1</v>
      </c>
      <c r="Z829" t="n">
        <v>10</v>
      </c>
    </row>
    <row r="830">
      <c r="A830" t="n">
        <v>143</v>
      </c>
      <c r="B830" t="n">
        <v>110</v>
      </c>
      <c r="C830" t="inlineStr">
        <is>
          <t xml:space="preserve">CONCLUIDO	</t>
        </is>
      </c>
      <c r="D830" t="n">
        <v>4.9321</v>
      </c>
      <c r="E830" t="n">
        <v>20.28</v>
      </c>
      <c r="F830" t="n">
        <v>17.41</v>
      </c>
      <c r="G830" t="n">
        <v>174.09</v>
      </c>
      <c r="H830" t="n">
        <v>2.36</v>
      </c>
      <c r="I830" t="n">
        <v>6</v>
      </c>
      <c r="J830" t="n">
        <v>276.65</v>
      </c>
      <c r="K830" t="n">
        <v>56.13</v>
      </c>
      <c r="L830" t="n">
        <v>36.75</v>
      </c>
      <c r="M830" t="n">
        <v>4</v>
      </c>
      <c r="N830" t="n">
        <v>73.77</v>
      </c>
      <c r="O830" t="n">
        <v>34354.37</v>
      </c>
      <c r="P830" t="n">
        <v>221.9</v>
      </c>
      <c r="Q830" t="n">
        <v>444.55</v>
      </c>
      <c r="R830" t="n">
        <v>64.87</v>
      </c>
      <c r="S830" t="n">
        <v>48.21</v>
      </c>
      <c r="T830" t="n">
        <v>2412.05</v>
      </c>
      <c r="U830" t="n">
        <v>0.74</v>
      </c>
      <c r="V830" t="n">
        <v>0.78</v>
      </c>
      <c r="W830" t="n">
        <v>0.17</v>
      </c>
      <c r="X830" t="n">
        <v>0.13</v>
      </c>
      <c r="Y830" t="n">
        <v>1</v>
      </c>
      <c r="Z830" t="n">
        <v>10</v>
      </c>
    </row>
    <row r="831">
      <c r="A831" t="n">
        <v>144</v>
      </c>
      <c r="B831" t="n">
        <v>110</v>
      </c>
      <c r="C831" t="inlineStr">
        <is>
          <t xml:space="preserve">CONCLUIDO	</t>
        </is>
      </c>
      <c r="D831" t="n">
        <v>4.9342</v>
      </c>
      <c r="E831" t="n">
        <v>20.27</v>
      </c>
      <c r="F831" t="n">
        <v>17.4</v>
      </c>
      <c r="G831" t="n">
        <v>174.01</v>
      </c>
      <c r="H831" t="n">
        <v>2.38</v>
      </c>
      <c r="I831" t="n">
        <v>6</v>
      </c>
      <c r="J831" t="n">
        <v>277.14</v>
      </c>
      <c r="K831" t="n">
        <v>56.13</v>
      </c>
      <c r="L831" t="n">
        <v>37</v>
      </c>
      <c r="M831" t="n">
        <v>3</v>
      </c>
      <c r="N831" t="n">
        <v>74.01000000000001</v>
      </c>
      <c r="O831" t="n">
        <v>34414.47</v>
      </c>
      <c r="P831" t="n">
        <v>220.51</v>
      </c>
      <c r="Q831" t="n">
        <v>444.56</v>
      </c>
      <c r="R831" t="n">
        <v>64.48999999999999</v>
      </c>
      <c r="S831" t="n">
        <v>48.21</v>
      </c>
      <c r="T831" t="n">
        <v>2219.89</v>
      </c>
      <c r="U831" t="n">
        <v>0.75</v>
      </c>
      <c r="V831" t="n">
        <v>0.78</v>
      </c>
      <c r="W831" t="n">
        <v>0.18</v>
      </c>
      <c r="X831" t="n">
        <v>0.12</v>
      </c>
      <c r="Y831" t="n">
        <v>1</v>
      </c>
      <c r="Z831" t="n">
        <v>10</v>
      </c>
    </row>
    <row r="832">
      <c r="A832" t="n">
        <v>145</v>
      </c>
      <c r="B832" t="n">
        <v>110</v>
      </c>
      <c r="C832" t="inlineStr">
        <is>
          <t xml:space="preserve">CONCLUIDO	</t>
        </is>
      </c>
      <c r="D832" t="n">
        <v>4.9374</v>
      </c>
      <c r="E832" t="n">
        <v>20.25</v>
      </c>
      <c r="F832" t="n">
        <v>17.39</v>
      </c>
      <c r="G832" t="n">
        <v>173.88</v>
      </c>
      <c r="H832" t="n">
        <v>2.39</v>
      </c>
      <c r="I832" t="n">
        <v>6</v>
      </c>
      <c r="J832" t="n">
        <v>277.63</v>
      </c>
      <c r="K832" t="n">
        <v>56.13</v>
      </c>
      <c r="L832" t="n">
        <v>37.25</v>
      </c>
      <c r="M832" t="n">
        <v>3</v>
      </c>
      <c r="N832" t="n">
        <v>74.25</v>
      </c>
      <c r="O832" t="n">
        <v>34474.66</v>
      </c>
      <c r="P832" t="n">
        <v>219.77</v>
      </c>
      <c r="Q832" t="n">
        <v>444.56</v>
      </c>
      <c r="R832" t="n">
        <v>64.16</v>
      </c>
      <c r="S832" t="n">
        <v>48.21</v>
      </c>
      <c r="T832" t="n">
        <v>2052.67</v>
      </c>
      <c r="U832" t="n">
        <v>0.75</v>
      </c>
      <c r="V832" t="n">
        <v>0.78</v>
      </c>
      <c r="W832" t="n">
        <v>0.17</v>
      </c>
      <c r="X832" t="n">
        <v>0.11</v>
      </c>
      <c r="Y832" t="n">
        <v>1</v>
      </c>
      <c r="Z832" t="n">
        <v>10</v>
      </c>
    </row>
    <row r="833">
      <c r="A833" t="n">
        <v>146</v>
      </c>
      <c r="B833" t="n">
        <v>110</v>
      </c>
      <c r="C833" t="inlineStr">
        <is>
          <t xml:space="preserve">CONCLUIDO	</t>
        </is>
      </c>
      <c r="D833" t="n">
        <v>4.9347</v>
      </c>
      <c r="E833" t="n">
        <v>20.26</v>
      </c>
      <c r="F833" t="n">
        <v>17.4</v>
      </c>
      <c r="G833" t="n">
        <v>173.99</v>
      </c>
      <c r="H833" t="n">
        <v>2.4</v>
      </c>
      <c r="I833" t="n">
        <v>6</v>
      </c>
      <c r="J833" t="n">
        <v>278.11</v>
      </c>
      <c r="K833" t="n">
        <v>56.13</v>
      </c>
      <c r="L833" t="n">
        <v>37.5</v>
      </c>
      <c r="M833" t="n">
        <v>2</v>
      </c>
      <c r="N833" t="n">
        <v>74.48999999999999</v>
      </c>
      <c r="O833" t="n">
        <v>34534.94</v>
      </c>
      <c r="P833" t="n">
        <v>219.36</v>
      </c>
      <c r="Q833" t="n">
        <v>444.56</v>
      </c>
      <c r="R833" t="n">
        <v>64.53</v>
      </c>
      <c r="S833" t="n">
        <v>48.21</v>
      </c>
      <c r="T833" t="n">
        <v>2241.27</v>
      </c>
      <c r="U833" t="n">
        <v>0.75</v>
      </c>
      <c r="V833" t="n">
        <v>0.78</v>
      </c>
      <c r="W833" t="n">
        <v>0.17</v>
      </c>
      <c r="X833" t="n">
        <v>0.12</v>
      </c>
      <c r="Y833" t="n">
        <v>1</v>
      </c>
      <c r="Z833" t="n">
        <v>10</v>
      </c>
    </row>
    <row r="834">
      <c r="A834" t="n">
        <v>147</v>
      </c>
      <c r="B834" t="n">
        <v>110</v>
      </c>
      <c r="C834" t="inlineStr">
        <is>
          <t xml:space="preserve">CONCLUIDO	</t>
        </is>
      </c>
      <c r="D834" t="n">
        <v>4.9304</v>
      </c>
      <c r="E834" t="n">
        <v>20.28</v>
      </c>
      <c r="F834" t="n">
        <v>17.42</v>
      </c>
      <c r="G834" t="n">
        <v>174.16</v>
      </c>
      <c r="H834" t="n">
        <v>2.41</v>
      </c>
      <c r="I834" t="n">
        <v>6</v>
      </c>
      <c r="J834" t="n">
        <v>278.6</v>
      </c>
      <c r="K834" t="n">
        <v>56.13</v>
      </c>
      <c r="L834" t="n">
        <v>37.75</v>
      </c>
      <c r="M834" t="n">
        <v>2</v>
      </c>
      <c r="N834" t="n">
        <v>74.73</v>
      </c>
      <c r="O834" t="n">
        <v>34595.32</v>
      </c>
      <c r="P834" t="n">
        <v>219.37</v>
      </c>
      <c r="Q834" t="n">
        <v>444.56</v>
      </c>
      <c r="R834" t="n">
        <v>65.13</v>
      </c>
      <c r="S834" t="n">
        <v>48.21</v>
      </c>
      <c r="T834" t="n">
        <v>2540.81</v>
      </c>
      <c r="U834" t="n">
        <v>0.74</v>
      </c>
      <c r="V834" t="n">
        <v>0.78</v>
      </c>
      <c r="W834" t="n">
        <v>0.17</v>
      </c>
      <c r="X834" t="n">
        <v>0.14</v>
      </c>
      <c r="Y834" t="n">
        <v>1</v>
      </c>
      <c r="Z834" t="n">
        <v>10</v>
      </c>
    </row>
    <row r="835">
      <c r="A835" t="n">
        <v>148</v>
      </c>
      <c r="B835" t="n">
        <v>110</v>
      </c>
      <c r="C835" t="inlineStr">
        <is>
          <t xml:space="preserve">CONCLUIDO	</t>
        </is>
      </c>
      <c r="D835" t="n">
        <v>4.9272</v>
      </c>
      <c r="E835" t="n">
        <v>20.3</v>
      </c>
      <c r="F835" t="n">
        <v>17.43</v>
      </c>
      <c r="G835" t="n">
        <v>174.29</v>
      </c>
      <c r="H835" t="n">
        <v>2.42</v>
      </c>
      <c r="I835" t="n">
        <v>6</v>
      </c>
      <c r="J835" t="n">
        <v>279.09</v>
      </c>
      <c r="K835" t="n">
        <v>56.13</v>
      </c>
      <c r="L835" t="n">
        <v>38</v>
      </c>
      <c r="M835" t="n">
        <v>2</v>
      </c>
      <c r="N835" t="n">
        <v>74.97</v>
      </c>
      <c r="O835" t="n">
        <v>34655.79</v>
      </c>
      <c r="P835" t="n">
        <v>219.61</v>
      </c>
      <c r="Q835" t="n">
        <v>444.56</v>
      </c>
      <c r="R835" t="n">
        <v>65.58</v>
      </c>
      <c r="S835" t="n">
        <v>48.21</v>
      </c>
      <c r="T835" t="n">
        <v>2765.8</v>
      </c>
      <c r="U835" t="n">
        <v>0.74</v>
      </c>
      <c r="V835" t="n">
        <v>0.78</v>
      </c>
      <c r="W835" t="n">
        <v>0.17</v>
      </c>
      <c r="X835" t="n">
        <v>0.15</v>
      </c>
      <c r="Y835" t="n">
        <v>1</v>
      </c>
      <c r="Z835" t="n">
        <v>10</v>
      </c>
    </row>
    <row r="836">
      <c r="A836" t="n">
        <v>149</v>
      </c>
      <c r="B836" t="n">
        <v>110</v>
      </c>
      <c r="C836" t="inlineStr">
        <is>
          <t xml:space="preserve">CONCLUIDO	</t>
        </is>
      </c>
      <c r="D836" t="n">
        <v>4.9282</v>
      </c>
      <c r="E836" t="n">
        <v>20.29</v>
      </c>
      <c r="F836" t="n">
        <v>17.43</v>
      </c>
      <c r="G836" t="n">
        <v>174.25</v>
      </c>
      <c r="H836" t="n">
        <v>2.44</v>
      </c>
      <c r="I836" t="n">
        <v>6</v>
      </c>
      <c r="J836" t="n">
        <v>279.58</v>
      </c>
      <c r="K836" t="n">
        <v>56.13</v>
      </c>
      <c r="L836" t="n">
        <v>38.25</v>
      </c>
      <c r="M836" t="n">
        <v>2</v>
      </c>
      <c r="N836" t="n">
        <v>75.20999999999999</v>
      </c>
      <c r="O836" t="n">
        <v>34716.36</v>
      </c>
      <c r="P836" t="n">
        <v>219.53</v>
      </c>
      <c r="Q836" t="n">
        <v>444.56</v>
      </c>
      <c r="R836" t="n">
        <v>65.39</v>
      </c>
      <c r="S836" t="n">
        <v>48.21</v>
      </c>
      <c r="T836" t="n">
        <v>2672</v>
      </c>
      <c r="U836" t="n">
        <v>0.74</v>
      </c>
      <c r="V836" t="n">
        <v>0.78</v>
      </c>
      <c r="W836" t="n">
        <v>0.18</v>
      </c>
      <c r="X836" t="n">
        <v>0.15</v>
      </c>
      <c r="Y836" t="n">
        <v>1</v>
      </c>
      <c r="Z836" t="n">
        <v>10</v>
      </c>
    </row>
    <row r="837">
      <c r="A837" t="n">
        <v>150</v>
      </c>
      <c r="B837" t="n">
        <v>110</v>
      </c>
      <c r="C837" t="inlineStr">
        <is>
          <t xml:space="preserve">CONCLUIDO	</t>
        </is>
      </c>
      <c r="D837" t="n">
        <v>4.9306</v>
      </c>
      <c r="E837" t="n">
        <v>20.28</v>
      </c>
      <c r="F837" t="n">
        <v>17.42</v>
      </c>
      <c r="G837" t="n">
        <v>174.15</v>
      </c>
      <c r="H837" t="n">
        <v>2.45</v>
      </c>
      <c r="I837" t="n">
        <v>6</v>
      </c>
      <c r="J837" t="n">
        <v>280.08</v>
      </c>
      <c r="K837" t="n">
        <v>56.13</v>
      </c>
      <c r="L837" t="n">
        <v>38.5</v>
      </c>
      <c r="M837" t="n">
        <v>2</v>
      </c>
      <c r="N837" t="n">
        <v>75.45</v>
      </c>
      <c r="O837" t="n">
        <v>34777.02</v>
      </c>
      <c r="P837" t="n">
        <v>218.96</v>
      </c>
      <c r="Q837" t="n">
        <v>444.56</v>
      </c>
      <c r="R837" t="n">
        <v>65.06</v>
      </c>
      <c r="S837" t="n">
        <v>48.21</v>
      </c>
      <c r="T837" t="n">
        <v>2504.6</v>
      </c>
      <c r="U837" t="n">
        <v>0.74</v>
      </c>
      <c r="V837" t="n">
        <v>0.78</v>
      </c>
      <c r="W837" t="n">
        <v>0.18</v>
      </c>
      <c r="X837" t="n">
        <v>0.14</v>
      </c>
      <c r="Y837" t="n">
        <v>1</v>
      </c>
      <c r="Z837" t="n">
        <v>10</v>
      </c>
    </row>
    <row r="838">
      <c r="A838" t="n">
        <v>151</v>
      </c>
      <c r="B838" t="n">
        <v>110</v>
      </c>
      <c r="C838" t="inlineStr">
        <is>
          <t xml:space="preserve">CONCLUIDO	</t>
        </is>
      </c>
      <c r="D838" t="n">
        <v>4.9323</v>
      </c>
      <c r="E838" t="n">
        <v>20.27</v>
      </c>
      <c r="F838" t="n">
        <v>17.41</v>
      </c>
      <c r="G838" t="n">
        <v>174.09</v>
      </c>
      <c r="H838" t="n">
        <v>2.46</v>
      </c>
      <c r="I838" t="n">
        <v>6</v>
      </c>
      <c r="J838" t="n">
        <v>280.57</v>
      </c>
      <c r="K838" t="n">
        <v>56.13</v>
      </c>
      <c r="L838" t="n">
        <v>38.75</v>
      </c>
      <c r="M838" t="n">
        <v>2</v>
      </c>
      <c r="N838" t="n">
        <v>75.69</v>
      </c>
      <c r="O838" t="n">
        <v>34837.77</v>
      </c>
      <c r="P838" t="n">
        <v>218.56</v>
      </c>
      <c r="Q838" t="n">
        <v>444.58</v>
      </c>
      <c r="R838" t="n">
        <v>64.8</v>
      </c>
      <c r="S838" t="n">
        <v>48.21</v>
      </c>
      <c r="T838" t="n">
        <v>2376.02</v>
      </c>
      <c r="U838" t="n">
        <v>0.74</v>
      </c>
      <c r="V838" t="n">
        <v>0.78</v>
      </c>
      <c r="W838" t="n">
        <v>0.18</v>
      </c>
      <c r="X838" t="n">
        <v>0.13</v>
      </c>
      <c r="Y838" t="n">
        <v>1</v>
      </c>
      <c r="Z838" t="n">
        <v>10</v>
      </c>
    </row>
    <row r="839">
      <c r="A839" t="n">
        <v>152</v>
      </c>
      <c r="B839" t="n">
        <v>110</v>
      </c>
      <c r="C839" t="inlineStr">
        <is>
          <t xml:space="preserve">CONCLUIDO	</t>
        </is>
      </c>
      <c r="D839" t="n">
        <v>4.9314</v>
      </c>
      <c r="E839" t="n">
        <v>20.28</v>
      </c>
      <c r="F839" t="n">
        <v>17.41</v>
      </c>
      <c r="G839" t="n">
        <v>174.12</v>
      </c>
      <c r="H839" t="n">
        <v>2.47</v>
      </c>
      <c r="I839" t="n">
        <v>6</v>
      </c>
      <c r="J839" t="n">
        <v>281.06</v>
      </c>
      <c r="K839" t="n">
        <v>56.13</v>
      </c>
      <c r="L839" t="n">
        <v>39</v>
      </c>
      <c r="M839" t="n">
        <v>2</v>
      </c>
      <c r="N839" t="n">
        <v>75.94</v>
      </c>
      <c r="O839" t="n">
        <v>34898.63</v>
      </c>
      <c r="P839" t="n">
        <v>218.13</v>
      </c>
      <c r="Q839" t="n">
        <v>444.56</v>
      </c>
      <c r="R839" t="n">
        <v>64.95999999999999</v>
      </c>
      <c r="S839" t="n">
        <v>48.21</v>
      </c>
      <c r="T839" t="n">
        <v>2454.05</v>
      </c>
      <c r="U839" t="n">
        <v>0.74</v>
      </c>
      <c r="V839" t="n">
        <v>0.78</v>
      </c>
      <c r="W839" t="n">
        <v>0.18</v>
      </c>
      <c r="X839" t="n">
        <v>0.14</v>
      </c>
      <c r="Y839" t="n">
        <v>1</v>
      </c>
      <c r="Z839" t="n">
        <v>10</v>
      </c>
    </row>
    <row r="840">
      <c r="A840" t="n">
        <v>153</v>
      </c>
      <c r="B840" t="n">
        <v>110</v>
      </c>
      <c r="C840" t="inlineStr">
        <is>
          <t xml:space="preserve">CONCLUIDO	</t>
        </is>
      </c>
      <c r="D840" t="n">
        <v>4.9288</v>
      </c>
      <c r="E840" t="n">
        <v>20.29</v>
      </c>
      <c r="F840" t="n">
        <v>17.42</v>
      </c>
      <c r="G840" t="n">
        <v>174.23</v>
      </c>
      <c r="H840" t="n">
        <v>2.48</v>
      </c>
      <c r="I840" t="n">
        <v>6</v>
      </c>
      <c r="J840" t="n">
        <v>281.56</v>
      </c>
      <c r="K840" t="n">
        <v>56.13</v>
      </c>
      <c r="L840" t="n">
        <v>39.25</v>
      </c>
      <c r="M840" t="n">
        <v>1</v>
      </c>
      <c r="N840" t="n">
        <v>76.18000000000001</v>
      </c>
      <c r="O840" t="n">
        <v>34959.58</v>
      </c>
      <c r="P840" t="n">
        <v>218.15</v>
      </c>
      <c r="Q840" t="n">
        <v>444.56</v>
      </c>
      <c r="R840" t="n">
        <v>65.31999999999999</v>
      </c>
      <c r="S840" t="n">
        <v>48.21</v>
      </c>
      <c r="T840" t="n">
        <v>2635.23</v>
      </c>
      <c r="U840" t="n">
        <v>0.74</v>
      </c>
      <c r="V840" t="n">
        <v>0.78</v>
      </c>
      <c r="W840" t="n">
        <v>0.18</v>
      </c>
      <c r="X840" t="n">
        <v>0.15</v>
      </c>
      <c r="Y840" t="n">
        <v>1</v>
      </c>
      <c r="Z840" t="n">
        <v>10</v>
      </c>
    </row>
    <row r="841">
      <c r="A841" t="n">
        <v>154</v>
      </c>
      <c r="B841" t="n">
        <v>110</v>
      </c>
      <c r="C841" t="inlineStr">
        <is>
          <t xml:space="preserve">CONCLUIDO	</t>
        </is>
      </c>
      <c r="D841" t="n">
        <v>4.9269</v>
      </c>
      <c r="E841" t="n">
        <v>20.3</v>
      </c>
      <c r="F841" t="n">
        <v>17.43</v>
      </c>
      <c r="G841" t="n">
        <v>174.31</v>
      </c>
      <c r="H841" t="n">
        <v>2.49</v>
      </c>
      <c r="I841" t="n">
        <v>6</v>
      </c>
      <c r="J841" t="n">
        <v>282.05</v>
      </c>
      <c r="K841" t="n">
        <v>56.13</v>
      </c>
      <c r="L841" t="n">
        <v>39.5</v>
      </c>
      <c r="M841" t="n">
        <v>1</v>
      </c>
      <c r="N841" t="n">
        <v>76.43000000000001</v>
      </c>
      <c r="O841" t="n">
        <v>35020.63</v>
      </c>
      <c r="P841" t="n">
        <v>218.06</v>
      </c>
      <c r="Q841" t="n">
        <v>444.56</v>
      </c>
      <c r="R841" t="n">
        <v>65.5</v>
      </c>
      <c r="S841" t="n">
        <v>48.21</v>
      </c>
      <c r="T841" t="n">
        <v>2723.69</v>
      </c>
      <c r="U841" t="n">
        <v>0.74</v>
      </c>
      <c r="V841" t="n">
        <v>0.78</v>
      </c>
      <c r="W841" t="n">
        <v>0.18</v>
      </c>
      <c r="X841" t="n">
        <v>0.15</v>
      </c>
      <c r="Y841" t="n">
        <v>1</v>
      </c>
      <c r="Z841" t="n">
        <v>10</v>
      </c>
    </row>
    <row r="842">
      <c r="A842" t="n">
        <v>155</v>
      </c>
      <c r="B842" t="n">
        <v>110</v>
      </c>
      <c r="C842" t="inlineStr">
        <is>
          <t xml:space="preserve">CONCLUIDO	</t>
        </is>
      </c>
      <c r="D842" t="n">
        <v>4.9265</v>
      </c>
      <c r="E842" t="n">
        <v>20.3</v>
      </c>
      <c r="F842" t="n">
        <v>17.43</v>
      </c>
      <c r="G842" t="n">
        <v>174.32</v>
      </c>
      <c r="H842" t="n">
        <v>2.5</v>
      </c>
      <c r="I842" t="n">
        <v>6</v>
      </c>
      <c r="J842" t="n">
        <v>282.55</v>
      </c>
      <c r="K842" t="n">
        <v>56.13</v>
      </c>
      <c r="L842" t="n">
        <v>39.75</v>
      </c>
      <c r="M842" t="n">
        <v>0</v>
      </c>
      <c r="N842" t="n">
        <v>76.67</v>
      </c>
      <c r="O842" t="n">
        <v>35081.77</v>
      </c>
      <c r="P842" t="n">
        <v>218.44</v>
      </c>
      <c r="Q842" t="n">
        <v>444.57</v>
      </c>
      <c r="R842" t="n">
        <v>65.48999999999999</v>
      </c>
      <c r="S842" t="n">
        <v>48.21</v>
      </c>
      <c r="T842" t="n">
        <v>2720.81</v>
      </c>
      <c r="U842" t="n">
        <v>0.74</v>
      </c>
      <c r="V842" t="n">
        <v>0.78</v>
      </c>
      <c r="W842" t="n">
        <v>0.18</v>
      </c>
      <c r="X842" t="n">
        <v>0.15</v>
      </c>
      <c r="Y842" t="n">
        <v>1</v>
      </c>
      <c r="Z842" t="n">
        <v>10</v>
      </c>
    </row>
    <row r="843">
      <c r="A843" t="n">
        <v>0</v>
      </c>
      <c r="B843" t="n">
        <v>150</v>
      </c>
      <c r="C843" t="inlineStr">
        <is>
          <t xml:space="preserve">CONCLUIDO	</t>
        </is>
      </c>
      <c r="D843" t="n">
        <v>1.8749</v>
      </c>
      <c r="E843" t="n">
        <v>53.34</v>
      </c>
      <c r="F843" t="n">
        <v>29.01</v>
      </c>
      <c r="G843" t="n">
        <v>4.53</v>
      </c>
      <c r="H843" t="n">
        <v>0.06</v>
      </c>
      <c r="I843" t="n">
        <v>384</v>
      </c>
      <c r="J843" t="n">
        <v>296.65</v>
      </c>
      <c r="K843" t="n">
        <v>61.82</v>
      </c>
      <c r="L843" t="n">
        <v>1</v>
      </c>
      <c r="M843" t="n">
        <v>382</v>
      </c>
      <c r="N843" t="n">
        <v>83.83</v>
      </c>
      <c r="O843" t="n">
        <v>36821.52</v>
      </c>
      <c r="P843" t="n">
        <v>526.71</v>
      </c>
      <c r="Q843" t="n">
        <v>444.84</v>
      </c>
      <c r="R843" t="n">
        <v>444.88</v>
      </c>
      <c r="S843" t="n">
        <v>48.21</v>
      </c>
      <c r="T843" t="n">
        <v>190525.28</v>
      </c>
      <c r="U843" t="n">
        <v>0.11</v>
      </c>
      <c r="V843" t="n">
        <v>0.47</v>
      </c>
      <c r="W843" t="n">
        <v>0.78</v>
      </c>
      <c r="X843" t="n">
        <v>11.72</v>
      </c>
      <c r="Y843" t="n">
        <v>1</v>
      </c>
      <c r="Z843" t="n">
        <v>10</v>
      </c>
    </row>
    <row r="844">
      <c r="A844" t="n">
        <v>1</v>
      </c>
      <c r="B844" t="n">
        <v>150</v>
      </c>
      <c r="C844" t="inlineStr">
        <is>
          <t xml:space="preserve">CONCLUIDO	</t>
        </is>
      </c>
      <c r="D844" t="n">
        <v>2.3263</v>
      </c>
      <c r="E844" t="n">
        <v>42.99</v>
      </c>
      <c r="F844" t="n">
        <v>25.21</v>
      </c>
      <c r="G844" t="n">
        <v>5.69</v>
      </c>
      <c r="H844" t="n">
        <v>0.07000000000000001</v>
      </c>
      <c r="I844" t="n">
        <v>266</v>
      </c>
      <c r="J844" t="n">
        <v>297.17</v>
      </c>
      <c r="K844" t="n">
        <v>61.82</v>
      </c>
      <c r="L844" t="n">
        <v>1.25</v>
      </c>
      <c r="M844" t="n">
        <v>264</v>
      </c>
      <c r="N844" t="n">
        <v>84.09999999999999</v>
      </c>
      <c r="O844" t="n">
        <v>36885.7</v>
      </c>
      <c r="P844" t="n">
        <v>457.4</v>
      </c>
      <c r="Q844" t="n">
        <v>444.73</v>
      </c>
      <c r="R844" t="n">
        <v>320.17</v>
      </c>
      <c r="S844" t="n">
        <v>48.21</v>
      </c>
      <c r="T844" t="n">
        <v>128760.1</v>
      </c>
      <c r="U844" t="n">
        <v>0.15</v>
      </c>
      <c r="V844" t="n">
        <v>0.54</v>
      </c>
      <c r="W844" t="n">
        <v>0.59</v>
      </c>
      <c r="X844" t="n">
        <v>7.93</v>
      </c>
      <c r="Y844" t="n">
        <v>1</v>
      </c>
      <c r="Z844" t="n">
        <v>10</v>
      </c>
    </row>
    <row r="845">
      <c r="A845" t="n">
        <v>2</v>
      </c>
      <c r="B845" t="n">
        <v>150</v>
      </c>
      <c r="C845" t="inlineStr">
        <is>
          <t xml:space="preserve">CONCLUIDO	</t>
        </is>
      </c>
      <c r="D845" t="n">
        <v>2.6524</v>
      </c>
      <c r="E845" t="n">
        <v>37.7</v>
      </c>
      <c r="F845" t="n">
        <v>23.32</v>
      </c>
      <c r="G845" t="n">
        <v>6.82</v>
      </c>
      <c r="H845" t="n">
        <v>0.09</v>
      </c>
      <c r="I845" t="n">
        <v>205</v>
      </c>
      <c r="J845" t="n">
        <v>297.7</v>
      </c>
      <c r="K845" t="n">
        <v>61.82</v>
      </c>
      <c r="L845" t="n">
        <v>1.5</v>
      </c>
      <c r="M845" t="n">
        <v>203</v>
      </c>
      <c r="N845" t="n">
        <v>84.37</v>
      </c>
      <c r="O845" t="n">
        <v>36949.99</v>
      </c>
      <c r="P845" t="n">
        <v>422.74</v>
      </c>
      <c r="Q845" t="n">
        <v>444.72</v>
      </c>
      <c r="R845" t="n">
        <v>257.8</v>
      </c>
      <c r="S845" t="n">
        <v>48.21</v>
      </c>
      <c r="T845" t="n">
        <v>97879.28999999999</v>
      </c>
      <c r="U845" t="n">
        <v>0.19</v>
      </c>
      <c r="V845" t="n">
        <v>0.59</v>
      </c>
      <c r="W845" t="n">
        <v>0.49</v>
      </c>
      <c r="X845" t="n">
        <v>6.03</v>
      </c>
      <c r="Y845" t="n">
        <v>1</v>
      </c>
      <c r="Z845" t="n">
        <v>10</v>
      </c>
    </row>
    <row r="846">
      <c r="A846" t="n">
        <v>3</v>
      </c>
      <c r="B846" t="n">
        <v>150</v>
      </c>
      <c r="C846" t="inlineStr">
        <is>
          <t xml:space="preserve">CONCLUIDO	</t>
        </is>
      </c>
      <c r="D846" t="n">
        <v>2.9159</v>
      </c>
      <c r="E846" t="n">
        <v>34.3</v>
      </c>
      <c r="F846" t="n">
        <v>22.08</v>
      </c>
      <c r="G846" t="n">
        <v>7.98</v>
      </c>
      <c r="H846" t="n">
        <v>0.1</v>
      </c>
      <c r="I846" t="n">
        <v>166</v>
      </c>
      <c r="J846" t="n">
        <v>298.22</v>
      </c>
      <c r="K846" t="n">
        <v>61.82</v>
      </c>
      <c r="L846" t="n">
        <v>1.75</v>
      </c>
      <c r="M846" t="n">
        <v>164</v>
      </c>
      <c r="N846" t="n">
        <v>84.65000000000001</v>
      </c>
      <c r="O846" t="n">
        <v>37014.39</v>
      </c>
      <c r="P846" t="n">
        <v>399.99</v>
      </c>
      <c r="Q846" t="n">
        <v>444.57</v>
      </c>
      <c r="R846" t="n">
        <v>217.25</v>
      </c>
      <c r="S846" t="n">
        <v>48.21</v>
      </c>
      <c r="T846" t="n">
        <v>77798.23</v>
      </c>
      <c r="U846" t="n">
        <v>0.22</v>
      </c>
      <c r="V846" t="n">
        <v>0.62</v>
      </c>
      <c r="W846" t="n">
        <v>0.43</v>
      </c>
      <c r="X846" t="n">
        <v>4.8</v>
      </c>
      <c r="Y846" t="n">
        <v>1</v>
      </c>
      <c r="Z846" t="n">
        <v>10</v>
      </c>
    </row>
    <row r="847">
      <c r="A847" t="n">
        <v>4</v>
      </c>
      <c r="B847" t="n">
        <v>150</v>
      </c>
      <c r="C847" t="inlineStr">
        <is>
          <t xml:space="preserve">CONCLUIDO	</t>
        </is>
      </c>
      <c r="D847" t="n">
        <v>3.1065</v>
      </c>
      <c r="E847" t="n">
        <v>32.19</v>
      </c>
      <c r="F847" t="n">
        <v>21.36</v>
      </c>
      <c r="G847" t="n">
        <v>9.09</v>
      </c>
      <c r="H847" t="n">
        <v>0.12</v>
      </c>
      <c r="I847" t="n">
        <v>141</v>
      </c>
      <c r="J847" t="n">
        <v>298.74</v>
      </c>
      <c r="K847" t="n">
        <v>61.82</v>
      </c>
      <c r="L847" t="n">
        <v>2</v>
      </c>
      <c r="M847" t="n">
        <v>139</v>
      </c>
      <c r="N847" t="n">
        <v>84.92</v>
      </c>
      <c r="O847" t="n">
        <v>37078.91</v>
      </c>
      <c r="P847" t="n">
        <v>386.85</v>
      </c>
      <c r="Q847" t="n">
        <v>444.62</v>
      </c>
      <c r="R847" t="n">
        <v>193.87</v>
      </c>
      <c r="S847" t="n">
        <v>48.21</v>
      </c>
      <c r="T847" t="n">
        <v>66236.31</v>
      </c>
      <c r="U847" t="n">
        <v>0.25</v>
      </c>
      <c r="V847" t="n">
        <v>0.64</v>
      </c>
      <c r="W847" t="n">
        <v>0.38</v>
      </c>
      <c r="X847" t="n">
        <v>4.08</v>
      </c>
      <c r="Y847" t="n">
        <v>1</v>
      </c>
      <c r="Z847" t="n">
        <v>10</v>
      </c>
    </row>
    <row r="848">
      <c r="A848" t="n">
        <v>5</v>
      </c>
      <c r="B848" t="n">
        <v>150</v>
      </c>
      <c r="C848" t="inlineStr">
        <is>
          <t xml:space="preserve">CONCLUIDO	</t>
        </is>
      </c>
      <c r="D848" t="n">
        <v>3.2723</v>
      </c>
      <c r="E848" t="n">
        <v>30.56</v>
      </c>
      <c r="F848" t="n">
        <v>20.78</v>
      </c>
      <c r="G848" t="n">
        <v>10.22</v>
      </c>
      <c r="H848" t="n">
        <v>0.13</v>
      </c>
      <c r="I848" t="n">
        <v>122</v>
      </c>
      <c r="J848" t="n">
        <v>299.26</v>
      </c>
      <c r="K848" t="n">
        <v>61.82</v>
      </c>
      <c r="L848" t="n">
        <v>2.25</v>
      </c>
      <c r="M848" t="n">
        <v>120</v>
      </c>
      <c r="N848" t="n">
        <v>85.19</v>
      </c>
      <c r="O848" t="n">
        <v>37143.54</v>
      </c>
      <c r="P848" t="n">
        <v>376.27</v>
      </c>
      <c r="Q848" t="n">
        <v>444.63</v>
      </c>
      <c r="R848" t="n">
        <v>175.12</v>
      </c>
      <c r="S848" t="n">
        <v>48.21</v>
      </c>
      <c r="T848" t="n">
        <v>56956.67</v>
      </c>
      <c r="U848" t="n">
        <v>0.28</v>
      </c>
      <c r="V848" t="n">
        <v>0.66</v>
      </c>
      <c r="W848" t="n">
        <v>0.36</v>
      </c>
      <c r="X848" t="n">
        <v>3.51</v>
      </c>
      <c r="Y848" t="n">
        <v>1</v>
      </c>
      <c r="Z848" t="n">
        <v>10</v>
      </c>
    </row>
    <row r="849">
      <c r="A849" t="n">
        <v>6</v>
      </c>
      <c r="B849" t="n">
        <v>150</v>
      </c>
      <c r="C849" t="inlineStr">
        <is>
          <t xml:space="preserve">CONCLUIDO	</t>
        </is>
      </c>
      <c r="D849" t="n">
        <v>3.4153</v>
      </c>
      <c r="E849" t="n">
        <v>29.28</v>
      </c>
      <c r="F849" t="n">
        <v>20.34</v>
      </c>
      <c r="G849" t="n">
        <v>11.4</v>
      </c>
      <c r="H849" t="n">
        <v>0.15</v>
      </c>
      <c r="I849" t="n">
        <v>107</v>
      </c>
      <c r="J849" t="n">
        <v>299.79</v>
      </c>
      <c r="K849" t="n">
        <v>61.82</v>
      </c>
      <c r="L849" t="n">
        <v>2.5</v>
      </c>
      <c r="M849" t="n">
        <v>105</v>
      </c>
      <c r="N849" t="n">
        <v>85.47</v>
      </c>
      <c r="O849" t="n">
        <v>37208.42</v>
      </c>
      <c r="P849" t="n">
        <v>368.1</v>
      </c>
      <c r="Q849" t="n">
        <v>444.58</v>
      </c>
      <c r="R849" t="n">
        <v>160.58</v>
      </c>
      <c r="S849" t="n">
        <v>48.21</v>
      </c>
      <c r="T849" t="n">
        <v>49758.82</v>
      </c>
      <c r="U849" t="n">
        <v>0.3</v>
      </c>
      <c r="V849" t="n">
        <v>0.67</v>
      </c>
      <c r="W849" t="n">
        <v>0.33</v>
      </c>
      <c r="X849" t="n">
        <v>3.06</v>
      </c>
      <c r="Y849" t="n">
        <v>1</v>
      </c>
      <c r="Z849" t="n">
        <v>10</v>
      </c>
    </row>
    <row r="850">
      <c r="A850" t="n">
        <v>7</v>
      </c>
      <c r="B850" t="n">
        <v>150</v>
      </c>
      <c r="C850" t="inlineStr">
        <is>
          <t xml:space="preserve">CONCLUIDO	</t>
        </is>
      </c>
      <c r="D850" t="n">
        <v>3.5305</v>
      </c>
      <c r="E850" t="n">
        <v>28.32</v>
      </c>
      <c r="F850" t="n">
        <v>19.99</v>
      </c>
      <c r="G850" t="n">
        <v>12.5</v>
      </c>
      <c r="H850" t="n">
        <v>0.16</v>
      </c>
      <c r="I850" t="n">
        <v>96</v>
      </c>
      <c r="J850" t="n">
        <v>300.32</v>
      </c>
      <c r="K850" t="n">
        <v>61.82</v>
      </c>
      <c r="L850" t="n">
        <v>2.75</v>
      </c>
      <c r="M850" t="n">
        <v>94</v>
      </c>
      <c r="N850" t="n">
        <v>85.73999999999999</v>
      </c>
      <c r="O850" t="n">
        <v>37273.29</v>
      </c>
      <c r="P850" t="n">
        <v>361.68</v>
      </c>
      <c r="Q850" t="n">
        <v>444.6</v>
      </c>
      <c r="R850" t="n">
        <v>149.07</v>
      </c>
      <c r="S850" t="n">
        <v>48.21</v>
      </c>
      <c r="T850" t="n">
        <v>44059.95</v>
      </c>
      <c r="U850" t="n">
        <v>0.32</v>
      </c>
      <c r="V850" t="n">
        <v>0.68</v>
      </c>
      <c r="W850" t="n">
        <v>0.32</v>
      </c>
      <c r="X850" t="n">
        <v>2.71</v>
      </c>
      <c r="Y850" t="n">
        <v>1</v>
      </c>
      <c r="Z850" t="n">
        <v>10</v>
      </c>
    </row>
    <row r="851">
      <c r="A851" t="n">
        <v>8</v>
      </c>
      <c r="B851" t="n">
        <v>150</v>
      </c>
      <c r="C851" t="inlineStr">
        <is>
          <t xml:space="preserve">CONCLUIDO	</t>
        </is>
      </c>
      <c r="D851" t="n">
        <v>3.6261</v>
      </c>
      <c r="E851" t="n">
        <v>27.58</v>
      </c>
      <c r="F851" t="n">
        <v>19.75</v>
      </c>
      <c r="G851" t="n">
        <v>13.62</v>
      </c>
      <c r="H851" t="n">
        <v>0.18</v>
      </c>
      <c r="I851" t="n">
        <v>87</v>
      </c>
      <c r="J851" t="n">
        <v>300.84</v>
      </c>
      <c r="K851" t="n">
        <v>61.82</v>
      </c>
      <c r="L851" t="n">
        <v>3</v>
      </c>
      <c r="M851" t="n">
        <v>85</v>
      </c>
      <c r="N851" t="n">
        <v>86.02</v>
      </c>
      <c r="O851" t="n">
        <v>37338.27</v>
      </c>
      <c r="P851" t="n">
        <v>357.07</v>
      </c>
      <c r="Q851" t="n">
        <v>444.61</v>
      </c>
      <c r="R851" t="n">
        <v>141</v>
      </c>
      <c r="S851" t="n">
        <v>48.21</v>
      </c>
      <c r="T851" t="n">
        <v>40068.77</v>
      </c>
      <c r="U851" t="n">
        <v>0.34</v>
      </c>
      <c r="V851" t="n">
        <v>0.6899999999999999</v>
      </c>
      <c r="W851" t="n">
        <v>0.3</v>
      </c>
      <c r="X851" t="n">
        <v>2.47</v>
      </c>
      <c r="Y851" t="n">
        <v>1</v>
      </c>
      <c r="Z851" t="n">
        <v>10</v>
      </c>
    </row>
    <row r="852">
      <c r="A852" t="n">
        <v>9</v>
      </c>
      <c r="B852" t="n">
        <v>150</v>
      </c>
      <c r="C852" t="inlineStr">
        <is>
          <t xml:space="preserve">CONCLUIDO	</t>
        </is>
      </c>
      <c r="D852" t="n">
        <v>3.7206</v>
      </c>
      <c r="E852" t="n">
        <v>26.88</v>
      </c>
      <c r="F852" t="n">
        <v>19.49</v>
      </c>
      <c r="G852" t="n">
        <v>14.8</v>
      </c>
      <c r="H852" t="n">
        <v>0.19</v>
      </c>
      <c r="I852" t="n">
        <v>79</v>
      </c>
      <c r="J852" t="n">
        <v>301.37</v>
      </c>
      <c r="K852" t="n">
        <v>61.82</v>
      </c>
      <c r="L852" t="n">
        <v>3.25</v>
      </c>
      <c r="M852" t="n">
        <v>77</v>
      </c>
      <c r="N852" t="n">
        <v>86.3</v>
      </c>
      <c r="O852" t="n">
        <v>37403.38</v>
      </c>
      <c r="P852" t="n">
        <v>352.32</v>
      </c>
      <c r="Q852" t="n">
        <v>444.61</v>
      </c>
      <c r="R852" t="n">
        <v>132.79</v>
      </c>
      <c r="S852" t="n">
        <v>48.21</v>
      </c>
      <c r="T852" t="n">
        <v>36003.22</v>
      </c>
      <c r="U852" t="n">
        <v>0.36</v>
      </c>
      <c r="V852" t="n">
        <v>0.7</v>
      </c>
      <c r="W852" t="n">
        <v>0.29</v>
      </c>
      <c r="X852" t="n">
        <v>2.21</v>
      </c>
      <c r="Y852" t="n">
        <v>1</v>
      </c>
      <c r="Z852" t="n">
        <v>10</v>
      </c>
    </row>
    <row r="853">
      <c r="A853" t="n">
        <v>10</v>
      </c>
      <c r="B853" t="n">
        <v>150</v>
      </c>
      <c r="C853" t="inlineStr">
        <is>
          <t xml:space="preserve">CONCLUIDO	</t>
        </is>
      </c>
      <c r="D853" t="n">
        <v>3.7917</v>
      </c>
      <c r="E853" t="n">
        <v>26.37</v>
      </c>
      <c r="F853" t="n">
        <v>19.32</v>
      </c>
      <c r="G853" t="n">
        <v>15.88</v>
      </c>
      <c r="H853" t="n">
        <v>0.21</v>
      </c>
      <c r="I853" t="n">
        <v>73</v>
      </c>
      <c r="J853" t="n">
        <v>301.9</v>
      </c>
      <c r="K853" t="n">
        <v>61.82</v>
      </c>
      <c r="L853" t="n">
        <v>3.5</v>
      </c>
      <c r="M853" t="n">
        <v>71</v>
      </c>
      <c r="N853" t="n">
        <v>86.58</v>
      </c>
      <c r="O853" t="n">
        <v>37468.6</v>
      </c>
      <c r="P853" t="n">
        <v>349.21</v>
      </c>
      <c r="Q853" t="n">
        <v>444.57</v>
      </c>
      <c r="R853" t="n">
        <v>127.08</v>
      </c>
      <c r="S853" t="n">
        <v>48.21</v>
      </c>
      <c r="T853" t="n">
        <v>33177.88</v>
      </c>
      <c r="U853" t="n">
        <v>0.38</v>
      </c>
      <c r="V853" t="n">
        <v>0.71</v>
      </c>
      <c r="W853" t="n">
        <v>0.28</v>
      </c>
      <c r="X853" t="n">
        <v>2.04</v>
      </c>
      <c r="Y853" t="n">
        <v>1</v>
      </c>
      <c r="Z853" t="n">
        <v>10</v>
      </c>
    </row>
    <row r="854">
      <c r="A854" t="n">
        <v>11</v>
      </c>
      <c r="B854" t="n">
        <v>150</v>
      </c>
      <c r="C854" t="inlineStr">
        <is>
          <t xml:space="preserve">CONCLUIDO	</t>
        </is>
      </c>
      <c r="D854" t="n">
        <v>3.8538</v>
      </c>
      <c r="E854" t="n">
        <v>25.95</v>
      </c>
      <c r="F854" t="n">
        <v>19.17</v>
      </c>
      <c r="G854" t="n">
        <v>16.92</v>
      </c>
      <c r="H854" t="n">
        <v>0.22</v>
      </c>
      <c r="I854" t="n">
        <v>68</v>
      </c>
      <c r="J854" t="n">
        <v>302.43</v>
      </c>
      <c r="K854" t="n">
        <v>61.82</v>
      </c>
      <c r="L854" t="n">
        <v>3.75</v>
      </c>
      <c r="M854" t="n">
        <v>66</v>
      </c>
      <c r="N854" t="n">
        <v>86.86</v>
      </c>
      <c r="O854" t="n">
        <v>37533.94</v>
      </c>
      <c r="P854" t="n">
        <v>346.38</v>
      </c>
      <c r="Q854" t="n">
        <v>444.69</v>
      </c>
      <c r="R854" t="n">
        <v>122.18</v>
      </c>
      <c r="S854" t="n">
        <v>48.21</v>
      </c>
      <c r="T854" t="n">
        <v>30754.68</v>
      </c>
      <c r="U854" t="n">
        <v>0.39</v>
      </c>
      <c r="V854" t="n">
        <v>0.71</v>
      </c>
      <c r="W854" t="n">
        <v>0.27</v>
      </c>
      <c r="X854" t="n">
        <v>1.89</v>
      </c>
      <c r="Y854" t="n">
        <v>1</v>
      </c>
      <c r="Z854" t="n">
        <v>10</v>
      </c>
    </row>
    <row r="855">
      <c r="A855" t="n">
        <v>12</v>
      </c>
      <c r="B855" t="n">
        <v>150</v>
      </c>
      <c r="C855" t="inlineStr">
        <is>
          <t xml:space="preserve">CONCLUIDO	</t>
        </is>
      </c>
      <c r="D855" t="n">
        <v>3.9196</v>
      </c>
      <c r="E855" t="n">
        <v>25.51</v>
      </c>
      <c r="F855" t="n">
        <v>19.02</v>
      </c>
      <c r="G855" t="n">
        <v>18.11</v>
      </c>
      <c r="H855" t="n">
        <v>0.24</v>
      </c>
      <c r="I855" t="n">
        <v>63</v>
      </c>
      <c r="J855" t="n">
        <v>302.96</v>
      </c>
      <c r="K855" t="n">
        <v>61.82</v>
      </c>
      <c r="L855" t="n">
        <v>4</v>
      </c>
      <c r="M855" t="n">
        <v>61</v>
      </c>
      <c r="N855" t="n">
        <v>87.14</v>
      </c>
      <c r="O855" t="n">
        <v>37599.4</v>
      </c>
      <c r="P855" t="n">
        <v>343.43</v>
      </c>
      <c r="Q855" t="n">
        <v>444.59</v>
      </c>
      <c r="R855" t="n">
        <v>117.1</v>
      </c>
      <c r="S855" t="n">
        <v>48.21</v>
      </c>
      <c r="T855" t="n">
        <v>28237.61</v>
      </c>
      <c r="U855" t="n">
        <v>0.41</v>
      </c>
      <c r="V855" t="n">
        <v>0.72</v>
      </c>
      <c r="W855" t="n">
        <v>0.27</v>
      </c>
      <c r="X855" t="n">
        <v>1.74</v>
      </c>
      <c r="Y855" t="n">
        <v>1</v>
      </c>
      <c r="Z855" t="n">
        <v>10</v>
      </c>
    </row>
    <row r="856">
      <c r="A856" t="n">
        <v>13</v>
      </c>
      <c r="B856" t="n">
        <v>150</v>
      </c>
      <c r="C856" t="inlineStr">
        <is>
          <t xml:space="preserve">CONCLUIDO	</t>
        </is>
      </c>
      <c r="D856" t="n">
        <v>3.9759</v>
      </c>
      <c r="E856" t="n">
        <v>25.15</v>
      </c>
      <c r="F856" t="n">
        <v>18.88</v>
      </c>
      <c r="G856" t="n">
        <v>19.2</v>
      </c>
      <c r="H856" t="n">
        <v>0.25</v>
      </c>
      <c r="I856" t="n">
        <v>59</v>
      </c>
      <c r="J856" t="n">
        <v>303.49</v>
      </c>
      <c r="K856" t="n">
        <v>61.82</v>
      </c>
      <c r="L856" t="n">
        <v>4.25</v>
      </c>
      <c r="M856" t="n">
        <v>57</v>
      </c>
      <c r="N856" t="n">
        <v>87.42</v>
      </c>
      <c r="O856" t="n">
        <v>37664.98</v>
      </c>
      <c r="P856" t="n">
        <v>340.83</v>
      </c>
      <c r="Q856" t="n">
        <v>444.67</v>
      </c>
      <c r="R856" t="n">
        <v>112.42</v>
      </c>
      <c r="S856" t="n">
        <v>48.21</v>
      </c>
      <c r="T856" t="n">
        <v>25922</v>
      </c>
      <c r="U856" t="n">
        <v>0.43</v>
      </c>
      <c r="V856" t="n">
        <v>0.72</v>
      </c>
      <c r="W856" t="n">
        <v>0.26</v>
      </c>
      <c r="X856" t="n">
        <v>1.6</v>
      </c>
      <c r="Y856" t="n">
        <v>1</v>
      </c>
      <c r="Z856" t="n">
        <v>10</v>
      </c>
    </row>
    <row r="857">
      <c r="A857" t="n">
        <v>14</v>
      </c>
      <c r="B857" t="n">
        <v>150</v>
      </c>
      <c r="C857" t="inlineStr">
        <is>
          <t xml:space="preserve">CONCLUIDO	</t>
        </is>
      </c>
      <c r="D857" t="n">
        <v>4.0521</v>
      </c>
      <c r="E857" t="n">
        <v>24.68</v>
      </c>
      <c r="F857" t="n">
        <v>18.63</v>
      </c>
      <c r="G857" t="n">
        <v>20.32</v>
      </c>
      <c r="H857" t="n">
        <v>0.26</v>
      </c>
      <c r="I857" t="n">
        <v>55</v>
      </c>
      <c r="J857" t="n">
        <v>304.03</v>
      </c>
      <c r="K857" t="n">
        <v>61.82</v>
      </c>
      <c r="L857" t="n">
        <v>4.5</v>
      </c>
      <c r="M857" t="n">
        <v>53</v>
      </c>
      <c r="N857" t="n">
        <v>87.7</v>
      </c>
      <c r="O857" t="n">
        <v>37730.68</v>
      </c>
      <c r="P857" t="n">
        <v>336.06</v>
      </c>
      <c r="Q857" t="n">
        <v>444.56</v>
      </c>
      <c r="R857" t="n">
        <v>103.76</v>
      </c>
      <c r="S857" t="n">
        <v>48.21</v>
      </c>
      <c r="T857" t="n">
        <v>21611.09</v>
      </c>
      <c r="U857" t="n">
        <v>0.46</v>
      </c>
      <c r="V857" t="n">
        <v>0.73</v>
      </c>
      <c r="W857" t="n">
        <v>0.25</v>
      </c>
      <c r="X857" t="n">
        <v>1.35</v>
      </c>
      <c r="Y857" t="n">
        <v>1</v>
      </c>
      <c r="Z857" t="n">
        <v>10</v>
      </c>
    </row>
    <row r="858">
      <c r="A858" t="n">
        <v>15</v>
      </c>
      <c r="B858" t="n">
        <v>150</v>
      </c>
      <c r="C858" t="inlineStr">
        <is>
          <t xml:space="preserve">CONCLUIDO	</t>
        </is>
      </c>
      <c r="D858" t="n">
        <v>4.0907</v>
      </c>
      <c r="E858" t="n">
        <v>24.45</v>
      </c>
      <c r="F858" t="n">
        <v>18.56</v>
      </c>
      <c r="G858" t="n">
        <v>21.42</v>
      </c>
      <c r="H858" t="n">
        <v>0.28</v>
      </c>
      <c r="I858" t="n">
        <v>52</v>
      </c>
      <c r="J858" t="n">
        <v>304.56</v>
      </c>
      <c r="K858" t="n">
        <v>61.82</v>
      </c>
      <c r="L858" t="n">
        <v>4.75</v>
      </c>
      <c r="M858" t="n">
        <v>50</v>
      </c>
      <c r="N858" t="n">
        <v>87.98999999999999</v>
      </c>
      <c r="O858" t="n">
        <v>37796.51</v>
      </c>
      <c r="P858" t="n">
        <v>334.77</v>
      </c>
      <c r="Q858" t="n">
        <v>444.59</v>
      </c>
      <c r="R858" t="n">
        <v>102.55</v>
      </c>
      <c r="S858" t="n">
        <v>48.21</v>
      </c>
      <c r="T858" t="n">
        <v>21018.46</v>
      </c>
      <c r="U858" t="n">
        <v>0.47</v>
      </c>
      <c r="V858" t="n">
        <v>0.74</v>
      </c>
      <c r="W858" t="n">
        <v>0.23</v>
      </c>
      <c r="X858" t="n">
        <v>1.28</v>
      </c>
      <c r="Y858" t="n">
        <v>1</v>
      </c>
      <c r="Z858" t="n">
        <v>10</v>
      </c>
    </row>
    <row r="859">
      <c r="A859" t="n">
        <v>16</v>
      </c>
      <c r="B859" t="n">
        <v>150</v>
      </c>
      <c r="C859" t="inlineStr">
        <is>
          <t xml:space="preserve">CONCLUIDO	</t>
        </is>
      </c>
      <c r="D859" t="n">
        <v>4.0669</v>
      </c>
      <c r="E859" t="n">
        <v>24.59</v>
      </c>
      <c r="F859" t="n">
        <v>18.81</v>
      </c>
      <c r="G859" t="n">
        <v>22.58</v>
      </c>
      <c r="H859" t="n">
        <v>0.29</v>
      </c>
      <c r="I859" t="n">
        <v>50</v>
      </c>
      <c r="J859" t="n">
        <v>305.09</v>
      </c>
      <c r="K859" t="n">
        <v>61.82</v>
      </c>
      <c r="L859" t="n">
        <v>5</v>
      </c>
      <c r="M859" t="n">
        <v>48</v>
      </c>
      <c r="N859" t="n">
        <v>88.27</v>
      </c>
      <c r="O859" t="n">
        <v>37862.45</v>
      </c>
      <c r="P859" t="n">
        <v>339.41</v>
      </c>
      <c r="Q859" t="n">
        <v>444.6</v>
      </c>
      <c r="R859" t="n">
        <v>111.42</v>
      </c>
      <c r="S859" t="n">
        <v>48.21</v>
      </c>
      <c r="T859" t="n">
        <v>25467.38</v>
      </c>
      <c r="U859" t="n">
        <v>0.43</v>
      </c>
      <c r="V859" t="n">
        <v>0.73</v>
      </c>
      <c r="W859" t="n">
        <v>0.24</v>
      </c>
      <c r="X859" t="n">
        <v>1.54</v>
      </c>
      <c r="Y859" t="n">
        <v>1</v>
      </c>
      <c r="Z859" t="n">
        <v>10</v>
      </c>
    </row>
    <row r="860">
      <c r="A860" t="n">
        <v>17</v>
      </c>
      <c r="B860" t="n">
        <v>150</v>
      </c>
      <c r="C860" t="inlineStr">
        <is>
          <t xml:space="preserve">CONCLUIDO	</t>
        </is>
      </c>
      <c r="D860" t="n">
        <v>4.1187</v>
      </c>
      <c r="E860" t="n">
        <v>24.28</v>
      </c>
      <c r="F860" t="n">
        <v>18.67</v>
      </c>
      <c r="G860" t="n">
        <v>23.84</v>
      </c>
      <c r="H860" t="n">
        <v>0.31</v>
      </c>
      <c r="I860" t="n">
        <v>47</v>
      </c>
      <c r="J860" t="n">
        <v>305.63</v>
      </c>
      <c r="K860" t="n">
        <v>61.82</v>
      </c>
      <c r="L860" t="n">
        <v>5.25</v>
      </c>
      <c r="M860" t="n">
        <v>45</v>
      </c>
      <c r="N860" t="n">
        <v>88.56</v>
      </c>
      <c r="O860" t="n">
        <v>37928.52</v>
      </c>
      <c r="P860" t="n">
        <v>336.68</v>
      </c>
      <c r="Q860" t="n">
        <v>444.56</v>
      </c>
      <c r="R860" t="n">
        <v>106.15</v>
      </c>
      <c r="S860" t="n">
        <v>48.21</v>
      </c>
      <c r="T860" t="n">
        <v>22845.76</v>
      </c>
      <c r="U860" t="n">
        <v>0.45</v>
      </c>
      <c r="V860" t="n">
        <v>0.73</v>
      </c>
      <c r="W860" t="n">
        <v>0.24</v>
      </c>
      <c r="X860" t="n">
        <v>1.39</v>
      </c>
      <c r="Y860" t="n">
        <v>1</v>
      </c>
      <c r="Z860" t="n">
        <v>10</v>
      </c>
    </row>
    <row r="861">
      <c r="A861" t="n">
        <v>18</v>
      </c>
      <c r="B861" t="n">
        <v>150</v>
      </c>
      <c r="C861" t="inlineStr">
        <is>
          <t xml:space="preserve">CONCLUIDO	</t>
        </is>
      </c>
      <c r="D861" t="n">
        <v>4.1554</v>
      </c>
      <c r="E861" t="n">
        <v>24.06</v>
      </c>
      <c r="F861" t="n">
        <v>18.57</v>
      </c>
      <c r="G861" t="n">
        <v>24.76</v>
      </c>
      <c r="H861" t="n">
        <v>0.32</v>
      </c>
      <c r="I861" t="n">
        <v>45</v>
      </c>
      <c r="J861" t="n">
        <v>306.17</v>
      </c>
      <c r="K861" t="n">
        <v>61.82</v>
      </c>
      <c r="L861" t="n">
        <v>5.5</v>
      </c>
      <c r="M861" t="n">
        <v>43</v>
      </c>
      <c r="N861" t="n">
        <v>88.84</v>
      </c>
      <c r="O861" t="n">
        <v>37994.72</v>
      </c>
      <c r="P861" t="n">
        <v>334.88</v>
      </c>
      <c r="Q861" t="n">
        <v>444.57</v>
      </c>
      <c r="R861" t="n">
        <v>102.89</v>
      </c>
      <c r="S861" t="n">
        <v>48.21</v>
      </c>
      <c r="T861" t="n">
        <v>21223.23</v>
      </c>
      <c r="U861" t="n">
        <v>0.47</v>
      </c>
      <c r="V861" t="n">
        <v>0.73</v>
      </c>
      <c r="W861" t="n">
        <v>0.23</v>
      </c>
      <c r="X861" t="n">
        <v>1.29</v>
      </c>
      <c r="Y861" t="n">
        <v>1</v>
      </c>
      <c r="Z861" t="n">
        <v>10</v>
      </c>
    </row>
    <row r="862">
      <c r="A862" t="n">
        <v>19</v>
      </c>
      <c r="B862" t="n">
        <v>150</v>
      </c>
      <c r="C862" t="inlineStr">
        <is>
          <t xml:space="preserve">CONCLUIDO	</t>
        </is>
      </c>
      <c r="D862" t="n">
        <v>4.1863</v>
      </c>
      <c r="E862" t="n">
        <v>23.89</v>
      </c>
      <c r="F862" t="n">
        <v>18.5</v>
      </c>
      <c r="G862" t="n">
        <v>25.82</v>
      </c>
      <c r="H862" t="n">
        <v>0.33</v>
      </c>
      <c r="I862" t="n">
        <v>43</v>
      </c>
      <c r="J862" t="n">
        <v>306.7</v>
      </c>
      <c r="K862" t="n">
        <v>61.82</v>
      </c>
      <c r="L862" t="n">
        <v>5.75</v>
      </c>
      <c r="M862" t="n">
        <v>41</v>
      </c>
      <c r="N862" t="n">
        <v>89.13</v>
      </c>
      <c r="O862" t="n">
        <v>38061.04</v>
      </c>
      <c r="P862" t="n">
        <v>333.58</v>
      </c>
      <c r="Q862" t="n">
        <v>444.55</v>
      </c>
      <c r="R862" t="n">
        <v>100.68</v>
      </c>
      <c r="S862" t="n">
        <v>48.21</v>
      </c>
      <c r="T862" t="n">
        <v>20132.13</v>
      </c>
      <c r="U862" t="n">
        <v>0.48</v>
      </c>
      <c r="V862" t="n">
        <v>0.74</v>
      </c>
      <c r="W862" t="n">
        <v>0.23</v>
      </c>
      <c r="X862" t="n">
        <v>1.22</v>
      </c>
      <c r="Y862" t="n">
        <v>1</v>
      </c>
      <c r="Z862" t="n">
        <v>10</v>
      </c>
    </row>
    <row r="863">
      <c r="A863" t="n">
        <v>20</v>
      </c>
      <c r="B863" t="n">
        <v>150</v>
      </c>
      <c r="C863" t="inlineStr">
        <is>
          <t xml:space="preserve">CONCLUIDO	</t>
        </is>
      </c>
      <c r="D863" t="n">
        <v>4.2181</v>
      </c>
      <c r="E863" t="n">
        <v>23.71</v>
      </c>
      <c r="F863" t="n">
        <v>18.43</v>
      </c>
      <c r="G863" t="n">
        <v>26.97</v>
      </c>
      <c r="H863" t="n">
        <v>0.35</v>
      </c>
      <c r="I863" t="n">
        <v>41</v>
      </c>
      <c r="J863" t="n">
        <v>307.24</v>
      </c>
      <c r="K863" t="n">
        <v>61.82</v>
      </c>
      <c r="L863" t="n">
        <v>6</v>
      </c>
      <c r="M863" t="n">
        <v>39</v>
      </c>
      <c r="N863" t="n">
        <v>89.42</v>
      </c>
      <c r="O863" t="n">
        <v>38127.48</v>
      </c>
      <c r="P863" t="n">
        <v>332.26</v>
      </c>
      <c r="Q863" t="n">
        <v>444.57</v>
      </c>
      <c r="R863" t="n">
        <v>98.28</v>
      </c>
      <c r="S863" t="n">
        <v>48.21</v>
      </c>
      <c r="T863" t="n">
        <v>18940.85</v>
      </c>
      <c r="U863" t="n">
        <v>0.49</v>
      </c>
      <c r="V863" t="n">
        <v>0.74</v>
      </c>
      <c r="W863" t="n">
        <v>0.23</v>
      </c>
      <c r="X863" t="n">
        <v>1.15</v>
      </c>
      <c r="Y863" t="n">
        <v>1</v>
      </c>
      <c r="Z863" t="n">
        <v>10</v>
      </c>
    </row>
    <row r="864">
      <c r="A864" t="n">
        <v>21</v>
      </c>
      <c r="B864" t="n">
        <v>150</v>
      </c>
      <c r="C864" t="inlineStr">
        <is>
          <t xml:space="preserve">CONCLUIDO	</t>
        </is>
      </c>
      <c r="D864" t="n">
        <v>4.25</v>
      </c>
      <c r="E864" t="n">
        <v>23.53</v>
      </c>
      <c r="F864" t="n">
        <v>18.37</v>
      </c>
      <c r="G864" t="n">
        <v>28.25</v>
      </c>
      <c r="H864" t="n">
        <v>0.36</v>
      </c>
      <c r="I864" t="n">
        <v>39</v>
      </c>
      <c r="J864" t="n">
        <v>307.78</v>
      </c>
      <c r="K864" t="n">
        <v>61.82</v>
      </c>
      <c r="L864" t="n">
        <v>6.25</v>
      </c>
      <c r="M864" t="n">
        <v>37</v>
      </c>
      <c r="N864" t="n">
        <v>89.70999999999999</v>
      </c>
      <c r="O864" t="n">
        <v>38194.05</v>
      </c>
      <c r="P864" t="n">
        <v>330.85</v>
      </c>
      <c r="Q864" t="n">
        <v>444.67</v>
      </c>
      <c r="R864" t="n">
        <v>96.16</v>
      </c>
      <c r="S864" t="n">
        <v>48.21</v>
      </c>
      <c r="T864" t="n">
        <v>17891.61</v>
      </c>
      <c r="U864" t="n">
        <v>0.5</v>
      </c>
      <c r="V864" t="n">
        <v>0.74</v>
      </c>
      <c r="W864" t="n">
        <v>0.23</v>
      </c>
      <c r="X864" t="n">
        <v>1.09</v>
      </c>
      <c r="Y864" t="n">
        <v>1</v>
      </c>
      <c r="Z864" t="n">
        <v>10</v>
      </c>
    </row>
    <row r="865">
      <c r="A865" t="n">
        <v>22</v>
      </c>
      <c r="B865" t="n">
        <v>150</v>
      </c>
      <c r="C865" t="inlineStr">
        <is>
          <t xml:space="preserve">CONCLUIDO	</t>
        </is>
      </c>
      <c r="D865" t="n">
        <v>4.2631</v>
      </c>
      <c r="E865" t="n">
        <v>23.46</v>
      </c>
      <c r="F865" t="n">
        <v>18.35</v>
      </c>
      <c r="G865" t="n">
        <v>28.97</v>
      </c>
      <c r="H865" t="n">
        <v>0.38</v>
      </c>
      <c r="I865" t="n">
        <v>38</v>
      </c>
      <c r="J865" t="n">
        <v>308.32</v>
      </c>
      <c r="K865" t="n">
        <v>61.82</v>
      </c>
      <c r="L865" t="n">
        <v>6.5</v>
      </c>
      <c r="M865" t="n">
        <v>36</v>
      </c>
      <c r="N865" t="n">
        <v>90</v>
      </c>
      <c r="O865" t="n">
        <v>38260.74</v>
      </c>
      <c r="P865" t="n">
        <v>330.56</v>
      </c>
      <c r="Q865" t="n">
        <v>444.57</v>
      </c>
      <c r="R865" t="n">
        <v>95.59999999999999</v>
      </c>
      <c r="S865" t="n">
        <v>48.21</v>
      </c>
      <c r="T865" t="n">
        <v>17617.45</v>
      </c>
      <c r="U865" t="n">
        <v>0.5</v>
      </c>
      <c r="V865" t="n">
        <v>0.74</v>
      </c>
      <c r="W865" t="n">
        <v>0.22</v>
      </c>
      <c r="X865" t="n">
        <v>1.07</v>
      </c>
      <c r="Y865" t="n">
        <v>1</v>
      </c>
      <c r="Z865" t="n">
        <v>10</v>
      </c>
    </row>
    <row r="866">
      <c r="A866" t="n">
        <v>23</v>
      </c>
      <c r="B866" t="n">
        <v>150</v>
      </c>
      <c r="C866" t="inlineStr">
        <is>
          <t xml:space="preserve">CONCLUIDO	</t>
        </is>
      </c>
      <c r="D866" t="n">
        <v>4.297</v>
      </c>
      <c r="E866" t="n">
        <v>23.27</v>
      </c>
      <c r="F866" t="n">
        <v>18.27</v>
      </c>
      <c r="G866" t="n">
        <v>30.46</v>
      </c>
      <c r="H866" t="n">
        <v>0.39</v>
      </c>
      <c r="I866" t="n">
        <v>36</v>
      </c>
      <c r="J866" t="n">
        <v>308.86</v>
      </c>
      <c r="K866" t="n">
        <v>61.82</v>
      </c>
      <c r="L866" t="n">
        <v>6.75</v>
      </c>
      <c r="M866" t="n">
        <v>34</v>
      </c>
      <c r="N866" t="n">
        <v>90.29000000000001</v>
      </c>
      <c r="O866" t="n">
        <v>38327.57</v>
      </c>
      <c r="P866" t="n">
        <v>329.06</v>
      </c>
      <c r="Q866" t="n">
        <v>444.55</v>
      </c>
      <c r="R866" t="n">
        <v>93.23</v>
      </c>
      <c r="S866" t="n">
        <v>48.21</v>
      </c>
      <c r="T866" t="n">
        <v>16441.08</v>
      </c>
      <c r="U866" t="n">
        <v>0.52</v>
      </c>
      <c r="V866" t="n">
        <v>0.75</v>
      </c>
      <c r="W866" t="n">
        <v>0.22</v>
      </c>
      <c r="X866" t="n">
        <v>1</v>
      </c>
      <c r="Y866" t="n">
        <v>1</v>
      </c>
      <c r="Z866" t="n">
        <v>10</v>
      </c>
    </row>
    <row r="867">
      <c r="A867" t="n">
        <v>24</v>
      </c>
      <c r="B867" t="n">
        <v>150</v>
      </c>
      <c r="C867" t="inlineStr">
        <is>
          <t xml:space="preserve">CONCLUIDO	</t>
        </is>
      </c>
      <c r="D867" t="n">
        <v>4.3116</v>
      </c>
      <c r="E867" t="n">
        <v>23.19</v>
      </c>
      <c r="F867" t="n">
        <v>18.25</v>
      </c>
      <c r="G867" t="n">
        <v>31.29</v>
      </c>
      <c r="H867" t="n">
        <v>0.4</v>
      </c>
      <c r="I867" t="n">
        <v>35</v>
      </c>
      <c r="J867" t="n">
        <v>309.41</v>
      </c>
      <c r="K867" t="n">
        <v>61.82</v>
      </c>
      <c r="L867" t="n">
        <v>7</v>
      </c>
      <c r="M867" t="n">
        <v>33</v>
      </c>
      <c r="N867" t="n">
        <v>90.59</v>
      </c>
      <c r="O867" t="n">
        <v>38394.52</v>
      </c>
      <c r="P867" t="n">
        <v>328.75</v>
      </c>
      <c r="Q867" t="n">
        <v>444.55</v>
      </c>
      <c r="R867" t="n">
        <v>92.36</v>
      </c>
      <c r="S867" t="n">
        <v>48.21</v>
      </c>
      <c r="T867" t="n">
        <v>16010.32</v>
      </c>
      <c r="U867" t="n">
        <v>0.52</v>
      </c>
      <c r="V867" t="n">
        <v>0.75</v>
      </c>
      <c r="W867" t="n">
        <v>0.22</v>
      </c>
      <c r="X867" t="n">
        <v>0.97</v>
      </c>
      <c r="Y867" t="n">
        <v>1</v>
      </c>
      <c r="Z867" t="n">
        <v>10</v>
      </c>
    </row>
    <row r="868">
      <c r="A868" t="n">
        <v>25</v>
      </c>
      <c r="B868" t="n">
        <v>150</v>
      </c>
      <c r="C868" t="inlineStr">
        <is>
          <t xml:space="preserve">CONCLUIDO	</t>
        </is>
      </c>
      <c r="D868" t="n">
        <v>4.3268</v>
      </c>
      <c r="E868" t="n">
        <v>23.11</v>
      </c>
      <c r="F868" t="n">
        <v>18.23</v>
      </c>
      <c r="G868" t="n">
        <v>32.16</v>
      </c>
      <c r="H868" t="n">
        <v>0.42</v>
      </c>
      <c r="I868" t="n">
        <v>34</v>
      </c>
      <c r="J868" t="n">
        <v>309.95</v>
      </c>
      <c r="K868" t="n">
        <v>61.82</v>
      </c>
      <c r="L868" t="n">
        <v>7.25</v>
      </c>
      <c r="M868" t="n">
        <v>32</v>
      </c>
      <c r="N868" t="n">
        <v>90.88</v>
      </c>
      <c r="O868" t="n">
        <v>38461.6</v>
      </c>
      <c r="P868" t="n">
        <v>328.1</v>
      </c>
      <c r="Q868" t="n">
        <v>444.59</v>
      </c>
      <c r="R868" t="n">
        <v>91.56999999999999</v>
      </c>
      <c r="S868" t="n">
        <v>48.21</v>
      </c>
      <c r="T868" t="n">
        <v>15617.85</v>
      </c>
      <c r="U868" t="n">
        <v>0.53</v>
      </c>
      <c r="V868" t="n">
        <v>0.75</v>
      </c>
      <c r="W868" t="n">
        <v>0.22</v>
      </c>
      <c r="X868" t="n">
        <v>0.95</v>
      </c>
      <c r="Y868" t="n">
        <v>1</v>
      </c>
      <c r="Z868" t="n">
        <v>10</v>
      </c>
    </row>
    <row r="869">
      <c r="A869" t="n">
        <v>26</v>
      </c>
      <c r="B869" t="n">
        <v>150</v>
      </c>
      <c r="C869" t="inlineStr">
        <is>
          <t xml:space="preserve">CONCLUIDO	</t>
        </is>
      </c>
      <c r="D869" t="n">
        <v>4.3414</v>
      </c>
      <c r="E869" t="n">
        <v>23.03</v>
      </c>
      <c r="F869" t="n">
        <v>18.2</v>
      </c>
      <c r="G869" t="n">
        <v>33.1</v>
      </c>
      <c r="H869" t="n">
        <v>0.43</v>
      </c>
      <c r="I869" t="n">
        <v>33</v>
      </c>
      <c r="J869" t="n">
        <v>310.5</v>
      </c>
      <c r="K869" t="n">
        <v>61.82</v>
      </c>
      <c r="L869" t="n">
        <v>7.5</v>
      </c>
      <c r="M869" t="n">
        <v>31</v>
      </c>
      <c r="N869" t="n">
        <v>91.18000000000001</v>
      </c>
      <c r="O869" t="n">
        <v>38528.81</v>
      </c>
      <c r="P869" t="n">
        <v>327.69</v>
      </c>
      <c r="Q869" t="n">
        <v>444.58</v>
      </c>
      <c r="R869" t="n">
        <v>90.73999999999999</v>
      </c>
      <c r="S869" t="n">
        <v>48.21</v>
      </c>
      <c r="T869" t="n">
        <v>15208.37</v>
      </c>
      <c r="U869" t="n">
        <v>0.53</v>
      </c>
      <c r="V869" t="n">
        <v>0.75</v>
      </c>
      <c r="W869" t="n">
        <v>0.22</v>
      </c>
      <c r="X869" t="n">
        <v>0.93</v>
      </c>
      <c r="Y869" t="n">
        <v>1</v>
      </c>
      <c r="Z869" t="n">
        <v>10</v>
      </c>
    </row>
    <row r="870">
      <c r="A870" t="n">
        <v>27</v>
      </c>
      <c r="B870" t="n">
        <v>150</v>
      </c>
      <c r="C870" t="inlineStr">
        <is>
          <t xml:space="preserve">CONCLUIDO	</t>
        </is>
      </c>
      <c r="D870" t="n">
        <v>4.3589</v>
      </c>
      <c r="E870" t="n">
        <v>22.94</v>
      </c>
      <c r="F870" t="n">
        <v>18.17</v>
      </c>
      <c r="G870" t="n">
        <v>34.06</v>
      </c>
      <c r="H870" t="n">
        <v>0.44</v>
      </c>
      <c r="I870" t="n">
        <v>32</v>
      </c>
      <c r="J870" t="n">
        <v>311.04</v>
      </c>
      <c r="K870" t="n">
        <v>61.82</v>
      </c>
      <c r="L870" t="n">
        <v>7.75</v>
      </c>
      <c r="M870" t="n">
        <v>30</v>
      </c>
      <c r="N870" t="n">
        <v>91.47</v>
      </c>
      <c r="O870" t="n">
        <v>38596.15</v>
      </c>
      <c r="P870" t="n">
        <v>326.94</v>
      </c>
      <c r="Q870" t="n">
        <v>444.56</v>
      </c>
      <c r="R870" t="n">
        <v>89.73999999999999</v>
      </c>
      <c r="S870" t="n">
        <v>48.21</v>
      </c>
      <c r="T870" t="n">
        <v>14713.11</v>
      </c>
      <c r="U870" t="n">
        <v>0.54</v>
      </c>
      <c r="V870" t="n">
        <v>0.75</v>
      </c>
      <c r="W870" t="n">
        <v>0.21</v>
      </c>
      <c r="X870" t="n">
        <v>0.89</v>
      </c>
      <c r="Y870" t="n">
        <v>1</v>
      </c>
      <c r="Z870" t="n">
        <v>10</v>
      </c>
    </row>
    <row r="871">
      <c r="A871" t="n">
        <v>28</v>
      </c>
      <c r="B871" t="n">
        <v>150</v>
      </c>
      <c r="C871" t="inlineStr">
        <is>
          <t xml:space="preserve">CONCLUIDO	</t>
        </is>
      </c>
      <c r="D871" t="n">
        <v>4.3772</v>
      </c>
      <c r="E871" t="n">
        <v>22.85</v>
      </c>
      <c r="F871" t="n">
        <v>18.13</v>
      </c>
      <c r="G871" t="n">
        <v>35.08</v>
      </c>
      <c r="H871" t="n">
        <v>0.46</v>
      </c>
      <c r="I871" t="n">
        <v>31</v>
      </c>
      <c r="J871" t="n">
        <v>311.59</v>
      </c>
      <c r="K871" t="n">
        <v>61.82</v>
      </c>
      <c r="L871" t="n">
        <v>8</v>
      </c>
      <c r="M871" t="n">
        <v>29</v>
      </c>
      <c r="N871" t="n">
        <v>91.77</v>
      </c>
      <c r="O871" t="n">
        <v>38663.62</v>
      </c>
      <c r="P871" t="n">
        <v>326.01</v>
      </c>
      <c r="Q871" t="n">
        <v>444.56</v>
      </c>
      <c r="R871" t="n">
        <v>88.25</v>
      </c>
      <c r="S871" t="n">
        <v>48.21</v>
      </c>
      <c r="T871" t="n">
        <v>13976.67</v>
      </c>
      <c r="U871" t="n">
        <v>0.55</v>
      </c>
      <c r="V871" t="n">
        <v>0.75</v>
      </c>
      <c r="W871" t="n">
        <v>0.21</v>
      </c>
      <c r="X871" t="n">
        <v>0.85</v>
      </c>
      <c r="Y871" t="n">
        <v>1</v>
      </c>
      <c r="Z871" t="n">
        <v>10</v>
      </c>
    </row>
    <row r="872">
      <c r="A872" t="n">
        <v>29</v>
      </c>
      <c r="B872" t="n">
        <v>150</v>
      </c>
      <c r="C872" t="inlineStr">
        <is>
          <t xml:space="preserve">CONCLUIDO	</t>
        </is>
      </c>
      <c r="D872" t="n">
        <v>4.3944</v>
      </c>
      <c r="E872" t="n">
        <v>22.76</v>
      </c>
      <c r="F872" t="n">
        <v>18.09</v>
      </c>
      <c r="G872" t="n">
        <v>36.18</v>
      </c>
      <c r="H872" t="n">
        <v>0.47</v>
      </c>
      <c r="I872" t="n">
        <v>30</v>
      </c>
      <c r="J872" t="n">
        <v>312.14</v>
      </c>
      <c r="K872" t="n">
        <v>61.82</v>
      </c>
      <c r="L872" t="n">
        <v>8.25</v>
      </c>
      <c r="M872" t="n">
        <v>28</v>
      </c>
      <c r="N872" t="n">
        <v>92.06999999999999</v>
      </c>
      <c r="O872" t="n">
        <v>38731.35</v>
      </c>
      <c r="P872" t="n">
        <v>325.5</v>
      </c>
      <c r="Q872" t="n">
        <v>444.55</v>
      </c>
      <c r="R872" t="n">
        <v>87.06</v>
      </c>
      <c r="S872" t="n">
        <v>48.21</v>
      </c>
      <c r="T872" t="n">
        <v>13385.6</v>
      </c>
      <c r="U872" t="n">
        <v>0.55</v>
      </c>
      <c r="V872" t="n">
        <v>0.75</v>
      </c>
      <c r="W872" t="n">
        <v>0.21</v>
      </c>
      <c r="X872" t="n">
        <v>0.82</v>
      </c>
      <c r="Y872" t="n">
        <v>1</v>
      </c>
      <c r="Z872" t="n">
        <v>10</v>
      </c>
    </row>
    <row r="873">
      <c r="A873" t="n">
        <v>30</v>
      </c>
      <c r="B873" t="n">
        <v>150</v>
      </c>
      <c r="C873" t="inlineStr">
        <is>
          <t xml:space="preserve">CONCLUIDO	</t>
        </is>
      </c>
      <c r="D873" t="n">
        <v>4.4108</v>
      </c>
      <c r="E873" t="n">
        <v>22.67</v>
      </c>
      <c r="F873" t="n">
        <v>18.06</v>
      </c>
      <c r="G873" t="n">
        <v>37.37</v>
      </c>
      <c r="H873" t="n">
        <v>0.48</v>
      </c>
      <c r="I873" t="n">
        <v>29</v>
      </c>
      <c r="J873" t="n">
        <v>312.69</v>
      </c>
      <c r="K873" t="n">
        <v>61.82</v>
      </c>
      <c r="L873" t="n">
        <v>8.5</v>
      </c>
      <c r="M873" t="n">
        <v>27</v>
      </c>
      <c r="N873" t="n">
        <v>92.37</v>
      </c>
      <c r="O873" t="n">
        <v>38799.09</v>
      </c>
      <c r="P873" t="n">
        <v>324.73</v>
      </c>
      <c r="Q873" t="n">
        <v>444.55</v>
      </c>
      <c r="R873" t="n">
        <v>86.13</v>
      </c>
      <c r="S873" t="n">
        <v>48.21</v>
      </c>
      <c r="T873" t="n">
        <v>12926.29</v>
      </c>
      <c r="U873" t="n">
        <v>0.5600000000000001</v>
      </c>
      <c r="V873" t="n">
        <v>0.76</v>
      </c>
      <c r="W873" t="n">
        <v>0.21</v>
      </c>
      <c r="X873" t="n">
        <v>0.79</v>
      </c>
      <c r="Y873" t="n">
        <v>1</v>
      </c>
      <c r="Z873" t="n">
        <v>10</v>
      </c>
    </row>
    <row r="874">
      <c r="A874" t="n">
        <v>31</v>
      </c>
      <c r="B874" t="n">
        <v>150</v>
      </c>
      <c r="C874" t="inlineStr">
        <is>
          <t xml:space="preserve">CONCLUIDO	</t>
        </is>
      </c>
      <c r="D874" t="n">
        <v>4.4322</v>
      </c>
      <c r="E874" t="n">
        <v>22.56</v>
      </c>
      <c r="F874" t="n">
        <v>18.01</v>
      </c>
      <c r="G874" t="n">
        <v>38.59</v>
      </c>
      <c r="H874" t="n">
        <v>0.5</v>
      </c>
      <c r="I874" t="n">
        <v>28</v>
      </c>
      <c r="J874" t="n">
        <v>313.24</v>
      </c>
      <c r="K874" t="n">
        <v>61.82</v>
      </c>
      <c r="L874" t="n">
        <v>8.75</v>
      </c>
      <c r="M874" t="n">
        <v>26</v>
      </c>
      <c r="N874" t="n">
        <v>92.67</v>
      </c>
      <c r="O874" t="n">
        <v>38866.96</v>
      </c>
      <c r="P874" t="n">
        <v>323.82</v>
      </c>
      <c r="Q874" t="n">
        <v>444.56</v>
      </c>
      <c r="R874" t="n">
        <v>84.38</v>
      </c>
      <c r="S874" t="n">
        <v>48.21</v>
      </c>
      <c r="T874" t="n">
        <v>12052.88</v>
      </c>
      <c r="U874" t="n">
        <v>0.57</v>
      </c>
      <c r="V874" t="n">
        <v>0.76</v>
      </c>
      <c r="W874" t="n">
        <v>0.21</v>
      </c>
      <c r="X874" t="n">
        <v>0.73</v>
      </c>
      <c r="Y874" t="n">
        <v>1</v>
      </c>
      <c r="Z874" t="n">
        <v>10</v>
      </c>
    </row>
    <row r="875">
      <c r="A875" t="n">
        <v>32</v>
      </c>
      <c r="B875" t="n">
        <v>150</v>
      </c>
      <c r="C875" t="inlineStr">
        <is>
          <t xml:space="preserve">CONCLUIDO	</t>
        </is>
      </c>
      <c r="D875" t="n">
        <v>4.4702</v>
      </c>
      <c r="E875" t="n">
        <v>22.37</v>
      </c>
      <c r="F875" t="n">
        <v>17.87</v>
      </c>
      <c r="G875" t="n">
        <v>39.72</v>
      </c>
      <c r="H875" t="n">
        <v>0.51</v>
      </c>
      <c r="I875" t="n">
        <v>27</v>
      </c>
      <c r="J875" t="n">
        <v>313.79</v>
      </c>
      <c r="K875" t="n">
        <v>61.82</v>
      </c>
      <c r="L875" t="n">
        <v>9</v>
      </c>
      <c r="M875" t="n">
        <v>25</v>
      </c>
      <c r="N875" t="n">
        <v>92.97</v>
      </c>
      <c r="O875" t="n">
        <v>38934.97</v>
      </c>
      <c r="P875" t="n">
        <v>321.25</v>
      </c>
      <c r="Q875" t="n">
        <v>444.58</v>
      </c>
      <c r="R875" t="n">
        <v>79.68000000000001</v>
      </c>
      <c r="S875" t="n">
        <v>48.21</v>
      </c>
      <c r="T875" t="n">
        <v>9708.389999999999</v>
      </c>
      <c r="U875" t="n">
        <v>0.61</v>
      </c>
      <c r="V875" t="n">
        <v>0.76</v>
      </c>
      <c r="W875" t="n">
        <v>0.2</v>
      </c>
      <c r="X875" t="n">
        <v>0.6</v>
      </c>
      <c r="Y875" t="n">
        <v>1</v>
      </c>
      <c r="Z875" t="n">
        <v>10</v>
      </c>
    </row>
    <row r="876">
      <c r="A876" t="n">
        <v>33</v>
      </c>
      <c r="B876" t="n">
        <v>150</v>
      </c>
      <c r="C876" t="inlineStr">
        <is>
          <t xml:space="preserve">CONCLUIDO	</t>
        </is>
      </c>
      <c r="D876" t="n">
        <v>4.4686</v>
      </c>
      <c r="E876" t="n">
        <v>22.38</v>
      </c>
      <c r="F876" t="n">
        <v>17.94</v>
      </c>
      <c r="G876" t="n">
        <v>41.39</v>
      </c>
      <c r="H876" t="n">
        <v>0.52</v>
      </c>
      <c r="I876" t="n">
        <v>26</v>
      </c>
      <c r="J876" t="n">
        <v>314.34</v>
      </c>
      <c r="K876" t="n">
        <v>61.82</v>
      </c>
      <c r="L876" t="n">
        <v>9.25</v>
      </c>
      <c r="M876" t="n">
        <v>24</v>
      </c>
      <c r="N876" t="n">
        <v>93.27</v>
      </c>
      <c r="O876" t="n">
        <v>39003.11</v>
      </c>
      <c r="P876" t="n">
        <v>322.25</v>
      </c>
      <c r="Q876" t="n">
        <v>444.56</v>
      </c>
      <c r="R876" t="n">
        <v>82.55</v>
      </c>
      <c r="S876" t="n">
        <v>48.21</v>
      </c>
      <c r="T876" t="n">
        <v>11148.83</v>
      </c>
      <c r="U876" t="n">
        <v>0.58</v>
      </c>
      <c r="V876" t="n">
        <v>0.76</v>
      </c>
      <c r="W876" t="n">
        <v>0.19</v>
      </c>
      <c r="X876" t="n">
        <v>0.66</v>
      </c>
      <c r="Y876" t="n">
        <v>1</v>
      </c>
      <c r="Z876" t="n">
        <v>10</v>
      </c>
    </row>
    <row r="877">
      <c r="A877" t="n">
        <v>34</v>
      </c>
      <c r="B877" t="n">
        <v>150</v>
      </c>
      <c r="C877" t="inlineStr">
        <is>
          <t xml:space="preserve">CONCLUIDO	</t>
        </is>
      </c>
      <c r="D877" t="n">
        <v>4.4519</v>
      </c>
      <c r="E877" t="n">
        <v>22.46</v>
      </c>
      <c r="F877" t="n">
        <v>18.02</v>
      </c>
      <c r="G877" t="n">
        <v>41.59</v>
      </c>
      <c r="H877" t="n">
        <v>0.54</v>
      </c>
      <c r="I877" t="n">
        <v>26</v>
      </c>
      <c r="J877" t="n">
        <v>314.9</v>
      </c>
      <c r="K877" t="n">
        <v>61.82</v>
      </c>
      <c r="L877" t="n">
        <v>9.5</v>
      </c>
      <c r="M877" t="n">
        <v>24</v>
      </c>
      <c r="N877" t="n">
        <v>93.56999999999999</v>
      </c>
      <c r="O877" t="n">
        <v>39071.38</v>
      </c>
      <c r="P877" t="n">
        <v>323.75</v>
      </c>
      <c r="Q877" t="n">
        <v>444.56</v>
      </c>
      <c r="R877" t="n">
        <v>85.04000000000001</v>
      </c>
      <c r="S877" t="n">
        <v>48.21</v>
      </c>
      <c r="T877" t="n">
        <v>12394.5</v>
      </c>
      <c r="U877" t="n">
        <v>0.57</v>
      </c>
      <c r="V877" t="n">
        <v>0.76</v>
      </c>
      <c r="W877" t="n">
        <v>0.2</v>
      </c>
      <c r="X877" t="n">
        <v>0.74</v>
      </c>
      <c r="Y877" t="n">
        <v>1</v>
      </c>
      <c r="Z877" t="n">
        <v>10</v>
      </c>
    </row>
    <row r="878">
      <c r="A878" t="n">
        <v>35</v>
      </c>
      <c r="B878" t="n">
        <v>150</v>
      </c>
      <c r="C878" t="inlineStr">
        <is>
          <t xml:space="preserve">CONCLUIDO	</t>
        </is>
      </c>
      <c r="D878" t="n">
        <v>4.4682</v>
      </c>
      <c r="E878" t="n">
        <v>22.38</v>
      </c>
      <c r="F878" t="n">
        <v>17.99</v>
      </c>
      <c r="G878" t="n">
        <v>43.19</v>
      </c>
      <c r="H878" t="n">
        <v>0.55</v>
      </c>
      <c r="I878" t="n">
        <v>25</v>
      </c>
      <c r="J878" t="n">
        <v>315.45</v>
      </c>
      <c r="K878" t="n">
        <v>61.82</v>
      </c>
      <c r="L878" t="n">
        <v>9.75</v>
      </c>
      <c r="M878" t="n">
        <v>23</v>
      </c>
      <c r="N878" t="n">
        <v>93.88</v>
      </c>
      <c r="O878" t="n">
        <v>39139.8</v>
      </c>
      <c r="P878" t="n">
        <v>323.36</v>
      </c>
      <c r="Q878" t="n">
        <v>444.55</v>
      </c>
      <c r="R878" t="n">
        <v>84.28</v>
      </c>
      <c r="S878" t="n">
        <v>48.21</v>
      </c>
      <c r="T878" t="n">
        <v>12021.31</v>
      </c>
      <c r="U878" t="n">
        <v>0.57</v>
      </c>
      <c r="V878" t="n">
        <v>0.76</v>
      </c>
      <c r="W878" t="n">
        <v>0.2</v>
      </c>
      <c r="X878" t="n">
        <v>0.72</v>
      </c>
      <c r="Y878" t="n">
        <v>1</v>
      </c>
      <c r="Z878" t="n">
        <v>10</v>
      </c>
    </row>
    <row r="879">
      <c r="A879" t="n">
        <v>36</v>
      </c>
      <c r="B879" t="n">
        <v>150</v>
      </c>
      <c r="C879" t="inlineStr">
        <is>
          <t xml:space="preserve">CONCLUIDO	</t>
        </is>
      </c>
      <c r="D879" t="n">
        <v>4.4683</v>
      </c>
      <c r="E879" t="n">
        <v>22.38</v>
      </c>
      <c r="F879" t="n">
        <v>17.99</v>
      </c>
      <c r="G879" t="n">
        <v>43.18</v>
      </c>
      <c r="H879" t="n">
        <v>0.5600000000000001</v>
      </c>
      <c r="I879" t="n">
        <v>25</v>
      </c>
      <c r="J879" t="n">
        <v>316.01</v>
      </c>
      <c r="K879" t="n">
        <v>61.82</v>
      </c>
      <c r="L879" t="n">
        <v>10</v>
      </c>
      <c r="M879" t="n">
        <v>23</v>
      </c>
      <c r="N879" t="n">
        <v>94.18000000000001</v>
      </c>
      <c r="O879" t="n">
        <v>39208.35</v>
      </c>
      <c r="P879" t="n">
        <v>323.11</v>
      </c>
      <c r="Q879" t="n">
        <v>444.56</v>
      </c>
      <c r="R879" t="n">
        <v>83.98</v>
      </c>
      <c r="S879" t="n">
        <v>48.21</v>
      </c>
      <c r="T879" t="n">
        <v>11869.49</v>
      </c>
      <c r="U879" t="n">
        <v>0.57</v>
      </c>
      <c r="V879" t="n">
        <v>0.76</v>
      </c>
      <c r="W879" t="n">
        <v>0.21</v>
      </c>
      <c r="X879" t="n">
        <v>0.72</v>
      </c>
      <c r="Y879" t="n">
        <v>1</v>
      </c>
      <c r="Z879" t="n">
        <v>10</v>
      </c>
    </row>
    <row r="880">
      <c r="A880" t="n">
        <v>37</v>
      </c>
      <c r="B880" t="n">
        <v>150</v>
      </c>
      <c r="C880" t="inlineStr">
        <is>
          <t xml:space="preserve">CONCLUIDO	</t>
        </is>
      </c>
      <c r="D880" t="n">
        <v>4.487</v>
      </c>
      <c r="E880" t="n">
        <v>22.29</v>
      </c>
      <c r="F880" t="n">
        <v>17.96</v>
      </c>
      <c r="G880" t="n">
        <v>44.89</v>
      </c>
      <c r="H880" t="n">
        <v>0.58</v>
      </c>
      <c r="I880" t="n">
        <v>24</v>
      </c>
      <c r="J880" t="n">
        <v>316.56</v>
      </c>
      <c r="K880" t="n">
        <v>61.82</v>
      </c>
      <c r="L880" t="n">
        <v>10.25</v>
      </c>
      <c r="M880" t="n">
        <v>22</v>
      </c>
      <c r="N880" t="n">
        <v>94.48999999999999</v>
      </c>
      <c r="O880" t="n">
        <v>39277.04</v>
      </c>
      <c r="P880" t="n">
        <v>322.72</v>
      </c>
      <c r="Q880" t="n">
        <v>444.59</v>
      </c>
      <c r="R880" t="n">
        <v>82.77</v>
      </c>
      <c r="S880" t="n">
        <v>48.21</v>
      </c>
      <c r="T880" t="n">
        <v>11269.21</v>
      </c>
      <c r="U880" t="n">
        <v>0.58</v>
      </c>
      <c r="V880" t="n">
        <v>0.76</v>
      </c>
      <c r="W880" t="n">
        <v>0.2</v>
      </c>
      <c r="X880" t="n">
        <v>0.68</v>
      </c>
      <c r="Y880" t="n">
        <v>1</v>
      </c>
      <c r="Z880" t="n">
        <v>10</v>
      </c>
    </row>
    <row r="881">
      <c r="A881" t="n">
        <v>38</v>
      </c>
      <c r="B881" t="n">
        <v>150</v>
      </c>
      <c r="C881" t="inlineStr">
        <is>
          <t xml:space="preserve">CONCLUIDO	</t>
        </is>
      </c>
      <c r="D881" t="n">
        <v>4.5076</v>
      </c>
      <c r="E881" t="n">
        <v>22.18</v>
      </c>
      <c r="F881" t="n">
        <v>17.91</v>
      </c>
      <c r="G881" t="n">
        <v>46.72</v>
      </c>
      <c r="H881" t="n">
        <v>0.59</v>
      </c>
      <c r="I881" t="n">
        <v>23</v>
      </c>
      <c r="J881" t="n">
        <v>317.12</v>
      </c>
      <c r="K881" t="n">
        <v>61.82</v>
      </c>
      <c r="L881" t="n">
        <v>10.5</v>
      </c>
      <c r="M881" t="n">
        <v>21</v>
      </c>
      <c r="N881" t="n">
        <v>94.8</v>
      </c>
      <c r="O881" t="n">
        <v>39345.87</v>
      </c>
      <c r="P881" t="n">
        <v>321.29</v>
      </c>
      <c r="Q881" t="n">
        <v>444.61</v>
      </c>
      <c r="R881" t="n">
        <v>81.14</v>
      </c>
      <c r="S881" t="n">
        <v>48.21</v>
      </c>
      <c r="T881" t="n">
        <v>10457.65</v>
      </c>
      <c r="U881" t="n">
        <v>0.59</v>
      </c>
      <c r="V881" t="n">
        <v>0.76</v>
      </c>
      <c r="W881" t="n">
        <v>0.2</v>
      </c>
      <c r="X881" t="n">
        <v>0.63</v>
      </c>
      <c r="Y881" t="n">
        <v>1</v>
      </c>
      <c r="Z881" t="n">
        <v>10</v>
      </c>
    </row>
    <row r="882">
      <c r="A882" t="n">
        <v>39</v>
      </c>
      <c r="B882" t="n">
        <v>150</v>
      </c>
      <c r="C882" t="inlineStr">
        <is>
          <t xml:space="preserve">CONCLUIDO	</t>
        </is>
      </c>
      <c r="D882" t="n">
        <v>4.5064</v>
      </c>
      <c r="E882" t="n">
        <v>22.19</v>
      </c>
      <c r="F882" t="n">
        <v>17.92</v>
      </c>
      <c r="G882" t="n">
        <v>46.74</v>
      </c>
      <c r="H882" t="n">
        <v>0.6</v>
      </c>
      <c r="I882" t="n">
        <v>23</v>
      </c>
      <c r="J882" t="n">
        <v>317.68</v>
      </c>
      <c r="K882" t="n">
        <v>61.82</v>
      </c>
      <c r="L882" t="n">
        <v>10.75</v>
      </c>
      <c r="M882" t="n">
        <v>21</v>
      </c>
      <c r="N882" t="n">
        <v>95.11</v>
      </c>
      <c r="O882" t="n">
        <v>39414.84</v>
      </c>
      <c r="P882" t="n">
        <v>321.61</v>
      </c>
      <c r="Q882" t="n">
        <v>444.55</v>
      </c>
      <c r="R882" t="n">
        <v>81.36</v>
      </c>
      <c r="S882" t="n">
        <v>48.21</v>
      </c>
      <c r="T882" t="n">
        <v>10571.14</v>
      </c>
      <c r="U882" t="n">
        <v>0.59</v>
      </c>
      <c r="V882" t="n">
        <v>0.76</v>
      </c>
      <c r="W882" t="n">
        <v>0.2</v>
      </c>
      <c r="X882" t="n">
        <v>0.64</v>
      </c>
      <c r="Y882" t="n">
        <v>1</v>
      </c>
      <c r="Z882" t="n">
        <v>10</v>
      </c>
    </row>
    <row r="883">
      <c r="A883" t="n">
        <v>40</v>
      </c>
      <c r="B883" t="n">
        <v>150</v>
      </c>
      <c r="C883" t="inlineStr">
        <is>
          <t xml:space="preserve">CONCLUIDO	</t>
        </is>
      </c>
      <c r="D883" t="n">
        <v>4.5257</v>
      </c>
      <c r="E883" t="n">
        <v>22.1</v>
      </c>
      <c r="F883" t="n">
        <v>17.88</v>
      </c>
      <c r="G883" t="n">
        <v>48.75</v>
      </c>
      <c r="H883" t="n">
        <v>0.62</v>
      </c>
      <c r="I883" t="n">
        <v>22</v>
      </c>
      <c r="J883" t="n">
        <v>318.24</v>
      </c>
      <c r="K883" t="n">
        <v>61.82</v>
      </c>
      <c r="L883" t="n">
        <v>11</v>
      </c>
      <c r="M883" t="n">
        <v>20</v>
      </c>
      <c r="N883" t="n">
        <v>95.42</v>
      </c>
      <c r="O883" t="n">
        <v>39483.95</v>
      </c>
      <c r="P883" t="n">
        <v>320.79</v>
      </c>
      <c r="Q883" t="n">
        <v>444.56</v>
      </c>
      <c r="R883" t="n">
        <v>80.13</v>
      </c>
      <c r="S883" t="n">
        <v>48.21</v>
      </c>
      <c r="T883" t="n">
        <v>9961.200000000001</v>
      </c>
      <c r="U883" t="n">
        <v>0.6</v>
      </c>
      <c r="V883" t="n">
        <v>0.76</v>
      </c>
      <c r="W883" t="n">
        <v>0.2</v>
      </c>
      <c r="X883" t="n">
        <v>0.6</v>
      </c>
      <c r="Y883" t="n">
        <v>1</v>
      </c>
      <c r="Z883" t="n">
        <v>10</v>
      </c>
    </row>
    <row r="884">
      <c r="A884" t="n">
        <v>41</v>
      </c>
      <c r="B884" t="n">
        <v>150</v>
      </c>
      <c r="C884" t="inlineStr">
        <is>
          <t xml:space="preserve">CONCLUIDO	</t>
        </is>
      </c>
      <c r="D884" t="n">
        <v>4.5259</v>
      </c>
      <c r="E884" t="n">
        <v>22.1</v>
      </c>
      <c r="F884" t="n">
        <v>17.88</v>
      </c>
      <c r="G884" t="n">
        <v>48.75</v>
      </c>
      <c r="H884" t="n">
        <v>0.63</v>
      </c>
      <c r="I884" t="n">
        <v>22</v>
      </c>
      <c r="J884" t="n">
        <v>318.8</v>
      </c>
      <c r="K884" t="n">
        <v>61.82</v>
      </c>
      <c r="L884" t="n">
        <v>11.25</v>
      </c>
      <c r="M884" t="n">
        <v>20</v>
      </c>
      <c r="N884" t="n">
        <v>95.73</v>
      </c>
      <c r="O884" t="n">
        <v>39553.2</v>
      </c>
      <c r="P884" t="n">
        <v>320.93</v>
      </c>
      <c r="Q884" t="n">
        <v>444.55</v>
      </c>
      <c r="R884" t="n">
        <v>80.13</v>
      </c>
      <c r="S884" t="n">
        <v>48.21</v>
      </c>
      <c r="T884" t="n">
        <v>9959.25</v>
      </c>
      <c r="U884" t="n">
        <v>0.6</v>
      </c>
      <c r="V884" t="n">
        <v>0.76</v>
      </c>
      <c r="W884" t="n">
        <v>0.2</v>
      </c>
      <c r="X884" t="n">
        <v>0.6</v>
      </c>
      <c r="Y884" t="n">
        <v>1</v>
      </c>
      <c r="Z884" t="n">
        <v>10</v>
      </c>
    </row>
    <row r="885">
      <c r="A885" t="n">
        <v>42</v>
      </c>
      <c r="B885" t="n">
        <v>150</v>
      </c>
      <c r="C885" t="inlineStr">
        <is>
          <t xml:space="preserve">CONCLUIDO	</t>
        </is>
      </c>
      <c r="D885" t="n">
        <v>4.5458</v>
      </c>
      <c r="E885" t="n">
        <v>22</v>
      </c>
      <c r="F885" t="n">
        <v>17.83</v>
      </c>
      <c r="G885" t="n">
        <v>50.96</v>
      </c>
      <c r="H885" t="n">
        <v>0.64</v>
      </c>
      <c r="I885" t="n">
        <v>21</v>
      </c>
      <c r="J885" t="n">
        <v>319.36</v>
      </c>
      <c r="K885" t="n">
        <v>61.82</v>
      </c>
      <c r="L885" t="n">
        <v>11.5</v>
      </c>
      <c r="M885" t="n">
        <v>19</v>
      </c>
      <c r="N885" t="n">
        <v>96.04000000000001</v>
      </c>
      <c r="O885" t="n">
        <v>39622.59</v>
      </c>
      <c r="P885" t="n">
        <v>319.68</v>
      </c>
      <c r="Q885" t="n">
        <v>444.57</v>
      </c>
      <c r="R885" t="n">
        <v>78.72</v>
      </c>
      <c r="S885" t="n">
        <v>48.21</v>
      </c>
      <c r="T885" t="n">
        <v>9257.639999999999</v>
      </c>
      <c r="U885" t="n">
        <v>0.61</v>
      </c>
      <c r="V885" t="n">
        <v>0.76</v>
      </c>
      <c r="W885" t="n">
        <v>0.2</v>
      </c>
      <c r="X885" t="n">
        <v>0.5600000000000001</v>
      </c>
      <c r="Y885" t="n">
        <v>1</v>
      </c>
      <c r="Z885" t="n">
        <v>10</v>
      </c>
    </row>
    <row r="886">
      <c r="A886" t="n">
        <v>43</v>
      </c>
      <c r="B886" t="n">
        <v>150</v>
      </c>
      <c r="C886" t="inlineStr">
        <is>
          <t xml:space="preserve">CONCLUIDO	</t>
        </is>
      </c>
      <c r="D886" t="n">
        <v>4.5442</v>
      </c>
      <c r="E886" t="n">
        <v>22.01</v>
      </c>
      <c r="F886" t="n">
        <v>17.84</v>
      </c>
      <c r="G886" t="n">
        <v>50.98</v>
      </c>
      <c r="H886" t="n">
        <v>0.65</v>
      </c>
      <c r="I886" t="n">
        <v>21</v>
      </c>
      <c r="J886" t="n">
        <v>319.93</v>
      </c>
      <c r="K886" t="n">
        <v>61.82</v>
      </c>
      <c r="L886" t="n">
        <v>11.75</v>
      </c>
      <c r="M886" t="n">
        <v>19</v>
      </c>
      <c r="N886" t="n">
        <v>96.36</v>
      </c>
      <c r="O886" t="n">
        <v>39692.13</v>
      </c>
      <c r="P886" t="n">
        <v>319.98</v>
      </c>
      <c r="Q886" t="n">
        <v>444.55</v>
      </c>
      <c r="R886" t="n">
        <v>79.05</v>
      </c>
      <c r="S886" t="n">
        <v>48.21</v>
      </c>
      <c r="T886" t="n">
        <v>9426.219999999999</v>
      </c>
      <c r="U886" t="n">
        <v>0.61</v>
      </c>
      <c r="V886" t="n">
        <v>0.76</v>
      </c>
      <c r="W886" t="n">
        <v>0.2</v>
      </c>
      <c r="X886" t="n">
        <v>0.57</v>
      </c>
      <c r="Y886" t="n">
        <v>1</v>
      </c>
      <c r="Z886" t="n">
        <v>10</v>
      </c>
    </row>
    <row r="887">
      <c r="A887" t="n">
        <v>44</v>
      </c>
      <c r="B887" t="n">
        <v>150</v>
      </c>
      <c r="C887" t="inlineStr">
        <is>
          <t xml:space="preserve">CONCLUIDO	</t>
        </is>
      </c>
      <c r="D887" t="n">
        <v>4.5439</v>
      </c>
      <c r="E887" t="n">
        <v>22.01</v>
      </c>
      <c r="F887" t="n">
        <v>17.84</v>
      </c>
      <c r="G887" t="n">
        <v>50.98</v>
      </c>
      <c r="H887" t="n">
        <v>0.67</v>
      </c>
      <c r="I887" t="n">
        <v>21</v>
      </c>
      <c r="J887" t="n">
        <v>320.49</v>
      </c>
      <c r="K887" t="n">
        <v>61.82</v>
      </c>
      <c r="L887" t="n">
        <v>12</v>
      </c>
      <c r="M887" t="n">
        <v>19</v>
      </c>
      <c r="N887" t="n">
        <v>96.67</v>
      </c>
      <c r="O887" t="n">
        <v>39761.81</v>
      </c>
      <c r="P887" t="n">
        <v>320.2</v>
      </c>
      <c r="Q887" t="n">
        <v>444.55</v>
      </c>
      <c r="R887" t="n">
        <v>79.09</v>
      </c>
      <c r="S887" t="n">
        <v>48.21</v>
      </c>
      <c r="T887" t="n">
        <v>9445.85</v>
      </c>
      <c r="U887" t="n">
        <v>0.61</v>
      </c>
      <c r="V887" t="n">
        <v>0.76</v>
      </c>
      <c r="W887" t="n">
        <v>0.2</v>
      </c>
      <c r="X887" t="n">
        <v>0.57</v>
      </c>
      <c r="Y887" t="n">
        <v>1</v>
      </c>
      <c r="Z887" t="n">
        <v>10</v>
      </c>
    </row>
    <row r="888">
      <c r="A888" t="n">
        <v>45</v>
      </c>
      <c r="B888" t="n">
        <v>150</v>
      </c>
      <c r="C888" t="inlineStr">
        <is>
          <t xml:space="preserve">CONCLUIDO	</t>
        </is>
      </c>
      <c r="D888" t="n">
        <v>4.5624</v>
      </c>
      <c r="E888" t="n">
        <v>21.92</v>
      </c>
      <c r="F888" t="n">
        <v>17.81</v>
      </c>
      <c r="G888" t="n">
        <v>53.43</v>
      </c>
      <c r="H888" t="n">
        <v>0.68</v>
      </c>
      <c r="I888" t="n">
        <v>20</v>
      </c>
      <c r="J888" t="n">
        <v>321.06</v>
      </c>
      <c r="K888" t="n">
        <v>61.82</v>
      </c>
      <c r="L888" t="n">
        <v>12.25</v>
      </c>
      <c r="M888" t="n">
        <v>18</v>
      </c>
      <c r="N888" t="n">
        <v>96.98999999999999</v>
      </c>
      <c r="O888" t="n">
        <v>39831.64</v>
      </c>
      <c r="P888" t="n">
        <v>319.58</v>
      </c>
      <c r="Q888" t="n">
        <v>444.55</v>
      </c>
      <c r="R888" t="n">
        <v>77.98</v>
      </c>
      <c r="S888" t="n">
        <v>48.21</v>
      </c>
      <c r="T888" t="n">
        <v>8892.65</v>
      </c>
      <c r="U888" t="n">
        <v>0.62</v>
      </c>
      <c r="V888" t="n">
        <v>0.77</v>
      </c>
      <c r="W888" t="n">
        <v>0.2</v>
      </c>
      <c r="X888" t="n">
        <v>0.53</v>
      </c>
      <c r="Y888" t="n">
        <v>1</v>
      </c>
      <c r="Z888" t="n">
        <v>10</v>
      </c>
    </row>
    <row r="889">
      <c r="A889" t="n">
        <v>46</v>
      </c>
      <c r="B889" t="n">
        <v>150</v>
      </c>
      <c r="C889" t="inlineStr">
        <is>
          <t xml:space="preserve">CONCLUIDO	</t>
        </is>
      </c>
      <c r="D889" t="n">
        <v>4.5607</v>
      </c>
      <c r="E889" t="n">
        <v>21.93</v>
      </c>
      <c r="F889" t="n">
        <v>17.82</v>
      </c>
      <c r="G889" t="n">
        <v>53.45</v>
      </c>
      <c r="H889" t="n">
        <v>0.6899999999999999</v>
      </c>
      <c r="I889" t="n">
        <v>20</v>
      </c>
      <c r="J889" t="n">
        <v>321.63</v>
      </c>
      <c r="K889" t="n">
        <v>61.82</v>
      </c>
      <c r="L889" t="n">
        <v>12.5</v>
      </c>
      <c r="M889" t="n">
        <v>18</v>
      </c>
      <c r="N889" t="n">
        <v>97.31</v>
      </c>
      <c r="O889" t="n">
        <v>39901.61</v>
      </c>
      <c r="P889" t="n">
        <v>319.64</v>
      </c>
      <c r="Q889" t="n">
        <v>444.57</v>
      </c>
      <c r="R889" t="n">
        <v>78.25</v>
      </c>
      <c r="S889" t="n">
        <v>48.21</v>
      </c>
      <c r="T889" t="n">
        <v>9028.74</v>
      </c>
      <c r="U889" t="n">
        <v>0.62</v>
      </c>
      <c r="V889" t="n">
        <v>0.77</v>
      </c>
      <c r="W889" t="n">
        <v>0.2</v>
      </c>
      <c r="X889" t="n">
        <v>0.54</v>
      </c>
      <c r="Y889" t="n">
        <v>1</v>
      </c>
      <c r="Z889" t="n">
        <v>10</v>
      </c>
    </row>
    <row r="890">
      <c r="A890" t="n">
        <v>47</v>
      </c>
      <c r="B890" t="n">
        <v>150</v>
      </c>
      <c r="C890" t="inlineStr">
        <is>
          <t xml:space="preserve">CONCLUIDO	</t>
        </is>
      </c>
      <c r="D890" t="n">
        <v>4.5806</v>
      </c>
      <c r="E890" t="n">
        <v>21.83</v>
      </c>
      <c r="F890" t="n">
        <v>17.78</v>
      </c>
      <c r="G890" t="n">
        <v>56.14</v>
      </c>
      <c r="H890" t="n">
        <v>0.71</v>
      </c>
      <c r="I890" t="n">
        <v>19</v>
      </c>
      <c r="J890" t="n">
        <v>322.2</v>
      </c>
      <c r="K890" t="n">
        <v>61.82</v>
      </c>
      <c r="L890" t="n">
        <v>12.75</v>
      </c>
      <c r="M890" t="n">
        <v>17</v>
      </c>
      <c r="N890" t="n">
        <v>97.62</v>
      </c>
      <c r="O890" t="n">
        <v>39971.73</v>
      </c>
      <c r="P890" t="n">
        <v>318.89</v>
      </c>
      <c r="Q890" t="n">
        <v>444.56</v>
      </c>
      <c r="R890" t="n">
        <v>76.89</v>
      </c>
      <c r="S890" t="n">
        <v>48.21</v>
      </c>
      <c r="T890" t="n">
        <v>8354.809999999999</v>
      </c>
      <c r="U890" t="n">
        <v>0.63</v>
      </c>
      <c r="V890" t="n">
        <v>0.77</v>
      </c>
      <c r="W890" t="n">
        <v>0.2</v>
      </c>
      <c r="X890" t="n">
        <v>0.5</v>
      </c>
      <c r="Y890" t="n">
        <v>1</v>
      </c>
      <c r="Z890" t="n">
        <v>10</v>
      </c>
    </row>
    <row r="891">
      <c r="A891" t="n">
        <v>48</v>
      </c>
      <c r="B891" t="n">
        <v>150</v>
      </c>
      <c r="C891" t="inlineStr">
        <is>
          <t xml:space="preserve">CONCLUIDO	</t>
        </is>
      </c>
      <c r="D891" t="n">
        <v>4.5814</v>
      </c>
      <c r="E891" t="n">
        <v>21.83</v>
      </c>
      <c r="F891" t="n">
        <v>17.77</v>
      </c>
      <c r="G891" t="n">
        <v>56.13</v>
      </c>
      <c r="H891" t="n">
        <v>0.72</v>
      </c>
      <c r="I891" t="n">
        <v>19</v>
      </c>
      <c r="J891" t="n">
        <v>322.77</v>
      </c>
      <c r="K891" t="n">
        <v>61.82</v>
      </c>
      <c r="L891" t="n">
        <v>13</v>
      </c>
      <c r="M891" t="n">
        <v>17</v>
      </c>
      <c r="N891" t="n">
        <v>97.94</v>
      </c>
      <c r="O891" t="n">
        <v>40042</v>
      </c>
      <c r="P891" t="n">
        <v>318.89</v>
      </c>
      <c r="Q891" t="n">
        <v>444.55</v>
      </c>
      <c r="R891" t="n">
        <v>76.68000000000001</v>
      </c>
      <c r="S891" t="n">
        <v>48.21</v>
      </c>
      <c r="T891" t="n">
        <v>8249.309999999999</v>
      </c>
      <c r="U891" t="n">
        <v>0.63</v>
      </c>
      <c r="V891" t="n">
        <v>0.77</v>
      </c>
      <c r="W891" t="n">
        <v>0.2</v>
      </c>
      <c r="X891" t="n">
        <v>0.5</v>
      </c>
      <c r="Y891" t="n">
        <v>1</v>
      </c>
      <c r="Z891" t="n">
        <v>10</v>
      </c>
    </row>
    <row r="892">
      <c r="A892" t="n">
        <v>49</v>
      </c>
      <c r="B892" t="n">
        <v>150</v>
      </c>
      <c r="C892" t="inlineStr">
        <is>
          <t xml:space="preserve">CONCLUIDO	</t>
        </is>
      </c>
      <c r="D892" t="n">
        <v>4.5912</v>
      </c>
      <c r="E892" t="n">
        <v>21.78</v>
      </c>
      <c r="F892" t="n">
        <v>17.73</v>
      </c>
      <c r="G892" t="n">
        <v>55.98</v>
      </c>
      <c r="H892" t="n">
        <v>0.73</v>
      </c>
      <c r="I892" t="n">
        <v>19</v>
      </c>
      <c r="J892" t="n">
        <v>323.34</v>
      </c>
      <c r="K892" t="n">
        <v>61.82</v>
      </c>
      <c r="L892" t="n">
        <v>13.25</v>
      </c>
      <c r="M892" t="n">
        <v>17</v>
      </c>
      <c r="N892" t="n">
        <v>98.27</v>
      </c>
      <c r="O892" t="n">
        <v>40112.54</v>
      </c>
      <c r="P892" t="n">
        <v>317.62</v>
      </c>
      <c r="Q892" t="n">
        <v>444.56</v>
      </c>
      <c r="R892" t="n">
        <v>74.98999999999999</v>
      </c>
      <c r="S892" t="n">
        <v>48.21</v>
      </c>
      <c r="T892" t="n">
        <v>7403.44</v>
      </c>
      <c r="U892" t="n">
        <v>0.64</v>
      </c>
      <c r="V892" t="n">
        <v>0.77</v>
      </c>
      <c r="W892" t="n">
        <v>0.2</v>
      </c>
      <c r="X892" t="n">
        <v>0.45</v>
      </c>
      <c r="Y892" t="n">
        <v>1</v>
      </c>
      <c r="Z892" t="n">
        <v>10</v>
      </c>
    </row>
    <row r="893">
      <c r="A893" t="n">
        <v>50</v>
      </c>
      <c r="B893" t="n">
        <v>150</v>
      </c>
      <c r="C893" t="inlineStr">
        <is>
          <t xml:space="preserve">CONCLUIDO	</t>
        </is>
      </c>
      <c r="D893" t="n">
        <v>4.6215</v>
      </c>
      <c r="E893" t="n">
        <v>21.64</v>
      </c>
      <c r="F893" t="n">
        <v>17.64</v>
      </c>
      <c r="G893" t="n">
        <v>58.8</v>
      </c>
      <c r="H893" t="n">
        <v>0.74</v>
      </c>
      <c r="I893" t="n">
        <v>18</v>
      </c>
      <c r="J893" t="n">
        <v>323.91</v>
      </c>
      <c r="K893" t="n">
        <v>61.82</v>
      </c>
      <c r="L893" t="n">
        <v>13.5</v>
      </c>
      <c r="M893" t="n">
        <v>16</v>
      </c>
      <c r="N893" t="n">
        <v>98.59</v>
      </c>
      <c r="O893" t="n">
        <v>40183.11</v>
      </c>
      <c r="P893" t="n">
        <v>315.92</v>
      </c>
      <c r="Q893" t="n">
        <v>444.55</v>
      </c>
      <c r="R893" t="n">
        <v>72.3</v>
      </c>
      <c r="S893" t="n">
        <v>48.21</v>
      </c>
      <c r="T893" t="n">
        <v>6064.4</v>
      </c>
      <c r="U893" t="n">
        <v>0.67</v>
      </c>
      <c r="V893" t="n">
        <v>0.77</v>
      </c>
      <c r="W893" t="n">
        <v>0.19</v>
      </c>
      <c r="X893" t="n">
        <v>0.36</v>
      </c>
      <c r="Y893" t="n">
        <v>1</v>
      </c>
      <c r="Z893" t="n">
        <v>10</v>
      </c>
    </row>
    <row r="894">
      <c r="A894" t="n">
        <v>51</v>
      </c>
      <c r="B894" t="n">
        <v>150</v>
      </c>
      <c r="C894" t="inlineStr">
        <is>
          <t xml:space="preserve">CONCLUIDO	</t>
        </is>
      </c>
      <c r="D894" t="n">
        <v>4.5906</v>
      </c>
      <c r="E894" t="n">
        <v>21.78</v>
      </c>
      <c r="F894" t="n">
        <v>17.79</v>
      </c>
      <c r="G894" t="n">
        <v>59.29</v>
      </c>
      <c r="H894" t="n">
        <v>0.76</v>
      </c>
      <c r="I894" t="n">
        <v>18</v>
      </c>
      <c r="J894" t="n">
        <v>324.48</v>
      </c>
      <c r="K894" t="n">
        <v>61.82</v>
      </c>
      <c r="L894" t="n">
        <v>13.75</v>
      </c>
      <c r="M894" t="n">
        <v>16</v>
      </c>
      <c r="N894" t="n">
        <v>98.91</v>
      </c>
      <c r="O894" t="n">
        <v>40253.84</v>
      </c>
      <c r="P894" t="n">
        <v>318.67</v>
      </c>
      <c r="Q894" t="n">
        <v>444.55</v>
      </c>
      <c r="R894" t="n">
        <v>77.66</v>
      </c>
      <c r="S894" t="n">
        <v>48.21</v>
      </c>
      <c r="T894" t="n">
        <v>8746.719999999999</v>
      </c>
      <c r="U894" t="n">
        <v>0.62</v>
      </c>
      <c r="V894" t="n">
        <v>0.77</v>
      </c>
      <c r="W894" t="n">
        <v>0.18</v>
      </c>
      <c r="X894" t="n">
        <v>0.51</v>
      </c>
      <c r="Y894" t="n">
        <v>1</v>
      </c>
      <c r="Z894" t="n">
        <v>10</v>
      </c>
    </row>
    <row r="895">
      <c r="A895" t="n">
        <v>52</v>
      </c>
      <c r="B895" t="n">
        <v>150</v>
      </c>
      <c r="C895" t="inlineStr">
        <is>
          <t xml:space="preserve">CONCLUIDO	</t>
        </is>
      </c>
      <c r="D895" t="n">
        <v>4.5936</v>
      </c>
      <c r="E895" t="n">
        <v>21.77</v>
      </c>
      <c r="F895" t="n">
        <v>17.77</v>
      </c>
      <c r="G895" t="n">
        <v>59.24</v>
      </c>
      <c r="H895" t="n">
        <v>0.77</v>
      </c>
      <c r="I895" t="n">
        <v>18</v>
      </c>
      <c r="J895" t="n">
        <v>325.06</v>
      </c>
      <c r="K895" t="n">
        <v>61.82</v>
      </c>
      <c r="L895" t="n">
        <v>14</v>
      </c>
      <c r="M895" t="n">
        <v>16</v>
      </c>
      <c r="N895" t="n">
        <v>99.23999999999999</v>
      </c>
      <c r="O895" t="n">
        <v>40324.71</v>
      </c>
      <c r="P895" t="n">
        <v>318.43</v>
      </c>
      <c r="Q895" t="n">
        <v>444.57</v>
      </c>
      <c r="R895" t="n">
        <v>76.89</v>
      </c>
      <c r="S895" t="n">
        <v>48.21</v>
      </c>
      <c r="T895" t="n">
        <v>8360.52</v>
      </c>
      <c r="U895" t="n">
        <v>0.63</v>
      </c>
      <c r="V895" t="n">
        <v>0.77</v>
      </c>
      <c r="W895" t="n">
        <v>0.19</v>
      </c>
      <c r="X895" t="n">
        <v>0.49</v>
      </c>
      <c r="Y895" t="n">
        <v>1</v>
      </c>
      <c r="Z895" t="n">
        <v>10</v>
      </c>
    </row>
    <row r="896">
      <c r="A896" t="n">
        <v>53</v>
      </c>
      <c r="B896" t="n">
        <v>150</v>
      </c>
      <c r="C896" t="inlineStr">
        <is>
          <t xml:space="preserve">CONCLUIDO	</t>
        </is>
      </c>
      <c r="D896" t="n">
        <v>4.6115</v>
      </c>
      <c r="E896" t="n">
        <v>21.68</v>
      </c>
      <c r="F896" t="n">
        <v>17.74</v>
      </c>
      <c r="G896" t="n">
        <v>62.62</v>
      </c>
      <c r="H896" t="n">
        <v>0.78</v>
      </c>
      <c r="I896" t="n">
        <v>17</v>
      </c>
      <c r="J896" t="n">
        <v>325.63</v>
      </c>
      <c r="K896" t="n">
        <v>61.82</v>
      </c>
      <c r="L896" t="n">
        <v>14.25</v>
      </c>
      <c r="M896" t="n">
        <v>15</v>
      </c>
      <c r="N896" t="n">
        <v>99.56</v>
      </c>
      <c r="O896" t="n">
        <v>40395.74</v>
      </c>
      <c r="P896" t="n">
        <v>317.52</v>
      </c>
      <c r="Q896" t="n">
        <v>444.55</v>
      </c>
      <c r="R896" t="n">
        <v>75.83</v>
      </c>
      <c r="S896" t="n">
        <v>48.21</v>
      </c>
      <c r="T896" t="n">
        <v>7836.77</v>
      </c>
      <c r="U896" t="n">
        <v>0.64</v>
      </c>
      <c r="V896" t="n">
        <v>0.77</v>
      </c>
      <c r="W896" t="n">
        <v>0.19</v>
      </c>
      <c r="X896" t="n">
        <v>0.47</v>
      </c>
      <c r="Y896" t="n">
        <v>1</v>
      </c>
      <c r="Z896" t="n">
        <v>10</v>
      </c>
    </row>
    <row r="897">
      <c r="A897" t="n">
        <v>54</v>
      </c>
      <c r="B897" t="n">
        <v>150</v>
      </c>
      <c r="C897" t="inlineStr">
        <is>
          <t xml:space="preserve">CONCLUIDO	</t>
        </is>
      </c>
      <c r="D897" t="n">
        <v>4.6112</v>
      </c>
      <c r="E897" t="n">
        <v>21.69</v>
      </c>
      <c r="F897" t="n">
        <v>17.74</v>
      </c>
      <c r="G897" t="n">
        <v>62.63</v>
      </c>
      <c r="H897" t="n">
        <v>0.79</v>
      </c>
      <c r="I897" t="n">
        <v>17</v>
      </c>
      <c r="J897" t="n">
        <v>326.21</v>
      </c>
      <c r="K897" t="n">
        <v>61.82</v>
      </c>
      <c r="L897" t="n">
        <v>14.5</v>
      </c>
      <c r="M897" t="n">
        <v>15</v>
      </c>
      <c r="N897" t="n">
        <v>99.89</v>
      </c>
      <c r="O897" t="n">
        <v>40466.92</v>
      </c>
      <c r="P897" t="n">
        <v>317.92</v>
      </c>
      <c r="Q897" t="n">
        <v>444.55</v>
      </c>
      <c r="R897" t="n">
        <v>75.92</v>
      </c>
      <c r="S897" t="n">
        <v>48.21</v>
      </c>
      <c r="T897" t="n">
        <v>7880.15</v>
      </c>
      <c r="U897" t="n">
        <v>0.63</v>
      </c>
      <c r="V897" t="n">
        <v>0.77</v>
      </c>
      <c r="W897" t="n">
        <v>0.19</v>
      </c>
      <c r="X897" t="n">
        <v>0.47</v>
      </c>
      <c r="Y897" t="n">
        <v>1</v>
      </c>
      <c r="Z897" t="n">
        <v>10</v>
      </c>
    </row>
    <row r="898">
      <c r="A898" t="n">
        <v>55</v>
      </c>
      <c r="B898" t="n">
        <v>150</v>
      </c>
      <c r="C898" t="inlineStr">
        <is>
          <t xml:space="preserve">CONCLUIDO	</t>
        </is>
      </c>
      <c r="D898" t="n">
        <v>4.6107</v>
      </c>
      <c r="E898" t="n">
        <v>21.69</v>
      </c>
      <c r="F898" t="n">
        <v>17.75</v>
      </c>
      <c r="G898" t="n">
        <v>62.64</v>
      </c>
      <c r="H898" t="n">
        <v>0.8</v>
      </c>
      <c r="I898" t="n">
        <v>17</v>
      </c>
      <c r="J898" t="n">
        <v>326.79</v>
      </c>
      <c r="K898" t="n">
        <v>61.82</v>
      </c>
      <c r="L898" t="n">
        <v>14.75</v>
      </c>
      <c r="M898" t="n">
        <v>15</v>
      </c>
      <c r="N898" t="n">
        <v>100.22</v>
      </c>
      <c r="O898" t="n">
        <v>40538.25</v>
      </c>
      <c r="P898" t="n">
        <v>318.04</v>
      </c>
      <c r="Q898" t="n">
        <v>444.55</v>
      </c>
      <c r="R898" t="n">
        <v>75.94</v>
      </c>
      <c r="S898" t="n">
        <v>48.21</v>
      </c>
      <c r="T898" t="n">
        <v>7892.48</v>
      </c>
      <c r="U898" t="n">
        <v>0.63</v>
      </c>
      <c r="V898" t="n">
        <v>0.77</v>
      </c>
      <c r="W898" t="n">
        <v>0.19</v>
      </c>
      <c r="X898" t="n">
        <v>0.47</v>
      </c>
      <c r="Y898" t="n">
        <v>1</v>
      </c>
      <c r="Z898" t="n">
        <v>10</v>
      </c>
    </row>
    <row r="899">
      <c r="A899" t="n">
        <v>56</v>
      </c>
      <c r="B899" t="n">
        <v>150</v>
      </c>
      <c r="C899" t="inlineStr">
        <is>
          <t xml:space="preserve">CONCLUIDO	</t>
        </is>
      </c>
      <c r="D899" t="n">
        <v>4.6107</v>
      </c>
      <c r="E899" t="n">
        <v>21.69</v>
      </c>
      <c r="F899" t="n">
        <v>17.75</v>
      </c>
      <c r="G899" t="n">
        <v>62.64</v>
      </c>
      <c r="H899" t="n">
        <v>0.82</v>
      </c>
      <c r="I899" t="n">
        <v>17</v>
      </c>
      <c r="J899" t="n">
        <v>327.37</v>
      </c>
      <c r="K899" t="n">
        <v>61.82</v>
      </c>
      <c r="L899" t="n">
        <v>15</v>
      </c>
      <c r="M899" t="n">
        <v>15</v>
      </c>
      <c r="N899" t="n">
        <v>100.55</v>
      </c>
      <c r="O899" t="n">
        <v>40609.74</v>
      </c>
      <c r="P899" t="n">
        <v>317.53</v>
      </c>
      <c r="Q899" t="n">
        <v>444.55</v>
      </c>
      <c r="R899" t="n">
        <v>75.98999999999999</v>
      </c>
      <c r="S899" t="n">
        <v>48.21</v>
      </c>
      <c r="T899" t="n">
        <v>7915.2</v>
      </c>
      <c r="U899" t="n">
        <v>0.63</v>
      </c>
      <c r="V899" t="n">
        <v>0.77</v>
      </c>
      <c r="W899" t="n">
        <v>0.19</v>
      </c>
      <c r="X899" t="n">
        <v>0.47</v>
      </c>
      <c r="Y899" t="n">
        <v>1</v>
      </c>
      <c r="Z899" t="n">
        <v>10</v>
      </c>
    </row>
    <row r="900">
      <c r="A900" t="n">
        <v>57</v>
      </c>
      <c r="B900" t="n">
        <v>150</v>
      </c>
      <c r="C900" t="inlineStr">
        <is>
          <t xml:space="preserve">CONCLUIDO	</t>
        </is>
      </c>
      <c r="D900" t="n">
        <v>4.633</v>
      </c>
      <c r="E900" t="n">
        <v>21.58</v>
      </c>
      <c r="F900" t="n">
        <v>17.7</v>
      </c>
      <c r="G900" t="n">
        <v>66.37</v>
      </c>
      <c r="H900" t="n">
        <v>0.83</v>
      </c>
      <c r="I900" t="n">
        <v>16</v>
      </c>
      <c r="J900" t="n">
        <v>327.95</v>
      </c>
      <c r="K900" t="n">
        <v>61.82</v>
      </c>
      <c r="L900" t="n">
        <v>15.25</v>
      </c>
      <c r="M900" t="n">
        <v>14</v>
      </c>
      <c r="N900" t="n">
        <v>100.88</v>
      </c>
      <c r="O900" t="n">
        <v>40681.39</v>
      </c>
      <c r="P900" t="n">
        <v>316.74</v>
      </c>
      <c r="Q900" t="n">
        <v>444.55</v>
      </c>
      <c r="R900" t="n">
        <v>74.39</v>
      </c>
      <c r="S900" t="n">
        <v>48.21</v>
      </c>
      <c r="T900" t="n">
        <v>7121.43</v>
      </c>
      <c r="U900" t="n">
        <v>0.65</v>
      </c>
      <c r="V900" t="n">
        <v>0.77</v>
      </c>
      <c r="W900" t="n">
        <v>0.19</v>
      </c>
      <c r="X900" t="n">
        <v>0.42</v>
      </c>
      <c r="Y900" t="n">
        <v>1</v>
      </c>
      <c r="Z900" t="n">
        <v>10</v>
      </c>
    </row>
    <row r="901">
      <c r="A901" t="n">
        <v>58</v>
      </c>
      <c r="B901" t="n">
        <v>150</v>
      </c>
      <c r="C901" t="inlineStr">
        <is>
          <t xml:space="preserve">CONCLUIDO	</t>
        </is>
      </c>
      <c r="D901" t="n">
        <v>4.6314</v>
      </c>
      <c r="E901" t="n">
        <v>21.59</v>
      </c>
      <c r="F901" t="n">
        <v>17.71</v>
      </c>
      <c r="G901" t="n">
        <v>66.40000000000001</v>
      </c>
      <c r="H901" t="n">
        <v>0.84</v>
      </c>
      <c r="I901" t="n">
        <v>16</v>
      </c>
      <c r="J901" t="n">
        <v>328.53</v>
      </c>
      <c r="K901" t="n">
        <v>61.82</v>
      </c>
      <c r="L901" t="n">
        <v>15.5</v>
      </c>
      <c r="M901" t="n">
        <v>14</v>
      </c>
      <c r="N901" t="n">
        <v>101.21</v>
      </c>
      <c r="O901" t="n">
        <v>40753.2</v>
      </c>
      <c r="P901" t="n">
        <v>316.98</v>
      </c>
      <c r="Q901" t="n">
        <v>444.55</v>
      </c>
      <c r="R901" t="n">
        <v>74.51000000000001</v>
      </c>
      <c r="S901" t="n">
        <v>48.21</v>
      </c>
      <c r="T901" t="n">
        <v>7179.68</v>
      </c>
      <c r="U901" t="n">
        <v>0.65</v>
      </c>
      <c r="V901" t="n">
        <v>0.77</v>
      </c>
      <c r="W901" t="n">
        <v>0.19</v>
      </c>
      <c r="X901" t="n">
        <v>0.43</v>
      </c>
      <c r="Y901" t="n">
        <v>1</v>
      </c>
      <c r="Z901" t="n">
        <v>10</v>
      </c>
    </row>
    <row r="902">
      <c r="A902" t="n">
        <v>59</v>
      </c>
      <c r="B902" t="n">
        <v>150</v>
      </c>
      <c r="C902" t="inlineStr">
        <is>
          <t xml:space="preserve">CONCLUIDO	</t>
        </is>
      </c>
      <c r="D902" t="n">
        <v>4.6286</v>
      </c>
      <c r="E902" t="n">
        <v>21.6</v>
      </c>
      <c r="F902" t="n">
        <v>17.72</v>
      </c>
      <c r="G902" t="n">
        <v>66.45</v>
      </c>
      <c r="H902" t="n">
        <v>0.85</v>
      </c>
      <c r="I902" t="n">
        <v>16</v>
      </c>
      <c r="J902" t="n">
        <v>329.12</v>
      </c>
      <c r="K902" t="n">
        <v>61.82</v>
      </c>
      <c r="L902" t="n">
        <v>15.75</v>
      </c>
      <c r="M902" t="n">
        <v>14</v>
      </c>
      <c r="N902" t="n">
        <v>101.54</v>
      </c>
      <c r="O902" t="n">
        <v>40825.16</v>
      </c>
      <c r="P902" t="n">
        <v>317.39</v>
      </c>
      <c r="Q902" t="n">
        <v>444.55</v>
      </c>
      <c r="R902" t="n">
        <v>75.06999999999999</v>
      </c>
      <c r="S902" t="n">
        <v>48.21</v>
      </c>
      <c r="T902" t="n">
        <v>7459.92</v>
      </c>
      <c r="U902" t="n">
        <v>0.64</v>
      </c>
      <c r="V902" t="n">
        <v>0.77</v>
      </c>
      <c r="W902" t="n">
        <v>0.19</v>
      </c>
      <c r="X902" t="n">
        <v>0.44</v>
      </c>
      <c r="Y902" t="n">
        <v>1</v>
      </c>
      <c r="Z902" t="n">
        <v>10</v>
      </c>
    </row>
    <row r="903">
      <c r="A903" t="n">
        <v>60</v>
      </c>
      <c r="B903" t="n">
        <v>150</v>
      </c>
      <c r="C903" t="inlineStr">
        <is>
          <t xml:space="preserve">CONCLUIDO	</t>
        </is>
      </c>
      <c r="D903" t="n">
        <v>4.628</v>
      </c>
      <c r="E903" t="n">
        <v>21.61</v>
      </c>
      <c r="F903" t="n">
        <v>17.72</v>
      </c>
      <c r="G903" t="n">
        <v>66.45999999999999</v>
      </c>
      <c r="H903" t="n">
        <v>0.86</v>
      </c>
      <c r="I903" t="n">
        <v>16</v>
      </c>
      <c r="J903" t="n">
        <v>329.7</v>
      </c>
      <c r="K903" t="n">
        <v>61.82</v>
      </c>
      <c r="L903" t="n">
        <v>16</v>
      </c>
      <c r="M903" t="n">
        <v>14</v>
      </c>
      <c r="N903" t="n">
        <v>101.88</v>
      </c>
      <c r="O903" t="n">
        <v>40897.29</v>
      </c>
      <c r="P903" t="n">
        <v>317.19</v>
      </c>
      <c r="Q903" t="n">
        <v>444.56</v>
      </c>
      <c r="R903" t="n">
        <v>75.20999999999999</v>
      </c>
      <c r="S903" t="n">
        <v>48.21</v>
      </c>
      <c r="T903" t="n">
        <v>7529.79</v>
      </c>
      <c r="U903" t="n">
        <v>0.64</v>
      </c>
      <c r="V903" t="n">
        <v>0.77</v>
      </c>
      <c r="W903" t="n">
        <v>0.19</v>
      </c>
      <c r="X903" t="n">
        <v>0.44</v>
      </c>
      <c r="Y903" t="n">
        <v>1</v>
      </c>
      <c r="Z903" t="n">
        <v>10</v>
      </c>
    </row>
    <row r="904">
      <c r="A904" t="n">
        <v>61</v>
      </c>
      <c r="B904" t="n">
        <v>150</v>
      </c>
      <c r="C904" t="inlineStr">
        <is>
          <t xml:space="preserve">CONCLUIDO	</t>
        </is>
      </c>
      <c r="D904" t="n">
        <v>4.651</v>
      </c>
      <c r="E904" t="n">
        <v>21.5</v>
      </c>
      <c r="F904" t="n">
        <v>17.67</v>
      </c>
      <c r="G904" t="n">
        <v>70.68000000000001</v>
      </c>
      <c r="H904" t="n">
        <v>0.88</v>
      </c>
      <c r="I904" t="n">
        <v>15</v>
      </c>
      <c r="J904" t="n">
        <v>330.29</v>
      </c>
      <c r="K904" t="n">
        <v>61.82</v>
      </c>
      <c r="L904" t="n">
        <v>16.25</v>
      </c>
      <c r="M904" t="n">
        <v>13</v>
      </c>
      <c r="N904" t="n">
        <v>102.21</v>
      </c>
      <c r="O904" t="n">
        <v>40969.57</v>
      </c>
      <c r="P904" t="n">
        <v>316.36</v>
      </c>
      <c r="Q904" t="n">
        <v>444.56</v>
      </c>
      <c r="R904" t="n">
        <v>73.44</v>
      </c>
      <c r="S904" t="n">
        <v>48.21</v>
      </c>
      <c r="T904" t="n">
        <v>6651.75</v>
      </c>
      <c r="U904" t="n">
        <v>0.66</v>
      </c>
      <c r="V904" t="n">
        <v>0.77</v>
      </c>
      <c r="W904" t="n">
        <v>0.19</v>
      </c>
      <c r="X904" t="n">
        <v>0.39</v>
      </c>
      <c r="Y904" t="n">
        <v>1</v>
      </c>
      <c r="Z904" t="n">
        <v>10</v>
      </c>
    </row>
    <row r="905">
      <c r="A905" t="n">
        <v>62</v>
      </c>
      <c r="B905" t="n">
        <v>150</v>
      </c>
      <c r="C905" t="inlineStr">
        <is>
          <t xml:space="preserve">CONCLUIDO	</t>
        </is>
      </c>
      <c r="D905" t="n">
        <v>4.6503</v>
      </c>
      <c r="E905" t="n">
        <v>21.5</v>
      </c>
      <c r="F905" t="n">
        <v>17.67</v>
      </c>
      <c r="G905" t="n">
        <v>70.69</v>
      </c>
      <c r="H905" t="n">
        <v>0.89</v>
      </c>
      <c r="I905" t="n">
        <v>15</v>
      </c>
      <c r="J905" t="n">
        <v>330.87</v>
      </c>
      <c r="K905" t="n">
        <v>61.82</v>
      </c>
      <c r="L905" t="n">
        <v>16.5</v>
      </c>
      <c r="M905" t="n">
        <v>13</v>
      </c>
      <c r="N905" t="n">
        <v>102.55</v>
      </c>
      <c r="O905" t="n">
        <v>41042.02</v>
      </c>
      <c r="P905" t="n">
        <v>316.41</v>
      </c>
      <c r="Q905" t="n">
        <v>444.55</v>
      </c>
      <c r="R905" t="n">
        <v>73.52</v>
      </c>
      <c r="S905" t="n">
        <v>48.21</v>
      </c>
      <c r="T905" t="n">
        <v>6692.25</v>
      </c>
      <c r="U905" t="n">
        <v>0.66</v>
      </c>
      <c r="V905" t="n">
        <v>0.77</v>
      </c>
      <c r="W905" t="n">
        <v>0.19</v>
      </c>
      <c r="X905" t="n">
        <v>0.4</v>
      </c>
      <c r="Y905" t="n">
        <v>1</v>
      </c>
      <c r="Z905" t="n">
        <v>10</v>
      </c>
    </row>
    <row r="906">
      <c r="A906" t="n">
        <v>63</v>
      </c>
      <c r="B906" t="n">
        <v>150</v>
      </c>
      <c r="C906" t="inlineStr">
        <is>
          <t xml:space="preserve">CONCLUIDO	</t>
        </is>
      </c>
      <c r="D906" t="n">
        <v>4.65</v>
      </c>
      <c r="E906" t="n">
        <v>21.51</v>
      </c>
      <c r="F906" t="n">
        <v>17.67</v>
      </c>
      <c r="G906" t="n">
        <v>70.7</v>
      </c>
      <c r="H906" t="n">
        <v>0.9</v>
      </c>
      <c r="I906" t="n">
        <v>15</v>
      </c>
      <c r="J906" t="n">
        <v>331.46</v>
      </c>
      <c r="K906" t="n">
        <v>61.82</v>
      </c>
      <c r="L906" t="n">
        <v>16.75</v>
      </c>
      <c r="M906" t="n">
        <v>13</v>
      </c>
      <c r="N906" t="n">
        <v>102.89</v>
      </c>
      <c r="O906" t="n">
        <v>41114.63</v>
      </c>
      <c r="P906" t="n">
        <v>316.29</v>
      </c>
      <c r="Q906" t="n">
        <v>444.55</v>
      </c>
      <c r="R906" t="n">
        <v>73.63</v>
      </c>
      <c r="S906" t="n">
        <v>48.21</v>
      </c>
      <c r="T906" t="n">
        <v>6745.66</v>
      </c>
      <c r="U906" t="n">
        <v>0.65</v>
      </c>
      <c r="V906" t="n">
        <v>0.77</v>
      </c>
      <c r="W906" t="n">
        <v>0.19</v>
      </c>
      <c r="X906" t="n">
        <v>0.4</v>
      </c>
      <c r="Y906" t="n">
        <v>1</v>
      </c>
      <c r="Z906" t="n">
        <v>10</v>
      </c>
    </row>
    <row r="907">
      <c r="A907" t="n">
        <v>64</v>
      </c>
      <c r="B907" t="n">
        <v>150</v>
      </c>
      <c r="C907" t="inlineStr">
        <is>
          <t xml:space="preserve">CONCLUIDO	</t>
        </is>
      </c>
      <c r="D907" t="n">
        <v>4.6501</v>
      </c>
      <c r="E907" t="n">
        <v>21.5</v>
      </c>
      <c r="F907" t="n">
        <v>17.67</v>
      </c>
      <c r="G907" t="n">
        <v>70.7</v>
      </c>
      <c r="H907" t="n">
        <v>0.91</v>
      </c>
      <c r="I907" t="n">
        <v>15</v>
      </c>
      <c r="J907" t="n">
        <v>332.05</v>
      </c>
      <c r="K907" t="n">
        <v>61.82</v>
      </c>
      <c r="L907" t="n">
        <v>17</v>
      </c>
      <c r="M907" t="n">
        <v>13</v>
      </c>
      <c r="N907" t="n">
        <v>103.23</v>
      </c>
      <c r="O907" t="n">
        <v>41187.41</v>
      </c>
      <c r="P907" t="n">
        <v>316.34</v>
      </c>
      <c r="Q907" t="n">
        <v>444.56</v>
      </c>
      <c r="R907" t="n">
        <v>73.55</v>
      </c>
      <c r="S907" t="n">
        <v>48.21</v>
      </c>
      <c r="T907" t="n">
        <v>6707.4</v>
      </c>
      <c r="U907" t="n">
        <v>0.66</v>
      </c>
      <c r="V907" t="n">
        <v>0.77</v>
      </c>
      <c r="W907" t="n">
        <v>0.19</v>
      </c>
      <c r="X907" t="n">
        <v>0.4</v>
      </c>
      <c r="Y907" t="n">
        <v>1</v>
      </c>
      <c r="Z907" t="n">
        <v>10</v>
      </c>
    </row>
    <row r="908">
      <c r="A908" t="n">
        <v>65</v>
      </c>
      <c r="B908" t="n">
        <v>150</v>
      </c>
      <c r="C908" t="inlineStr">
        <is>
          <t xml:space="preserve">CONCLUIDO	</t>
        </is>
      </c>
      <c r="D908" t="n">
        <v>4.6511</v>
      </c>
      <c r="E908" t="n">
        <v>21.5</v>
      </c>
      <c r="F908" t="n">
        <v>17.67</v>
      </c>
      <c r="G908" t="n">
        <v>70.68000000000001</v>
      </c>
      <c r="H908" t="n">
        <v>0.92</v>
      </c>
      <c r="I908" t="n">
        <v>15</v>
      </c>
      <c r="J908" t="n">
        <v>332.64</v>
      </c>
      <c r="K908" t="n">
        <v>61.82</v>
      </c>
      <c r="L908" t="n">
        <v>17.25</v>
      </c>
      <c r="M908" t="n">
        <v>13</v>
      </c>
      <c r="N908" t="n">
        <v>103.57</v>
      </c>
      <c r="O908" t="n">
        <v>41260.35</v>
      </c>
      <c r="P908" t="n">
        <v>316.19</v>
      </c>
      <c r="Q908" t="n">
        <v>444.55</v>
      </c>
      <c r="R908" t="n">
        <v>73.36</v>
      </c>
      <c r="S908" t="n">
        <v>48.21</v>
      </c>
      <c r="T908" t="n">
        <v>6607.94</v>
      </c>
      <c r="U908" t="n">
        <v>0.66</v>
      </c>
      <c r="V908" t="n">
        <v>0.77</v>
      </c>
      <c r="W908" t="n">
        <v>0.19</v>
      </c>
      <c r="X908" t="n">
        <v>0.39</v>
      </c>
      <c r="Y908" t="n">
        <v>1</v>
      </c>
      <c r="Z908" t="n">
        <v>10</v>
      </c>
    </row>
    <row r="909">
      <c r="A909" t="n">
        <v>66</v>
      </c>
      <c r="B909" t="n">
        <v>150</v>
      </c>
      <c r="C909" t="inlineStr">
        <is>
          <t xml:space="preserve">CONCLUIDO	</t>
        </is>
      </c>
      <c r="D909" t="n">
        <v>4.6757</v>
      </c>
      <c r="E909" t="n">
        <v>21.39</v>
      </c>
      <c r="F909" t="n">
        <v>17.61</v>
      </c>
      <c r="G909" t="n">
        <v>75.48</v>
      </c>
      <c r="H909" t="n">
        <v>0.9399999999999999</v>
      </c>
      <c r="I909" t="n">
        <v>14</v>
      </c>
      <c r="J909" t="n">
        <v>333.24</v>
      </c>
      <c r="K909" t="n">
        <v>61.82</v>
      </c>
      <c r="L909" t="n">
        <v>17.5</v>
      </c>
      <c r="M909" t="n">
        <v>12</v>
      </c>
      <c r="N909" t="n">
        <v>103.92</v>
      </c>
      <c r="O909" t="n">
        <v>41333.46</v>
      </c>
      <c r="P909" t="n">
        <v>315.02</v>
      </c>
      <c r="Q909" t="n">
        <v>444.55</v>
      </c>
      <c r="R909" t="n">
        <v>71.34999999999999</v>
      </c>
      <c r="S909" t="n">
        <v>48.21</v>
      </c>
      <c r="T909" t="n">
        <v>5608.27</v>
      </c>
      <c r="U909" t="n">
        <v>0.68</v>
      </c>
      <c r="V909" t="n">
        <v>0.77</v>
      </c>
      <c r="W909" t="n">
        <v>0.19</v>
      </c>
      <c r="X909" t="n">
        <v>0.34</v>
      </c>
      <c r="Y909" t="n">
        <v>1</v>
      </c>
      <c r="Z909" t="n">
        <v>10</v>
      </c>
    </row>
    <row r="910">
      <c r="A910" t="n">
        <v>67</v>
      </c>
      <c r="B910" t="n">
        <v>150</v>
      </c>
      <c r="C910" t="inlineStr">
        <is>
          <t xml:space="preserve">CONCLUIDO	</t>
        </is>
      </c>
      <c r="D910" t="n">
        <v>4.6818</v>
      </c>
      <c r="E910" t="n">
        <v>21.36</v>
      </c>
      <c r="F910" t="n">
        <v>17.58</v>
      </c>
      <c r="G910" t="n">
        <v>75.36</v>
      </c>
      <c r="H910" t="n">
        <v>0.95</v>
      </c>
      <c r="I910" t="n">
        <v>14</v>
      </c>
      <c r="J910" t="n">
        <v>333.83</v>
      </c>
      <c r="K910" t="n">
        <v>61.82</v>
      </c>
      <c r="L910" t="n">
        <v>17.75</v>
      </c>
      <c r="M910" t="n">
        <v>12</v>
      </c>
      <c r="N910" t="n">
        <v>104.26</v>
      </c>
      <c r="O910" t="n">
        <v>41406.86</v>
      </c>
      <c r="P910" t="n">
        <v>315.04</v>
      </c>
      <c r="Q910" t="n">
        <v>444.55</v>
      </c>
      <c r="R910" t="n">
        <v>70.34999999999999</v>
      </c>
      <c r="S910" t="n">
        <v>48.21</v>
      </c>
      <c r="T910" t="n">
        <v>5110.47</v>
      </c>
      <c r="U910" t="n">
        <v>0.6899999999999999</v>
      </c>
      <c r="V910" t="n">
        <v>0.78</v>
      </c>
      <c r="W910" t="n">
        <v>0.19</v>
      </c>
      <c r="X910" t="n">
        <v>0.31</v>
      </c>
      <c r="Y910" t="n">
        <v>1</v>
      </c>
      <c r="Z910" t="n">
        <v>10</v>
      </c>
    </row>
    <row r="911">
      <c r="A911" t="n">
        <v>68</v>
      </c>
      <c r="B911" t="n">
        <v>150</v>
      </c>
      <c r="C911" t="inlineStr">
        <is>
          <t xml:space="preserve">CONCLUIDO	</t>
        </is>
      </c>
      <c r="D911" t="n">
        <v>4.6829</v>
      </c>
      <c r="E911" t="n">
        <v>21.35</v>
      </c>
      <c r="F911" t="n">
        <v>17.58</v>
      </c>
      <c r="G911" t="n">
        <v>75.34</v>
      </c>
      <c r="H911" t="n">
        <v>0.96</v>
      </c>
      <c r="I911" t="n">
        <v>14</v>
      </c>
      <c r="J911" t="n">
        <v>334.43</v>
      </c>
      <c r="K911" t="n">
        <v>61.82</v>
      </c>
      <c r="L911" t="n">
        <v>18</v>
      </c>
      <c r="M911" t="n">
        <v>12</v>
      </c>
      <c r="N911" t="n">
        <v>104.61</v>
      </c>
      <c r="O911" t="n">
        <v>41480.31</v>
      </c>
      <c r="P911" t="n">
        <v>314.84</v>
      </c>
      <c r="Q911" t="n">
        <v>444.55</v>
      </c>
      <c r="R911" t="n">
        <v>70.5</v>
      </c>
      <c r="S911" t="n">
        <v>48.21</v>
      </c>
      <c r="T911" t="n">
        <v>5186.31</v>
      </c>
      <c r="U911" t="n">
        <v>0.68</v>
      </c>
      <c r="V911" t="n">
        <v>0.78</v>
      </c>
      <c r="W911" t="n">
        <v>0.18</v>
      </c>
      <c r="X911" t="n">
        <v>0.3</v>
      </c>
      <c r="Y911" t="n">
        <v>1</v>
      </c>
      <c r="Z911" t="n">
        <v>10</v>
      </c>
    </row>
    <row r="912">
      <c r="A912" t="n">
        <v>69</v>
      </c>
      <c r="B912" t="n">
        <v>150</v>
      </c>
      <c r="C912" t="inlineStr">
        <is>
          <t xml:space="preserve">CONCLUIDO	</t>
        </is>
      </c>
      <c r="D912" t="n">
        <v>4.6575</v>
      </c>
      <c r="E912" t="n">
        <v>21.47</v>
      </c>
      <c r="F912" t="n">
        <v>17.7</v>
      </c>
      <c r="G912" t="n">
        <v>75.84</v>
      </c>
      <c r="H912" t="n">
        <v>0.97</v>
      </c>
      <c r="I912" t="n">
        <v>14</v>
      </c>
      <c r="J912" t="n">
        <v>335.02</v>
      </c>
      <c r="K912" t="n">
        <v>61.82</v>
      </c>
      <c r="L912" t="n">
        <v>18.25</v>
      </c>
      <c r="M912" t="n">
        <v>12</v>
      </c>
      <c r="N912" t="n">
        <v>104.95</v>
      </c>
      <c r="O912" t="n">
        <v>41553.93</v>
      </c>
      <c r="P912" t="n">
        <v>317</v>
      </c>
      <c r="Q912" t="n">
        <v>444.56</v>
      </c>
      <c r="R912" t="n">
        <v>74.70999999999999</v>
      </c>
      <c r="S912" t="n">
        <v>48.21</v>
      </c>
      <c r="T912" t="n">
        <v>7291.3</v>
      </c>
      <c r="U912" t="n">
        <v>0.65</v>
      </c>
      <c r="V912" t="n">
        <v>0.77</v>
      </c>
      <c r="W912" t="n">
        <v>0.18</v>
      </c>
      <c r="X912" t="n">
        <v>0.42</v>
      </c>
      <c r="Y912" t="n">
        <v>1</v>
      </c>
      <c r="Z912" t="n">
        <v>10</v>
      </c>
    </row>
    <row r="913">
      <c r="A913" t="n">
        <v>70</v>
      </c>
      <c r="B913" t="n">
        <v>150</v>
      </c>
      <c r="C913" t="inlineStr">
        <is>
          <t xml:space="preserve">CONCLUIDO	</t>
        </is>
      </c>
      <c r="D913" t="n">
        <v>4.6656</v>
      </c>
      <c r="E913" t="n">
        <v>21.43</v>
      </c>
      <c r="F913" t="n">
        <v>17.66</v>
      </c>
      <c r="G913" t="n">
        <v>75.68000000000001</v>
      </c>
      <c r="H913" t="n">
        <v>0.98</v>
      </c>
      <c r="I913" t="n">
        <v>14</v>
      </c>
      <c r="J913" t="n">
        <v>335.62</v>
      </c>
      <c r="K913" t="n">
        <v>61.82</v>
      </c>
      <c r="L913" t="n">
        <v>18.5</v>
      </c>
      <c r="M913" t="n">
        <v>12</v>
      </c>
      <c r="N913" t="n">
        <v>105.3</v>
      </c>
      <c r="O913" t="n">
        <v>41627.72</v>
      </c>
      <c r="P913" t="n">
        <v>315.55</v>
      </c>
      <c r="Q913" t="n">
        <v>444.56</v>
      </c>
      <c r="R913" t="n">
        <v>73.16</v>
      </c>
      <c r="S913" t="n">
        <v>48.21</v>
      </c>
      <c r="T913" t="n">
        <v>6516.19</v>
      </c>
      <c r="U913" t="n">
        <v>0.66</v>
      </c>
      <c r="V913" t="n">
        <v>0.77</v>
      </c>
      <c r="W913" t="n">
        <v>0.18</v>
      </c>
      <c r="X913" t="n">
        <v>0.38</v>
      </c>
      <c r="Y913" t="n">
        <v>1</v>
      </c>
      <c r="Z913" t="n">
        <v>10</v>
      </c>
    </row>
    <row r="914">
      <c r="A914" t="n">
        <v>71</v>
      </c>
      <c r="B914" t="n">
        <v>150</v>
      </c>
      <c r="C914" t="inlineStr">
        <is>
          <t xml:space="preserve">CONCLUIDO	</t>
        </is>
      </c>
      <c r="D914" t="n">
        <v>4.6638</v>
      </c>
      <c r="E914" t="n">
        <v>21.44</v>
      </c>
      <c r="F914" t="n">
        <v>17.67</v>
      </c>
      <c r="G914" t="n">
        <v>75.70999999999999</v>
      </c>
      <c r="H914" t="n">
        <v>0.99</v>
      </c>
      <c r="I914" t="n">
        <v>14</v>
      </c>
      <c r="J914" t="n">
        <v>336.22</v>
      </c>
      <c r="K914" t="n">
        <v>61.82</v>
      </c>
      <c r="L914" t="n">
        <v>18.75</v>
      </c>
      <c r="M914" t="n">
        <v>12</v>
      </c>
      <c r="N914" t="n">
        <v>105.65</v>
      </c>
      <c r="O914" t="n">
        <v>41701.68</v>
      </c>
      <c r="P914" t="n">
        <v>315.5</v>
      </c>
      <c r="Q914" t="n">
        <v>444.55</v>
      </c>
      <c r="R914" t="n">
        <v>73.34999999999999</v>
      </c>
      <c r="S914" t="n">
        <v>48.21</v>
      </c>
      <c r="T914" t="n">
        <v>6611.66</v>
      </c>
      <c r="U914" t="n">
        <v>0.66</v>
      </c>
      <c r="V914" t="n">
        <v>0.77</v>
      </c>
      <c r="W914" t="n">
        <v>0.19</v>
      </c>
      <c r="X914" t="n">
        <v>0.39</v>
      </c>
      <c r="Y914" t="n">
        <v>1</v>
      </c>
      <c r="Z914" t="n">
        <v>10</v>
      </c>
    </row>
    <row r="915">
      <c r="A915" t="n">
        <v>72</v>
      </c>
      <c r="B915" t="n">
        <v>150</v>
      </c>
      <c r="C915" t="inlineStr">
        <is>
          <t xml:space="preserve">CONCLUIDO	</t>
        </is>
      </c>
      <c r="D915" t="n">
        <v>4.6849</v>
      </c>
      <c r="E915" t="n">
        <v>21.35</v>
      </c>
      <c r="F915" t="n">
        <v>17.63</v>
      </c>
      <c r="G915" t="n">
        <v>81.34999999999999</v>
      </c>
      <c r="H915" t="n">
        <v>1.01</v>
      </c>
      <c r="I915" t="n">
        <v>13</v>
      </c>
      <c r="J915" t="n">
        <v>336.82</v>
      </c>
      <c r="K915" t="n">
        <v>61.82</v>
      </c>
      <c r="L915" t="n">
        <v>19</v>
      </c>
      <c r="M915" t="n">
        <v>11</v>
      </c>
      <c r="N915" t="n">
        <v>106</v>
      </c>
      <c r="O915" t="n">
        <v>41775.82</v>
      </c>
      <c r="P915" t="n">
        <v>315.01</v>
      </c>
      <c r="Q915" t="n">
        <v>444.55</v>
      </c>
      <c r="R915" t="n">
        <v>72.03</v>
      </c>
      <c r="S915" t="n">
        <v>48.21</v>
      </c>
      <c r="T915" t="n">
        <v>5955.59</v>
      </c>
      <c r="U915" t="n">
        <v>0.67</v>
      </c>
      <c r="V915" t="n">
        <v>0.77</v>
      </c>
      <c r="W915" t="n">
        <v>0.18</v>
      </c>
      <c r="X915" t="n">
        <v>0.35</v>
      </c>
      <c r="Y915" t="n">
        <v>1</v>
      </c>
      <c r="Z915" t="n">
        <v>10</v>
      </c>
    </row>
    <row r="916">
      <c r="A916" t="n">
        <v>73</v>
      </c>
      <c r="B916" t="n">
        <v>150</v>
      </c>
      <c r="C916" t="inlineStr">
        <is>
          <t xml:space="preserve">CONCLUIDO	</t>
        </is>
      </c>
      <c r="D916" t="n">
        <v>4.6861</v>
      </c>
      <c r="E916" t="n">
        <v>21.34</v>
      </c>
      <c r="F916" t="n">
        <v>17.62</v>
      </c>
      <c r="G916" t="n">
        <v>81.31999999999999</v>
      </c>
      <c r="H916" t="n">
        <v>1.02</v>
      </c>
      <c r="I916" t="n">
        <v>13</v>
      </c>
      <c r="J916" t="n">
        <v>337.43</v>
      </c>
      <c r="K916" t="n">
        <v>61.82</v>
      </c>
      <c r="L916" t="n">
        <v>19.25</v>
      </c>
      <c r="M916" t="n">
        <v>11</v>
      </c>
      <c r="N916" t="n">
        <v>106.35</v>
      </c>
      <c r="O916" t="n">
        <v>41850.13</v>
      </c>
      <c r="P916" t="n">
        <v>315.02</v>
      </c>
      <c r="Q916" t="n">
        <v>444.56</v>
      </c>
      <c r="R916" t="n">
        <v>71.8</v>
      </c>
      <c r="S916" t="n">
        <v>48.21</v>
      </c>
      <c r="T916" t="n">
        <v>5838.12</v>
      </c>
      <c r="U916" t="n">
        <v>0.67</v>
      </c>
      <c r="V916" t="n">
        <v>0.77</v>
      </c>
      <c r="W916" t="n">
        <v>0.19</v>
      </c>
      <c r="X916" t="n">
        <v>0.34</v>
      </c>
      <c r="Y916" t="n">
        <v>1</v>
      </c>
      <c r="Z916" t="n">
        <v>10</v>
      </c>
    </row>
    <row r="917">
      <c r="A917" t="n">
        <v>74</v>
      </c>
      <c r="B917" t="n">
        <v>150</v>
      </c>
      <c r="C917" t="inlineStr">
        <is>
          <t xml:space="preserve">CONCLUIDO	</t>
        </is>
      </c>
      <c r="D917" t="n">
        <v>4.6851</v>
      </c>
      <c r="E917" t="n">
        <v>21.34</v>
      </c>
      <c r="F917" t="n">
        <v>17.62</v>
      </c>
      <c r="G917" t="n">
        <v>81.34999999999999</v>
      </c>
      <c r="H917" t="n">
        <v>1.03</v>
      </c>
      <c r="I917" t="n">
        <v>13</v>
      </c>
      <c r="J917" t="n">
        <v>338.03</v>
      </c>
      <c r="K917" t="n">
        <v>61.82</v>
      </c>
      <c r="L917" t="n">
        <v>19.5</v>
      </c>
      <c r="M917" t="n">
        <v>11</v>
      </c>
      <c r="N917" t="n">
        <v>106.71</v>
      </c>
      <c r="O917" t="n">
        <v>41924.62</v>
      </c>
      <c r="P917" t="n">
        <v>315.27</v>
      </c>
      <c r="Q917" t="n">
        <v>444.55</v>
      </c>
      <c r="R917" t="n">
        <v>72.06</v>
      </c>
      <c r="S917" t="n">
        <v>48.21</v>
      </c>
      <c r="T917" t="n">
        <v>5971.35</v>
      </c>
      <c r="U917" t="n">
        <v>0.67</v>
      </c>
      <c r="V917" t="n">
        <v>0.77</v>
      </c>
      <c r="W917" t="n">
        <v>0.18</v>
      </c>
      <c r="X917" t="n">
        <v>0.35</v>
      </c>
      <c r="Y917" t="n">
        <v>1</v>
      </c>
      <c r="Z917" t="n">
        <v>10</v>
      </c>
    </row>
    <row r="918">
      <c r="A918" t="n">
        <v>75</v>
      </c>
      <c r="B918" t="n">
        <v>150</v>
      </c>
      <c r="C918" t="inlineStr">
        <is>
          <t xml:space="preserve">CONCLUIDO	</t>
        </is>
      </c>
      <c r="D918" t="n">
        <v>4.6851</v>
      </c>
      <c r="E918" t="n">
        <v>21.34</v>
      </c>
      <c r="F918" t="n">
        <v>17.62</v>
      </c>
      <c r="G918" t="n">
        <v>81.34</v>
      </c>
      <c r="H918" t="n">
        <v>1.04</v>
      </c>
      <c r="I918" t="n">
        <v>13</v>
      </c>
      <c r="J918" t="n">
        <v>338.63</v>
      </c>
      <c r="K918" t="n">
        <v>61.82</v>
      </c>
      <c r="L918" t="n">
        <v>19.75</v>
      </c>
      <c r="M918" t="n">
        <v>11</v>
      </c>
      <c r="N918" t="n">
        <v>107.06</v>
      </c>
      <c r="O918" t="n">
        <v>41999.28</v>
      </c>
      <c r="P918" t="n">
        <v>315.26</v>
      </c>
      <c r="Q918" t="n">
        <v>444.55</v>
      </c>
      <c r="R918" t="n">
        <v>72.02</v>
      </c>
      <c r="S918" t="n">
        <v>48.21</v>
      </c>
      <c r="T918" t="n">
        <v>5951.4</v>
      </c>
      <c r="U918" t="n">
        <v>0.67</v>
      </c>
      <c r="V918" t="n">
        <v>0.77</v>
      </c>
      <c r="W918" t="n">
        <v>0.18</v>
      </c>
      <c r="X918" t="n">
        <v>0.35</v>
      </c>
      <c r="Y918" t="n">
        <v>1</v>
      </c>
      <c r="Z918" t="n">
        <v>10</v>
      </c>
    </row>
    <row r="919">
      <c r="A919" t="n">
        <v>76</v>
      </c>
      <c r="B919" t="n">
        <v>150</v>
      </c>
      <c r="C919" t="inlineStr">
        <is>
          <t xml:space="preserve">CONCLUIDO	</t>
        </is>
      </c>
      <c r="D919" t="n">
        <v>4.6841</v>
      </c>
      <c r="E919" t="n">
        <v>21.35</v>
      </c>
      <c r="F919" t="n">
        <v>17.63</v>
      </c>
      <c r="G919" t="n">
        <v>81.37</v>
      </c>
      <c r="H919" t="n">
        <v>1.05</v>
      </c>
      <c r="I919" t="n">
        <v>13</v>
      </c>
      <c r="J919" t="n">
        <v>339.24</v>
      </c>
      <c r="K919" t="n">
        <v>61.82</v>
      </c>
      <c r="L919" t="n">
        <v>20</v>
      </c>
      <c r="M919" t="n">
        <v>11</v>
      </c>
      <c r="N919" t="n">
        <v>107.42</v>
      </c>
      <c r="O919" t="n">
        <v>42074.12</v>
      </c>
      <c r="P919" t="n">
        <v>315.48</v>
      </c>
      <c r="Q919" t="n">
        <v>444.56</v>
      </c>
      <c r="R919" t="n">
        <v>72.08</v>
      </c>
      <c r="S919" t="n">
        <v>48.21</v>
      </c>
      <c r="T919" t="n">
        <v>5982.36</v>
      </c>
      <c r="U919" t="n">
        <v>0.67</v>
      </c>
      <c r="V919" t="n">
        <v>0.77</v>
      </c>
      <c r="W919" t="n">
        <v>0.19</v>
      </c>
      <c r="X919" t="n">
        <v>0.35</v>
      </c>
      <c r="Y919" t="n">
        <v>1</v>
      </c>
      <c r="Z919" t="n">
        <v>10</v>
      </c>
    </row>
    <row r="920">
      <c r="A920" t="n">
        <v>77</v>
      </c>
      <c r="B920" t="n">
        <v>150</v>
      </c>
      <c r="C920" t="inlineStr">
        <is>
          <t xml:space="preserve">CONCLUIDO	</t>
        </is>
      </c>
      <c r="D920" t="n">
        <v>4.6851</v>
      </c>
      <c r="E920" t="n">
        <v>21.34</v>
      </c>
      <c r="F920" t="n">
        <v>17.62</v>
      </c>
      <c r="G920" t="n">
        <v>81.34</v>
      </c>
      <c r="H920" t="n">
        <v>1.06</v>
      </c>
      <c r="I920" t="n">
        <v>13</v>
      </c>
      <c r="J920" t="n">
        <v>339.85</v>
      </c>
      <c r="K920" t="n">
        <v>61.82</v>
      </c>
      <c r="L920" t="n">
        <v>20.25</v>
      </c>
      <c r="M920" t="n">
        <v>11</v>
      </c>
      <c r="N920" t="n">
        <v>107.78</v>
      </c>
      <c r="O920" t="n">
        <v>42149.15</v>
      </c>
      <c r="P920" t="n">
        <v>314.93</v>
      </c>
      <c r="Q920" t="n">
        <v>444.55</v>
      </c>
      <c r="R920" t="n">
        <v>71.95999999999999</v>
      </c>
      <c r="S920" t="n">
        <v>48.21</v>
      </c>
      <c r="T920" t="n">
        <v>5918.13</v>
      </c>
      <c r="U920" t="n">
        <v>0.67</v>
      </c>
      <c r="V920" t="n">
        <v>0.77</v>
      </c>
      <c r="W920" t="n">
        <v>0.19</v>
      </c>
      <c r="X920" t="n">
        <v>0.35</v>
      </c>
      <c r="Y920" t="n">
        <v>1</v>
      </c>
      <c r="Z920" t="n">
        <v>10</v>
      </c>
    </row>
    <row r="921">
      <c r="A921" t="n">
        <v>78</v>
      </c>
      <c r="B921" t="n">
        <v>150</v>
      </c>
      <c r="C921" t="inlineStr">
        <is>
          <t xml:space="preserve">CONCLUIDO	</t>
        </is>
      </c>
      <c r="D921" t="n">
        <v>4.7068</v>
      </c>
      <c r="E921" t="n">
        <v>21.25</v>
      </c>
      <c r="F921" t="n">
        <v>17.58</v>
      </c>
      <c r="G921" t="n">
        <v>87.91</v>
      </c>
      <c r="H921" t="n">
        <v>1.07</v>
      </c>
      <c r="I921" t="n">
        <v>12</v>
      </c>
      <c r="J921" t="n">
        <v>340.46</v>
      </c>
      <c r="K921" t="n">
        <v>61.82</v>
      </c>
      <c r="L921" t="n">
        <v>20.5</v>
      </c>
      <c r="M921" t="n">
        <v>10</v>
      </c>
      <c r="N921" t="n">
        <v>108.14</v>
      </c>
      <c r="O921" t="n">
        <v>42224.35</v>
      </c>
      <c r="P921" t="n">
        <v>313.59</v>
      </c>
      <c r="Q921" t="n">
        <v>444.57</v>
      </c>
      <c r="R921" t="n">
        <v>70.54000000000001</v>
      </c>
      <c r="S921" t="n">
        <v>48.21</v>
      </c>
      <c r="T921" t="n">
        <v>5212.54</v>
      </c>
      <c r="U921" t="n">
        <v>0.68</v>
      </c>
      <c r="V921" t="n">
        <v>0.78</v>
      </c>
      <c r="W921" t="n">
        <v>0.18</v>
      </c>
      <c r="X921" t="n">
        <v>0.3</v>
      </c>
      <c r="Y921" t="n">
        <v>1</v>
      </c>
      <c r="Z921" t="n">
        <v>10</v>
      </c>
    </row>
    <row r="922">
      <c r="A922" t="n">
        <v>79</v>
      </c>
      <c r="B922" t="n">
        <v>150</v>
      </c>
      <c r="C922" t="inlineStr">
        <is>
          <t xml:space="preserve">CONCLUIDO	</t>
        </is>
      </c>
      <c r="D922" t="n">
        <v>4.7064</v>
      </c>
      <c r="E922" t="n">
        <v>21.25</v>
      </c>
      <c r="F922" t="n">
        <v>17.58</v>
      </c>
      <c r="G922" t="n">
        <v>87.92</v>
      </c>
      <c r="H922" t="n">
        <v>1.08</v>
      </c>
      <c r="I922" t="n">
        <v>12</v>
      </c>
      <c r="J922" t="n">
        <v>341.07</v>
      </c>
      <c r="K922" t="n">
        <v>61.82</v>
      </c>
      <c r="L922" t="n">
        <v>20.75</v>
      </c>
      <c r="M922" t="n">
        <v>10</v>
      </c>
      <c r="N922" t="n">
        <v>108.5</v>
      </c>
      <c r="O922" t="n">
        <v>42299.74</v>
      </c>
      <c r="P922" t="n">
        <v>314.05</v>
      </c>
      <c r="Q922" t="n">
        <v>444.56</v>
      </c>
      <c r="R922" t="n">
        <v>70.65000000000001</v>
      </c>
      <c r="S922" t="n">
        <v>48.21</v>
      </c>
      <c r="T922" t="n">
        <v>5270.38</v>
      </c>
      <c r="U922" t="n">
        <v>0.68</v>
      </c>
      <c r="V922" t="n">
        <v>0.78</v>
      </c>
      <c r="W922" t="n">
        <v>0.18</v>
      </c>
      <c r="X922" t="n">
        <v>0.31</v>
      </c>
      <c r="Y922" t="n">
        <v>1</v>
      </c>
      <c r="Z922" t="n">
        <v>10</v>
      </c>
    </row>
    <row r="923">
      <c r="A923" t="n">
        <v>80</v>
      </c>
      <c r="B923" t="n">
        <v>150</v>
      </c>
      <c r="C923" t="inlineStr">
        <is>
          <t xml:space="preserve">CONCLUIDO	</t>
        </is>
      </c>
      <c r="D923" t="n">
        <v>4.7059</v>
      </c>
      <c r="E923" t="n">
        <v>21.25</v>
      </c>
      <c r="F923" t="n">
        <v>17.59</v>
      </c>
      <c r="G923" t="n">
        <v>87.93000000000001</v>
      </c>
      <c r="H923" t="n">
        <v>1.1</v>
      </c>
      <c r="I923" t="n">
        <v>12</v>
      </c>
      <c r="J923" t="n">
        <v>341.68</v>
      </c>
      <c r="K923" t="n">
        <v>61.82</v>
      </c>
      <c r="L923" t="n">
        <v>21</v>
      </c>
      <c r="M923" t="n">
        <v>10</v>
      </c>
      <c r="N923" t="n">
        <v>108.86</v>
      </c>
      <c r="O923" t="n">
        <v>42375.31</v>
      </c>
      <c r="P923" t="n">
        <v>314.54</v>
      </c>
      <c r="Q923" t="n">
        <v>444.55</v>
      </c>
      <c r="R923" t="n">
        <v>70.72</v>
      </c>
      <c r="S923" t="n">
        <v>48.21</v>
      </c>
      <c r="T923" t="n">
        <v>5304.23</v>
      </c>
      <c r="U923" t="n">
        <v>0.68</v>
      </c>
      <c r="V923" t="n">
        <v>0.78</v>
      </c>
      <c r="W923" t="n">
        <v>0.18</v>
      </c>
      <c r="X923" t="n">
        <v>0.31</v>
      </c>
      <c r="Y923" t="n">
        <v>1</v>
      </c>
      <c r="Z923" t="n">
        <v>10</v>
      </c>
    </row>
    <row r="924">
      <c r="A924" t="n">
        <v>81</v>
      </c>
      <c r="B924" t="n">
        <v>150</v>
      </c>
      <c r="C924" t="inlineStr">
        <is>
          <t xml:space="preserve">CONCLUIDO	</t>
        </is>
      </c>
      <c r="D924" t="n">
        <v>4.7045</v>
      </c>
      <c r="E924" t="n">
        <v>21.26</v>
      </c>
      <c r="F924" t="n">
        <v>17.59</v>
      </c>
      <c r="G924" t="n">
        <v>87.95999999999999</v>
      </c>
      <c r="H924" t="n">
        <v>1.11</v>
      </c>
      <c r="I924" t="n">
        <v>12</v>
      </c>
      <c r="J924" t="n">
        <v>342.3</v>
      </c>
      <c r="K924" t="n">
        <v>61.82</v>
      </c>
      <c r="L924" t="n">
        <v>21.25</v>
      </c>
      <c r="M924" t="n">
        <v>10</v>
      </c>
      <c r="N924" t="n">
        <v>109.23</v>
      </c>
      <c r="O924" t="n">
        <v>42451.07</v>
      </c>
      <c r="P924" t="n">
        <v>314.58</v>
      </c>
      <c r="Q924" t="n">
        <v>444.55</v>
      </c>
      <c r="R924" t="n">
        <v>70.87</v>
      </c>
      <c r="S924" t="n">
        <v>48.21</v>
      </c>
      <c r="T924" t="n">
        <v>5377.91</v>
      </c>
      <c r="U924" t="n">
        <v>0.68</v>
      </c>
      <c r="V924" t="n">
        <v>0.78</v>
      </c>
      <c r="W924" t="n">
        <v>0.18</v>
      </c>
      <c r="X924" t="n">
        <v>0.32</v>
      </c>
      <c r="Y924" t="n">
        <v>1</v>
      </c>
      <c r="Z924" t="n">
        <v>10</v>
      </c>
    </row>
    <row r="925">
      <c r="A925" t="n">
        <v>82</v>
      </c>
      <c r="B925" t="n">
        <v>150</v>
      </c>
      <c r="C925" t="inlineStr">
        <is>
          <t xml:space="preserve">CONCLUIDO	</t>
        </is>
      </c>
      <c r="D925" t="n">
        <v>4.7066</v>
      </c>
      <c r="E925" t="n">
        <v>21.25</v>
      </c>
      <c r="F925" t="n">
        <v>17.58</v>
      </c>
      <c r="G925" t="n">
        <v>87.92</v>
      </c>
      <c r="H925" t="n">
        <v>1.12</v>
      </c>
      <c r="I925" t="n">
        <v>12</v>
      </c>
      <c r="J925" t="n">
        <v>342.91</v>
      </c>
      <c r="K925" t="n">
        <v>61.82</v>
      </c>
      <c r="L925" t="n">
        <v>21.5</v>
      </c>
      <c r="M925" t="n">
        <v>10</v>
      </c>
      <c r="N925" t="n">
        <v>109.59</v>
      </c>
      <c r="O925" t="n">
        <v>42527.02</v>
      </c>
      <c r="P925" t="n">
        <v>315.08</v>
      </c>
      <c r="Q925" t="n">
        <v>444.55</v>
      </c>
      <c r="R925" t="n">
        <v>70.59</v>
      </c>
      <c r="S925" t="n">
        <v>48.21</v>
      </c>
      <c r="T925" t="n">
        <v>5238.36</v>
      </c>
      <c r="U925" t="n">
        <v>0.68</v>
      </c>
      <c r="V925" t="n">
        <v>0.78</v>
      </c>
      <c r="W925" t="n">
        <v>0.18</v>
      </c>
      <c r="X925" t="n">
        <v>0.31</v>
      </c>
      <c r="Y925" t="n">
        <v>1</v>
      </c>
      <c r="Z925" t="n">
        <v>10</v>
      </c>
    </row>
    <row r="926">
      <c r="A926" t="n">
        <v>83</v>
      </c>
      <c r="B926" t="n">
        <v>150</v>
      </c>
      <c r="C926" t="inlineStr">
        <is>
          <t xml:space="preserve">CONCLUIDO	</t>
        </is>
      </c>
      <c r="D926" t="n">
        <v>4.7069</v>
      </c>
      <c r="E926" t="n">
        <v>21.25</v>
      </c>
      <c r="F926" t="n">
        <v>17.58</v>
      </c>
      <c r="G926" t="n">
        <v>87.91</v>
      </c>
      <c r="H926" t="n">
        <v>1.13</v>
      </c>
      <c r="I926" t="n">
        <v>12</v>
      </c>
      <c r="J926" t="n">
        <v>343.53</v>
      </c>
      <c r="K926" t="n">
        <v>61.82</v>
      </c>
      <c r="L926" t="n">
        <v>21.75</v>
      </c>
      <c r="M926" t="n">
        <v>10</v>
      </c>
      <c r="N926" t="n">
        <v>109.96</v>
      </c>
      <c r="O926" t="n">
        <v>42603.15</v>
      </c>
      <c r="P926" t="n">
        <v>314.97</v>
      </c>
      <c r="Q926" t="n">
        <v>444.55</v>
      </c>
      <c r="R926" t="n">
        <v>70.5</v>
      </c>
      <c r="S926" t="n">
        <v>48.21</v>
      </c>
      <c r="T926" t="n">
        <v>5194.38</v>
      </c>
      <c r="U926" t="n">
        <v>0.68</v>
      </c>
      <c r="V926" t="n">
        <v>0.78</v>
      </c>
      <c r="W926" t="n">
        <v>0.18</v>
      </c>
      <c r="X926" t="n">
        <v>0.3</v>
      </c>
      <c r="Y926" t="n">
        <v>1</v>
      </c>
      <c r="Z926" t="n">
        <v>10</v>
      </c>
    </row>
    <row r="927">
      <c r="A927" t="n">
        <v>84</v>
      </c>
      <c r="B927" t="n">
        <v>150</v>
      </c>
      <c r="C927" t="inlineStr">
        <is>
          <t xml:space="preserve">CONCLUIDO	</t>
        </is>
      </c>
      <c r="D927" t="n">
        <v>4.7125</v>
      </c>
      <c r="E927" t="n">
        <v>21.22</v>
      </c>
      <c r="F927" t="n">
        <v>17.56</v>
      </c>
      <c r="G927" t="n">
        <v>87.78</v>
      </c>
      <c r="H927" t="n">
        <v>1.14</v>
      </c>
      <c r="I927" t="n">
        <v>12</v>
      </c>
      <c r="J927" t="n">
        <v>344.15</v>
      </c>
      <c r="K927" t="n">
        <v>61.82</v>
      </c>
      <c r="L927" t="n">
        <v>22</v>
      </c>
      <c r="M927" t="n">
        <v>10</v>
      </c>
      <c r="N927" t="n">
        <v>110.33</v>
      </c>
      <c r="O927" t="n">
        <v>42679.6</v>
      </c>
      <c r="P927" t="n">
        <v>314.35</v>
      </c>
      <c r="Q927" t="n">
        <v>444.55</v>
      </c>
      <c r="R927" t="n">
        <v>69.48</v>
      </c>
      <c r="S927" t="n">
        <v>48.21</v>
      </c>
      <c r="T927" t="n">
        <v>4682.84</v>
      </c>
      <c r="U927" t="n">
        <v>0.6899999999999999</v>
      </c>
      <c r="V927" t="n">
        <v>0.78</v>
      </c>
      <c r="W927" t="n">
        <v>0.19</v>
      </c>
      <c r="X927" t="n">
        <v>0.28</v>
      </c>
      <c r="Y927" t="n">
        <v>1</v>
      </c>
      <c r="Z927" t="n">
        <v>10</v>
      </c>
    </row>
    <row r="928">
      <c r="A928" t="n">
        <v>85</v>
      </c>
      <c r="B928" t="n">
        <v>150</v>
      </c>
      <c r="C928" t="inlineStr">
        <is>
          <t xml:space="preserve">CONCLUIDO	</t>
        </is>
      </c>
      <c r="D928" t="n">
        <v>4.7211</v>
      </c>
      <c r="E928" t="n">
        <v>21.18</v>
      </c>
      <c r="F928" t="n">
        <v>17.52</v>
      </c>
      <c r="G928" t="n">
        <v>87.59</v>
      </c>
      <c r="H928" t="n">
        <v>1.15</v>
      </c>
      <c r="I928" t="n">
        <v>12</v>
      </c>
      <c r="J928" t="n">
        <v>344.77</v>
      </c>
      <c r="K928" t="n">
        <v>61.82</v>
      </c>
      <c r="L928" t="n">
        <v>22.25</v>
      </c>
      <c r="M928" t="n">
        <v>10</v>
      </c>
      <c r="N928" t="n">
        <v>110.7</v>
      </c>
      <c r="O928" t="n">
        <v>42756.12</v>
      </c>
      <c r="P928" t="n">
        <v>312.76</v>
      </c>
      <c r="Q928" t="n">
        <v>444.57</v>
      </c>
      <c r="R928" t="n">
        <v>68.28</v>
      </c>
      <c r="S928" t="n">
        <v>48.21</v>
      </c>
      <c r="T928" t="n">
        <v>4085.1</v>
      </c>
      <c r="U928" t="n">
        <v>0.71</v>
      </c>
      <c r="V928" t="n">
        <v>0.78</v>
      </c>
      <c r="W928" t="n">
        <v>0.18</v>
      </c>
      <c r="X928" t="n">
        <v>0.24</v>
      </c>
      <c r="Y928" t="n">
        <v>1</v>
      </c>
      <c r="Z928" t="n">
        <v>10</v>
      </c>
    </row>
    <row r="929">
      <c r="A929" t="n">
        <v>86</v>
      </c>
      <c r="B929" t="n">
        <v>150</v>
      </c>
      <c r="C929" t="inlineStr">
        <is>
          <t xml:space="preserve">CONCLUIDO	</t>
        </is>
      </c>
      <c r="D929" t="n">
        <v>4.7295</v>
      </c>
      <c r="E929" t="n">
        <v>21.14</v>
      </c>
      <c r="F929" t="n">
        <v>17.54</v>
      </c>
      <c r="G929" t="n">
        <v>95.65000000000001</v>
      </c>
      <c r="H929" t="n">
        <v>1.16</v>
      </c>
      <c r="I929" t="n">
        <v>11</v>
      </c>
      <c r="J929" t="n">
        <v>345.39</v>
      </c>
      <c r="K929" t="n">
        <v>61.82</v>
      </c>
      <c r="L929" t="n">
        <v>22.5</v>
      </c>
      <c r="M929" t="n">
        <v>9</v>
      </c>
      <c r="N929" t="n">
        <v>111.07</v>
      </c>
      <c r="O929" t="n">
        <v>42832.82</v>
      </c>
      <c r="P929" t="n">
        <v>313.02</v>
      </c>
      <c r="Q929" t="n">
        <v>444.55</v>
      </c>
      <c r="R929" t="n">
        <v>69.15000000000001</v>
      </c>
      <c r="S929" t="n">
        <v>48.21</v>
      </c>
      <c r="T929" t="n">
        <v>4525.72</v>
      </c>
      <c r="U929" t="n">
        <v>0.7</v>
      </c>
      <c r="V929" t="n">
        <v>0.78</v>
      </c>
      <c r="W929" t="n">
        <v>0.18</v>
      </c>
      <c r="X929" t="n">
        <v>0.26</v>
      </c>
      <c r="Y929" t="n">
        <v>1</v>
      </c>
      <c r="Z929" t="n">
        <v>10</v>
      </c>
    </row>
    <row r="930">
      <c r="A930" t="n">
        <v>87</v>
      </c>
      <c r="B930" t="n">
        <v>150</v>
      </c>
      <c r="C930" t="inlineStr">
        <is>
          <t xml:space="preserve">CONCLUIDO	</t>
        </is>
      </c>
      <c r="D930" t="n">
        <v>4.714</v>
      </c>
      <c r="E930" t="n">
        <v>21.21</v>
      </c>
      <c r="F930" t="n">
        <v>17.61</v>
      </c>
      <c r="G930" t="n">
        <v>96.03</v>
      </c>
      <c r="H930" t="n">
        <v>1.17</v>
      </c>
      <c r="I930" t="n">
        <v>11</v>
      </c>
      <c r="J930" t="n">
        <v>346.02</v>
      </c>
      <c r="K930" t="n">
        <v>61.82</v>
      </c>
      <c r="L930" t="n">
        <v>22.75</v>
      </c>
      <c r="M930" t="n">
        <v>9</v>
      </c>
      <c r="N930" t="n">
        <v>111.45</v>
      </c>
      <c r="O930" t="n">
        <v>42909.73</v>
      </c>
      <c r="P930" t="n">
        <v>314.44</v>
      </c>
      <c r="Q930" t="n">
        <v>444.55</v>
      </c>
      <c r="R930" t="n">
        <v>71.47</v>
      </c>
      <c r="S930" t="n">
        <v>48.21</v>
      </c>
      <c r="T930" t="n">
        <v>5684.75</v>
      </c>
      <c r="U930" t="n">
        <v>0.67</v>
      </c>
      <c r="V930" t="n">
        <v>0.77</v>
      </c>
      <c r="W930" t="n">
        <v>0.18</v>
      </c>
      <c r="X930" t="n">
        <v>0.33</v>
      </c>
      <c r="Y930" t="n">
        <v>1</v>
      </c>
      <c r="Z930" t="n">
        <v>10</v>
      </c>
    </row>
    <row r="931">
      <c r="A931" t="n">
        <v>88</v>
      </c>
      <c r="B931" t="n">
        <v>150</v>
      </c>
      <c r="C931" t="inlineStr">
        <is>
          <t xml:space="preserve">CONCLUIDO	</t>
        </is>
      </c>
      <c r="D931" t="n">
        <v>4.7241</v>
      </c>
      <c r="E931" t="n">
        <v>21.17</v>
      </c>
      <c r="F931" t="n">
        <v>17.56</v>
      </c>
      <c r="G931" t="n">
        <v>95.78</v>
      </c>
      <c r="H931" t="n">
        <v>1.18</v>
      </c>
      <c r="I931" t="n">
        <v>11</v>
      </c>
      <c r="J931" t="n">
        <v>346.64</v>
      </c>
      <c r="K931" t="n">
        <v>61.82</v>
      </c>
      <c r="L931" t="n">
        <v>23</v>
      </c>
      <c r="M931" t="n">
        <v>9</v>
      </c>
      <c r="N931" t="n">
        <v>111.82</v>
      </c>
      <c r="O931" t="n">
        <v>42986.83</v>
      </c>
      <c r="P931" t="n">
        <v>313.59</v>
      </c>
      <c r="Q931" t="n">
        <v>444.55</v>
      </c>
      <c r="R931" t="n">
        <v>69.90000000000001</v>
      </c>
      <c r="S931" t="n">
        <v>48.21</v>
      </c>
      <c r="T931" t="n">
        <v>4897.98</v>
      </c>
      <c r="U931" t="n">
        <v>0.6899999999999999</v>
      </c>
      <c r="V931" t="n">
        <v>0.78</v>
      </c>
      <c r="W931" t="n">
        <v>0.18</v>
      </c>
      <c r="X931" t="n">
        <v>0.28</v>
      </c>
      <c r="Y931" t="n">
        <v>1</v>
      </c>
      <c r="Z931" t="n">
        <v>10</v>
      </c>
    </row>
    <row r="932">
      <c r="A932" t="n">
        <v>89</v>
      </c>
      <c r="B932" t="n">
        <v>150</v>
      </c>
      <c r="C932" t="inlineStr">
        <is>
          <t xml:space="preserve">CONCLUIDO	</t>
        </is>
      </c>
      <c r="D932" t="n">
        <v>4.7212</v>
      </c>
      <c r="E932" t="n">
        <v>21.18</v>
      </c>
      <c r="F932" t="n">
        <v>17.57</v>
      </c>
      <c r="G932" t="n">
        <v>95.84999999999999</v>
      </c>
      <c r="H932" t="n">
        <v>1.19</v>
      </c>
      <c r="I932" t="n">
        <v>11</v>
      </c>
      <c r="J932" t="n">
        <v>347.27</v>
      </c>
      <c r="K932" t="n">
        <v>61.82</v>
      </c>
      <c r="L932" t="n">
        <v>23.25</v>
      </c>
      <c r="M932" t="n">
        <v>9</v>
      </c>
      <c r="N932" t="n">
        <v>112.2</v>
      </c>
      <c r="O932" t="n">
        <v>43064.12</v>
      </c>
      <c r="P932" t="n">
        <v>314.17</v>
      </c>
      <c r="Q932" t="n">
        <v>444.57</v>
      </c>
      <c r="R932" t="n">
        <v>70.31999999999999</v>
      </c>
      <c r="S932" t="n">
        <v>48.21</v>
      </c>
      <c r="T932" t="n">
        <v>5109.17</v>
      </c>
      <c r="U932" t="n">
        <v>0.6899999999999999</v>
      </c>
      <c r="V932" t="n">
        <v>0.78</v>
      </c>
      <c r="W932" t="n">
        <v>0.18</v>
      </c>
      <c r="X932" t="n">
        <v>0.3</v>
      </c>
      <c r="Y932" t="n">
        <v>1</v>
      </c>
      <c r="Z932" t="n">
        <v>10</v>
      </c>
    </row>
    <row r="933">
      <c r="A933" t="n">
        <v>90</v>
      </c>
      <c r="B933" t="n">
        <v>150</v>
      </c>
      <c r="C933" t="inlineStr">
        <is>
          <t xml:space="preserve">CONCLUIDO	</t>
        </is>
      </c>
      <c r="D933" t="n">
        <v>4.7235</v>
      </c>
      <c r="E933" t="n">
        <v>21.17</v>
      </c>
      <c r="F933" t="n">
        <v>17.56</v>
      </c>
      <c r="G933" t="n">
        <v>95.8</v>
      </c>
      <c r="H933" t="n">
        <v>1.2</v>
      </c>
      <c r="I933" t="n">
        <v>11</v>
      </c>
      <c r="J933" t="n">
        <v>347.9</v>
      </c>
      <c r="K933" t="n">
        <v>61.82</v>
      </c>
      <c r="L933" t="n">
        <v>23.5</v>
      </c>
      <c r="M933" t="n">
        <v>9</v>
      </c>
      <c r="N933" t="n">
        <v>112.58</v>
      </c>
      <c r="O933" t="n">
        <v>43141.62</v>
      </c>
      <c r="P933" t="n">
        <v>314.31</v>
      </c>
      <c r="Q933" t="n">
        <v>444.57</v>
      </c>
      <c r="R933" t="n">
        <v>69.93000000000001</v>
      </c>
      <c r="S933" t="n">
        <v>48.21</v>
      </c>
      <c r="T933" t="n">
        <v>4915.92</v>
      </c>
      <c r="U933" t="n">
        <v>0.6899999999999999</v>
      </c>
      <c r="V933" t="n">
        <v>0.78</v>
      </c>
      <c r="W933" t="n">
        <v>0.18</v>
      </c>
      <c r="X933" t="n">
        <v>0.29</v>
      </c>
      <c r="Y933" t="n">
        <v>1</v>
      </c>
      <c r="Z933" t="n">
        <v>10</v>
      </c>
    </row>
    <row r="934">
      <c r="A934" t="n">
        <v>91</v>
      </c>
      <c r="B934" t="n">
        <v>150</v>
      </c>
      <c r="C934" t="inlineStr">
        <is>
          <t xml:space="preserve">CONCLUIDO	</t>
        </is>
      </c>
      <c r="D934" t="n">
        <v>4.7219</v>
      </c>
      <c r="E934" t="n">
        <v>21.18</v>
      </c>
      <c r="F934" t="n">
        <v>17.57</v>
      </c>
      <c r="G934" t="n">
        <v>95.83</v>
      </c>
      <c r="H934" t="n">
        <v>1.21</v>
      </c>
      <c r="I934" t="n">
        <v>11</v>
      </c>
      <c r="J934" t="n">
        <v>348.53</v>
      </c>
      <c r="K934" t="n">
        <v>61.82</v>
      </c>
      <c r="L934" t="n">
        <v>23.75</v>
      </c>
      <c r="M934" t="n">
        <v>9</v>
      </c>
      <c r="N934" t="n">
        <v>112.96</v>
      </c>
      <c r="O934" t="n">
        <v>43219.31</v>
      </c>
      <c r="P934" t="n">
        <v>314.39</v>
      </c>
      <c r="Q934" t="n">
        <v>444.55</v>
      </c>
      <c r="R934" t="n">
        <v>70.18000000000001</v>
      </c>
      <c r="S934" t="n">
        <v>48.21</v>
      </c>
      <c r="T934" t="n">
        <v>5042.12</v>
      </c>
      <c r="U934" t="n">
        <v>0.6899999999999999</v>
      </c>
      <c r="V934" t="n">
        <v>0.78</v>
      </c>
      <c r="W934" t="n">
        <v>0.18</v>
      </c>
      <c r="X934" t="n">
        <v>0.29</v>
      </c>
      <c r="Y934" t="n">
        <v>1</v>
      </c>
      <c r="Z934" t="n">
        <v>10</v>
      </c>
    </row>
    <row r="935">
      <c r="A935" t="n">
        <v>92</v>
      </c>
      <c r="B935" t="n">
        <v>150</v>
      </c>
      <c r="C935" t="inlineStr">
        <is>
          <t xml:space="preserve">CONCLUIDO	</t>
        </is>
      </c>
      <c r="D935" t="n">
        <v>4.7223</v>
      </c>
      <c r="E935" t="n">
        <v>21.18</v>
      </c>
      <c r="F935" t="n">
        <v>17.57</v>
      </c>
      <c r="G935" t="n">
        <v>95.81999999999999</v>
      </c>
      <c r="H935" t="n">
        <v>1.23</v>
      </c>
      <c r="I935" t="n">
        <v>11</v>
      </c>
      <c r="J935" t="n">
        <v>349.16</v>
      </c>
      <c r="K935" t="n">
        <v>61.82</v>
      </c>
      <c r="L935" t="n">
        <v>24</v>
      </c>
      <c r="M935" t="n">
        <v>9</v>
      </c>
      <c r="N935" t="n">
        <v>113.34</v>
      </c>
      <c r="O935" t="n">
        <v>43297.21</v>
      </c>
      <c r="P935" t="n">
        <v>314.38</v>
      </c>
      <c r="Q935" t="n">
        <v>444.56</v>
      </c>
      <c r="R935" t="n">
        <v>70.09999999999999</v>
      </c>
      <c r="S935" t="n">
        <v>48.21</v>
      </c>
      <c r="T935" t="n">
        <v>5000.37</v>
      </c>
      <c r="U935" t="n">
        <v>0.6899999999999999</v>
      </c>
      <c r="V935" t="n">
        <v>0.78</v>
      </c>
      <c r="W935" t="n">
        <v>0.18</v>
      </c>
      <c r="X935" t="n">
        <v>0.29</v>
      </c>
      <c r="Y935" t="n">
        <v>1</v>
      </c>
      <c r="Z935" t="n">
        <v>10</v>
      </c>
    </row>
    <row r="936">
      <c r="A936" t="n">
        <v>93</v>
      </c>
      <c r="B936" t="n">
        <v>150</v>
      </c>
      <c r="C936" t="inlineStr">
        <is>
          <t xml:space="preserve">CONCLUIDO	</t>
        </is>
      </c>
      <c r="D936" t="n">
        <v>4.7223</v>
      </c>
      <c r="E936" t="n">
        <v>21.18</v>
      </c>
      <c r="F936" t="n">
        <v>17.57</v>
      </c>
      <c r="G936" t="n">
        <v>95.81999999999999</v>
      </c>
      <c r="H936" t="n">
        <v>1.24</v>
      </c>
      <c r="I936" t="n">
        <v>11</v>
      </c>
      <c r="J936" t="n">
        <v>349.79</v>
      </c>
      <c r="K936" t="n">
        <v>61.82</v>
      </c>
      <c r="L936" t="n">
        <v>24.25</v>
      </c>
      <c r="M936" t="n">
        <v>9</v>
      </c>
      <c r="N936" t="n">
        <v>113.72</v>
      </c>
      <c r="O936" t="n">
        <v>43375.3</v>
      </c>
      <c r="P936" t="n">
        <v>314.41</v>
      </c>
      <c r="Q936" t="n">
        <v>444.56</v>
      </c>
      <c r="R936" t="n">
        <v>70.13</v>
      </c>
      <c r="S936" t="n">
        <v>48.21</v>
      </c>
      <c r="T936" t="n">
        <v>5015.1</v>
      </c>
      <c r="U936" t="n">
        <v>0.6899999999999999</v>
      </c>
      <c r="V936" t="n">
        <v>0.78</v>
      </c>
      <c r="W936" t="n">
        <v>0.18</v>
      </c>
      <c r="X936" t="n">
        <v>0.29</v>
      </c>
      <c r="Y936" t="n">
        <v>1</v>
      </c>
      <c r="Z936" t="n">
        <v>10</v>
      </c>
    </row>
    <row r="937">
      <c r="A937" t="n">
        <v>94</v>
      </c>
      <c r="B937" t="n">
        <v>150</v>
      </c>
      <c r="C937" t="inlineStr">
        <is>
          <t xml:space="preserve">CONCLUIDO	</t>
        </is>
      </c>
      <c r="D937" t="n">
        <v>4.7226</v>
      </c>
      <c r="E937" t="n">
        <v>21.17</v>
      </c>
      <c r="F937" t="n">
        <v>17.57</v>
      </c>
      <c r="G937" t="n">
        <v>95.81999999999999</v>
      </c>
      <c r="H937" t="n">
        <v>1.25</v>
      </c>
      <c r="I937" t="n">
        <v>11</v>
      </c>
      <c r="J937" t="n">
        <v>350.43</v>
      </c>
      <c r="K937" t="n">
        <v>61.82</v>
      </c>
      <c r="L937" t="n">
        <v>24.5</v>
      </c>
      <c r="M937" t="n">
        <v>9</v>
      </c>
      <c r="N937" t="n">
        <v>114.11</v>
      </c>
      <c r="O937" t="n">
        <v>43453.61</v>
      </c>
      <c r="P937" t="n">
        <v>314.23</v>
      </c>
      <c r="Q937" t="n">
        <v>444.55</v>
      </c>
      <c r="R937" t="n">
        <v>70.08</v>
      </c>
      <c r="S937" t="n">
        <v>48.21</v>
      </c>
      <c r="T937" t="n">
        <v>4988.89</v>
      </c>
      <c r="U937" t="n">
        <v>0.6899999999999999</v>
      </c>
      <c r="V937" t="n">
        <v>0.78</v>
      </c>
      <c r="W937" t="n">
        <v>0.18</v>
      </c>
      <c r="X937" t="n">
        <v>0.29</v>
      </c>
      <c r="Y937" t="n">
        <v>1</v>
      </c>
      <c r="Z937" t="n">
        <v>10</v>
      </c>
    </row>
    <row r="938">
      <c r="A938" t="n">
        <v>95</v>
      </c>
      <c r="B938" t="n">
        <v>150</v>
      </c>
      <c r="C938" t="inlineStr">
        <is>
          <t xml:space="preserve">CONCLUIDO	</t>
        </is>
      </c>
      <c r="D938" t="n">
        <v>4.7221</v>
      </c>
      <c r="E938" t="n">
        <v>21.18</v>
      </c>
      <c r="F938" t="n">
        <v>17.57</v>
      </c>
      <c r="G938" t="n">
        <v>95.83</v>
      </c>
      <c r="H938" t="n">
        <v>1.26</v>
      </c>
      <c r="I938" t="n">
        <v>11</v>
      </c>
      <c r="J938" t="n">
        <v>351.06</v>
      </c>
      <c r="K938" t="n">
        <v>61.82</v>
      </c>
      <c r="L938" t="n">
        <v>24.75</v>
      </c>
      <c r="M938" t="n">
        <v>9</v>
      </c>
      <c r="N938" t="n">
        <v>114.49</v>
      </c>
      <c r="O938" t="n">
        <v>43532.12</v>
      </c>
      <c r="P938" t="n">
        <v>314.14</v>
      </c>
      <c r="Q938" t="n">
        <v>444.55</v>
      </c>
      <c r="R938" t="n">
        <v>70.12</v>
      </c>
      <c r="S938" t="n">
        <v>48.21</v>
      </c>
      <c r="T938" t="n">
        <v>5009.44</v>
      </c>
      <c r="U938" t="n">
        <v>0.6899999999999999</v>
      </c>
      <c r="V938" t="n">
        <v>0.78</v>
      </c>
      <c r="W938" t="n">
        <v>0.18</v>
      </c>
      <c r="X938" t="n">
        <v>0.29</v>
      </c>
      <c r="Y938" t="n">
        <v>1</v>
      </c>
      <c r="Z938" t="n">
        <v>10</v>
      </c>
    </row>
    <row r="939">
      <c r="A939" t="n">
        <v>96</v>
      </c>
      <c r="B939" t="n">
        <v>150</v>
      </c>
      <c r="C939" t="inlineStr">
        <is>
          <t xml:space="preserve">CONCLUIDO	</t>
        </is>
      </c>
      <c r="D939" t="n">
        <v>4.7435</v>
      </c>
      <c r="E939" t="n">
        <v>21.08</v>
      </c>
      <c r="F939" t="n">
        <v>17.53</v>
      </c>
      <c r="G939" t="n">
        <v>105.17</v>
      </c>
      <c r="H939" t="n">
        <v>1.27</v>
      </c>
      <c r="I939" t="n">
        <v>10</v>
      </c>
      <c r="J939" t="n">
        <v>351.7</v>
      </c>
      <c r="K939" t="n">
        <v>61.82</v>
      </c>
      <c r="L939" t="n">
        <v>25</v>
      </c>
      <c r="M939" t="n">
        <v>8</v>
      </c>
      <c r="N939" t="n">
        <v>114.88</v>
      </c>
      <c r="O939" t="n">
        <v>43610.83</v>
      </c>
      <c r="P939" t="n">
        <v>313.27</v>
      </c>
      <c r="Q939" t="n">
        <v>444.58</v>
      </c>
      <c r="R939" t="n">
        <v>68.78</v>
      </c>
      <c r="S939" t="n">
        <v>48.21</v>
      </c>
      <c r="T939" t="n">
        <v>4343.45</v>
      </c>
      <c r="U939" t="n">
        <v>0.7</v>
      </c>
      <c r="V939" t="n">
        <v>0.78</v>
      </c>
      <c r="W939" t="n">
        <v>0.18</v>
      </c>
      <c r="X939" t="n">
        <v>0.25</v>
      </c>
      <c r="Y939" t="n">
        <v>1</v>
      </c>
      <c r="Z939" t="n">
        <v>10</v>
      </c>
    </row>
    <row r="940">
      <c r="A940" t="n">
        <v>97</v>
      </c>
      <c r="B940" t="n">
        <v>150</v>
      </c>
      <c r="C940" t="inlineStr">
        <is>
          <t xml:space="preserve">CONCLUIDO	</t>
        </is>
      </c>
      <c r="D940" t="n">
        <v>4.7445</v>
      </c>
      <c r="E940" t="n">
        <v>21.08</v>
      </c>
      <c r="F940" t="n">
        <v>17.52</v>
      </c>
      <c r="G940" t="n">
        <v>105.14</v>
      </c>
      <c r="H940" t="n">
        <v>1.28</v>
      </c>
      <c r="I940" t="n">
        <v>10</v>
      </c>
      <c r="J940" t="n">
        <v>352.34</v>
      </c>
      <c r="K940" t="n">
        <v>61.82</v>
      </c>
      <c r="L940" t="n">
        <v>25.25</v>
      </c>
      <c r="M940" t="n">
        <v>8</v>
      </c>
      <c r="N940" t="n">
        <v>115.27</v>
      </c>
      <c r="O940" t="n">
        <v>43689.76</v>
      </c>
      <c r="P940" t="n">
        <v>313.36</v>
      </c>
      <c r="Q940" t="n">
        <v>444.55</v>
      </c>
      <c r="R940" t="n">
        <v>68.65000000000001</v>
      </c>
      <c r="S940" t="n">
        <v>48.21</v>
      </c>
      <c r="T940" t="n">
        <v>4281.66</v>
      </c>
      <c r="U940" t="n">
        <v>0.7</v>
      </c>
      <c r="V940" t="n">
        <v>0.78</v>
      </c>
      <c r="W940" t="n">
        <v>0.18</v>
      </c>
      <c r="X940" t="n">
        <v>0.25</v>
      </c>
      <c r="Y940" t="n">
        <v>1</v>
      </c>
      <c r="Z940" t="n">
        <v>10</v>
      </c>
    </row>
    <row r="941">
      <c r="A941" t="n">
        <v>98</v>
      </c>
      <c r="B941" t="n">
        <v>150</v>
      </c>
      <c r="C941" t="inlineStr">
        <is>
          <t xml:space="preserve">CONCLUIDO	</t>
        </is>
      </c>
      <c r="D941" t="n">
        <v>4.7426</v>
      </c>
      <c r="E941" t="n">
        <v>21.09</v>
      </c>
      <c r="F941" t="n">
        <v>17.53</v>
      </c>
      <c r="G941" t="n">
        <v>105.2</v>
      </c>
      <c r="H941" t="n">
        <v>1.29</v>
      </c>
      <c r="I941" t="n">
        <v>10</v>
      </c>
      <c r="J941" t="n">
        <v>352.98</v>
      </c>
      <c r="K941" t="n">
        <v>61.82</v>
      </c>
      <c r="L941" t="n">
        <v>25.5</v>
      </c>
      <c r="M941" t="n">
        <v>8</v>
      </c>
      <c r="N941" t="n">
        <v>115.66</v>
      </c>
      <c r="O941" t="n">
        <v>43769.02</v>
      </c>
      <c r="P941" t="n">
        <v>313.87</v>
      </c>
      <c r="Q941" t="n">
        <v>444.57</v>
      </c>
      <c r="R941" t="n">
        <v>68.87</v>
      </c>
      <c r="S941" t="n">
        <v>48.21</v>
      </c>
      <c r="T941" t="n">
        <v>4391.95</v>
      </c>
      <c r="U941" t="n">
        <v>0.7</v>
      </c>
      <c r="V941" t="n">
        <v>0.78</v>
      </c>
      <c r="W941" t="n">
        <v>0.18</v>
      </c>
      <c r="X941" t="n">
        <v>0.26</v>
      </c>
      <c r="Y941" t="n">
        <v>1</v>
      </c>
      <c r="Z941" t="n">
        <v>10</v>
      </c>
    </row>
    <row r="942">
      <c r="A942" t="n">
        <v>99</v>
      </c>
      <c r="B942" t="n">
        <v>150</v>
      </c>
      <c r="C942" t="inlineStr">
        <is>
          <t xml:space="preserve">CONCLUIDO	</t>
        </is>
      </c>
      <c r="D942" t="n">
        <v>4.7449</v>
      </c>
      <c r="E942" t="n">
        <v>21.08</v>
      </c>
      <c r="F942" t="n">
        <v>17.52</v>
      </c>
      <c r="G942" t="n">
        <v>105.14</v>
      </c>
      <c r="H942" t="n">
        <v>1.3</v>
      </c>
      <c r="I942" t="n">
        <v>10</v>
      </c>
      <c r="J942" t="n">
        <v>353.63</v>
      </c>
      <c r="K942" t="n">
        <v>61.82</v>
      </c>
      <c r="L942" t="n">
        <v>25.75</v>
      </c>
      <c r="M942" t="n">
        <v>8</v>
      </c>
      <c r="N942" t="n">
        <v>116.06</v>
      </c>
      <c r="O942" t="n">
        <v>43848.38</v>
      </c>
      <c r="P942" t="n">
        <v>314.35</v>
      </c>
      <c r="Q942" t="n">
        <v>444.57</v>
      </c>
      <c r="R942" t="n">
        <v>68.59999999999999</v>
      </c>
      <c r="S942" t="n">
        <v>48.21</v>
      </c>
      <c r="T942" t="n">
        <v>4255.06</v>
      </c>
      <c r="U942" t="n">
        <v>0.7</v>
      </c>
      <c r="V942" t="n">
        <v>0.78</v>
      </c>
      <c r="W942" t="n">
        <v>0.18</v>
      </c>
      <c r="X942" t="n">
        <v>0.25</v>
      </c>
      <c r="Y942" t="n">
        <v>1</v>
      </c>
      <c r="Z942" t="n">
        <v>10</v>
      </c>
    </row>
    <row r="943">
      <c r="A943" t="n">
        <v>100</v>
      </c>
      <c r="B943" t="n">
        <v>150</v>
      </c>
      <c r="C943" t="inlineStr">
        <is>
          <t xml:space="preserve">CONCLUIDO	</t>
        </is>
      </c>
      <c r="D943" t="n">
        <v>4.7428</v>
      </c>
      <c r="E943" t="n">
        <v>21.08</v>
      </c>
      <c r="F943" t="n">
        <v>17.53</v>
      </c>
      <c r="G943" t="n">
        <v>105.19</v>
      </c>
      <c r="H943" t="n">
        <v>1.31</v>
      </c>
      <c r="I943" t="n">
        <v>10</v>
      </c>
      <c r="J943" t="n">
        <v>354.27</v>
      </c>
      <c r="K943" t="n">
        <v>61.82</v>
      </c>
      <c r="L943" t="n">
        <v>26</v>
      </c>
      <c r="M943" t="n">
        <v>8</v>
      </c>
      <c r="N943" t="n">
        <v>116.45</v>
      </c>
      <c r="O943" t="n">
        <v>43927.95</v>
      </c>
      <c r="P943" t="n">
        <v>314.54</v>
      </c>
      <c r="Q943" t="n">
        <v>444.58</v>
      </c>
      <c r="R943" t="n">
        <v>68.90000000000001</v>
      </c>
      <c r="S943" t="n">
        <v>48.21</v>
      </c>
      <c r="T943" t="n">
        <v>4407.32</v>
      </c>
      <c r="U943" t="n">
        <v>0.7</v>
      </c>
      <c r="V943" t="n">
        <v>0.78</v>
      </c>
      <c r="W943" t="n">
        <v>0.18</v>
      </c>
      <c r="X943" t="n">
        <v>0.25</v>
      </c>
      <c r="Y943" t="n">
        <v>1</v>
      </c>
      <c r="Z943" t="n">
        <v>10</v>
      </c>
    </row>
    <row r="944">
      <c r="A944" t="n">
        <v>101</v>
      </c>
      <c r="B944" t="n">
        <v>150</v>
      </c>
      <c r="C944" t="inlineStr">
        <is>
          <t xml:space="preserve">CONCLUIDO	</t>
        </is>
      </c>
      <c r="D944" t="n">
        <v>4.7478</v>
      </c>
      <c r="E944" t="n">
        <v>21.06</v>
      </c>
      <c r="F944" t="n">
        <v>17.51</v>
      </c>
      <c r="G944" t="n">
        <v>105.06</v>
      </c>
      <c r="H944" t="n">
        <v>1.32</v>
      </c>
      <c r="I944" t="n">
        <v>10</v>
      </c>
      <c r="J944" t="n">
        <v>354.92</v>
      </c>
      <c r="K944" t="n">
        <v>61.82</v>
      </c>
      <c r="L944" t="n">
        <v>26.25</v>
      </c>
      <c r="M944" t="n">
        <v>8</v>
      </c>
      <c r="N944" t="n">
        <v>116.85</v>
      </c>
      <c r="O944" t="n">
        <v>44007.74</v>
      </c>
      <c r="P944" t="n">
        <v>313.76</v>
      </c>
      <c r="Q944" t="n">
        <v>444.55</v>
      </c>
      <c r="R944" t="n">
        <v>68.05</v>
      </c>
      <c r="S944" t="n">
        <v>48.21</v>
      </c>
      <c r="T944" t="n">
        <v>3979.58</v>
      </c>
      <c r="U944" t="n">
        <v>0.71</v>
      </c>
      <c r="V944" t="n">
        <v>0.78</v>
      </c>
      <c r="W944" t="n">
        <v>0.18</v>
      </c>
      <c r="X944" t="n">
        <v>0.23</v>
      </c>
      <c r="Y944" t="n">
        <v>1</v>
      </c>
      <c r="Z944" t="n">
        <v>10</v>
      </c>
    </row>
    <row r="945">
      <c r="A945" t="n">
        <v>102</v>
      </c>
      <c r="B945" t="n">
        <v>150</v>
      </c>
      <c r="C945" t="inlineStr">
        <is>
          <t xml:space="preserve">CONCLUIDO	</t>
        </is>
      </c>
      <c r="D945" t="n">
        <v>4.7533</v>
      </c>
      <c r="E945" t="n">
        <v>21.04</v>
      </c>
      <c r="F945" t="n">
        <v>17.49</v>
      </c>
      <c r="G945" t="n">
        <v>104.91</v>
      </c>
      <c r="H945" t="n">
        <v>1.33</v>
      </c>
      <c r="I945" t="n">
        <v>10</v>
      </c>
      <c r="J945" t="n">
        <v>355.57</v>
      </c>
      <c r="K945" t="n">
        <v>61.82</v>
      </c>
      <c r="L945" t="n">
        <v>26.5</v>
      </c>
      <c r="M945" t="n">
        <v>8</v>
      </c>
      <c r="N945" t="n">
        <v>117.25</v>
      </c>
      <c r="O945" t="n">
        <v>44087.74</v>
      </c>
      <c r="P945" t="n">
        <v>313.14</v>
      </c>
      <c r="Q945" t="n">
        <v>444.55</v>
      </c>
      <c r="R945" t="n">
        <v>67.15000000000001</v>
      </c>
      <c r="S945" t="n">
        <v>48.21</v>
      </c>
      <c r="T945" t="n">
        <v>3531.75</v>
      </c>
      <c r="U945" t="n">
        <v>0.72</v>
      </c>
      <c r="V945" t="n">
        <v>0.78</v>
      </c>
      <c r="W945" t="n">
        <v>0.18</v>
      </c>
      <c r="X945" t="n">
        <v>0.21</v>
      </c>
      <c r="Y945" t="n">
        <v>1</v>
      </c>
      <c r="Z945" t="n">
        <v>10</v>
      </c>
    </row>
    <row r="946">
      <c r="A946" t="n">
        <v>103</v>
      </c>
      <c r="B946" t="n">
        <v>150</v>
      </c>
      <c r="C946" t="inlineStr">
        <is>
          <t xml:space="preserve">CONCLUIDO	</t>
        </is>
      </c>
      <c r="D946" t="n">
        <v>4.7554</v>
      </c>
      <c r="E946" t="n">
        <v>21.03</v>
      </c>
      <c r="F946" t="n">
        <v>17.48</v>
      </c>
      <c r="G946" t="n">
        <v>104.86</v>
      </c>
      <c r="H946" t="n">
        <v>1.34</v>
      </c>
      <c r="I946" t="n">
        <v>10</v>
      </c>
      <c r="J946" t="n">
        <v>356.22</v>
      </c>
      <c r="K946" t="n">
        <v>61.82</v>
      </c>
      <c r="L946" t="n">
        <v>26.75</v>
      </c>
      <c r="M946" t="n">
        <v>8</v>
      </c>
      <c r="N946" t="n">
        <v>117.65</v>
      </c>
      <c r="O946" t="n">
        <v>44167.96</v>
      </c>
      <c r="P946" t="n">
        <v>313.04</v>
      </c>
      <c r="Q946" t="n">
        <v>444.55</v>
      </c>
      <c r="R946" t="n">
        <v>67.06999999999999</v>
      </c>
      <c r="S946" t="n">
        <v>48.21</v>
      </c>
      <c r="T946" t="n">
        <v>3492.23</v>
      </c>
      <c r="U946" t="n">
        <v>0.72</v>
      </c>
      <c r="V946" t="n">
        <v>0.78</v>
      </c>
      <c r="W946" t="n">
        <v>0.18</v>
      </c>
      <c r="X946" t="n">
        <v>0.2</v>
      </c>
      <c r="Y946" t="n">
        <v>1</v>
      </c>
      <c r="Z946" t="n">
        <v>10</v>
      </c>
    </row>
    <row r="947">
      <c r="A947" t="n">
        <v>104</v>
      </c>
      <c r="B947" t="n">
        <v>150</v>
      </c>
      <c r="C947" t="inlineStr">
        <is>
          <t xml:space="preserve">CONCLUIDO	</t>
        </is>
      </c>
      <c r="D947" t="n">
        <v>4.7439</v>
      </c>
      <c r="E947" t="n">
        <v>21.08</v>
      </c>
      <c r="F947" t="n">
        <v>17.53</v>
      </c>
      <c r="G947" t="n">
        <v>105.16</v>
      </c>
      <c r="H947" t="n">
        <v>1.35</v>
      </c>
      <c r="I947" t="n">
        <v>10</v>
      </c>
      <c r="J947" t="n">
        <v>356.87</v>
      </c>
      <c r="K947" t="n">
        <v>61.82</v>
      </c>
      <c r="L947" t="n">
        <v>27</v>
      </c>
      <c r="M947" t="n">
        <v>8</v>
      </c>
      <c r="N947" t="n">
        <v>118.05</v>
      </c>
      <c r="O947" t="n">
        <v>44248.41</v>
      </c>
      <c r="P947" t="n">
        <v>313.9</v>
      </c>
      <c r="Q947" t="n">
        <v>444.55</v>
      </c>
      <c r="R947" t="n">
        <v>68.97</v>
      </c>
      <c r="S947" t="n">
        <v>48.21</v>
      </c>
      <c r="T947" t="n">
        <v>4437.93</v>
      </c>
      <c r="U947" t="n">
        <v>0.7</v>
      </c>
      <c r="V947" t="n">
        <v>0.78</v>
      </c>
      <c r="W947" t="n">
        <v>0.17</v>
      </c>
      <c r="X947" t="n">
        <v>0.25</v>
      </c>
      <c r="Y947" t="n">
        <v>1</v>
      </c>
      <c r="Z947" t="n">
        <v>10</v>
      </c>
    </row>
    <row r="948">
      <c r="A948" t="n">
        <v>105</v>
      </c>
      <c r="B948" t="n">
        <v>150</v>
      </c>
      <c r="C948" t="inlineStr">
        <is>
          <t xml:space="preserve">CONCLUIDO	</t>
        </is>
      </c>
      <c r="D948" t="n">
        <v>4.7336</v>
      </c>
      <c r="E948" t="n">
        <v>21.13</v>
      </c>
      <c r="F948" t="n">
        <v>17.57</v>
      </c>
      <c r="G948" t="n">
        <v>105.44</v>
      </c>
      <c r="H948" t="n">
        <v>1.36</v>
      </c>
      <c r="I948" t="n">
        <v>10</v>
      </c>
      <c r="J948" t="n">
        <v>357.52</v>
      </c>
      <c r="K948" t="n">
        <v>61.82</v>
      </c>
      <c r="L948" t="n">
        <v>27.25</v>
      </c>
      <c r="M948" t="n">
        <v>8</v>
      </c>
      <c r="N948" t="n">
        <v>118.45</v>
      </c>
      <c r="O948" t="n">
        <v>44329.08</v>
      </c>
      <c r="P948" t="n">
        <v>314.47</v>
      </c>
      <c r="Q948" t="n">
        <v>444.55</v>
      </c>
      <c r="R948" t="n">
        <v>70.42</v>
      </c>
      <c r="S948" t="n">
        <v>48.21</v>
      </c>
      <c r="T948" t="n">
        <v>5162.64</v>
      </c>
      <c r="U948" t="n">
        <v>0.68</v>
      </c>
      <c r="V948" t="n">
        <v>0.78</v>
      </c>
      <c r="W948" t="n">
        <v>0.18</v>
      </c>
      <c r="X948" t="n">
        <v>0.3</v>
      </c>
      <c r="Y948" t="n">
        <v>1</v>
      </c>
      <c r="Z948" t="n">
        <v>10</v>
      </c>
    </row>
    <row r="949">
      <c r="A949" t="n">
        <v>106</v>
      </c>
      <c r="B949" t="n">
        <v>150</v>
      </c>
      <c r="C949" t="inlineStr">
        <is>
          <t xml:space="preserve">CONCLUIDO	</t>
        </is>
      </c>
      <c r="D949" t="n">
        <v>4.7408</v>
      </c>
      <c r="E949" t="n">
        <v>21.09</v>
      </c>
      <c r="F949" t="n">
        <v>17.54</v>
      </c>
      <c r="G949" t="n">
        <v>105.24</v>
      </c>
      <c r="H949" t="n">
        <v>1.37</v>
      </c>
      <c r="I949" t="n">
        <v>10</v>
      </c>
      <c r="J949" t="n">
        <v>358.18</v>
      </c>
      <c r="K949" t="n">
        <v>61.82</v>
      </c>
      <c r="L949" t="n">
        <v>27.5</v>
      </c>
      <c r="M949" t="n">
        <v>8</v>
      </c>
      <c r="N949" t="n">
        <v>118.86</v>
      </c>
      <c r="O949" t="n">
        <v>44409.98</v>
      </c>
      <c r="P949" t="n">
        <v>313.72</v>
      </c>
      <c r="Q949" t="n">
        <v>444.56</v>
      </c>
      <c r="R949" t="n">
        <v>69.25</v>
      </c>
      <c r="S949" t="n">
        <v>48.21</v>
      </c>
      <c r="T949" t="n">
        <v>4578.76</v>
      </c>
      <c r="U949" t="n">
        <v>0.7</v>
      </c>
      <c r="V949" t="n">
        <v>0.78</v>
      </c>
      <c r="W949" t="n">
        <v>0.18</v>
      </c>
      <c r="X949" t="n">
        <v>0.26</v>
      </c>
      <c r="Y949" t="n">
        <v>1</v>
      </c>
      <c r="Z949" t="n">
        <v>10</v>
      </c>
    </row>
    <row r="950">
      <c r="A950" t="n">
        <v>107</v>
      </c>
      <c r="B950" t="n">
        <v>150</v>
      </c>
      <c r="C950" t="inlineStr">
        <is>
          <t xml:space="preserve">CONCLUIDO	</t>
        </is>
      </c>
      <c r="D950" t="n">
        <v>4.738</v>
      </c>
      <c r="E950" t="n">
        <v>21.11</v>
      </c>
      <c r="F950" t="n">
        <v>17.55</v>
      </c>
      <c r="G950" t="n">
        <v>105.32</v>
      </c>
      <c r="H950" t="n">
        <v>1.38</v>
      </c>
      <c r="I950" t="n">
        <v>10</v>
      </c>
      <c r="J950" t="n">
        <v>358.84</v>
      </c>
      <c r="K950" t="n">
        <v>61.82</v>
      </c>
      <c r="L950" t="n">
        <v>27.75</v>
      </c>
      <c r="M950" t="n">
        <v>8</v>
      </c>
      <c r="N950" t="n">
        <v>119.27</v>
      </c>
      <c r="O950" t="n">
        <v>44491.1</v>
      </c>
      <c r="P950" t="n">
        <v>313.61</v>
      </c>
      <c r="Q950" t="n">
        <v>444.56</v>
      </c>
      <c r="R950" t="n">
        <v>69.68000000000001</v>
      </c>
      <c r="S950" t="n">
        <v>48.21</v>
      </c>
      <c r="T950" t="n">
        <v>4795.77</v>
      </c>
      <c r="U950" t="n">
        <v>0.6899999999999999</v>
      </c>
      <c r="V950" t="n">
        <v>0.78</v>
      </c>
      <c r="W950" t="n">
        <v>0.18</v>
      </c>
      <c r="X950" t="n">
        <v>0.28</v>
      </c>
      <c r="Y950" t="n">
        <v>1</v>
      </c>
      <c r="Z950" t="n">
        <v>10</v>
      </c>
    </row>
    <row r="951">
      <c r="A951" t="n">
        <v>108</v>
      </c>
      <c r="B951" t="n">
        <v>150</v>
      </c>
      <c r="C951" t="inlineStr">
        <is>
          <t xml:space="preserve">CONCLUIDO	</t>
        </is>
      </c>
      <c r="D951" t="n">
        <v>4.7618</v>
      </c>
      <c r="E951" t="n">
        <v>21</v>
      </c>
      <c r="F951" t="n">
        <v>17.5</v>
      </c>
      <c r="G951" t="n">
        <v>116.69</v>
      </c>
      <c r="H951" t="n">
        <v>1.39</v>
      </c>
      <c r="I951" t="n">
        <v>9</v>
      </c>
      <c r="J951" t="n">
        <v>359.5</v>
      </c>
      <c r="K951" t="n">
        <v>61.82</v>
      </c>
      <c r="L951" t="n">
        <v>28</v>
      </c>
      <c r="M951" t="n">
        <v>7</v>
      </c>
      <c r="N951" t="n">
        <v>119.68</v>
      </c>
      <c r="O951" t="n">
        <v>44572.45</v>
      </c>
      <c r="P951" t="n">
        <v>312.27</v>
      </c>
      <c r="Q951" t="n">
        <v>444.55</v>
      </c>
      <c r="R951" t="n">
        <v>67.95999999999999</v>
      </c>
      <c r="S951" t="n">
        <v>48.21</v>
      </c>
      <c r="T951" t="n">
        <v>3939.15</v>
      </c>
      <c r="U951" t="n">
        <v>0.71</v>
      </c>
      <c r="V951" t="n">
        <v>0.78</v>
      </c>
      <c r="W951" t="n">
        <v>0.18</v>
      </c>
      <c r="X951" t="n">
        <v>0.23</v>
      </c>
      <c r="Y951" t="n">
        <v>1</v>
      </c>
      <c r="Z951" t="n">
        <v>10</v>
      </c>
    </row>
    <row r="952">
      <c r="A952" t="n">
        <v>109</v>
      </c>
      <c r="B952" t="n">
        <v>150</v>
      </c>
      <c r="C952" t="inlineStr">
        <is>
          <t xml:space="preserve">CONCLUIDO	</t>
        </is>
      </c>
      <c r="D952" t="n">
        <v>4.7632</v>
      </c>
      <c r="E952" t="n">
        <v>20.99</v>
      </c>
      <c r="F952" t="n">
        <v>17.5</v>
      </c>
      <c r="G952" t="n">
        <v>116.65</v>
      </c>
      <c r="H952" t="n">
        <v>1.4</v>
      </c>
      <c r="I952" t="n">
        <v>9</v>
      </c>
      <c r="J952" t="n">
        <v>360.16</v>
      </c>
      <c r="K952" t="n">
        <v>61.82</v>
      </c>
      <c r="L952" t="n">
        <v>28.25</v>
      </c>
      <c r="M952" t="n">
        <v>7</v>
      </c>
      <c r="N952" t="n">
        <v>120.09</v>
      </c>
      <c r="O952" t="n">
        <v>44654.04</v>
      </c>
      <c r="P952" t="n">
        <v>312.51</v>
      </c>
      <c r="Q952" t="n">
        <v>444.55</v>
      </c>
      <c r="R952" t="n">
        <v>67.86</v>
      </c>
      <c r="S952" t="n">
        <v>48.21</v>
      </c>
      <c r="T952" t="n">
        <v>3891.24</v>
      </c>
      <c r="U952" t="n">
        <v>0.71</v>
      </c>
      <c r="V952" t="n">
        <v>0.78</v>
      </c>
      <c r="W952" t="n">
        <v>0.18</v>
      </c>
      <c r="X952" t="n">
        <v>0.22</v>
      </c>
      <c r="Y952" t="n">
        <v>1</v>
      </c>
      <c r="Z952" t="n">
        <v>10</v>
      </c>
    </row>
    <row r="953">
      <c r="A953" t="n">
        <v>110</v>
      </c>
      <c r="B953" t="n">
        <v>150</v>
      </c>
      <c r="C953" t="inlineStr">
        <is>
          <t xml:space="preserve">CONCLUIDO	</t>
        </is>
      </c>
      <c r="D953" t="n">
        <v>4.7624</v>
      </c>
      <c r="E953" t="n">
        <v>21</v>
      </c>
      <c r="F953" t="n">
        <v>17.5</v>
      </c>
      <c r="G953" t="n">
        <v>116.67</v>
      </c>
      <c r="H953" t="n">
        <v>1.41</v>
      </c>
      <c r="I953" t="n">
        <v>9</v>
      </c>
      <c r="J953" t="n">
        <v>360.82</v>
      </c>
      <c r="K953" t="n">
        <v>61.82</v>
      </c>
      <c r="L953" t="n">
        <v>28.5</v>
      </c>
      <c r="M953" t="n">
        <v>7</v>
      </c>
      <c r="N953" t="n">
        <v>120.5</v>
      </c>
      <c r="O953" t="n">
        <v>44735.86</v>
      </c>
      <c r="P953" t="n">
        <v>312.89</v>
      </c>
      <c r="Q953" t="n">
        <v>444.55</v>
      </c>
      <c r="R953" t="n">
        <v>67.94</v>
      </c>
      <c r="S953" t="n">
        <v>48.21</v>
      </c>
      <c r="T953" t="n">
        <v>3928.4</v>
      </c>
      <c r="U953" t="n">
        <v>0.71</v>
      </c>
      <c r="V953" t="n">
        <v>0.78</v>
      </c>
      <c r="W953" t="n">
        <v>0.18</v>
      </c>
      <c r="X953" t="n">
        <v>0.22</v>
      </c>
      <c r="Y953" t="n">
        <v>1</v>
      </c>
      <c r="Z953" t="n">
        <v>10</v>
      </c>
    </row>
    <row r="954">
      <c r="A954" t="n">
        <v>111</v>
      </c>
      <c r="B954" t="n">
        <v>150</v>
      </c>
      <c r="C954" t="inlineStr">
        <is>
          <t xml:space="preserve">CONCLUIDO	</t>
        </is>
      </c>
      <c r="D954" t="n">
        <v>4.762</v>
      </c>
      <c r="E954" t="n">
        <v>21</v>
      </c>
      <c r="F954" t="n">
        <v>17.5</v>
      </c>
      <c r="G954" t="n">
        <v>116.68</v>
      </c>
      <c r="H954" t="n">
        <v>1.42</v>
      </c>
      <c r="I954" t="n">
        <v>9</v>
      </c>
      <c r="J954" t="n">
        <v>361.49</v>
      </c>
      <c r="K954" t="n">
        <v>61.82</v>
      </c>
      <c r="L954" t="n">
        <v>28.75</v>
      </c>
      <c r="M954" t="n">
        <v>7</v>
      </c>
      <c r="N954" t="n">
        <v>120.92</v>
      </c>
      <c r="O954" t="n">
        <v>44817.91</v>
      </c>
      <c r="P954" t="n">
        <v>313.05</v>
      </c>
      <c r="Q954" t="n">
        <v>444.55</v>
      </c>
      <c r="R954" t="n">
        <v>68.01000000000001</v>
      </c>
      <c r="S954" t="n">
        <v>48.21</v>
      </c>
      <c r="T954" t="n">
        <v>3965.9</v>
      </c>
      <c r="U954" t="n">
        <v>0.71</v>
      </c>
      <c r="V954" t="n">
        <v>0.78</v>
      </c>
      <c r="W954" t="n">
        <v>0.18</v>
      </c>
      <c r="X954" t="n">
        <v>0.23</v>
      </c>
      <c r="Y954" t="n">
        <v>1</v>
      </c>
      <c r="Z954" t="n">
        <v>10</v>
      </c>
    </row>
    <row r="955">
      <c r="A955" t="n">
        <v>112</v>
      </c>
      <c r="B955" t="n">
        <v>150</v>
      </c>
      <c r="C955" t="inlineStr">
        <is>
          <t xml:space="preserve">CONCLUIDO	</t>
        </is>
      </c>
      <c r="D955" t="n">
        <v>4.7586</v>
      </c>
      <c r="E955" t="n">
        <v>21.01</v>
      </c>
      <c r="F955" t="n">
        <v>17.52</v>
      </c>
      <c r="G955" t="n">
        <v>116.78</v>
      </c>
      <c r="H955" t="n">
        <v>1.43</v>
      </c>
      <c r="I955" t="n">
        <v>9</v>
      </c>
      <c r="J955" t="n">
        <v>362.16</v>
      </c>
      <c r="K955" t="n">
        <v>61.82</v>
      </c>
      <c r="L955" t="n">
        <v>29</v>
      </c>
      <c r="M955" t="n">
        <v>7</v>
      </c>
      <c r="N955" t="n">
        <v>121.34</v>
      </c>
      <c r="O955" t="n">
        <v>44900.33</v>
      </c>
      <c r="P955" t="n">
        <v>313.75</v>
      </c>
      <c r="Q955" t="n">
        <v>444.55</v>
      </c>
      <c r="R955" t="n">
        <v>68.48</v>
      </c>
      <c r="S955" t="n">
        <v>48.21</v>
      </c>
      <c r="T955" t="n">
        <v>4198.75</v>
      </c>
      <c r="U955" t="n">
        <v>0.7</v>
      </c>
      <c r="V955" t="n">
        <v>0.78</v>
      </c>
      <c r="W955" t="n">
        <v>0.18</v>
      </c>
      <c r="X955" t="n">
        <v>0.24</v>
      </c>
      <c r="Y955" t="n">
        <v>1</v>
      </c>
      <c r="Z955" t="n">
        <v>10</v>
      </c>
    </row>
    <row r="956">
      <c r="A956" t="n">
        <v>113</v>
      </c>
      <c r="B956" t="n">
        <v>150</v>
      </c>
      <c r="C956" t="inlineStr">
        <is>
          <t xml:space="preserve">CONCLUIDO	</t>
        </is>
      </c>
      <c r="D956" t="n">
        <v>4.7639</v>
      </c>
      <c r="E956" t="n">
        <v>20.99</v>
      </c>
      <c r="F956" t="n">
        <v>17.49</v>
      </c>
      <c r="G956" t="n">
        <v>116.63</v>
      </c>
      <c r="H956" t="n">
        <v>1.44</v>
      </c>
      <c r="I956" t="n">
        <v>9</v>
      </c>
      <c r="J956" t="n">
        <v>362.83</v>
      </c>
      <c r="K956" t="n">
        <v>61.82</v>
      </c>
      <c r="L956" t="n">
        <v>29.25</v>
      </c>
      <c r="M956" t="n">
        <v>7</v>
      </c>
      <c r="N956" t="n">
        <v>121.75</v>
      </c>
      <c r="O956" t="n">
        <v>44982.86</v>
      </c>
      <c r="P956" t="n">
        <v>313.68</v>
      </c>
      <c r="Q956" t="n">
        <v>444.55</v>
      </c>
      <c r="R956" t="n">
        <v>67.61</v>
      </c>
      <c r="S956" t="n">
        <v>48.21</v>
      </c>
      <c r="T956" t="n">
        <v>3764.96</v>
      </c>
      <c r="U956" t="n">
        <v>0.71</v>
      </c>
      <c r="V956" t="n">
        <v>0.78</v>
      </c>
      <c r="W956" t="n">
        <v>0.18</v>
      </c>
      <c r="X956" t="n">
        <v>0.22</v>
      </c>
      <c r="Y956" t="n">
        <v>1</v>
      </c>
      <c r="Z956" t="n">
        <v>10</v>
      </c>
    </row>
    <row r="957">
      <c r="A957" t="n">
        <v>114</v>
      </c>
      <c r="B957" t="n">
        <v>150</v>
      </c>
      <c r="C957" t="inlineStr">
        <is>
          <t xml:space="preserve">CONCLUIDO	</t>
        </is>
      </c>
      <c r="D957" t="n">
        <v>4.762</v>
      </c>
      <c r="E957" t="n">
        <v>21</v>
      </c>
      <c r="F957" t="n">
        <v>17.5</v>
      </c>
      <c r="G957" t="n">
        <v>116.68</v>
      </c>
      <c r="H957" t="n">
        <v>1.45</v>
      </c>
      <c r="I957" t="n">
        <v>9</v>
      </c>
      <c r="J957" t="n">
        <v>363.5</v>
      </c>
      <c r="K957" t="n">
        <v>61.82</v>
      </c>
      <c r="L957" t="n">
        <v>29.5</v>
      </c>
      <c r="M957" t="n">
        <v>7</v>
      </c>
      <c r="N957" t="n">
        <v>122.18</v>
      </c>
      <c r="O957" t="n">
        <v>45065.64</v>
      </c>
      <c r="P957" t="n">
        <v>313.94</v>
      </c>
      <c r="Q957" t="n">
        <v>444.56</v>
      </c>
      <c r="R957" t="n">
        <v>68.04000000000001</v>
      </c>
      <c r="S957" t="n">
        <v>48.21</v>
      </c>
      <c r="T957" t="n">
        <v>3982.33</v>
      </c>
      <c r="U957" t="n">
        <v>0.71</v>
      </c>
      <c r="V957" t="n">
        <v>0.78</v>
      </c>
      <c r="W957" t="n">
        <v>0.18</v>
      </c>
      <c r="X957" t="n">
        <v>0.23</v>
      </c>
      <c r="Y957" t="n">
        <v>1</v>
      </c>
      <c r="Z957" t="n">
        <v>10</v>
      </c>
    </row>
    <row r="958">
      <c r="A958" t="n">
        <v>115</v>
      </c>
      <c r="B958" t="n">
        <v>150</v>
      </c>
      <c r="C958" t="inlineStr">
        <is>
          <t xml:space="preserve">CONCLUIDO	</t>
        </is>
      </c>
      <c r="D958" t="n">
        <v>4.7612</v>
      </c>
      <c r="E958" t="n">
        <v>21</v>
      </c>
      <c r="F958" t="n">
        <v>17.51</v>
      </c>
      <c r="G958" t="n">
        <v>116.71</v>
      </c>
      <c r="H958" t="n">
        <v>1.46</v>
      </c>
      <c r="I958" t="n">
        <v>9</v>
      </c>
      <c r="J958" t="n">
        <v>364.17</v>
      </c>
      <c r="K958" t="n">
        <v>61.82</v>
      </c>
      <c r="L958" t="n">
        <v>29.75</v>
      </c>
      <c r="M958" t="n">
        <v>7</v>
      </c>
      <c r="N958" t="n">
        <v>122.6</v>
      </c>
      <c r="O958" t="n">
        <v>45148.66</v>
      </c>
      <c r="P958" t="n">
        <v>314.36</v>
      </c>
      <c r="Q958" t="n">
        <v>444.55</v>
      </c>
      <c r="R958" t="n">
        <v>68.06999999999999</v>
      </c>
      <c r="S958" t="n">
        <v>48.21</v>
      </c>
      <c r="T958" t="n">
        <v>3996.2</v>
      </c>
      <c r="U958" t="n">
        <v>0.71</v>
      </c>
      <c r="V958" t="n">
        <v>0.78</v>
      </c>
      <c r="W958" t="n">
        <v>0.18</v>
      </c>
      <c r="X958" t="n">
        <v>0.23</v>
      </c>
      <c r="Y958" t="n">
        <v>1</v>
      </c>
      <c r="Z958" t="n">
        <v>10</v>
      </c>
    </row>
    <row r="959">
      <c r="A959" t="n">
        <v>116</v>
      </c>
      <c r="B959" t="n">
        <v>150</v>
      </c>
      <c r="C959" t="inlineStr">
        <is>
          <t xml:space="preserve">CONCLUIDO	</t>
        </is>
      </c>
      <c r="D959" t="n">
        <v>4.7615</v>
      </c>
      <c r="E959" t="n">
        <v>21</v>
      </c>
      <c r="F959" t="n">
        <v>17.5</v>
      </c>
      <c r="G959" t="n">
        <v>116.7</v>
      </c>
      <c r="H959" t="n">
        <v>1.47</v>
      </c>
      <c r="I959" t="n">
        <v>9</v>
      </c>
      <c r="J959" t="n">
        <v>364.85</v>
      </c>
      <c r="K959" t="n">
        <v>61.82</v>
      </c>
      <c r="L959" t="n">
        <v>30</v>
      </c>
      <c r="M959" t="n">
        <v>7</v>
      </c>
      <c r="N959" t="n">
        <v>123.02</v>
      </c>
      <c r="O959" t="n">
        <v>45231.92</v>
      </c>
      <c r="P959" t="n">
        <v>314.67</v>
      </c>
      <c r="Q959" t="n">
        <v>444.55</v>
      </c>
      <c r="R959" t="n">
        <v>67.94</v>
      </c>
      <c r="S959" t="n">
        <v>48.21</v>
      </c>
      <c r="T959" t="n">
        <v>3928.33</v>
      </c>
      <c r="U959" t="n">
        <v>0.71</v>
      </c>
      <c r="V959" t="n">
        <v>0.78</v>
      </c>
      <c r="W959" t="n">
        <v>0.18</v>
      </c>
      <c r="X959" t="n">
        <v>0.23</v>
      </c>
      <c r="Y959" t="n">
        <v>1</v>
      </c>
      <c r="Z959" t="n">
        <v>10</v>
      </c>
    </row>
    <row r="960">
      <c r="A960" t="n">
        <v>117</v>
      </c>
      <c r="B960" t="n">
        <v>150</v>
      </c>
      <c r="C960" t="inlineStr">
        <is>
          <t xml:space="preserve">CONCLUIDO	</t>
        </is>
      </c>
      <c r="D960" t="n">
        <v>4.762</v>
      </c>
      <c r="E960" t="n">
        <v>21</v>
      </c>
      <c r="F960" t="n">
        <v>17.5</v>
      </c>
      <c r="G960" t="n">
        <v>116.68</v>
      </c>
      <c r="H960" t="n">
        <v>1.48</v>
      </c>
      <c r="I960" t="n">
        <v>9</v>
      </c>
      <c r="J960" t="n">
        <v>365.52</v>
      </c>
      <c r="K960" t="n">
        <v>61.82</v>
      </c>
      <c r="L960" t="n">
        <v>30.25</v>
      </c>
      <c r="M960" t="n">
        <v>7</v>
      </c>
      <c r="N960" t="n">
        <v>123.45</v>
      </c>
      <c r="O960" t="n">
        <v>45315.43</v>
      </c>
      <c r="P960" t="n">
        <v>314.57</v>
      </c>
      <c r="Q960" t="n">
        <v>444.57</v>
      </c>
      <c r="R960" t="n">
        <v>67.97</v>
      </c>
      <c r="S960" t="n">
        <v>48.21</v>
      </c>
      <c r="T960" t="n">
        <v>3944.15</v>
      </c>
      <c r="U960" t="n">
        <v>0.71</v>
      </c>
      <c r="V960" t="n">
        <v>0.78</v>
      </c>
      <c r="W960" t="n">
        <v>0.18</v>
      </c>
      <c r="X960" t="n">
        <v>0.23</v>
      </c>
      <c r="Y960" t="n">
        <v>1</v>
      </c>
      <c r="Z960" t="n">
        <v>10</v>
      </c>
    </row>
    <row r="961">
      <c r="A961" t="n">
        <v>118</v>
      </c>
      <c r="B961" t="n">
        <v>150</v>
      </c>
      <c r="C961" t="inlineStr">
        <is>
          <t xml:space="preserve">CONCLUIDO	</t>
        </is>
      </c>
      <c r="D961" t="n">
        <v>4.765</v>
      </c>
      <c r="E961" t="n">
        <v>20.99</v>
      </c>
      <c r="F961" t="n">
        <v>17.49</v>
      </c>
      <c r="G961" t="n">
        <v>116.59</v>
      </c>
      <c r="H961" t="n">
        <v>1.49</v>
      </c>
      <c r="I961" t="n">
        <v>9</v>
      </c>
      <c r="J961" t="n">
        <v>366.2</v>
      </c>
      <c r="K961" t="n">
        <v>61.82</v>
      </c>
      <c r="L961" t="n">
        <v>30.5</v>
      </c>
      <c r="M961" t="n">
        <v>7</v>
      </c>
      <c r="N961" t="n">
        <v>123.88</v>
      </c>
      <c r="O961" t="n">
        <v>45399.2</v>
      </c>
      <c r="P961" t="n">
        <v>314</v>
      </c>
      <c r="Q961" t="n">
        <v>444.55</v>
      </c>
      <c r="R961" t="n">
        <v>67.41</v>
      </c>
      <c r="S961" t="n">
        <v>48.21</v>
      </c>
      <c r="T961" t="n">
        <v>3663.51</v>
      </c>
      <c r="U961" t="n">
        <v>0.72</v>
      </c>
      <c r="V961" t="n">
        <v>0.78</v>
      </c>
      <c r="W961" t="n">
        <v>0.18</v>
      </c>
      <c r="X961" t="n">
        <v>0.21</v>
      </c>
      <c r="Y961" t="n">
        <v>1</v>
      </c>
      <c r="Z961" t="n">
        <v>10</v>
      </c>
    </row>
    <row r="962">
      <c r="A962" t="n">
        <v>119</v>
      </c>
      <c r="B962" t="n">
        <v>150</v>
      </c>
      <c r="C962" t="inlineStr">
        <is>
          <t xml:space="preserve">CONCLUIDO	</t>
        </is>
      </c>
      <c r="D962" t="n">
        <v>4.7658</v>
      </c>
      <c r="E962" t="n">
        <v>20.98</v>
      </c>
      <c r="F962" t="n">
        <v>17.49</v>
      </c>
      <c r="G962" t="n">
        <v>116.57</v>
      </c>
      <c r="H962" t="n">
        <v>1.49</v>
      </c>
      <c r="I962" t="n">
        <v>9</v>
      </c>
      <c r="J962" t="n">
        <v>366.88</v>
      </c>
      <c r="K962" t="n">
        <v>61.82</v>
      </c>
      <c r="L962" t="n">
        <v>30.75</v>
      </c>
      <c r="M962" t="n">
        <v>7</v>
      </c>
      <c r="N962" t="n">
        <v>124.31</v>
      </c>
      <c r="O962" t="n">
        <v>45483.22</v>
      </c>
      <c r="P962" t="n">
        <v>314.07</v>
      </c>
      <c r="Q962" t="n">
        <v>444.55</v>
      </c>
      <c r="R962" t="n">
        <v>67.27</v>
      </c>
      <c r="S962" t="n">
        <v>48.21</v>
      </c>
      <c r="T962" t="n">
        <v>3596.48</v>
      </c>
      <c r="U962" t="n">
        <v>0.72</v>
      </c>
      <c r="V962" t="n">
        <v>0.78</v>
      </c>
      <c r="W962" t="n">
        <v>0.18</v>
      </c>
      <c r="X962" t="n">
        <v>0.21</v>
      </c>
      <c r="Y962" t="n">
        <v>1</v>
      </c>
      <c r="Z962" t="n">
        <v>10</v>
      </c>
    </row>
    <row r="963">
      <c r="A963" t="n">
        <v>120</v>
      </c>
      <c r="B963" t="n">
        <v>150</v>
      </c>
      <c r="C963" t="inlineStr">
        <is>
          <t xml:space="preserve">CONCLUIDO	</t>
        </is>
      </c>
      <c r="D963" t="n">
        <v>4.771</v>
      </c>
      <c r="E963" t="n">
        <v>20.96</v>
      </c>
      <c r="F963" t="n">
        <v>17.46</v>
      </c>
      <c r="G963" t="n">
        <v>116.42</v>
      </c>
      <c r="H963" t="n">
        <v>1.5</v>
      </c>
      <c r="I963" t="n">
        <v>9</v>
      </c>
      <c r="J963" t="n">
        <v>367.57</v>
      </c>
      <c r="K963" t="n">
        <v>61.82</v>
      </c>
      <c r="L963" t="n">
        <v>31</v>
      </c>
      <c r="M963" t="n">
        <v>7</v>
      </c>
      <c r="N963" t="n">
        <v>124.74</v>
      </c>
      <c r="O963" t="n">
        <v>45567.49</v>
      </c>
      <c r="P963" t="n">
        <v>313.65</v>
      </c>
      <c r="Q963" t="n">
        <v>444.55</v>
      </c>
      <c r="R963" t="n">
        <v>66.53</v>
      </c>
      <c r="S963" t="n">
        <v>48.21</v>
      </c>
      <c r="T963" t="n">
        <v>3225.82</v>
      </c>
      <c r="U963" t="n">
        <v>0.72</v>
      </c>
      <c r="V963" t="n">
        <v>0.78</v>
      </c>
      <c r="W963" t="n">
        <v>0.18</v>
      </c>
      <c r="X963" t="n">
        <v>0.19</v>
      </c>
      <c r="Y963" t="n">
        <v>1</v>
      </c>
      <c r="Z963" t="n">
        <v>10</v>
      </c>
    </row>
    <row r="964">
      <c r="A964" t="n">
        <v>121</v>
      </c>
      <c r="B964" t="n">
        <v>150</v>
      </c>
      <c r="C964" t="inlineStr">
        <is>
          <t xml:space="preserve">CONCLUIDO	</t>
        </is>
      </c>
      <c r="D964" t="n">
        <v>4.7723</v>
      </c>
      <c r="E964" t="n">
        <v>20.95</v>
      </c>
      <c r="F964" t="n">
        <v>17.46</v>
      </c>
      <c r="G964" t="n">
        <v>116.38</v>
      </c>
      <c r="H964" t="n">
        <v>1.51</v>
      </c>
      <c r="I964" t="n">
        <v>9</v>
      </c>
      <c r="J964" t="n">
        <v>368.25</v>
      </c>
      <c r="K964" t="n">
        <v>61.82</v>
      </c>
      <c r="L964" t="n">
        <v>31.25</v>
      </c>
      <c r="M964" t="n">
        <v>7</v>
      </c>
      <c r="N964" t="n">
        <v>125.18</v>
      </c>
      <c r="O964" t="n">
        <v>45652.02</v>
      </c>
      <c r="P964" t="n">
        <v>313.58</v>
      </c>
      <c r="Q964" t="n">
        <v>444.55</v>
      </c>
      <c r="R964" t="n">
        <v>66.47</v>
      </c>
      <c r="S964" t="n">
        <v>48.21</v>
      </c>
      <c r="T964" t="n">
        <v>3195.83</v>
      </c>
      <c r="U964" t="n">
        <v>0.73</v>
      </c>
      <c r="V964" t="n">
        <v>0.78</v>
      </c>
      <c r="W964" t="n">
        <v>0.17</v>
      </c>
      <c r="X964" t="n">
        <v>0.18</v>
      </c>
      <c r="Y964" t="n">
        <v>1</v>
      </c>
      <c r="Z964" t="n">
        <v>10</v>
      </c>
    </row>
    <row r="965">
      <c r="A965" t="n">
        <v>122</v>
      </c>
      <c r="B965" t="n">
        <v>150</v>
      </c>
      <c r="C965" t="inlineStr">
        <is>
          <t xml:space="preserve">CONCLUIDO	</t>
        </is>
      </c>
      <c r="D965" t="n">
        <v>4.7637</v>
      </c>
      <c r="E965" t="n">
        <v>20.99</v>
      </c>
      <c r="F965" t="n">
        <v>17.49</v>
      </c>
      <c r="G965" t="n">
        <v>116.63</v>
      </c>
      <c r="H965" t="n">
        <v>1.52</v>
      </c>
      <c r="I965" t="n">
        <v>9</v>
      </c>
      <c r="J965" t="n">
        <v>368.94</v>
      </c>
      <c r="K965" t="n">
        <v>61.82</v>
      </c>
      <c r="L965" t="n">
        <v>31.5</v>
      </c>
      <c r="M965" t="n">
        <v>7</v>
      </c>
      <c r="N965" t="n">
        <v>125.62</v>
      </c>
      <c r="O965" t="n">
        <v>45736.8</v>
      </c>
      <c r="P965" t="n">
        <v>313.96</v>
      </c>
      <c r="Q965" t="n">
        <v>444.55</v>
      </c>
      <c r="R965" t="n">
        <v>67.87</v>
      </c>
      <c r="S965" t="n">
        <v>48.21</v>
      </c>
      <c r="T965" t="n">
        <v>3893.07</v>
      </c>
      <c r="U965" t="n">
        <v>0.71</v>
      </c>
      <c r="V965" t="n">
        <v>0.78</v>
      </c>
      <c r="W965" t="n">
        <v>0.17</v>
      </c>
      <c r="X965" t="n">
        <v>0.22</v>
      </c>
      <c r="Y965" t="n">
        <v>1</v>
      </c>
      <c r="Z965" t="n">
        <v>10</v>
      </c>
    </row>
    <row r="966">
      <c r="A966" t="n">
        <v>123</v>
      </c>
      <c r="B966" t="n">
        <v>150</v>
      </c>
      <c r="C966" t="inlineStr">
        <is>
          <t xml:space="preserve">CONCLUIDO	</t>
        </is>
      </c>
      <c r="D966" t="n">
        <v>4.752</v>
      </c>
      <c r="E966" t="n">
        <v>21.04</v>
      </c>
      <c r="F966" t="n">
        <v>17.55</v>
      </c>
      <c r="G966" t="n">
        <v>116.98</v>
      </c>
      <c r="H966" t="n">
        <v>1.53</v>
      </c>
      <c r="I966" t="n">
        <v>9</v>
      </c>
      <c r="J966" t="n">
        <v>369.63</v>
      </c>
      <c r="K966" t="n">
        <v>61.82</v>
      </c>
      <c r="L966" t="n">
        <v>31.75</v>
      </c>
      <c r="M966" t="n">
        <v>7</v>
      </c>
      <c r="N966" t="n">
        <v>126.06</v>
      </c>
      <c r="O966" t="n">
        <v>45821.85</v>
      </c>
      <c r="P966" t="n">
        <v>314.91</v>
      </c>
      <c r="Q966" t="n">
        <v>444.55</v>
      </c>
      <c r="R966" t="n">
        <v>69.7</v>
      </c>
      <c r="S966" t="n">
        <v>48.21</v>
      </c>
      <c r="T966" t="n">
        <v>4809.81</v>
      </c>
      <c r="U966" t="n">
        <v>0.6899999999999999</v>
      </c>
      <c r="V966" t="n">
        <v>0.78</v>
      </c>
      <c r="W966" t="n">
        <v>0.17</v>
      </c>
      <c r="X966" t="n">
        <v>0.27</v>
      </c>
      <c r="Y966" t="n">
        <v>1</v>
      </c>
      <c r="Z966" t="n">
        <v>10</v>
      </c>
    </row>
    <row r="967">
      <c r="A967" t="n">
        <v>124</v>
      </c>
      <c r="B967" t="n">
        <v>150</v>
      </c>
      <c r="C967" t="inlineStr">
        <is>
          <t xml:space="preserve">CONCLUIDO	</t>
        </is>
      </c>
      <c r="D967" t="n">
        <v>4.7577</v>
      </c>
      <c r="E967" t="n">
        <v>21.02</v>
      </c>
      <c r="F967" t="n">
        <v>17.52</v>
      </c>
      <c r="G967" t="n">
        <v>116.81</v>
      </c>
      <c r="H967" t="n">
        <v>1.54</v>
      </c>
      <c r="I967" t="n">
        <v>9</v>
      </c>
      <c r="J967" t="n">
        <v>370.32</v>
      </c>
      <c r="K967" t="n">
        <v>61.82</v>
      </c>
      <c r="L967" t="n">
        <v>32</v>
      </c>
      <c r="M967" t="n">
        <v>7</v>
      </c>
      <c r="N967" t="n">
        <v>126.5</v>
      </c>
      <c r="O967" t="n">
        <v>45907.3</v>
      </c>
      <c r="P967" t="n">
        <v>314.11</v>
      </c>
      <c r="Q967" t="n">
        <v>444.56</v>
      </c>
      <c r="R967" t="n">
        <v>68.62</v>
      </c>
      <c r="S967" t="n">
        <v>48.21</v>
      </c>
      <c r="T967" t="n">
        <v>4271.04</v>
      </c>
      <c r="U967" t="n">
        <v>0.7</v>
      </c>
      <c r="V967" t="n">
        <v>0.78</v>
      </c>
      <c r="W967" t="n">
        <v>0.18</v>
      </c>
      <c r="X967" t="n">
        <v>0.24</v>
      </c>
      <c r="Y967" t="n">
        <v>1</v>
      </c>
      <c r="Z967" t="n">
        <v>10</v>
      </c>
    </row>
    <row r="968">
      <c r="A968" t="n">
        <v>125</v>
      </c>
      <c r="B968" t="n">
        <v>150</v>
      </c>
      <c r="C968" t="inlineStr">
        <is>
          <t xml:space="preserve">CONCLUIDO	</t>
        </is>
      </c>
      <c r="D968" t="n">
        <v>4.7826</v>
      </c>
      <c r="E968" t="n">
        <v>20.91</v>
      </c>
      <c r="F968" t="n">
        <v>17.47</v>
      </c>
      <c r="G968" t="n">
        <v>131.01</v>
      </c>
      <c r="H968" t="n">
        <v>1.55</v>
      </c>
      <c r="I968" t="n">
        <v>8</v>
      </c>
      <c r="J968" t="n">
        <v>371.02</v>
      </c>
      <c r="K968" t="n">
        <v>61.82</v>
      </c>
      <c r="L968" t="n">
        <v>32.25</v>
      </c>
      <c r="M968" t="n">
        <v>6</v>
      </c>
      <c r="N968" t="n">
        <v>126.94</v>
      </c>
      <c r="O968" t="n">
        <v>45992.88</v>
      </c>
      <c r="P968" t="n">
        <v>313.71</v>
      </c>
      <c r="Q968" t="n">
        <v>444.57</v>
      </c>
      <c r="R968" t="n">
        <v>66.81999999999999</v>
      </c>
      <c r="S968" t="n">
        <v>48.21</v>
      </c>
      <c r="T968" t="n">
        <v>3376.14</v>
      </c>
      <c r="U968" t="n">
        <v>0.72</v>
      </c>
      <c r="V968" t="n">
        <v>0.78</v>
      </c>
      <c r="W968" t="n">
        <v>0.18</v>
      </c>
      <c r="X968" t="n">
        <v>0.19</v>
      </c>
      <c r="Y968" t="n">
        <v>1</v>
      </c>
      <c r="Z968" t="n">
        <v>10</v>
      </c>
    </row>
    <row r="969">
      <c r="A969" t="n">
        <v>126</v>
      </c>
      <c r="B969" t="n">
        <v>150</v>
      </c>
      <c r="C969" t="inlineStr">
        <is>
          <t xml:space="preserve">CONCLUIDO	</t>
        </is>
      </c>
      <c r="D969" t="n">
        <v>4.7813</v>
      </c>
      <c r="E969" t="n">
        <v>20.92</v>
      </c>
      <c r="F969" t="n">
        <v>17.47</v>
      </c>
      <c r="G969" t="n">
        <v>131.05</v>
      </c>
      <c r="H969" t="n">
        <v>1.56</v>
      </c>
      <c r="I969" t="n">
        <v>8</v>
      </c>
      <c r="J969" t="n">
        <v>371.71</v>
      </c>
      <c r="K969" t="n">
        <v>61.82</v>
      </c>
      <c r="L969" t="n">
        <v>32.5</v>
      </c>
      <c r="M969" t="n">
        <v>6</v>
      </c>
      <c r="N969" t="n">
        <v>127.39</v>
      </c>
      <c r="O969" t="n">
        <v>46078.74</v>
      </c>
      <c r="P969" t="n">
        <v>314.13</v>
      </c>
      <c r="Q969" t="n">
        <v>444.56</v>
      </c>
      <c r="R969" t="n">
        <v>67.01000000000001</v>
      </c>
      <c r="S969" t="n">
        <v>48.21</v>
      </c>
      <c r="T969" t="n">
        <v>3468.57</v>
      </c>
      <c r="U969" t="n">
        <v>0.72</v>
      </c>
      <c r="V969" t="n">
        <v>0.78</v>
      </c>
      <c r="W969" t="n">
        <v>0.18</v>
      </c>
      <c r="X969" t="n">
        <v>0.2</v>
      </c>
      <c r="Y969" t="n">
        <v>1</v>
      </c>
      <c r="Z969" t="n">
        <v>10</v>
      </c>
    </row>
    <row r="970">
      <c r="A970" t="n">
        <v>127</v>
      </c>
      <c r="B970" t="n">
        <v>150</v>
      </c>
      <c r="C970" t="inlineStr">
        <is>
          <t xml:space="preserve">CONCLUIDO	</t>
        </is>
      </c>
      <c r="D970" t="n">
        <v>4.7816</v>
      </c>
      <c r="E970" t="n">
        <v>20.91</v>
      </c>
      <c r="F970" t="n">
        <v>17.47</v>
      </c>
      <c r="G970" t="n">
        <v>131.04</v>
      </c>
      <c r="H970" t="n">
        <v>1.57</v>
      </c>
      <c r="I970" t="n">
        <v>8</v>
      </c>
      <c r="J970" t="n">
        <v>372.41</v>
      </c>
      <c r="K970" t="n">
        <v>61.82</v>
      </c>
      <c r="L970" t="n">
        <v>32.75</v>
      </c>
      <c r="M970" t="n">
        <v>6</v>
      </c>
      <c r="N970" t="n">
        <v>127.84</v>
      </c>
      <c r="O970" t="n">
        <v>46164.87</v>
      </c>
      <c r="P970" t="n">
        <v>314.06</v>
      </c>
      <c r="Q970" t="n">
        <v>444.55</v>
      </c>
      <c r="R970" t="n">
        <v>66.97</v>
      </c>
      <c r="S970" t="n">
        <v>48.21</v>
      </c>
      <c r="T970" t="n">
        <v>3447.59</v>
      </c>
      <c r="U970" t="n">
        <v>0.72</v>
      </c>
      <c r="V970" t="n">
        <v>0.78</v>
      </c>
      <c r="W970" t="n">
        <v>0.18</v>
      </c>
      <c r="X970" t="n">
        <v>0.2</v>
      </c>
      <c r="Y970" t="n">
        <v>1</v>
      </c>
      <c r="Z970" t="n">
        <v>10</v>
      </c>
    </row>
    <row r="971">
      <c r="A971" t="n">
        <v>128</v>
      </c>
      <c r="B971" t="n">
        <v>150</v>
      </c>
      <c r="C971" t="inlineStr">
        <is>
          <t xml:space="preserve">CONCLUIDO	</t>
        </is>
      </c>
      <c r="D971" t="n">
        <v>4.7806</v>
      </c>
      <c r="E971" t="n">
        <v>20.92</v>
      </c>
      <c r="F971" t="n">
        <v>17.48</v>
      </c>
      <c r="G971" t="n">
        <v>131.07</v>
      </c>
      <c r="H971" t="n">
        <v>1.58</v>
      </c>
      <c r="I971" t="n">
        <v>8</v>
      </c>
      <c r="J971" t="n">
        <v>373.11</v>
      </c>
      <c r="K971" t="n">
        <v>61.82</v>
      </c>
      <c r="L971" t="n">
        <v>33</v>
      </c>
      <c r="M971" t="n">
        <v>6</v>
      </c>
      <c r="N971" t="n">
        <v>128.29</v>
      </c>
      <c r="O971" t="n">
        <v>46251.27</v>
      </c>
      <c r="P971" t="n">
        <v>314.45</v>
      </c>
      <c r="Q971" t="n">
        <v>444.55</v>
      </c>
      <c r="R971" t="n">
        <v>67.12</v>
      </c>
      <c r="S971" t="n">
        <v>48.21</v>
      </c>
      <c r="T971" t="n">
        <v>3524.54</v>
      </c>
      <c r="U971" t="n">
        <v>0.72</v>
      </c>
      <c r="V971" t="n">
        <v>0.78</v>
      </c>
      <c r="W971" t="n">
        <v>0.18</v>
      </c>
      <c r="X971" t="n">
        <v>0.2</v>
      </c>
      <c r="Y971" t="n">
        <v>1</v>
      </c>
      <c r="Z971" t="n">
        <v>10</v>
      </c>
    </row>
    <row r="972">
      <c r="A972" t="n">
        <v>129</v>
      </c>
      <c r="B972" t="n">
        <v>150</v>
      </c>
      <c r="C972" t="inlineStr">
        <is>
          <t xml:space="preserve">CONCLUIDO	</t>
        </is>
      </c>
      <c r="D972" t="n">
        <v>4.78</v>
      </c>
      <c r="E972" t="n">
        <v>20.92</v>
      </c>
      <c r="F972" t="n">
        <v>17.48</v>
      </c>
      <c r="G972" t="n">
        <v>131.09</v>
      </c>
      <c r="H972" t="n">
        <v>1.59</v>
      </c>
      <c r="I972" t="n">
        <v>8</v>
      </c>
      <c r="J972" t="n">
        <v>373.81</v>
      </c>
      <c r="K972" t="n">
        <v>61.82</v>
      </c>
      <c r="L972" t="n">
        <v>33.25</v>
      </c>
      <c r="M972" t="n">
        <v>6</v>
      </c>
      <c r="N972" t="n">
        <v>128.74</v>
      </c>
      <c r="O972" t="n">
        <v>46337.95</v>
      </c>
      <c r="P972" t="n">
        <v>314.53</v>
      </c>
      <c r="Q972" t="n">
        <v>444.55</v>
      </c>
      <c r="R972" t="n">
        <v>67.19</v>
      </c>
      <c r="S972" t="n">
        <v>48.21</v>
      </c>
      <c r="T972" t="n">
        <v>3557.61</v>
      </c>
      <c r="U972" t="n">
        <v>0.72</v>
      </c>
      <c r="V972" t="n">
        <v>0.78</v>
      </c>
      <c r="W972" t="n">
        <v>0.18</v>
      </c>
      <c r="X972" t="n">
        <v>0.2</v>
      </c>
      <c r="Y972" t="n">
        <v>1</v>
      </c>
      <c r="Z972" t="n">
        <v>10</v>
      </c>
    </row>
    <row r="973">
      <c r="A973" t="n">
        <v>130</v>
      </c>
      <c r="B973" t="n">
        <v>150</v>
      </c>
      <c r="C973" t="inlineStr">
        <is>
          <t xml:space="preserve">CONCLUIDO	</t>
        </is>
      </c>
      <c r="D973" t="n">
        <v>4.7802</v>
      </c>
      <c r="E973" t="n">
        <v>20.92</v>
      </c>
      <c r="F973" t="n">
        <v>17.48</v>
      </c>
      <c r="G973" t="n">
        <v>131.08</v>
      </c>
      <c r="H973" t="n">
        <v>1.6</v>
      </c>
      <c r="I973" t="n">
        <v>8</v>
      </c>
      <c r="J973" t="n">
        <v>374.52</v>
      </c>
      <c r="K973" t="n">
        <v>61.82</v>
      </c>
      <c r="L973" t="n">
        <v>33.5</v>
      </c>
      <c r="M973" t="n">
        <v>6</v>
      </c>
      <c r="N973" t="n">
        <v>129.2</v>
      </c>
      <c r="O973" t="n">
        <v>46424.91</v>
      </c>
      <c r="P973" t="n">
        <v>314.56</v>
      </c>
      <c r="Q973" t="n">
        <v>444.57</v>
      </c>
      <c r="R973" t="n">
        <v>67.14</v>
      </c>
      <c r="S973" t="n">
        <v>48.21</v>
      </c>
      <c r="T973" t="n">
        <v>3534.24</v>
      </c>
      <c r="U973" t="n">
        <v>0.72</v>
      </c>
      <c r="V973" t="n">
        <v>0.78</v>
      </c>
      <c r="W973" t="n">
        <v>0.18</v>
      </c>
      <c r="X973" t="n">
        <v>0.2</v>
      </c>
      <c r="Y973" t="n">
        <v>1</v>
      </c>
      <c r="Z973" t="n">
        <v>10</v>
      </c>
    </row>
    <row r="974">
      <c r="A974" t="n">
        <v>131</v>
      </c>
      <c r="B974" t="n">
        <v>150</v>
      </c>
      <c r="C974" t="inlineStr">
        <is>
          <t xml:space="preserve">CONCLUIDO	</t>
        </is>
      </c>
      <c r="D974" t="n">
        <v>4.781</v>
      </c>
      <c r="E974" t="n">
        <v>20.92</v>
      </c>
      <c r="F974" t="n">
        <v>17.47</v>
      </c>
      <c r="G974" t="n">
        <v>131.06</v>
      </c>
      <c r="H974" t="n">
        <v>1.6</v>
      </c>
      <c r="I974" t="n">
        <v>8</v>
      </c>
      <c r="J974" t="n">
        <v>375.23</v>
      </c>
      <c r="K974" t="n">
        <v>61.82</v>
      </c>
      <c r="L974" t="n">
        <v>33.75</v>
      </c>
      <c r="M974" t="n">
        <v>6</v>
      </c>
      <c r="N974" t="n">
        <v>129.65</v>
      </c>
      <c r="O974" t="n">
        <v>46512.15</v>
      </c>
      <c r="P974" t="n">
        <v>314.46</v>
      </c>
      <c r="Q974" t="n">
        <v>444.55</v>
      </c>
      <c r="R974" t="n">
        <v>67.06</v>
      </c>
      <c r="S974" t="n">
        <v>48.21</v>
      </c>
      <c r="T974" t="n">
        <v>3493.22</v>
      </c>
      <c r="U974" t="n">
        <v>0.72</v>
      </c>
      <c r="V974" t="n">
        <v>0.78</v>
      </c>
      <c r="W974" t="n">
        <v>0.18</v>
      </c>
      <c r="X974" t="n">
        <v>0.2</v>
      </c>
      <c r="Y974" t="n">
        <v>1</v>
      </c>
      <c r="Z974" t="n">
        <v>10</v>
      </c>
    </row>
    <row r="975">
      <c r="A975" t="n">
        <v>132</v>
      </c>
      <c r="B975" t="n">
        <v>150</v>
      </c>
      <c r="C975" t="inlineStr">
        <is>
          <t xml:space="preserve">CONCLUIDO	</t>
        </is>
      </c>
      <c r="D975" t="n">
        <v>4.7809</v>
      </c>
      <c r="E975" t="n">
        <v>20.92</v>
      </c>
      <c r="F975" t="n">
        <v>17.48</v>
      </c>
      <c r="G975" t="n">
        <v>131.06</v>
      </c>
      <c r="H975" t="n">
        <v>1.61</v>
      </c>
      <c r="I975" t="n">
        <v>8</v>
      </c>
      <c r="J975" t="n">
        <v>375.93</v>
      </c>
      <c r="K975" t="n">
        <v>61.82</v>
      </c>
      <c r="L975" t="n">
        <v>34</v>
      </c>
      <c r="M975" t="n">
        <v>6</v>
      </c>
      <c r="N975" t="n">
        <v>130.11</v>
      </c>
      <c r="O975" t="n">
        <v>46599.68</v>
      </c>
      <c r="P975" t="n">
        <v>314.57</v>
      </c>
      <c r="Q975" t="n">
        <v>444.55</v>
      </c>
      <c r="R975" t="n">
        <v>67.08</v>
      </c>
      <c r="S975" t="n">
        <v>48.21</v>
      </c>
      <c r="T975" t="n">
        <v>3503.76</v>
      </c>
      <c r="U975" t="n">
        <v>0.72</v>
      </c>
      <c r="V975" t="n">
        <v>0.78</v>
      </c>
      <c r="W975" t="n">
        <v>0.18</v>
      </c>
      <c r="X975" t="n">
        <v>0.2</v>
      </c>
      <c r="Y975" t="n">
        <v>1</v>
      </c>
      <c r="Z975" t="n">
        <v>10</v>
      </c>
    </row>
    <row r="976">
      <c r="A976" t="n">
        <v>133</v>
      </c>
      <c r="B976" t="n">
        <v>150</v>
      </c>
      <c r="C976" t="inlineStr">
        <is>
          <t xml:space="preserve">CONCLUIDO	</t>
        </is>
      </c>
      <c r="D976" t="n">
        <v>4.7818</v>
      </c>
      <c r="E976" t="n">
        <v>20.91</v>
      </c>
      <c r="F976" t="n">
        <v>17.47</v>
      </c>
      <c r="G976" t="n">
        <v>131.03</v>
      </c>
      <c r="H976" t="n">
        <v>1.62</v>
      </c>
      <c r="I976" t="n">
        <v>8</v>
      </c>
      <c r="J976" t="n">
        <v>376.65</v>
      </c>
      <c r="K976" t="n">
        <v>61.82</v>
      </c>
      <c r="L976" t="n">
        <v>34.25</v>
      </c>
      <c r="M976" t="n">
        <v>6</v>
      </c>
      <c r="N976" t="n">
        <v>130.58</v>
      </c>
      <c r="O976" t="n">
        <v>46687.5</v>
      </c>
      <c r="P976" t="n">
        <v>314.76</v>
      </c>
      <c r="Q976" t="n">
        <v>444.55</v>
      </c>
      <c r="R976" t="n">
        <v>67</v>
      </c>
      <c r="S976" t="n">
        <v>48.21</v>
      </c>
      <c r="T976" t="n">
        <v>3466.15</v>
      </c>
      <c r="U976" t="n">
        <v>0.72</v>
      </c>
      <c r="V976" t="n">
        <v>0.78</v>
      </c>
      <c r="W976" t="n">
        <v>0.18</v>
      </c>
      <c r="X976" t="n">
        <v>0.19</v>
      </c>
      <c r="Y976" t="n">
        <v>1</v>
      </c>
      <c r="Z976" t="n">
        <v>10</v>
      </c>
    </row>
    <row r="977">
      <c r="A977" t="n">
        <v>134</v>
      </c>
      <c r="B977" t="n">
        <v>150</v>
      </c>
      <c r="C977" t="inlineStr">
        <is>
          <t xml:space="preserve">CONCLUIDO	</t>
        </is>
      </c>
      <c r="D977" t="n">
        <v>4.7789</v>
      </c>
      <c r="E977" t="n">
        <v>20.93</v>
      </c>
      <c r="F977" t="n">
        <v>17.48</v>
      </c>
      <c r="G977" t="n">
        <v>131.13</v>
      </c>
      <c r="H977" t="n">
        <v>1.63</v>
      </c>
      <c r="I977" t="n">
        <v>8</v>
      </c>
      <c r="J977" t="n">
        <v>377.36</v>
      </c>
      <c r="K977" t="n">
        <v>61.82</v>
      </c>
      <c r="L977" t="n">
        <v>34.5</v>
      </c>
      <c r="M977" t="n">
        <v>6</v>
      </c>
      <c r="N977" t="n">
        <v>131.04</v>
      </c>
      <c r="O977" t="n">
        <v>46775.73</v>
      </c>
      <c r="P977" t="n">
        <v>314.81</v>
      </c>
      <c r="Q977" t="n">
        <v>444.55</v>
      </c>
      <c r="R977" t="n">
        <v>67.34999999999999</v>
      </c>
      <c r="S977" t="n">
        <v>48.21</v>
      </c>
      <c r="T977" t="n">
        <v>3637.68</v>
      </c>
      <c r="U977" t="n">
        <v>0.72</v>
      </c>
      <c r="V977" t="n">
        <v>0.78</v>
      </c>
      <c r="W977" t="n">
        <v>0.18</v>
      </c>
      <c r="X977" t="n">
        <v>0.21</v>
      </c>
      <c r="Y977" t="n">
        <v>1</v>
      </c>
      <c r="Z977" t="n">
        <v>10</v>
      </c>
    </row>
    <row r="978">
      <c r="A978" t="n">
        <v>135</v>
      </c>
      <c r="B978" t="n">
        <v>150</v>
      </c>
      <c r="C978" t="inlineStr">
        <is>
          <t xml:space="preserve">CONCLUIDO	</t>
        </is>
      </c>
      <c r="D978" t="n">
        <v>4.7817</v>
      </c>
      <c r="E978" t="n">
        <v>20.91</v>
      </c>
      <c r="F978" t="n">
        <v>17.47</v>
      </c>
      <c r="G978" t="n">
        <v>131.04</v>
      </c>
      <c r="H978" t="n">
        <v>1.64</v>
      </c>
      <c r="I978" t="n">
        <v>8</v>
      </c>
      <c r="J978" t="n">
        <v>378.08</v>
      </c>
      <c r="K978" t="n">
        <v>61.82</v>
      </c>
      <c r="L978" t="n">
        <v>34.75</v>
      </c>
      <c r="M978" t="n">
        <v>6</v>
      </c>
      <c r="N978" t="n">
        <v>131.51</v>
      </c>
      <c r="O978" t="n">
        <v>46864.14</v>
      </c>
      <c r="P978" t="n">
        <v>314.79</v>
      </c>
      <c r="Q978" t="n">
        <v>444.55</v>
      </c>
      <c r="R978" t="n">
        <v>66.92</v>
      </c>
      <c r="S978" t="n">
        <v>48.21</v>
      </c>
      <c r="T978" t="n">
        <v>3423.34</v>
      </c>
      <c r="U978" t="n">
        <v>0.72</v>
      </c>
      <c r="V978" t="n">
        <v>0.78</v>
      </c>
      <c r="W978" t="n">
        <v>0.18</v>
      </c>
      <c r="X978" t="n">
        <v>0.19</v>
      </c>
      <c r="Y978" t="n">
        <v>1</v>
      </c>
      <c r="Z978" t="n">
        <v>10</v>
      </c>
    </row>
    <row r="979">
      <c r="A979" t="n">
        <v>136</v>
      </c>
      <c r="B979" t="n">
        <v>150</v>
      </c>
      <c r="C979" t="inlineStr">
        <is>
          <t xml:space="preserve">CONCLUIDO	</t>
        </is>
      </c>
      <c r="D979" t="n">
        <v>4.7848</v>
      </c>
      <c r="E979" t="n">
        <v>20.9</v>
      </c>
      <c r="F979" t="n">
        <v>17.46</v>
      </c>
      <c r="G979" t="n">
        <v>130.93</v>
      </c>
      <c r="H979" t="n">
        <v>1.65</v>
      </c>
      <c r="I979" t="n">
        <v>8</v>
      </c>
      <c r="J979" t="n">
        <v>378.8</v>
      </c>
      <c r="K979" t="n">
        <v>61.82</v>
      </c>
      <c r="L979" t="n">
        <v>35</v>
      </c>
      <c r="M979" t="n">
        <v>6</v>
      </c>
      <c r="N979" t="n">
        <v>131.98</v>
      </c>
      <c r="O979" t="n">
        <v>46952.84</v>
      </c>
      <c r="P979" t="n">
        <v>314.61</v>
      </c>
      <c r="Q979" t="n">
        <v>444.55</v>
      </c>
      <c r="R979" t="n">
        <v>66.48</v>
      </c>
      <c r="S979" t="n">
        <v>48.21</v>
      </c>
      <c r="T979" t="n">
        <v>3207.33</v>
      </c>
      <c r="U979" t="n">
        <v>0.73</v>
      </c>
      <c r="V979" t="n">
        <v>0.78</v>
      </c>
      <c r="W979" t="n">
        <v>0.18</v>
      </c>
      <c r="X979" t="n">
        <v>0.18</v>
      </c>
      <c r="Y979" t="n">
        <v>1</v>
      </c>
      <c r="Z979" t="n">
        <v>10</v>
      </c>
    </row>
    <row r="980">
      <c r="A980" t="n">
        <v>137</v>
      </c>
      <c r="B980" t="n">
        <v>150</v>
      </c>
      <c r="C980" t="inlineStr">
        <is>
          <t xml:space="preserve">CONCLUIDO	</t>
        </is>
      </c>
      <c r="D980" t="n">
        <v>4.7845</v>
      </c>
      <c r="E980" t="n">
        <v>20.9</v>
      </c>
      <c r="F980" t="n">
        <v>17.46</v>
      </c>
      <c r="G980" t="n">
        <v>130.94</v>
      </c>
      <c r="H980" t="n">
        <v>1.66</v>
      </c>
      <c r="I980" t="n">
        <v>8</v>
      </c>
      <c r="J980" t="n">
        <v>379.52</v>
      </c>
      <c r="K980" t="n">
        <v>61.82</v>
      </c>
      <c r="L980" t="n">
        <v>35.25</v>
      </c>
      <c r="M980" t="n">
        <v>6</v>
      </c>
      <c r="N980" t="n">
        <v>132.45</v>
      </c>
      <c r="O980" t="n">
        <v>47041.84</v>
      </c>
      <c r="P980" t="n">
        <v>314.87</v>
      </c>
      <c r="Q980" t="n">
        <v>444.55</v>
      </c>
      <c r="R980" t="n">
        <v>66.47</v>
      </c>
      <c r="S980" t="n">
        <v>48.21</v>
      </c>
      <c r="T980" t="n">
        <v>3200.17</v>
      </c>
      <c r="U980" t="n">
        <v>0.73</v>
      </c>
      <c r="V980" t="n">
        <v>0.78</v>
      </c>
      <c r="W980" t="n">
        <v>0.18</v>
      </c>
      <c r="X980" t="n">
        <v>0.18</v>
      </c>
      <c r="Y980" t="n">
        <v>1</v>
      </c>
      <c r="Z980" t="n">
        <v>10</v>
      </c>
    </row>
    <row r="981">
      <c r="A981" t="n">
        <v>138</v>
      </c>
      <c r="B981" t="n">
        <v>150</v>
      </c>
      <c r="C981" t="inlineStr">
        <is>
          <t xml:space="preserve">CONCLUIDO	</t>
        </is>
      </c>
      <c r="D981" t="n">
        <v>4.7912</v>
      </c>
      <c r="E981" t="n">
        <v>20.87</v>
      </c>
      <c r="F981" t="n">
        <v>17.43</v>
      </c>
      <c r="G981" t="n">
        <v>130.72</v>
      </c>
      <c r="H981" t="n">
        <v>1.67</v>
      </c>
      <c r="I981" t="n">
        <v>8</v>
      </c>
      <c r="J981" t="n">
        <v>380.24</v>
      </c>
      <c r="K981" t="n">
        <v>61.82</v>
      </c>
      <c r="L981" t="n">
        <v>35.5</v>
      </c>
      <c r="M981" t="n">
        <v>6</v>
      </c>
      <c r="N981" t="n">
        <v>132.92</v>
      </c>
      <c r="O981" t="n">
        <v>47131.15</v>
      </c>
      <c r="P981" t="n">
        <v>313.73</v>
      </c>
      <c r="Q981" t="n">
        <v>444.55</v>
      </c>
      <c r="R981" t="n">
        <v>65.48</v>
      </c>
      <c r="S981" t="n">
        <v>48.21</v>
      </c>
      <c r="T981" t="n">
        <v>2702.61</v>
      </c>
      <c r="U981" t="n">
        <v>0.74</v>
      </c>
      <c r="V981" t="n">
        <v>0.78</v>
      </c>
      <c r="W981" t="n">
        <v>0.18</v>
      </c>
      <c r="X981" t="n">
        <v>0.15</v>
      </c>
      <c r="Y981" t="n">
        <v>1</v>
      </c>
      <c r="Z981" t="n">
        <v>10</v>
      </c>
    </row>
    <row r="982">
      <c r="A982" t="n">
        <v>139</v>
      </c>
      <c r="B982" t="n">
        <v>150</v>
      </c>
      <c r="C982" t="inlineStr">
        <is>
          <t xml:space="preserve">CONCLUIDO	</t>
        </is>
      </c>
      <c r="D982" t="n">
        <v>4.7904</v>
      </c>
      <c r="E982" t="n">
        <v>20.88</v>
      </c>
      <c r="F982" t="n">
        <v>17.43</v>
      </c>
      <c r="G982" t="n">
        <v>130.75</v>
      </c>
      <c r="H982" t="n">
        <v>1.67</v>
      </c>
      <c r="I982" t="n">
        <v>8</v>
      </c>
      <c r="J982" t="n">
        <v>380.97</v>
      </c>
      <c r="K982" t="n">
        <v>61.82</v>
      </c>
      <c r="L982" t="n">
        <v>35.75</v>
      </c>
      <c r="M982" t="n">
        <v>6</v>
      </c>
      <c r="N982" t="n">
        <v>133.4</v>
      </c>
      <c r="O982" t="n">
        <v>47220.77</v>
      </c>
      <c r="P982" t="n">
        <v>313.97</v>
      </c>
      <c r="Q982" t="n">
        <v>444.55</v>
      </c>
      <c r="R982" t="n">
        <v>65.7</v>
      </c>
      <c r="S982" t="n">
        <v>48.21</v>
      </c>
      <c r="T982" t="n">
        <v>2816.9</v>
      </c>
      <c r="U982" t="n">
        <v>0.73</v>
      </c>
      <c r="V982" t="n">
        <v>0.78</v>
      </c>
      <c r="W982" t="n">
        <v>0.17</v>
      </c>
      <c r="X982" t="n">
        <v>0.16</v>
      </c>
      <c r="Y982" t="n">
        <v>1</v>
      </c>
      <c r="Z982" t="n">
        <v>10</v>
      </c>
    </row>
    <row r="983">
      <c r="A983" t="n">
        <v>140</v>
      </c>
      <c r="B983" t="n">
        <v>150</v>
      </c>
      <c r="C983" t="inlineStr">
        <is>
          <t xml:space="preserve">CONCLUIDO	</t>
        </is>
      </c>
      <c r="D983" t="n">
        <v>4.7846</v>
      </c>
      <c r="E983" t="n">
        <v>20.9</v>
      </c>
      <c r="F983" t="n">
        <v>17.46</v>
      </c>
      <c r="G983" t="n">
        <v>130.94</v>
      </c>
      <c r="H983" t="n">
        <v>1.68</v>
      </c>
      <c r="I983" t="n">
        <v>8</v>
      </c>
      <c r="J983" t="n">
        <v>381.7</v>
      </c>
      <c r="K983" t="n">
        <v>61.82</v>
      </c>
      <c r="L983" t="n">
        <v>36</v>
      </c>
      <c r="M983" t="n">
        <v>6</v>
      </c>
      <c r="N983" t="n">
        <v>133.88</v>
      </c>
      <c r="O983" t="n">
        <v>47310.69</v>
      </c>
      <c r="P983" t="n">
        <v>314.79</v>
      </c>
      <c r="Q983" t="n">
        <v>444.56</v>
      </c>
      <c r="R983" t="n">
        <v>66.64</v>
      </c>
      <c r="S983" t="n">
        <v>48.21</v>
      </c>
      <c r="T983" t="n">
        <v>3286.24</v>
      </c>
      <c r="U983" t="n">
        <v>0.72</v>
      </c>
      <c r="V983" t="n">
        <v>0.78</v>
      </c>
      <c r="W983" t="n">
        <v>0.17</v>
      </c>
      <c r="X983" t="n">
        <v>0.18</v>
      </c>
      <c r="Y983" t="n">
        <v>1</v>
      </c>
      <c r="Z983" t="n">
        <v>10</v>
      </c>
    </row>
    <row r="984">
      <c r="A984" t="n">
        <v>141</v>
      </c>
      <c r="B984" t="n">
        <v>150</v>
      </c>
      <c r="C984" t="inlineStr">
        <is>
          <t xml:space="preserve">CONCLUIDO	</t>
        </is>
      </c>
      <c r="D984" t="n">
        <v>4.7761</v>
      </c>
      <c r="E984" t="n">
        <v>20.94</v>
      </c>
      <c r="F984" t="n">
        <v>17.5</v>
      </c>
      <c r="G984" t="n">
        <v>131.22</v>
      </c>
      <c r="H984" t="n">
        <v>1.69</v>
      </c>
      <c r="I984" t="n">
        <v>8</v>
      </c>
      <c r="J984" t="n">
        <v>382.43</v>
      </c>
      <c r="K984" t="n">
        <v>61.82</v>
      </c>
      <c r="L984" t="n">
        <v>36.25</v>
      </c>
      <c r="M984" t="n">
        <v>6</v>
      </c>
      <c r="N984" t="n">
        <v>134.36</v>
      </c>
      <c r="O984" t="n">
        <v>47400.92</v>
      </c>
      <c r="P984" t="n">
        <v>315.6</v>
      </c>
      <c r="Q984" t="n">
        <v>444.55</v>
      </c>
      <c r="R984" t="n">
        <v>67.97</v>
      </c>
      <c r="S984" t="n">
        <v>48.21</v>
      </c>
      <c r="T984" t="n">
        <v>3952.29</v>
      </c>
      <c r="U984" t="n">
        <v>0.71</v>
      </c>
      <c r="V984" t="n">
        <v>0.78</v>
      </c>
      <c r="W984" t="n">
        <v>0.17</v>
      </c>
      <c r="X984" t="n">
        <v>0.22</v>
      </c>
      <c r="Y984" t="n">
        <v>1</v>
      </c>
      <c r="Z984" t="n">
        <v>10</v>
      </c>
    </row>
    <row r="985">
      <c r="A985" t="n">
        <v>142</v>
      </c>
      <c r="B985" t="n">
        <v>150</v>
      </c>
      <c r="C985" t="inlineStr">
        <is>
          <t xml:space="preserve">CONCLUIDO	</t>
        </is>
      </c>
      <c r="D985" t="n">
        <v>4.7764</v>
      </c>
      <c r="E985" t="n">
        <v>20.94</v>
      </c>
      <c r="F985" t="n">
        <v>17.49</v>
      </c>
      <c r="G985" t="n">
        <v>131.21</v>
      </c>
      <c r="H985" t="n">
        <v>1.7</v>
      </c>
      <c r="I985" t="n">
        <v>8</v>
      </c>
      <c r="J985" t="n">
        <v>383.17</v>
      </c>
      <c r="K985" t="n">
        <v>61.82</v>
      </c>
      <c r="L985" t="n">
        <v>36.5</v>
      </c>
      <c r="M985" t="n">
        <v>6</v>
      </c>
      <c r="N985" t="n">
        <v>134.84</v>
      </c>
      <c r="O985" t="n">
        <v>47491.48</v>
      </c>
      <c r="P985" t="n">
        <v>315.15</v>
      </c>
      <c r="Q985" t="n">
        <v>444.55</v>
      </c>
      <c r="R985" t="n">
        <v>67.76000000000001</v>
      </c>
      <c r="S985" t="n">
        <v>48.21</v>
      </c>
      <c r="T985" t="n">
        <v>3844.61</v>
      </c>
      <c r="U985" t="n">
        <v>0.71</v>
      </c>
      <c r="V985" t="n">
        <v>0.78</v>
      </c>
      <c r="W985" t="n">
        <v>0.18</v>
      </c>
      <c r="X985" t="n">
        <v>0.22</v>
      </c>
      <c r="Y985" t="n">
        <v>1</v>
      </c>
      <c r="Z985" t="n">
        <v>10</v>
      </c>
    </row>
    <row r="986">
      <c r="A986" t="n">
        <v>143</v>
      </c>
      <c r="B986" t="n">
        <v>150</v>
      </c>
      <c r="C986" t="inlineStr">
        <is>
          <t xml:space="preserve">CONCLUIDO	</t>
        </is>
      </c>
      <c r="D986" t="n">
        <v>4.7799</v>
      </c>
      <c r="E986" t="n">
        <v>20.92</v>
      </c>
      <c r="F986" t="n">
        <v>17.48</v>
      </c>
      <c r="G986" t="n">
        <v>131.1</v>
      </c>
      <c r="H986" t="n">
        <v>1.71</v>
      </c>
      <c r="I986" t="n">
        <v>8</v>
      </c>
      <c r="J986" t="n">
        <v>383.9</v>
      </c>
      <c r="K986" t="n">
        <v>61.82</v>
      </c>
      <c r="L986" t="n">
        <v>36.75</v>
      </c>
      <c r="M986" t="n">
        <v>6</v>
      </c>
      <c r="N986" t="n">
        <v>135.33</v>
      </c>
      <c r="O986" t="n">
        <v>47582.35</v>
      </c>
      <c r="P986" t="n">
        <v>314.29</v>
      </c>
      <c r="Q986" t="n">
        <v>444.55</v>
      </c>
      <c r="R986" t="n">
        <v>67.31999999999999</v>
      </c>
      <c r="S986" t="n">
        <v>48.21</v>
      </c>
      <c r="T986" t="n">
        <v>3622.77</v>
      </c>
      <c r="U986" t="n">
        <v>0.72</v>
      </c>
      <c r="V986" t="n">
        <v>0.78</v>
      </c>
      <c r="W986" t="n">
        <v>0.18</v>
      </c>
      <c r="X986" t="n">
        <v>0.2</v>
      </c>
      <c r="Y986" t="n">
        <v>1</v>
      </c>
      <c r="Z986" t="n">
        <v>10</v>
      </c>
    </row>
    <row r="987">
      <c r="A987" t="n">
        <v>144</v>
      </c>
      <c r="B987" t="n">
        <v>150</v>
      </c>
      <c r="C987" t="inlineStr">
        <is>
          <t xml:space="preserve">CONCLUIDO	</t>
        </is>
      </c>
      <c r="D987" t="n">
        <v>4.7782</v>
      </c>
      <c r="E987" t="n">
        <v>20.93</v>
      </c>
      <c r="F987" t="n">
        <v>17.49</v>
      </c>
      <c r="G987" t="n">
        <v>131.15</v>
      </c>
      <c r="H987" t="n">
        <v>1.72</v>
      </c>
      <c r="I987" t="n">
        <v>8</v>
      </c>
      <c r="J987" t="n">
        <v>384.64</v>
      </c>
      <c r="K987" t="n">
        <v>61.82</v>
      </c>
      <c r="L987" t="n">
        <v>37</v>
      </c>
      <c r="M987" t="n">
        <v>6</v>
      </c>
      <c r="N987" t="n">
        <v>135.82</v>
      </c>
      <c r="O987" t="n">
        <v>47673.67</v>
      </c>
      <c r="P987" t="n">
        <v>314.39</v>
      </c>
      <c r="Q987" t="n">
        <v>444.55</v>
      </c>
      <c r="R987" t="n">
        <v>67.48999999999999</v>
      </c>
      <c r="S987" t="n">
        <v>48.21</v>
      </c>
      <c r="T987" t="n">
        <v>3711.71</v>
      </c>
      <c r="U987" t="n">
        <v>0.71</v>
      </c>
      <c r="V987" t="n">
        <v>0.78</v>
      </c>
      <c r="W987" t="n">
        <v>0.18</v>
      </c>
      <c r="X987" t="n">
        <v>0.21</v>
      </c>
      <c r="Y987" t="n">
        <v>1</v>
      </c>
      <c r="Z987" t="n">
        <v>10</v>
      </c>
    </row>
    <row r="988">
      <c r="A988" t="n">
        <v>145</v>
      </c>
      <c r="B988" t="n">
        <v>150</v>
      </c>
      <c r="C988" t="inlineStr">
        <is>
          <t xml:space="preserve">CONCLUIDO	</t>
        </is>
      </c>
      <c r="D988" t="n">
        <v>4.7787</v>
      </c>
      <c r="E988" t="n">
        <v>20.93</v>
      </c>
      <c r="F988" t="n">
        <v>17.48</v>
      </c>
      <c r="G988" t="n">
        <v>131.13</v>
      </c>
      <c r="H988" t="n">
        <v>1.72</v>
      </c>
      <c r="I988" t="n">
        <v>8</v>
      </c>
      <c r="J988" t="n">
        <v>385.38</v>
      </c>
      <c r="K988" t="n">
        <v>61.82</v>
      </c>
      <c r="L988" t="n">
        <v>37.25</v>
      </c>
      <c r="M988" t="n">
        <v>6</v>
      </c>
      <c r="N988" t="n">
        <v>136.31</v>
      </c>
      <c r="O988" t="n">
        <v>47765.19</v>
      </c>
      <c r="P988" t="n">
        <v>314.05</v>
      </c>
      <c r="Q988" t="n">
        <v>444.55</v>
      </c>
      <c r="R988" t="n">
        <v>67.45999999999999</v>
      </c>
      <c r="S988" t="n">
        <v>48.21</v>
      </c>
      <c r="T988" t="n">
        <v>3692.55</v>
      </c>
      <c r="U988" t="n">
        <v>0.71</v>
      </c>
      <c r="V988" t="n">
        <v>0.78</v>
      </c>
      <c r="W988" t="n">
        <v>0.18</v>
      </c>
      <c r="X988" t="n">
        <v>0.21</v>
      </c>
      <c r="Y988" t="n">
        <v>1</v>
      </c>
      <c r="Z988" t="n">
        <v>10</v>
      </c>
    </row>
    <row r="989">
      <c r="A989" t="n">
        <v>146</v>
      </c>
      <c r="B989" t="n">
        <v>150</v>
      </c>
      <c r="C989" t="inlineStr">
        <is>
          <t xml:space="preserve">CONCLUIDO	</t>
        </is>
      </c>
      <c r="D989" t="n">
        <v>4.8009</v>
      </c>
      <c r="E989" t="n">
        <v>20.83</v>
      </c>
      <c r="F989" t="n">
        <v>17.44</v>
      </c>
      <c r="G989" t="n">
        <v>149.51</v>
      </c>
      <c r="H989" t="n">
        <v>1.73</v>
      </c>
      <c r="I989" t="n">
        <v>7</v>
      </c>
      <c r="J989" t="n">
        <v>386.13</v>
      </c>
      <c r="K989" t="n">
        <v>61.82</v>
      </c>
      <c r="L989" t="n">
        <v>37.5</v>
      </c>
      <c r="M989" t="n">
        <v>5</v>
      </c>
      <c r="N989" t="n">
        <v>136.81</v>
      </c>
      <c r="O989" t="n">
        <v>47857.05</v>
      </c>
      <c r="P989" t="n">
        <v>313.61</v>
      </c>
      <c r="Q989" t="n">
        <v>444.55</v>
      </c>
      <c r="R989" t="n">
        <v>66.03</v>
      </c>
      <c r="S989" t="n">
        <v>48.21</v>
      </c>
      <c r="T989" t="n">
        <v>2983.43</v>
      </c>
      <c r="U989" t="n">
        <v>0.73</v>
      </c>
      <c r="V989" t="n">
        <v>0.78</v>
      </c>
      <c r="W989" t="n">
        <v>0.18</v>
      </c>
      <c r="X989" t="n">
        <v>0.17</v>
      </c>
      <c r="Y989" t="n">
        <v>1</v>
      </c>
      <c r="Z989" t="n">
        <v>10</v>
      </c>
    </row>
    <row r="990">
      <c r="A990" t="n">
        <v>147</v>
      </c>
      <c r="B990" t="n">
        <v>150</v>
      </c>
      <c r="C990" t="inlineStr">
        <is>
          <t xml:space="preserve">CONCLUIDO	</t>
        </is>
      </c>
      <c r="D990" t="n">
        <v>4.8021</v>
      </c>
      <c r="E990" t="n">
        <v>20.82</v>
      </c>
      <c r="F990" t="n">
        <v>17.44</v>
      </c>
      <c r="G990" t="n">
        <v>149.47</v>
      </c>
      <c r="H990" t="n">
        <v>1.74</v>
      </c>
      <c r="I990" t="n">
        <v>7</v>
      </c>
      <c r="J990" t="n">
        <v>386.88</v>
      </c>
      <c r="K990" t="n">
        <v>61.82</v>
      </c>
      <c r="L990" t="n">
        <v>37.75</v>
      </c>
      <c r="M990" t="n">
        <v>5</v>
      </c>
      <c r="N990" t="n">
        <v>137.31</v>
      </c>
      <c r="O990" t="n">
        <v>47949.23</v>
      </c>
      <c r="P990" t="n">
        <v>314.23</v>
      </c>
      <c r="Q990" t="n">
        <v>444.55</v>
      </c>
      <c r="R990" t="n">
        <v>65.88</v>
      </c>
      <c r="S990" t="n">
        <v>48.21</v>
      </c>
      <c r="T990" t="n">
        <v>2907.86</v>
      </c>
      <c r="U990" t="n">
        <v>0.73</v>
      </c>
      <c r="V990" t="n">
        <v>0.78</v>
      </c>
      <c r="W990" t="n">
        <v>0.17</v>
      </c>
      <c r="X990" t="n">
        <v>0.16</v>
      </c>
      <c r="Y990" t="n">
        <v>1</v>
      </c>
      <c r="Z990" t="n">
        <v>10</v>
      </c>
    </row>
    <row r="991">
      <c r="A991" t="n">
        <v>148</v>
      </c>
      <c r="B991" t="n">
        <v>150</v>
      </c>
      <c r="C991" t="inlineStr">
        <is>
          <t xml:space="preserve">CONCLUIDO	</t>
        </is>
      </c>
      <c r="D991" t="n">
        <v>4.7988</v>
      </c>
      <c r="E991" t="n">
        <v>20.84</v>
      </c>
      <c r="F991" t="n">
        <v>17.45</v>
      </c>
      <c r="G991" t="n">
        <v>149.59</v>
      </c>
      <c r="H991" t="n">
        <v>1.75</v>
      </c>
      <c r="I991" t="n">
        <v>7</v>
      </c>
      <c r="J991" t="n">
        <v>387.63</v>
      </c>
      <c r="K991" t="n">
        <v>61.82</v>
      </c>
      <c r="L991" t="n">
        <v>38</v>
      </c>
      <c r="M991" t="n">
        <v>5</v>
      </c>
      <c r="N991" t="n">
        <v>137.81</v>
      </c>
      <c r="O991" t="n">
        <v>48041.76</v>
      </c>
      <c r="P991" t="n">
        <v>314.66</v>
      </c>
      <c r="Q991" t="n">
        <v>444.55</v>
      </c>
      <c r="R991" t="n">
        <v>66.36</v>
      </c>
      <c r="S991" t="n">
        <v>48.21</v>
      </c>
      <c r="T991" t="n">
        <v>3148.37</v>
      </c>
      <c r="U991" t="n">
        <v>0.73</v>
      </c>
      <c r="V991" t="n">
        <v>0.78</v>
      </c>
      <c r="W991" t="n">
        <v>0.17</v>
      </c>
      <c r="X991" t="n">
        <v>0.17</v>
      </c>
      <c r="Y991" t="n">
        <v>1</v>
      </c>
      <c r="Z991" t="n">
        <v>10</v>
      </c>
    </row>
    <row r="992">
      <c r="A992" t="n">
        <v>149</v>
      </c>
      <c r="B992" t="n">
        <v>150</v>
      </c>
      <c r="C992" t="inlineStr">
        <is>
          <t xml:space="preserve">CONCLUIDO	</t>
        </is>
      </c>
      <c r="D992" t="n">
        <v>4.8001</v>
      </c>
      <c r="E992" t="n">
        <v>20.83</v>
      </c>
      <c r="F992" t="n">
        <v>17.45</v>
      </c>
      <c r="G992" t="n">
        <v>149.54</v>
      </c>
      <c r="H992" t="n">
        <v>1.76</v>
      </c>
      <c r="I992" t="n">
        <v>7</v>
      </c>
      <c r="J992" t="n">
        <v>388.38</v>
      </c>
      <c r="K992" t="n">
        <v>61.82</v>
      </c>
      <c r="L992" t="n">
        <v>38.25</v>
      </c>
      <c r="M992" t="n">
        <v>5</v>
      </c>
      <c r="N992" t="n">
        <v>138.31</v>
      </c>
      <c r="O992" t="n">
        <v>48134.63</v>
      </c>
      <c r="P992" t="n">
        <v>314.87</v>
      </c>
      <c r="Q992" t="n">
        <v>444.55</v>
      </c>
      <c r="R992" t="n">
        <v>66.12</v>
      </c>
      <c r="S992" t="n">
        <v>48.21</v>
      </c>
      <c r="T992" t="n">
        <v>3030.39</v>
      </c>
      <c r="U992" t="n">
        <v>0.73</v>
      </c>
      <c r="V992" t="n">
        <v>0.78</v>
      </c>
      <c r="W992" t="n">
        <v>0.18</v>
      </c>
      <c r="X992" t="n">
        <v>0.17</v>
      </c>
      <c r="Y992" t="n">
        <v>1</v>
      </c>
      <c r="Z992" t="n">
        <v>10</v>
      </c>
    </row>
    <row r="993">
      <c r="A993" t="n">
        <v>150</v>
      </c>
      <c r="B993" t="n">
        <v>150</v>
      </c>
      <c r="C993" t="inlineStr">
        <is>
          <t xml:space="preserve">CONCLUIDO	</t>
        </is>
      </c>
      <c r="D993" t="n">
        <v>4.801</v>
      </c>
      <c r="E993" t="n">
        <v>20.83</v>
      </c>
      <c r="F993" t="n">
        <v>17.44</v>
      </c>
      <c r="G993" t="n">
        <v>149.51</v>
      </c>
      <c r="H993" t="n">
        <v>1.76</v>
      </c>
      <c r="I993" t="n">
        <v>7</v>
      </c>
      <c r="J993" t="n">
        <v>389.14</v>
      </c>
      <c r="K993" t="n">
        <v>61.82</v>
      </c>
      <c r="L993" t="n">
        <v>38.5</v>
      </c>
      <c r="M993" t="n">
        <v>5</v>
      </c>
      <c r="N993" t="n">
        <v>138.81</v>
      </c>
      <c r="O993" t="n">
        <v>48227.84</v>
      </c>
      <c r="P993" t="n">
        <v>315.4</v>
      </c>
      <c r="Q993" t="n">
        <v>444.55</v>
      </c>
      <c r="R993" t="n">
        <v>65.98999999999999</v>
      </c>
      <c r="S993" t="n">
        <v>48.21</v>
      </c>
      <c r="T993" t="n">
        <v>2965.48</v>
      </c>
      <c r="U993" t="n">
        <v>0.73</v>
      </c>
      <c r="V993" t="n">
        <v>0.78</v>
      </c>
      <c r="W993" t="n">
        <v>0.18</v>
      </c>
      <c r="X993" t="n">
        <v>0.17</v>
      </c>
      <c r="Y993" t="n">
        <v>1</v>
      </c>
      <c r="Z993" t="n">
        <v>10</v>
      </c>
    </row>
    <row r="994">
      <c r="A994" t="n">
        <v>151</v>
      </c>
      <c r="B994" t="n">
        <v>150</v>
      </c>
      <c r="C994" t="inlineStr">
        <is>
          <t xml:space="preserve">CONCLUIDO	</t>
        </is>
      </c>
      <c r="D994" t="n">
        <v>4.802</v>
      </c>
      <c r="E994" t="n">
        <v>20.82</v>
      </c>
      <c r="F994" t="n">
        <v>17.44</v>
      </c>
      <c r="G994" t="n">
        <v>149.47</v>
      </c>
      <c r="H994" t="n">
        <v>1.77</v>
      </c>
      <c r="I994" t="n">
        <v>7</v>
      </c>
      <c r="J994" t="n">
        <v>389.89</v>
      </c>
      <c r="K994" t="n">
        <v>61.82</v>
      </c>
      <c r="L994" t="n">
        <v>38.75</v>
      </c>
      <c r="M994" t="n">
        <v>5</v>
      </c>
      <c r="N994" t="n">
        <v>139.32</v>
      </c>
      <c r="O994" t="n">
        <v>48321.4</v>
      </c>
      <c r="P994" t="n">
        <v>315.86</v>
      </c>
      <c r="Q994" t="n">
        <v>444.55</v>
      </c>
      <c r="R994" t="n">
        <v>65.84999999999999</v>
      </c>
      <c r="S994" t="n">
        <v>48.21</v>
      </c>
      <c r="T994" t="n">
        <v>2894.34</v>
      </c>
      <c r="U994" t="n">
        <v>0.73</v>
      </c>
      <c r="V994" t="n">
        <v>0.78</v>
      </c>
      <c r="W994" t="n">
        <v>0.18</v>
      </c>
      <c r="X994" t="n">
        <v>0.16</v>
      </c>
      <c r="Y994" t="n">
        <v>1</v>
      </c>
      <c r="Z994" t="n">
        <v>10</v>
      </c>
    </row>
    <row r="995">
      <c r="A995" t="n">
        <v>152</v>
      </c>
      <c r="B995" t="n">
        <v>150</v>
      </c>
      <c r="C995" t="inlineStr">
        <is>
          <t xml:space="preserve">CONCLUIDO	</t>
        </is>
      </c>
      <c r="D995" t="n">
        <v>4.8</v>
      </c>
      <c r="E995" t="n">
        <v>20.83</v>
      </c>
      <c r="F995" t="n">
        <v>17.45</v>
      </c>
      <c r="G995" t="n">
        <v>149.55</v>
      </c>
      <c r="H995" t="n">
        <v>1.78</v>
      </c>
      <c r="I995" t="n">
        <v>7</v>
      </c>
      <c r="J995" t="n">
        <v>390.66</v>
      </c>
      <c r="K995" t="n">
        <v>61.82</v>
      </c>
      <c r="L995" t="n">
        <v>39</v>
      </c>
      <c r="M995" t="n">
        <v>5</v>
      </c>
      <c r="N995" t="n">
        <v>139.83</v>
      </c>
      <c r="O995" t="n">
        <v>48415.31</v>
      </c>
      <c r="P995" t="n">
        <v>316.12</v>
      </c>
      <c r="Q995" t="n">
        <v>444.55</v>
      </c>
      <c r="R995" t="n">
        <v>66.18000000000001</v>
      </c>
      <c r="S995" t="n">
        <v>48.21</v>
      </c>
      <c r="T995" t="n">
        <v>3058.64</v>
      </c>
      <c r="U995" t="n">
        <v>0.73</v>
      </c>
      <c r="V995" t="n">
        <v>0.78</v>
      </c>
      <c r="W995" t="n">
        <v>0.17</v>
      </c>
      <c r="X995" t="n">
        <v>0.17</v>
      </c>
      <c r="Y995" t="n">
        <v>1</v>
      </c>
      <c r="Z995" t="n">
        <v>10</v>
      </c>
    </row>
    <row r="996">
      <c r="A996" t="n">
        <v>153</v>
      </c>
      <c r="B996" t="n">
        <v>150</v>
      </c>
      <c r="C996" t="inlineStr">
        <is>
          <t xml:space="preserve">CONCLUIDO	</t>
        </is>
      </c>
      <c r="D996" t="n">
        <v>4.8017</v>
      </c>
      <c r="E996" t="n">
        <v>20.83</v>
      </c>
      <c r="F996" t="n">
        <v>17.44</v>
      </c>
      <c r="G996" t="n">
        <v>149.48</v>
      </c>
      <c r="H996" t="n">
        <v>1.79</v>
      </c>
      <c r="I996" t="n">
        <v>7</v>
      </c>
      <c r="J996" t="n">
        <v>391.42</v>
      </c>
      <c r="K996" t="n">
        <v>61.82</v>
      </c>
      <c r="L996" t="n">
        <v>39.25</v>
      </c>
      <c r="M996" t="n">
        <v>5</v>
      </c>
      <c r="N996" t="n">
        <v>140.35</v>
      </c>
      <c r="O996" t="n">
        <v>48509.7</v>
      </c>
      <c r="P996" t="n">
        <v>316.29</v>
      </c>
      <c r="Q996" t="n">
        <v>444.55</v>
      </c>
      <c r="R996" t="n">
        <v>65.91</v>
      </c>
      <c r="S996" t="n">
        <v>48.21</v>
      </c>
      <c r="T996" t="n">
        <v>2923.67</v>
      </c>
      <c r="U996" t="n">
        <v>0.73</v>
      </c>
      <c r="V996" t="n">
        <v>0.78</v>
      </c>
      <c r="W996" t="n">
        <v>0.18</v>
      </c>
      <c r="X996" t="n">
        <v>0.16</v>
      </c>
      <c r="Y996" t="n">
        <v>1</v>
      </c>
      <c r="Z996" t="n">
        <v>10</v>
      </c>
    </row>
    <row r="997">
      <c r="A997" t="n">
        <v>154</v>
      </c>
      <c r="B997" t="n">
        <v>150</v>
      </c>
      <c r="C997" t="inlineStr">
        <is>
          <t xml:space="preserve">CONCLUIDO	</t>
        </is>
      </c>
      <c r="D997" t="n">
        <v>4.8015</v>
      </c>
      <c r="E997" t="n">
        <v>20.83</v>
      </c>
      <c r="F997" t="n">
        <v>17.44</v>
      </c>
      <c r="G997" t="n">
        <v>149.49</v>
      </c>
      <c r="H997" t="n">
        <v>1.8</v>
      </c>
      <c r="I997" t="n">
        <v>7</v>
      </c>
      <c r="J997" t="n">
        <v>392.19</v>
      </c>
      <c r="K997" t="n">
        <v>61.82</v>
      </c>
      <c r="L997" t="n">
        <v>39.5</v>
      </c>
      <c r="M997" t="n">
        <v>5</v>
      </c>
      <c r="N997" t="n">
        <v>140.87</v>
      </c>
      <c r="O997" t="n">
        <v>48604.33</v>
      </c>
      <c r="P997" t="n">
        <v>316.43</v>
      </c>
      <c r="Q997" t="n">
        <v>444.55</v>
      </c>
      <c r="R997" t="n">
        <v>65.97</v>
      </c>
      <c r="S997" t="n">
        <v>48.21</v>
      </c>
      <c r="T997" t="n">
        <v>2955.25</v>
      </c>
      <c r="U997" t="n">
        <v>0.73</v>
      </c>
      <c r="V997" t="n">
        <v>0.78</v>
      </c>
      <c r="W997" t="n">
        <v>0.17</v>
      </c>
      <c r="X997" t="n">
        <v>0.16</v>
      </c>
      <c r="Y997" t="n">
        <v>1</v>
      </c>
      <c r="Z997" t="n">
        <v>10</v>
      </c>
    </row>
    <row r="998">
      <c r="A998" t="n">
        <v>155</v>
      </c>
      <c r="B998" t="n">
        <v>150</v>
      </c>
      <c r="C998" t="inlineStr">
        <is>
          <t xml:space="preserve">CONCLUIDO	</t>
        </is>
      </c>
      <c r="D998" t="n">
        <v>4.8024</v>
      </c>
      <c r="E998" t="n">
        <v>20.82</v>
      </c>
      <c r="F998" t="n">
        <v>17.44</v>
      </c>
      <c r="G998" t="n">
        <v>149.46</v>
      </c>
      <c r="H998" t="n">
        <v>1.8</v>
      </c>
      <c r="I998" t="n">
        <v>7</v>
      </c>
      <c r="J998" t="n">
        <v>392.96</v>
      </c>
      <c r="K998" t="n">
        <v>61.82</v>
      </c>
      <c r="L998" t="n">
        <v>39.75</v>
      </c>
      <c r="M998" t="n">
        <v>5</v>
      </c>
      <c r="N998" t="n">
        <v>141.39</v>
      </c>
      <c r="O998" t="n">
        <v>48699.33</v>
      </c>
      <c r="P998" t="n">
        <v>316.91</v>
      </c>
      <c r="Q998" t="n">
        <v>444.55</v>
      </c>
      <c r="R998" t="n">
        <v>65.72</v>
      </c>
      <c r="S998" t="n">
        <v>48.21</v>
      </c>
      <c r="T998" t="n">
        <v>2828.62</v>
      </c>
      <c r="U998" t="n">
        <v>0.73</v>
      </c>
      <c r="V998" t="n">
        <v>0.78</v>
      </c>
      <c r="W998" t="n">
        <v>0.18</v>
      </c>
      <c r="X998" t="n">
        <v>0.16</v>
      </c>
      <c r="Y998" t="n">
        <v>1</v>
      </c>
      <c r="Z998" t="n">
        <v>10</v>
      </c>
    </row>
    <row r="999">
      <c r="A999" t="n">
        <v>156</v>
      </c>
      <c r="B999" t="n">
        <v>150</v>
      </c>
      <c r="C999" t="inlineStr">
        <is>
          <t xml:space="preserve">CONCLUIDO	</t>
        </is>
      </c>
      <c r="D999" t="n">
        <v>4.8074</v>
      </c>
      <c r="E999" t="n">
        <v>20.8</v>
      </c>
      <c r="F999" t="n">
        <v>17.41</v>
      </c>
      <c r="G999" t="n">
        <v>149.27</v>
      </c>
      <c r="H999" t="n">
        <v>1.81</v>
      </c>
      <c r="I999" t="n">
        <v>7</v>
      </c>
      <c r="J999" t="n">
        <v>393.73</v>
      </c>
      <c r="K999" t="n">
        <v>61.82</v>
      </c>
      <c r="L999" t="n">
        <v>40</v>
      </c>
      <c r="M999" t="n">
        <v>5</v>
      </c>
      <c r="N999" t="n">
        <v>141.91</v>
      </c>
      <c r="O999" t="n">
        <v>48794.7</v>
      </c>
      <c r="P999" t="n">
        <v>316.5</v>
      </c>
      <c r="Q999" t="n">
        <v>444.55</v>
      </c>
      <c r="R999" t="n">
        <v>64.92</v>
      </c>
      <c r="S999" t="n">
        <v>48.21</v>
      </c>
      <c r="T999" t="n">
        <v>2430.3</v>
      </c>
      <c r="U999" t="n">
        <v>0.74</v>
      </c>
      <c r="V999" t="n">
        <v>0.78</v>
      </c>
      <c r="W999" t="n">
        <v>0.18</v>
      </c>
      <c r="X999" t="n">
        <v>0.14</v>
      </c>
      <c r="Y999" t="n">
        <v>1</v>
      </c>
      <c r="Z999" t="n">
        <v>10</v>
      </c>
    </row>
    <row r="1000">
      <c r="A1000" t="n">
        <v>0</v>
      </c>
      <c r="B1000" t="n">
        <v>10</v>
      </c>
      <c r="C1000" t="inlineStr">
        <is>
          <t xml:space="preserve">CONCLUIDO	</t>
        </is>
      </c>
      <c r="D1000" t="n">
        <v>4.8164</v>
      </c>
      <c r="E1000" t="n">
        <v>20.76</v>
      </c>
      <c r="F1000" t="n">
        <v>18.6</v>
      </c>
      <c r="G1000" t="n">
        <v>24.27</v>
      </c>
      <c r="H1000" t="n">
        <v>0.64</v>
      </c>
      <c r="I1000" t="n">
        <v>46</v>
      </c>
      <c r="J1000" t="n">
        <v>26.11</v>
      </c>
      <c r="K1000" t="n">
        <v>12.1</v>
      </c>
      <c r="L1000" t="n">
        <v>1</v>
      </c>
      <c r="M1000" t="n">
        <v>4</v>
      </c>
      <c r="N1000" t="n">
        <v>3.01</v>
      </c>
      <c r="O1000" t="n">
        <v>3454.41</v>
      </c>
      <c r="P1000" t="n">
        <v>53.24</v>
      </c>
      <c r="Q1000" t="n">
        <v>444.56</v>
      </c>
      <c r="R1000" t="n">
        <v>102.23</v>
      </c>
      <c r="S1000" t="n">
        <v>48.21</v>
      </c>
      <c r="T1000" t="n">
        <v>20892.11</v>
      </c>
      <c r="U1000" t="n">
        <v>0.47</v>
      </c>
      <c r="V1000" t="n">
        <v>0.73</v>
      </c>
      <c r="W1000" t="n">
        <v>0.29</v>
      </c>
      <c r="X1000" t="n">
        <v>1.33</v>
      </c>
      <c r="Y1000" t="n">
        <v>1</v>
      </c>
      <c r="Z1000" t="n">
        <v>10</v>
      </c>
    </row>
    <row r="1001">
      <c r="A1001" t="n">
        <v>1</v>
      </c>
      <c r="B1001" t="n">
        <v>10</v>
      </c>
      <c r="C1001" t="inlineStr">
        <is>
          <t xml:space="preserve">CONCLUIDO	</t>
        </is>
      </c>
      <c r="D1001" t="n">
        <v>4.8179</v>
      </c>
      <c r="E1001" t="n">
        <v>20.76</v>
      </c>
      <c r="F1001" t="n">
        <v>18.6</v>
      </c>
      <c r="G1001" t="n">
        <v>24.26</v>
      </c>
      <c r="H1001" t="n">
        <v>0.79</v>
      </c>
      <c r="I1001" t="n">
        <v>46</v>
      </c>
      <c r="J1001" t="n">
        <v>26.38</v>
      </c>
      <c r="K1001" t="n">
        <v>12.1</v>
      </c>
      <c r="L1001" t="n">
        <v>1.25</v>
      </c>
      <c r="M1001" t="n">
        <v>0</v>
      </c>
      <c r="N1001" t="n">
        <v>3.04</v>
      </c>
      <c r="O1001" t="n">
        <v>3487.87</v>
      </c>
      <c r="P1001" t="n">
        <v>53.65</v>
      </c>
      <c r="Q1001" t="n">
        <v>444.57</v>
      </c>
      <c r="R1001" t="n">
        <v>101.64</v>
      </c>
      <c r="S1001" t="n">
        <v>48.21</v>
      </c>
      <c r="T1001" t="n">
        <v>20595.83</v>
      </c>
      <c r="U1001" t="n">
        <v>0.47</v>
      </c>
      <c r="V1001" t="n">
        <v>0.73</v>
      </c>
      <c r="W1001" t="n">
        <v>0.3</v>
      </c>
      <c r="X1001" t="n">
        <v>1.32</v>
      </c>
      <c r="Y1001" t="n">
        <v>1</v>
      </c>
      <c r="Z1001" t="n">
        <v>10</v>
      </c>
    </row>
    <row r="1002">
      <c r="A1002" t="n">
        <v>0</v>
      </c>
      <c r="B1002" t="n">
        <v>45</v>
      </c>
      <c r="C1002" t="inlineStr">
        <is>
          <t xml:space="preserve">CONCLUIDO	</t>
        </is>
      </c>
      <c r="D1002" t="n">
        <v>3.8475</v>
      </c>
      <c r="E1002" t="n">
        <v>25.99</v>
      </c>
      <c r="F1002" t="n">
        <v>21.21</v>
      </c>
      <c r="G1002" t="n">
        <v>9.359999999999999</v>
      </c>
      <c r="H1002" t="n">
        <v>0.18</v>
      </c>
      <c r="I1002" t="n">
        <v>136</v>
      </c>
      <c r="J1002" t="n">
        <v>98.70999999999999</v>
      </c>
      <c r="K1002" t="n">
        <v>39.72</v>
      </c>
      <c r="L1002" t="n">
        <v>1</v>
      </c>
      <c r="M1002" t="n">
        <v>134</v>
      </c>
      <c r="N1002" t="n">
        <v>12.99</v>
      </c>
      <c r="O1002" t="n">
        <v>12407.75</v>
      </c>
      <c r="P1002" t="n">
        <v>187.01</v>
      </c>
      <c r="Q1002" t="n">
        <v>444.6</v>
      </c>
      <c r="R1002" t="n">
        <v>189.01</v>
      </c>
      <c r="S1002" t="n">
        <v>48.21</v>
      </c>
      <c r="T1002" t="n">
        <v>63828.45</v>
      </c>
      <c r="U1002" t="n">
        <v>0.26</v>
      </c>
      <c r="V1002" t="n">
        <v>0.64</v>
      </c>
      <c r="W1002" t="n">
        <v>0.38</v>
      </c>
      <c r="X1002" t="n">
        <v>3.93</v>
      </c>
      <c r="Y1002" t="n">
        <v>1</v>
      </c>
      <c r="Z1002" t="n">
        <v>10</v>
      </c>
    </row>
    <row r="1003">
      <c r="A1003" t="n">
        <v>1</v>
      </c>
      <c r="B1003" t="n">
        <v>45</v>
      </c>
      <c r="C1003" t="inlineStr">
        <is>
          <t xml:space="preserve">CONCLUIDO	</t>
        </is>
      </c>
      <c r="D1003" t="n">
        <v>4.1085</v>
      </c>
      <c r="E1003" t="n">
        <v>24.34</v>
      </c>
      <c r="F1003" t="n">
        <v>20.23</v>
      </c>
      <c r="G1003" t="n">
        <v>11.79</v>
      </c>
      <c r="H1003" t="n">
        <v>0.22</v>
      </c>
      <c r="I1003" t="n">
        <v>103</v>
      </c>
      <c r="J1003" t="n">
        <v>99.02</v>
      </c>
      <c r="K1003" t="n">
        <v>39.72</v>
      </c>
      <c r="L1003" t="n">
        <v>1.25</v>
      </c>
      <c r="M1003" t="n">
        <v>101</v>
      </c>
      <c r="N1003" t="n">
        <v>13.05</v>
      </c>
      <c r="O1003" t="n">
        <v>12446.14</v>
      </c>
      <c r="P1003" t="n">
        <v>177.43</v>
      </c>
      <c r="Q1003" t="n">
        <v>444.63</v>
      </c>
      <c r="R1003" t="n">
        <v>157.02</v>
      </c>
      <c r="S1003" t="n">
        <v>48.21</v>
      </c>
      <c r="T1003" t="n">
        <v>47999</v>
      </c>
      <c r="U1003" t="n">
        <v>0.31</v>
      </c>
      <c r="V1003" t="n">
        <v>0.67</v>
      </c>
      <c r="W1003" t="n">
        <v>0.33</v>
      </c>
      <c r="X1003" t="n">
        <v>2.96</v>
      </c>
      <c r="Y1003" t="n">
        <v>1</v>
      </c>
      <c r="Z1003" t="n">
        <v>10</v>
      </c>
    </row>
    <row r="1004">
      <c r="A1004" t="n">
        <v>2</v>
      </c>
      <c r="B1004" t="n">
        <v>45</v>
      </c>
      <c r="C1004" t="inlineStr">
        <is>
          <t xml:space="preserve">CONCLUIDO	</t>
        </is>
      </c>
      <c r="D1004" t="n">
        <v>4.2885</v>
      </c>
      <c r="E1004" t="n">
        <v>23.32</v>
      </c>
      <c r="F1004" t="n">
        <v>19.62</v>
      </c>
      <c r="G1004" t="n">
        <v>14.19</v>
      </c>
      <c r="H1004" t="n">
        <v>0.27</v>
      </c>
      <c r="I1004" t="n">
        <v>83</v>
      </c>
      <c r="J1004" t="n">
        <v>99.33</v>
      </c>
      <c r="K1004" t="n">
        <v>39.72</v>
      </c>
      <c r="L1004" t="n">
        <v>1.5</v>
      </c>
      <c r="M1004" t="n">
        <v>81</v>
      </c>
      <c r="N1004" t="n">
        <v>13.11</v>
      </c>
      <c r="O1004" t="n">
        <v>12484.55</v>
      </c>
      <c r="P1004" t="n">
        <v>171.1</v>
      </c>
      <c r="Q1004" t="n">
        <v>444.56</v>
      </c>
      <c r="R1004" t="n">
        <v>137.1</v>
      </c>
      <c r="S1004" t="n">
        <v>48.21</v>
      </c>
      <c r="T1004" t="n">
        <v>38141.16</v>
      </c>
      <c r="U1004" t="n">
        <v>0.35</v>
      </c>
      <c r="V1004" t="n">
        <v>0.7</v>
      </c>
      <c r="W1004" t="n">
        <v>0.3</v>
      </c>
      <c r="X1004" t="n">
        <v>2.35</v>
      </c>
      <c r="Y1004" t="n">
        <v>1</v>
      </c>
      <c r="Z1004" t="n">
        <v>10</v>
      </c>
    </row>
    <row r="1005">
      <c r="A1005" t="n">
        <v>3</v>
      </c>
      <c r="B1005" t="n">
        <v>45</v>
      </c>
      <c r="C1005" t="inlineStr">
        <is>
          <t xml:space="preserve">CONCLUIDO	</t>
        </is>
      </c>
      <c r="D1005" t="n">
        <v>4.414</v>
      </c>
      <c r="E1005" t="n">
        <v>22.66</v>
      </c>
      <c r="F1005" t="n">
        <v>19.23</v>
      </c>
      <c r="G1005" t="n">
        <v>16.48</v>
      </c>
      <c r="H1005" t="n">
        <v>0.31</v>
      </c>
      <c r="I1005" t="n">
        <v>70</v>
      </c>
      <c r="J1005" t="n">
        <v>99.64</v>
      </c>
      <c r="K1005" t="n">
        <v>39.72</v>
      </c>
      <c r="L1005" t="n">
        <v>1.75</v>
      </c>
      <c r="M1005" t="n">
        <v>68</v>
      </c>
      <c r="N1005" t="n">
        <v>13.18</v>
      </c>
      <c r="O1005" t="n">
        <v>12522.99</v>
      </c>
      <c r="P1005" t="n">
        <v>166.85</v>
      </c>
      <c r="Q1005" t="n">
        <v>444.58</v>
      </c>
      <c r="R1005" t="n">
        <v>124.03</v>
      </c>
      <c r="S1005" t="n">
        <v>48.21</v>
      </c>
      <c r="T1005" t="n">
        <v>31671.67</v>
      </c>
      <c r="U1005" t="n">
        <v>0.39</v>
      </c>
      <c r="V1005" t="n">
        <v>0.71</v>
      </c>
      <c r="W1005" t="n">
        <v>0.28</v>
      </c>
      <c r="X1005" t="n">
        <v>1.95</v>
      </c>
      <c r="Y1005" t="n">
        <v>1</v>
      </c>
      <c r="Z1005" t="n">
        <v>10</v>
      </c>
    </row>
    <row r="1006">
      <c r="A1006" t="n">
        <v>4</v>
      </c>
      <c r="B1006" t="n">
        <v>45</v>
      </c>
      <c r="C1006" t="inlineStr">
        <is>
          <t xml:space="preserve">CONCLUIDO	</t>
        </is>
      </c>
      <c r="D1006" t="n">
        <v>4.5196</v>
      </c>
      <c r="E1006" t="n">
        <v>22.13</v>
      </c>
      <c r="F1006" t="n">
        <v>18.9</v>
      </c>
      <c r="G1006" t="n">
        <v>18.9</v>
      </c>
      <c r="H1006" t="n">
        <v>0.35</v>
      </c>
      <c r="I1006" t="n">
        <v>60</v>
      </c>
      <c r="J1006" t="n">
        <v>99.95</v>
      </c>
      <c r="K1006" t="n">
        <v>39.72</v>
      </c>
      <c r="L1006" t="n">
        <v>2</v>
      </c>
      <c r="M1006" t="n">
        <v>58</v>
      </c>
      <c r="N1006" t="n">
        <v>13.24</v>
      </c>
      <c r="O1006" t="n">
        <v>12561.45</v>
      </c>
      <c r="P1006" t="n">
        <v>163.09</v>
      </c>
      <c r="Q1006" t="n">
        <v>444.57</v>
      </c>
      <c r="R1006" t="n">
        <v>113.43</v>
      </c>
      <c r="S1006" t="n">
        <v>48.21</v>
      </c>
      <c r="T1006" t="n">
        <v>26420.65</v>
      </c>
      <c r="U1006" t="n">
        <v>0.42</v>
      </c>
      <c r="V1006" t="n">
        <v>0.72</v>
      </c>
      <c r="W1006" t="n">
        <v>0.26</v>
      </c>
      <c r="X1006" t="n">
        <v>1.63</v>
      </c>
      <c r="Y1006" t="n">
        <v>1</v>
      </c>
      <c r="Z1006" t="n">
        <v>10</v>
      </c>
    </row>
    <row r="1007">
      <c r="A1007" t="n">
        <v>5</v>
      </c>
      <c r="B1007" t="n">
        <v>45</v>
      </c>
      <c r="C1007" t="inlineStr">
        <is>
          <t xml:space="preserve">CONCLUIDO	</t>
        </is>
      </c>
      <c r="D1007" t="n">
        <v>4.6269</v>
      </c>
      <c r="E1007" t="n">
        <v>21.61</v>
      </c>
      <c r="F1007" t="n">
        <v>18.56</v>
      </c>
      <c r="G1007" t="n">
        <v>21.41</v>
      </c>
      <c r="H1007" t="n">
        <v>0.39</v>
      </c>
      <c r="I1007" t="n">
        <v>52</v>
      </c>
      <c r="J1007" t="n">
        <v>100.27</v>
      </c>
      <c r="K1007" t="n">
        <v>39.72</v>
      </c>
      <c r="L1007" t="n">
        <v>2.25</v>
      </c>
      <c r="M1007" t="n">
        <v>50</v>
      </c>
      <c r="N1007" t="n">
        <v>13.3</v>
      </c>
      <c r="O1007" t="n">
        <v>12599.94</v>
      </c>
      <c r="P1007" t="n">
        <v>159.06</v>
      </c>
      <c r="Q1007" t="n">
        <v>444.56</v>
      </c>
      <c r="R1007" t="n">
        <v>102.35</v>
      </c>
      <c r="S1007" t="n">
        <v>48.21</v>
      </c>
      <c r="T1007" t="n">
        <v>20921.87</v>
      </c>
      <c r="U1007" t="n">
        <v>0.47</v>
      </c>
      <c r="V1007" t="n">
        <v>0.74</v>
      </c>
      <c r="W1007" t="n">
        <v>0.23</v>
      </c>
      <c r="X1007" t="n">
        <v>1.28</v>
      </c>
      <c r="Y1007" t="n">
        <v>1</v>
      </c>
      <c r="Z1007" t="n">
        <v>10</v>
      </c>
    </row>
    <row r="1008">
      <c r="A1008" t="n">
        <v>6</v>
      </c>
      <c r="B1008" t="n">
        <v>45</v>
      </c>
      <c r="C1008" t="inlineStr">
        <is>
          <t xml:space="preserve">CONCLUIDO	</t>
        </is>
      </c>
      <c r="D1008" t="n">
        <v>4.626</v>
      </c>
      <c r="E1008" t="n">
        <v>21.62</v>
      </c>
      <c r="F1008" t="n">
        <v>18.66</v>
      </c>
      <c r="G1008" t="n">
        <v>23.82</v>
      </c>
      <c r="H1008" t="n">
        <v>0.44</v>
      </c>
      <c r="I1008" t="n">
        <v>47</v>
      </c>
      <c r="J1008" t="n">
        <v>100.58</v>
      </c>
      <c r="K1008" t="n">
        <v>39.72</v>
      </c>
      <c r="L1008" t="n">
        <v>2.5</v>
      </c>
      <c r="M1008" t="n">
        <v>45</v>
      </c>
      <c r="N1008" t="n">
        <v>13.36</v>
      </c>
      <c r="O1008" t="n">
        <v>12638.45</v>
      </c>
      <c r="P1008" t="n">
        <v>159.28</v>
      </c>
      <c r="Q1008" t="n">
        <v>444.6</v>
      </c>
      <c r="R1008" t="n">
        <v>106.02</v>
      </c>
      <c r="S1008" t="n">
        <v>48.21</v>
      </c>
      <c r="T1008" t="n">
        <v>22781.76</v>
      </c>
      <c r="U1008" t="n">
        <v>0.45</v>
      </c>
      <c r="V1008" t="n">
        <v>0.73</v>
      </c>
      <c r="W1008" t="n">
        <v>0.24</v>
      </c>
      <c r="X1008" t="n">
        <v>1.38</v>
      </c>
      <c r="Y1008" t="n">
        <v>1</v>
      </c>
      <c r="Z1008" t="n">
        <v>10</v>
      </c>
    </row>
    <row r="1009">
      <c r="A1009" t="n">
        <v>7</v>
      </c>
      <c r="B1009" t="n">
        <v>45</v>
      </c>
      <c r="C1009" t="inlineStr">
        <is>
          <t xml:space="preserve">CONCLUIDO	</t>
        </is>
      </c>
      <c r="D1009" t="n">
        <v>4.6899</v>
      </c>
      <c r="E1009" t="n">
        <v>21.32</v>
      </c>
      <c r="F1009" t="n">
        <v>18.47</v>
      </c>
      <c r="G1009" t="n">
        <v>26.39</v>
      </c>
      <c r="H1009" t="n">
        <v>0.48</v>
      </c>
      <c r="I1009" t="n">
        <v>42</v>
      </c>
      <c r="J1009" t="n">
        <v>100.89</v>
      </c>
      <c r="K1009" t="n">
        <v>39.72</v>
      </c>
      <c r="L1009" t="n">
        <v>2.75</v>
      </c>
      <c r="M1009" t="n">
        <v>40</v>
      </c>
      <c r="N1009" t="n">
        <v>13.42</v>
      </c>
      <c r="O1009" t="n">
        <v>12676.98</v>
      </c>
      <c r="P1009" t="n">
        <v>156.98</v>
      </c>
      <c r="Q1009" t="n">
        <v>444.57</v>
      </c>
      <c r="R1009" t="n">
        <v>99.56999999999999</v>
      </c>
      <c r="S1009" t="n">
        <v>48.21</v>
      </c>
      <c r="T1009" t="n">
        <v>19582.22</v>
      </c>
      <c r="U1009" t="n">
        <v>0.48</v>
      </c>
      <c r="V1009" t="n">
        <v>0.74</v>
      </c>
      <c r="W1009" t="n">
        <v>0.23</v>
      </c>
      <c r="X1009" t="n">
        <v>1.19</v>
      </c>
      <c r="Y1009" t="n">
        <v>1</v>
      </c>
      <c r="Z1009" t="n">
        <v>10</v>
      </c>
    </row>
    <row r="1010">
      <c r="A1010" t="n">
        <v>8</v>
      </c>
      <c r="B1010" t="n">
        <v>45</v>
      </c>
      <c r="C1010" t="inlineStr">
        <is>
          <t xml:space="preserve">CONCLUIDO	</t>
        </is>
      </c>
      <c r="D1010" t="n">
        <v>4.7241</v>
      </c>
      <c r="E1010" t="n">
        <v>21.17</v>
      </c>
      <c r="F1010" t="n">
        <v>18.38</v>
      </c>
      <c r="G1010" t="n">
        <v>28.27</v>
      </c>
      <c r="H1010" t="n">
        <v>0.52</v>
      </c>
      <c r="I1010" t="n">
        <v>39</v>
      </c>
      <c r="J1010" t="n">
        <v>101.2</v>
      </c>
      <c r="K1010" t="n">
        <v>39.72</v>
      </c>
      <c r="L1010" t="n">
        <v>3</v>
      </c>
      <c r="M1010" t="n">
        <v>37</v>
      </c>
      <c r="N1010" t="n">
        <v>13.49</v>
      </c>
      <c r="O1010" t="n">
        <v>12715.54</v>
      </c>
      <c r="P1010" t="n">
        <v>155.28</v>
      </c>
      <c r="Q1010" t="n">
        <v>444.59</v>
      </c>
      <c r="R1010" t="n">
        <v>96.61</v>
      </c>
      <c r="S1010" t="n">
        <v>48.21</v>
      </c>
      <c r="T1010" t="n">
        <v>18112.65</v>
      </c>
      <c r="U1010" t="n">
        <v>0.5</v>
      </c>
      <c r="V1010" t="n">
        <v>0.74</v>
      </c>
      <c r="W1010" t="n">
        <v>0.22</v>
      </c>
      <c r="X1010" t="n">
        <v>1.1</v>
      </c>
      <c r="Y1010" t="n">
        <v>1</v>
      </c>
      <c r="Z1010" t="n">
        <v>10</v>
      </c>
    </row>
    <row r="1011">
      <c r="A1011" t="n">
        <v>9</v>
      </c>
      <c r="B1011" t="n">
        <v>45</v>
      </c>
      <c r="C1011" t="inlineStr">
        <is>
          <t xml:space="preserve">CONCLUIDO	</t>
        </is>
      </c>
      <c r="D1011" t="n">
        <v>4.7701</v>
      </c>
      <c r="E1011" t="n">
        <v>20.96</v>
      </c>
      <c r="F1011" t="n">
        <v>18.26</v>
      </c>
      <c r="G1011" t="n">
        <v>31.3</v>
      </c>
      <c r="H1011" t="n">
        <v>0.5600000000000001</v>
      </c>
      <c r="I1011" t="n">
        <v>35</v>
      </c>
      <c r="J1011" t="n">
        <v>101.52</v>
      </c>
      <c r="K1011" t="n">
        <v>39.72</v>
      </c>
      <c r="L1011" t="n">
        <v>3.25</v>
      </c>
      <c r="M1011" t="n">
        <v>33</v>
      </c>
      <c r="N1011" t="n">
        <v>13.55</v>
      </c>
      <c r="O1011" t="n">
        <v>12754.13</v>
      </c>
      <c r="P1011" t="n">
        <v>153.41</v>
      </c>
      <c r="Q1011" t="n">
        <v>444.6</v>
      </c>
      <c r="R1011" t="n">
        <v>92.58</v>
      </c>
      <c r="S1011" t="n">
        <v>48.21</v>
      </c>
      <c r="T1011" t="n">
        <v>16119.29</v>
      </c>
      <c r="U1011" t="n">
        <v>0.52</v>
      </c>
      <c r="V1011" t="n">
        <v>0.75</v>
      </c>
      <c r="W1011" t="n">
        <v>0.22</v>
      </c>
      <c r="X1011" t="n">
        <v>0.98</v>
      </c>
      <c r="Y1011" t="n">
        <v>1</v>
      </c>
      <c r="Z1011" t="n">
        <v>10</v>
      </c>
    </row>
    <row r="1012">
      <c r="A1012" t="n">
        <v>10</v>
      </c>
      <c r="B1012" t="n">
        <v>45</v>
      </c>
      <c r="C1012" t="inlineStr">
        <is>
          <t xml:space="preserve">CONCLUIDO	</t>
        </is>
      </c>
      <c r="D1012" t="n">
        <v>4.7926</v>
      </c>
      <c r="E1012" t="n">
        <v>20.87</v>
      </c>
      <c r="F1012" t="n">
        <v>18.2</v>
      </c>
      <c r="G1012" t="n">
        <v>33.09</v>
      </c>
      <c r="H1012" t="n">
        <v>0.6</v>
      </c>
      <c r="I1012" t="n">
        <v>33</v>
      </c>
      <c r="J1012" t="n">
        <v>101.83</v>
      </c>
      <c r="K1012" t="n">
        <v>39.72</v>
      </c>
      <c r="L1012" t="n">
        <v>3.5</v>
      </c>
      <c r="M1012" t="n">
        <v>31</v>
      </c>
      <c r="N1012" t="n">
        <v>13.61</v>
      </c>
      <c r="O1012" t="n">
        <v>12792.74</v>
      </c>
      <c r="P1012" t="n">
        <v>151.96</v>
      </c>
      <c r="Q1012" t="n">
        <v>444.62</v>
      </c>
      <c r="R1012" t="n">
        <v>90.48</v>
      </c>
      <c r="S1012" t="n">
        <v>48.21</v>
      </c>
      <c r="T1012" t="n">
        <v>15080.74</v>
      </c>
      <c r="U1012" t="n">
        <v>0.53</v>
      </c>
      <c r="V1012" t="n">
        <v>0.75</v>
      </c>
      <c r="W1012" t="n">
        <v>0.22</v>
      </c>
      <c r="X1012" t="n">
        <v>0.92</v>
      </c>
      <c r="Y1012" t="n">
        <v>1</v>
      </c>
      <c r="Z1012" t="n">
        <v>10</v>
      </c>
    </row>
    <row r="1013">
      <c r="A1013" t="n">
        <v>11</v>
      </c>
      <c r="B1013" t="n">
        <v>45</v>
      </c>
      <c r="C1013" t="inlineStr">
        <is>
          <t xml:space="preserve">CONCLUIDO	</t>
        </is>
      </c>
      <c r="D1013" t="n">
        <v>4.8321</v>
      </c>
      <c r="E1013" t="n">
        <v>20.7</v>
      </c>
      <c r="F1013" t="n">
        <v>18.09</v>
      </c>
      <c r="G1013" t="n">
        <v>36.18</v>
      </c>
      <c r="H1013" t="n">
        <v>0.65</v>
      </c>
      <c r="I1013" t="n">
        <v>30</v>
      </c>
      <c r="J1013" t="n">
        <v>102.14</v>
      </c>
      <c r="K1013" t="n">
        <v>39.72</v>
      </c>
      <c r="L1013" t="n">
        <v>3.75</v>
      </c>
      <c r="M1013" t="n">
        <v>28</v>
      </c>
      <c r="N1013" t="n">
        <v>13.68</v>
      </c>
      <c r="O1013" t="n">
        <v>12831.37</v>
      </c>
      <c r="P1013" t="n">
        <v>150.23</v>
      </c>
      <c r="Q1013" t="n">
        <v>444.55</v>
      </c>
      <c r="R1013" t="n">
        <v>87.11</v>
      </c>
      <c r="S1013" t="n">
        <v>48.21</v>
      </c>
      <c r="T1013" t="n">
        <v>13407.69</v>
      </c>
      <c r="U1013" t="n">
        <v>0.55</v>
      </c>
      <c r="V1013" t="n">
        <v>0.75</v>
      </c>
      <c r="W1013" t="n">
        <v>0.21</v>
      </c>
      <c r="X1013" t="n">
        <v>0.8100000000000001</v>
      </c>
      <c r="Y1013" t="n">
        <v>1</v>
      </c>
      <c r="Z1013" t="n">
        <v>10</v>
      </c>
    </row>
    <row r="1014">
      <c r="A1014" t="n">
        <v>12</v>
      </c>
      <c r="B1014" t="n">
        <v>45</v>
      </c>
      <c r="C1014" t="inlineStr">
        <is>
          <t xml:space="preserve">CONCLUIDO	</t>
        </is>
      </c>
      <c r="D1014" t="n">
        <v>4.8609</v>
      </c>
      <c r="E1014" t="n">
        <v>20.57</v>
      </c>
      <c r="F1014" t="n">
        <v>18.01</v>
      </c>
      <c r="G1014" t="n">
        <v>38.59</v>
      </c>
      <c r="H1014" t="n">
        <v>0.6899999999999999</v>
      </c>
      <c r="I1014" t="n">
        <v>28</v>
      </c>
      <c r="J1014" t="n">
        <v>102.45</v>
      </c>
      <c r="K1014" t="n">
        <v>39.72</v>
      </c>
      <c r="L1014" t="n">
        <v>4</v>
      </c>
      <c r="M1014" t="n">
        <v>26</v>
      </c>
      <c r="N1014" t="n">
        <v>13.74</v>
      </c>
      <c r="O1014" t="n">
        <v>12870.03</v>
      </c>
      <c r="P1014" t="n">
        <v>148.38</v>
      </c>
      <c r="Q1014" t="n">
        <v>444.57</v>
      </c>
      <c r="R1014" t="n">
        <v>84.3</v>
      </c>
      <c r="S1014" t="n">
        <v>48.21</v>
      </c>
      <c r="T1014" t="n">
        <v>12015.25</v>
      </c>
      <c r="U1014" t="n">
        <v>0.57</v>
      </c>
      <c r="V1014" t="n">
        <v>0.76</v>
      </c>
      <c r="W1014" t="n">
        <v>0.21</v>
      </c>
      <c r="X1014" t="n">
        <v>0.73</v>
      </c>
      <c r="Y1014" t="n">
        <v>1</v>
      </c>
      <c r="Z1014" t="n">
        <v>10</v>
      </c>
    </row>
    <row r="1015">
      <c r="A1015" t="n">
        <v>13</v>
      </c>
      <c r="B1015" t="n">
        <v>45</v>
      </c>
      <c r="C1015" t="inlineStr">
        <is>
          <t xml:space="preserve">CONCLUIDO	</t>
        </is>
      </c>
      <c r="D1015" t="n">
        <v>4.866</v>
      </c>
      <c r="E1015" t="n">
        <v>20.55</v>
      </c>
      <c r="F1015" t="n">
        <v>18.03</v>
      </c>
      <c r="G1015" t="n">
        <v>41.6</v>
      </c>
      <c r="H1015" t="n">
        <v>0.73</v>
      </c>
      <c r="I1015" t="n">
        <v>26</v>
      </c>
      <c r="J1015" t="n">
        <v>102.77</v>
      </c>
      <c r="K1015" t="n">
        <v>39.72</v>
      </c>
      <c r="L1015" t="n">
        <v>4.25</v>
      </c>
      <c r="M1015" t="n">
        <v>24</v>
      </c>
      <c r="N1015" t="n">
        <v>13.8</v>
      </c>
      <c r="O1015" t="n">
        <v>12908.71</v>
      </c>
      <c r="P1015" t="n">
        <v>147.8</v>
      </c>
      <c r="Q1015" t="n">
        <v>444.55</v>
      </c>
      <c r="R1015" t="n">
        <v>85.81</v>
      </c>
      <c r="S1015" t="n">
        <v>48.21</v>
      </c>
      <c r="T1015" t="n">
        <v>12780.78</v>
      </c>
      <c r="U1015" t="n">
        <v>0.5600000000000001</v>
      </c>
      <c r="V1015" t="n">
        <v>0.76</v>
      </c>
      <c r="W1015" t="n">
        <v>0.19</v>
      </c>
      <c r="X1015" t="n">
        <v>0.75</v>
      </c>
      <c r="Y1015" t="n">
        <v>1</v>
      </c>
      <c r="Z1015" t="n">
        <v>10</v>
      </c>
    </row>
    <row r="1016">
      <c r="A1016" t="n">
        <v>14</v>
      </c>
      <c r="B1016" t="n">
        <v>45</v>
      </c>
      <c r="C1016" t="inlineStr">
        <is>
          <t xml:space="preserve">CONCLUIDO	</t>
        </is>
      </c>
      <c r="D1016" t="n">
        <v>4.8795</v>
      </c>
      <c r="E1016" t="n">
        <v>20.49</v>
      </c>
      <c r="F1016" t="n">
        <v>17.99</v>
      </c>
      <c r="G1016" t="n">
        <v>43.18</v>
      </c>
      <c r="H1016" t="n">
        <v>0.77</v>
      </c>
      <c r="I1016" t="n">
        <v>25</v>
      </c>
      <c r="J1016" t="n">
        <v>103.08</v>
      </c>
      <c r="K1016" t="n">
        <v>39.72</v>
      </c>
      <c r="L1016" t="n">
        <v>4.5</v>
      </c>
      <c r="M1016" t="n">
        <v>23</v>
      </c>
      <c r="N1016" t="n">
        <v>13.87</v>
      </c>
      <c r="O1016" t="n">
        <v>12947.42</v>
      </c>
      <c r="P1016" t="n">
        <v>146.52</v>
      </c>
      <c r="Q1016" t="n">
        <v>444.56</v>
      </c>
      <c r="R1016" t="n">
        <v>84.04000000000001</v>
      </c>
      <c r="S1016" t="n">
        <v>48.21</v>
      </c>
      <c r="T1016" t="n">
        <v>11898.7</v>
      </c>
      <c r="U1016" t="n">
        <v>0.57</v>
      </c>
      <c r="V1016" t="n">
        <v>0.76</v>
      </c>
      <c r="W1016" t="n">
        <v>0.2</v>
      </c>
      <c r="X1016" t="n">
        <v>0.71</v>
      </c>
      <c r="Y1016" t="n">
        <v>1</v>
      </c>
      <c r="Z1016" t="n">
        <v>10</v>
      </c>
    </row>
    <row r="1017">
      <c r="A1017" t="n">
        <v>15</v>
      </c>
      <c r="B1017" t="n">
        <v>45</v>
      </c>
      <c r="C1017" t="inlineStr">
        <is>
          <t xml:space="preserve">CONCLUIDO	</t>
        </is>
      </c>
      <c r="D1017" t="n">
        <v>4.9113</v>
      </c>
      <c r="E1017" t="n">
        <v>20.36</v>
      </c>
      <c r="F1017" t="n">
        <v>17.9</v>
      </c>
      <c r="G1017" t="n">
        <v>46.7</v>
      </c>
      <c r="H1017" t="n">
        <v>0.8100000000000001</v>
      </c>
      <c r="I1017" t="n">
        <v>23</v>
      </c>
      <c r="J1017" t="n">
        <v>103.4</v>
      </c>
      <c r="K1017" t="n">
        <v>39.72</v>
      </c>
      <c r="L1017" t="n">
        <v>4.75</v>
      </c>
      <c r="M1017" t="n">
        <v>21</v>
      </c>
      <c r="N1017" t="n">
        <v>13.93</v>
      </c>
      <c r="O1017" t="n">
        <v>12986.15</v>
      </c>
      <c r="P1017" t="n">
        <v>144.59</v>
      </c>
      <c r="Q1017" t="n">
        <v>444.55</v>
      </c>
      <c r="R1017" t="n">
        <v>80.97</v>
      </c>
      <c r="S1017" t="n">
        <v>48.21</v>
      </c>
      <c r="T1017" t="n">
        <v>10377.09</v>
      </c>
      <c r="U1017" t="n">
        <v>0.6</v>
      </c>
      <c r="V1017" t="n">
        <v>0.76</v>
      </c>
      <c r="W1017" t="n">
        <v>0.2</v>
      </c>
      <c r="X1017" t="n">
        <v>0.62</v>
      </c>
      <c r="Y1017" t="n">
        <v>1</v>
      </c>
      <c r="Z1017" t="n">
        <v>10</v>
      </c>
    </row>
    <row r="1018">
      <c r="A1018" t="n">
        <v>16</v>
      </c>
      <c r="B1018" t="n">
        <v>45</v>
      </c>
      <c r="C1018" t="inlineStr">
        <is>
          <t xml:space="preserve">CONCLUIDO	</t>
        </is>
      </c>
      <c r="D1018" t="n">
        <v>4.92</v>
      </c>
      <c r="E1018" t="n">
        <v>20.32</v>
      </c>
      <c r="F1018" t="n">
        <v>17.88</v>
      </c>
      <c r="G1018" t="n">
        <v>48.78</v>
      </c>
      <c r="H1018" t="n">
        <v>0.85</v>
      </c>
      <c r="I1018" t="n">
        <v>22</v>
      </c>
      <c r="J1018" t="n">
        <v>103.71</v>
      </c>
      <c r="K1018" t="n">
        <v>39.72</v>
      </c>
      <c r="L1018" t="n">
        <v>5</v>
      </c>
      <c r="M1018" t="n">
        <v>20</v>
      </c>
      <c r="N1018" t="n">
        <v>14</v>
      </c>
      <c r="O1018" t="n">
        <v>13024.91</v>
      </c>
      <c r="P1018" t="n">
        <v>143.91</v>
      </c>
      <c r="Q1018" t="n">
        <v>444.55</v>
      </c>
      <c r="R1018" t="n">
        <v>80.40000000000001</v>
      </c>
      <c r="S1018" t="n">
        <v>48.21</v>
      </c>
      <c r="T1018" t="n">
        <v>10097.11</v>
      </c>
      <c r="U1018" t="n">
        <v>0.6</v>
      </c>
      <c r="V1018" t="n">
        <v>0.76</v>
      </c>
      <c r="W1018" t="n">
        <v>0.2</v>
      </c>
      <c r="X1018" t="n">
        <v>0.61</v>
      </c>
      <c r="Y1018" t="n">
        <v>1</v>
      </c>
      <c r="Z1018" t="n">
        <v>10</v>
      </c>
    </row>
    <row r="1019">
      <c r="A1019" t="n">
        <v>17</v>
      </c>
      <c r="B1019" t="n">
        <v>45</v>
      </c>
      <c r="C1019" t="inlineStr">
        <is>
          <t xml:space="preserve">CONCLUIDO	</t>
        </is>
      </c>
      <c r="D1019" t="n">
        <v>4.9345</v>
      </c>
      <c r="E1019" t="n">
        <v>20.27</v>
      </c>
      <c r="F1019" t="n">
        <v>17.85</v>
      </c>
      <c r="G1019" t="n">
        <v>50.99</v>
      </c>
      <c r="H1019" t="n">
        <v>0.89</v>
      </c>
      <c r="I1019" t="n">
        <v>21</v>
      </c>
      <c r="J1019" t="n">
        <v>104.03</v>
      </c>
      <c r="K1019" t="n">
        <v>39.72</v>
      </c>
      <c r="L1019" t="n">
        <v>5.25</v>
      </c>
      <c r="M1019" t="n">
        <v>19</v>
      </c>
      <c r="N1019" t="n">
        <v>14.06</v>
      </c>
      <c r="O1019" t="n">
        <v>13063.69</v>
      </c>
      <c r="P1019" t="n">
        <v>142.59</v>
      </c>
      <c r="Q1019" t="n">
        <v>444.58</v>
      </c>
      <c r="R1019" t="n">
        <v>79.14</v>
      </c>
      <c r="S1019" t="n">
        <v>48.21</v>
      </c>
      <c r="T1019" t="n">
        <v>9468.67</v>
      </c>
      <c r="U1019" t="n">
        <v>0.61</v>
      </c>
      <c r="V1019" t="n">
        <v>0.76</v>
      </c>
      <c r="W1019" t="n">
        <v>0.2</v>
      </c>
      <c r="X1019" t="n">
        <v>0.57</v>
      </c>
      <c r="Y1019" t="n">
        <v>1</v>
      </c>
      <c r="Z1019" t="n">
        <v>10</v>
      </c>
    </row>
    <row r="1020">
      <c r="A1020" t="n">
        <v>18</v>
      </c>
      <c r="B1020" t="n">
        <v>45</v>
      </c>
      <c r="C1020" t="inlineStr">
        <is>
          <t xml:space="preserve">CONCLUIDO	</t>
        </is>
      </c>
      <c r="D1020" t="n">
        <v>4.9494</v>
      </c>
      <c r="E1020" t="n">
        <v>20.2</v>
      </c>
      <c r="F1020" t="n">
        <v>17.81</v>
      </c>
      <c r="G1020" t="n">
        <v>53.42</v>
      </c>
      <c r="H1020" t="n">
        <v>0.93</v>
      </c>
      <c r="I1020" t="n">
        <v>20</v>
      </c>
      <c r="J1020" t="n">
        <v>104.34</v>
      </c>
      <c r="K1020" t="n">
        <v>39.72</v>
      </c>
      <c r="L1020" t="n">
        <v>5.5</v>
      </c>
      <c r="M1020" t="n">
        <v>18</v>
      </c>
      <c r="N1020" t="n">
        <v>14.12</v>
      </c>
      <c r="O1020" t="n">
        <v>13102.5</v>
      </c>
      <c r="P1020" t="n">
        <v>141.41</v>
      </c>
      <c r="Q1020" t="n">
        <v>444.55</v>
      </c>
      <c r="R1020" t="n">
        <v>77.73999999999999</v>
      </c>
      <c r="S1020" t="n">
        <v>48.21</v>
      </c>
      <c r="T1020" t="n">
        <v>8773.440000000001</v>
      </c>
      <c r="U1020" t="n">
        <v>0.62</v>
      </c>
      <c r="V1020" t="n">
        <v>0.77</v>
      </c>
      <c r="W1020" t="n">
        <v>0.2</v>
      </c>
      <c r="X1020" t="n">
        <v>0.53</v>
      </c>
      <c r="Y1020" t="n">
        <v>1</v>
      </c>
      <c r="Z1020" t="n">
        <v>10</v>
      </c>
    </row>
    <row r="1021">
      <c r="A1021" t="n">
        <v>19</v>
      </c>
      <c r="B1021" t="n">
        <v>45</v>
      </c>
      <c r="C1021" t="inlineStr">
        <is>
          <t xml:space="preserve">CONCLUIDO	</t>
        </is>
      </c>
      <c r="D1021" t="n">
        <v>4.9662</v>
      </c>
      <c r="E1021" t="n">
        <v>20.14</v>
      </c>
      <c r="F1021" t="n">
        <v>17.76</v>
      </c>
      <c r="G1021" t="n">
        <v>56.08</v>
      </c>
      <c r="H1021" t="n">
        <v>0.97</v>
      </c>
      <c r="I1021" t="n">
        <v>19</v>
      </c>
      <c r="J1021" t="n">
        <v>104.65</v>
      </c>
      <c r="K1021" t="n">
        <v>39.72</v>
      </c>
      <c r="L1021" t="n">
        <v>5.75</v>
      </c>
      <c r="M1021" t="n">
        <v>17</v>
      </c>
      <c r="N1021" t="n">
        <v>14.19</v>
      </c>
      <c r="O1021" t="n">
        <v>13141.33</v>
      </c>
      <c r="P1021" t="n">
        <v>140.17</v>
      </c>
      <c r="Q1021" t="n">
        <v>444.56</v>
      </c>
      <c r="R1021" t="n">
        <v>76.09</v>
      </c>
      <c r="S1021" t="n">
        <v>48.21</v>
      </c>
      <c r="T1021" t="n">
        <v>7953.74</v>
      </c>
      <c r="U1021" t="n">
        <v>0.63</v>
      </c>
      <c r="V1021" t="n">
        <v>0.77</v>
      </c>
      <c r="W1021" t="n">
        <v>0.2</v>
      </c>
      <c r="X1021" t="n">
        <v>0.48</v>
      </c>
      <c r="Y1021" t="n">
        <v>1</v>
      </c>
      <c r="Z1021" t="n">
        <v>10</v>
      </c>
    </row>
    <row r="1022">
      <c r="A1022" t="n">
        <v>20</v>
      </c>
      <c r="B1022" t="n">
        <v>45</v>
      </c>
      <c r="C1022" t="inlineStr">
        <is>
          <t xml:space="preserve">CONCLUIDO	</t>
        </is>
      </c>
      <c r="D1022" t="n">
        <v>4.9549</v>
      </c>
      <c r="E1022" t="n">
        <v>20.18</v>
      </c>
      <c r="F1022" t="n">
        <v>17.82</v>
      </c>
      <c r="G1022" t="n">
        <v>59.41</v>
      </c>
      <c r="H1022" t="n">
        <v>1.01</v>
      </c>
      <c r="I1022" t="n">
        <v>18</v>
      </c>
      <c r="J1022" t="n">
        <v>104.97</v>
      </c>
      <c r="K1022" t="n">
        <v>39.72</v>
      </c>
      <c r="L1022" t="n">
        <v>6</v>
      </c>
      <c r="M1022" t="n">
        <v>16</v>
      </c>
      <c r="N1022" t="n">
        <v>14.25</v>
      </c>
      <c r="O1022" t="n">
        <v>13180.19</v>
      </c>
      <c r="P1022" t="n">
        <v>139.24</v>
      </c>
      <c r="Q1022" t="n">
        <v>444.55</v>
      </c>
      <c r="R1022" t="n">
        <v>78.98999999999999</v>
      </c>
      <c r="S1022" t="n">
        <v>48.21</v>
      </c>
      <c r="T1022" t="n">
        <v>9411.23</v>
      </c>
      <c r="U1022" t="n">
        <v>0.61</v>
      </c>
      <c r="V1022" t="n">
        <v>0.77</v>
      </c>
      <c r="W1022" t="n">
        <v>0.18</v>
      </c>
      <c r="X1022" t="n">
        <v>0.55</v>
      </c>
      <c r="Y1022" t="n">
        <v>1</v>
      </c>
      <c r="Z1022" t="n">
        <v>10</v>
      </c>
    </row>
    <row r="1023">
      <c r="A1023" t="n">
        <v>21</v>
      </c>
      <c r="B1023" t="n">
        <v>45</v>
      </c>
      <c r="C1023" t="inlineStr">
        <is>
          <t xml:space="preserve">CONCLUIDO	</t>
        </is>
      </c>
      <c r="D1023" t="n">
        <v>4.9795</v>
      </c>
      <c r="E1023" t="n">
        <v>20.08</v>
      </c>
      <c r="F1023" t="n">
        <v>17.75</v>
      </c>
      <c r="G1023" t="n">
        <v>62.63</v>
      </c>
      <c r="H1023" t="n">
        <v>1.05</v>
      </c>
      <c r="I1023" t="n">
        <v>17</v>
      </c>
      <c r="J1023" t="n">
        <v>105.28</v>
      </c>
      <c r="K1023" t="n">
        <v>39.72</v>
      </c>
      <c r="L1023" t="n">
        <v>6.25</v>
      </c>
      <c r="M1023" t="n">
        <v>15</v>
      </c>
      <c r="N1023" t="n">
        <v>14.32</v>
      </c>
      <c r="O1023" t="n">
        <v>13219.07</v>
      </c>
      <c r="P1023" t="n">
        <v>137.67</v>
      </c>
      <c r="Q1023" t="n">
        <v>444.56</v>
      </c>
      <c r="R1023" t="n">
        <v>75.92</v>
      </c>
      <c r="S1023" t="n">
        <v>48.21</v>
      </c>
      <c r="T1023" t="n">
        <v>7880.92</v>
      </c>
      <c r="U1023" t="n">
        <v>0.63</v>
      </c>
      <c r="V1023" t="n">
        <v>0.77</v>
      </c>
      <c r="W1023" t="n">
        <v>0.19</v>
      </c>
      <c r="X1023" t="n">
        <v>0.47</v>
      </c>
      <c r="Y1023" t="n">
        <v>1</v>
      </c>
      <c r="Z1023" t="n">
        <v>10</v>
      </c>
    </row>
    <row r="1024">
      <c r="A1024" t="n">
        <v>22</v>
      </c>
      <c r="B1024" t="n">
        <v>45</v>
      </c>
      <c r="C1024" t="inlineStr">
        <is>
          <t xml:space="preserve">CONCLUIDO	</t>
        </is>
      </c>
      <c r="D1024" t="n">
        <v>4.979</v>
      </c>
      <c r="E1024" t="n">
        <v>20.08</v>
      </c>
      <c r="F1024" t="n">
        <v>17.75</v>
      </c>
      <c r="G1024" t="n">
        <v>62.64</v>
      </c>
      <c r="H1024" t="n">
        <v>1.08</v>
      </c>
      <c r="I1024" t="n">
        <v>17</v>
      </c>
      <c r="J1024" t="n">
        <v>105.6</v>
      </c>
      <c r="K1024" t="n">
        <v>39.72</v>
      </c>
      <c r="L1024" t="n">
        <v>6.5</v>
      </c>
      <c r="M1024" t="n">
        <v>15</v>
      </c>
      <c r="N1024" t="n">
        <v>14.39</v>
      </c>
      <c r="O1024" t="n">
        <v>13257.98</v>
      </c>
      <c r="P1024" t="n">
        <v>136.63</v>
      </c>
      <c r="Q1024" t="n">
        <v>444.55</v>
      </c>
      <c r="R1024" t="n">
        <v>75.95999999999999</v>
      </c>
      <c r="S1024" t="n">
        <v>48.21</v>
      </c>
      <c r="T1024" t="n">
        <v>7897.94</v>
      </c>
      <c r="U1024" t="n">
        <v>0.63</v>
      </c>
      <c r="V1024" t="n">
        <v>0.77</v>
      </c>
      <c r="W1024" t="n">
        <v>0.19</v>
      </c>
      <c r="X1024" t="n">
        <v>0.47</v>
      </c>
      <c r="Y1024" t="n">
        <v>1</v>
      </c>
      <c r="Z1024" t="n">
        <v>10</v>
      </c>
    </row>
    <row r="1025">
      <c r="A1025" t="n">
        <v>23</v>
      </c>
      <c r="B1025" t="n">
        <v>45</v>
      </c>
      <c r="C1025" t="inlineStr">
        <is>
          <t xml:space="preserve">CONCLUIDO	</t>
        </is>
      </c>
      <c r="D1025" t="n">
        <v>4.9932</v>
      </c>
      <c r="E1025" t="n">
        <v>20.03</v>
      </c>
      <c r="F1025" t="n">
        <v>17.71</v>
      </c>
      <c r="G1025" t="n">
        <v>66.41</v>
      </c>
      <c r="H1025" t="n">
        <v>1.12</v>
      </c>
      <c r="I1025" t="n">
        <v>16</v>
      </c>
      <c r="J1025" t="n">
        <v>105.92</v>
      </c>
      <c r="K1025" t="n">
        <v>39.72</v>
      </c>
      <c r="L1025" t="n">
        <v>6.75</v>
      </c>
      <c r="M1025" t="n">
        <v>14</v>
      </c>
      <c r="N1025" t="n">
        <v>14.45</v>
      </c>
      <c r="O1025" t="n">
        <v>13296.91</v>
      </c>
      <c r="P1025" t="n">
        <v>135.59</v>
      </c>
      <c r="Q1025" t="n">
        <v>444.56</v>
      </c>
      <c r="R1025" t="n">
        <v>74.79000000000001</v>
      </c>
      <c r="S1025" t="n">
        <v>48.21</v>
      </c>
      <c r="T1025" t="n">
        <v>7320.72</v>
      </c>
      <c r="U1025" t="n">
        <v>0.64</v>
      </c>
      <c r="V1025" t="n">
        <v>0.77</v>
      </c>
      <c r="W1025" t="n">
        <v>0.19</v>
      </c>
      <c r="X1025" t="n">
        <v>0.43</v>
      </c>
      <c r="Y1025" t="n">
        <v>1</v>
      </c>
      <c r="Z1025" t="n">
        <v>10</v>
      </c>
    </row>
    <row r="1026">
      <c r="A1026" t="n">
        <v>24</v>
      </c>
      <c r="B1026" t="n">
        <v>45</v>
      </c>
      <c r="C1026" t="inlineStr">
        <is>
          <t xml:space="preserve">CONCLUIDO	</t>
        </is>
      </c>
      <c r="D1026" t="n">
        <v>5.0058</v>
      </c>
      <c r="E1026" t="n">
        <v>19.98</v>
      </c>
      <c r="F1026" t="n">
        <v>17.68</v>
      </c>
      <c r="G1026" t="n">
        <v>70.72</v>
      </c>
      <c r="H1026" t="n">
        <v>1.16</v>
      </c>
      <c r="I1026" t="n">
        <v>15</v>
      </c>
      <c r="J1026" t="n">
        <v>106.23</v>
      </c>
      <c r="K1026" t="n">
        <v>39.72</v>
      </c>
      <c r="L1026" t="n">
        <v>7</v>
      </c>
      <c r="M1026" t="n">
        <v>13</v>
      </c>
      <c r="N1026" t="n">
        <v>14.52</v>
      </c>
      <c r="O1026" t="n">
        <v>13335.87</v>
      </c>
      <c r="P1026" t="n">
        <v>134.06</v>
      </c>
      <c r="Q1026" t="n">
        <v>444.55</v>
      </c>
      <c r="R1026" t="n">
        <v>73.8</v>
      </c>
      <c r="S1026" t="n">
        <v>48.21</v>
      </c>
      <c r="T1026" t="n">
        <v>6830.4</v>
      </c>
      <c r="U1026" t="n">
        <v>0.65</v>
      </c>
      <c r="V1026" t="n">
        <v>0.77</v>
      </c>
      <c r="W1026" t="n">
        <v>0.19</v>
      </c>
      <c r="X1026" t="n">
        <v>0.4</v>
      </c>
      <c r="Y1026" t="n">
        <v>1</v>
      </c>
      <c r="Z1026" t="n">
        <v>10</v>
      </c>
    </row>
    <row r="1027">
      <c r="A1027" t="n">
        <v>25</v>
      </c>
      <c r="B1027" t="n">
        <v>45</v>
      </c>
      <c r="C1027" t="inlineStr">
        <is>
          <t xml:space="preserve">CONCLUIDO	</t>
        </is>
      </c>
      <c r="D1027" t="n">
        <v>5.0084</v>
      </c>
      <c r="E1027" t="n">
        <v>19.97</v>
      </c>
      <c r="F1027" t="n">
        <v>17.67</v>
      </c>
      <c r="G1027" t="n">
        <v>70.68000000000001</v>
      </c>
      <c r="H1027" t="n">
        <v>1.2</v>
      </c>
      <c r="I1027" t="n">
        <v>15</v>
      </c>
      <c r="J1027" t="n">
        <v>106.55</v>
      </c>
      <c r="K1027" t="n">
        <v>39.72</v>
      </c>
      <c r="L1027" t="n">
        <v>7.25</v>
      </c>
      <c r="M1027" t="n">
        <v>13</v>
      </c>
      <c r="N1027" t="n">
        <v>14.58</v>
      </c>
      <c r="O1027" t="n">
        <v>13374.86</v>
      </c>
      <c r="P1027" t="n">
        <v>133.18</v>
      </c>
      <c r="Q1027" t="n">
        <v>444.56</v>
      </c>
      <c r="R1027" t="n">
        <v>73.26000000000001</v>
      </c>
      <c r="S1027" t="n">
        <v>48.21</v>
      </c>
      <c r="T1027" t="n">
        <v>6561.88</v>
      </c>
      <c r="U1027" t="n">
        <v>0.66</v>
      </c>
      <c r="V1027" t="n">
        <v>0.77</v>
      </c>
      <c r="W1027" t="n">
        <v>0.19</v>
      </c>
      <c r="X1027" t="n">
        <v>0.39</v>
      </c>
      <c r="Y1027" t="n">
        <v>1</v>
      </c>
      <c r="Z1027" t="n">
        <v>10</v>
      </c>
    </row>
    <row r="1028">
      <c r="A1028" t="n">
        <v>26</v>
      </c>
      <c r="B1028" t="n">
        <v>45</v>
      </c>
      <c r="C1028" t="inlineStr">
        <is>
          <t xml:space="preserve">CONCLUIDO	</t>
        </is>
      </c>
      <c r="D1028" t="n">
        <v>5.0358</v>
      </c>
      <c r="E1028" t="n">
        <v>19.86</v>
      </c>
      <c r="F1028" t="n">
        <v>17.58</v>
      </c>
      <c r="G1028" t="n">
        <v>75.34999999999999</v>
      </c>
      <c r="H1028" t="n">
        <v>1.24</v>
      </c>
      <c r="I1028" t="n">
        <v>14</v>
      </c>
      <c r="J1028" t="n">
        <v>106.86</v>
      </c>
      <c r="K1028" t="n">
        <v>39.72</v>
      </c>
      <c r="L1028" t="n">
        <v>7.5</v>
      </c>
      <c r="M1028" t="n">
        <v>12</v>
      </c>
      <c r="N1028" t="n">
        <v>14.65</v>
      </c>
      <c r="O1028" t="n">
        <v>13413.87</v>
      </c>
      <c r="P1028" t="n">
        <v>131.73</v>
      </c>
      <c r="Q1028" t="n">
        <v>444.55</v>
      </c>
      <c r="R1028" t="n">
        <v>70.64</v>
      </c>
      <c r="S1028" t="n">
        <v>48.21</v>
      </c>
      <c r="T1028" t="n">
        <v>5252.74</v>
      </c>
      <c r="U1028" t="n">
        <v>0.68</v>
      </c>
      <c r="V1028" t="n">
        <v>0.78</v>
      </c>
      <c r="W1028" t="n">
        <v>0.18</v>
      </c>
      <c r="X1028" t="n">
        <v>0.31</v>
      </c>
      <c r="Y1028" t="n">
        <v>1</v>
      </c>
      <c r="Z1028" t="n">
        <v>10</v>
      </c>
    </row>
    <row r="1029">
      <c r="A1029" t="n">
        <v>27</v>
      </c>
      <c r="B1029" t="n">
        <v>45</v>
      </c>
      <c r="C1029" t="inlineStr">
        <is>
          <t xml:space="preserve">CONCLUIDO	</t>
        </is>
      </c>
      <c r="D1029" t="n">
        <v>5.0284</v>
      </c>
      <c r="E1029" t="n">
        <v>19.89</v>
      </c>
      <c r="F1029" t="n">
        <v>17.63</v>
      </c>
      <c r="G1029" t="n">
        <v>81.38</v>
      </c>
      <c r="H1029" t="n">
        <v>1.27</v>
      </c>
      <c r="I1029" t="n">
        <v>13</v>
      </c>
      <c r="J1029" t="n">
        <v>107.18</v>
      </c>
      <c r="K1029" t="n">
        <v>39.72</v>
      </c>
      <c r="L1029" t="n">
        <v>7.75</v>
      </c>
      <c r="M1029" t="n">
        <v>11</v>
      </c>
      <c r="N1029" t="n">
        <v>14.72</v>
      </c>
      <c r="O1029" t="n">
        <v>13452.9</v>
      </c>
      <c r="P1029" t="n">
        <v>129.84</v>
      </c>
      <c r="Q1029" t="n">
        <v>444.56</v>
      </c>
      <c r="R1029" t="n">
        <v>72.27</v>
      </c>
      <c r="S1029" t="n">
        <v>48.21</v>
      </c>
      <c r="T1029" t="n">
        <v>6073.53</v>
      </c>
      <c r="U1029" t="n">
        <v>0.67</v>
      </c>
      <c r="V1029" t="n">
        <v>0.77</v>
      </c>
      <c r="W1029" t="n">
        <v>0.18</v>
      </c>
      <c r="X1029" t="n">
        <v>0.35</v>
      </c>
      <c r="Y1029" t="n">
        <v>1</v>
      </c>
      <c r="Z1029" t="n">
        <v>10</v>
      </c>
    </row>
    <row r="1030">
      <c r="A1030" t="n">
        <v>28</v>
      </c>
      <c r="B1030" t="n">
        <v>45</v>
      </c>
      <c r="C1030" t="inlineStr">
        <is>
          <t xml:space="preserve">CONCLUIDO	</t>
        </is>
      </c>
      <c r="D1030" t="n">
        <v>5.0343</v>
      </c>
      <c r="E1030" t="n">
        <v>19.86</v>
      </c>
      <c r="F1030" t="n">
        <v>17.61</v>
      </c>
      <c r="G1030" t="n">
        <v>81.27</v>
      </c>
      <c r="H1030" t="n">
        <v>1.31</v>
      </c>
      <c r="I1030" t="n">
        <v>13</v>
      </c>
      <c r="J1030" t="n">
        <v>107.5</v>
      </c>
      <c r="K1030" t="n">
        <v>39.72</v>
      </c>
      <c r="L1030" t="n">
        <v>8</v>
      </c>
      <c r="M1030" t="n">
        <v>10</v>
      </c>
      <c r="N1030" t="n">
        <v>14.78</v>
      </c>
      <c r="O1030" t="n">
        <v>13491.96</v>
      </c>
      <c r="P1030" t="n">
        <v>129.4</v>
      </c>
      <c r="Q1030" t="n">
        <v>444.55</v>
      </c>
      <c r="R1030" t="n">
        <v>71.34</v>
      </c>
      <c r="S1030" t="n">
        <v>48.21</v>
      </c>
      <c r="T1030" t="n">
        <v>5609.92</v>
      </c>
      <c r="U1030" t="n">
        <v>0.68</v>
      </c>
      <c r="V1030" t="n">
        <v>0.77</v>
      </c>
      <c r="W1030" t="n">
        <v>0.19</v>
      </c>
      <c r="X1030" t="n">
        <v>0.33</v>
      </c>
      <c r="Y1030" t="n">
        <v>1</v>
      </c>
      <c r="Z1030" t="n">
        <v>10</v>
      </c>
    </row>
    <row r="1031">
      <c r="A1031" t="n">
        <v>29</v>
      </c>
      <c r="B1031" t="n">
        <v>45</v>
      </c>
      <c r="C1031" t="inlineStr">
        <is>
          <t xml:space="preserve">CONCLUIDO	</t>
        </is>
      </c>
      <c r="D1031" t="n">
        <v>5.049</v>
      </c>
      <c r="E1031" t="n">
        <v>19.81</v>
      </c>
      <c r="F1031" t="n">
        <v>17.57</v>
      </c>
      <c r="G1031" t="n">
        <v>87.86</v>
      </c>
      <c r="H1031" t="n">
        <v>1.35</v>
      </c>
      <c r="I1031" t="n">
        <v>12</v>
      </c>
      <c r="J1031" t="n">
        <v>107.81</v>
      </c>
      <c r="K1031" t="n">
        <v>39.72</v>
      </c>
      <c r="L1031" t="n">
        <v>8.25</v>
      </c>
      <c r="M1031" t="n">
        <v>10</v>
      </c>
      <c r="N1031" t="n">
        <v>14.85</v>
      </c>
      <c r="O1031" t="n">
        <v>13531.05</v>
      </c>
      <c r="P1031" t="n">
        <v>126.45</v>
      </c>
      <c r="Q1031" t="n">
        <v>444.55</v>
      </c>
      <c r="R1031" t="n">
        <v>70.06999999999999</v>
      </c>
      <c r="S1031" t="n">
        <v>48.21</v>
      </c>
      <c r="T1031" t="n">
        <v>4979.56</v>
      </c>
      <c r="U1031" t="n">
        <v>0.6899999999999999</v>
      </c>
      <c r="V1031" t="n">
        <v>0.78</v>
      </c>
      <c r="W1031" t="n">
        <v>0.19</v>
      </c>
      <c r="X1031" t="n">
        <v>0.29</v>
      </c>
      <c r="Y1031" t="n">
        <v>1</v>
      </c>
      <c r="Z1031" t="n">
        <v>10</v>
      </c>
    </row>
    <row r="1032">
      <c r="A1032" t="n">
        <v>30</v>
      </c>
      <c r="B1032" t="n">
        <v>45</v>
      </c>
      <c r="C1032" t="inlineStr">
        <is>
          <t xml:space="preserve">CONCLUIDO	</t>
        </is>
      </c>
      <c r="D1032" t="n">
        <v>5.0476</v>
      </c>
      <c r="E1032" t="n">
        <v>19.81</v>
      </c>
      <c r="F1032" t="n">
        <v>17.58</v>
      </c>
      <c r="G1032" t="n">
        <v>87.88</v>
      </c>
      <c r="H1032" t="n">
        <v>1.38</v>
      </c>
      <c r="I1032" t="n">
        <v>12</v>
      </c>
      <c r="J1032" t="n">
        <v>108.13</v>
      </c>
      <c r="K1032" t="n">
        <v>39.72</v>
      </c>
      <c r="L1032" t="n">
        <v>8.5</v>
      </c>
      <c r="M1032" t="n">
        <v>8</v>
      </c>
      <c r="N1032" t="n">
        <v>14.92</v>
      </c>
      <c r="O1032" t="n">
        <v>13570.16</v>
      </c>
      <c r="P1032" t="n">
        <v>126.68</v>
      </c>
      <c r="Q1032" t="n">
        <v>444.57</v>
      </c>
      <c r="R1032" t="n">
        <v>70.18000000000001</v>
      </c>
      <c r="S1032" t="n">
        <v>48.21</v>
      </c>
      <c r="T1032" t="n">
        <v>5037.18</v>
      </c>
      <c r="U1032" t="n">
        <v>0.6899999999999999</v>
      </c>
      <c r="V1032" t="n">
        <v>0.78</v>
      </c>
      <c r="W1032" t="n">
        <v>0.19</v>
      </c>
      <c r="X1032" t="n">
        <v>0.3</v>
      </c>
      <c r="Y1032" t="n">
        <v>1</v>
      </c>
      <c r="Z1032" t="n">
        <v>10</v>
      </c>
    </row>
    <row r="1033">
      <c r="A1033" t="n">
        <v>31</v>
      </c>
      <c r="B1033" t="n">
        <v>45</v>
      </c>
      <c r="C1033" t="inlineStr">
        <is>
          <t xml:space="preserve">CONCLUIDO	</t>
        </is>
      </c>
      <c r="D1033" t="n">
        <v>5.0495</v>
      </c>
      <c r="E1033" t="n">
        <v>19.8</v>
      </c>
      <c r="F1033" t="n">
        <v>17.57</v>
      </c>
      <c r="G1033" t="n">
        <v>87.84999999999999</v>
      </c>
      <c r="H1033" t="n">
        <v>1.42</v>
      </c>
      <c r="I1033" t="n">
        <v>12</v>
      </c>
      <c r="J1033" t="n">
        <v>108.45</v>
      </c>
      <c r="K1033" t="n">
        <v>39.72</v>
      </c>
      <c r="L1033" t="n">
        <v>8.75</v>
      </c>
      <c r="M1033" t="n">
        <v>6</v>
      </c>
      <c r="N1033" t="n">
        <v>14.98</v>
      </c>
      <c r="O1033" t="n">
        <v>13609.42</v>
      </c>
      <c r="P1033" t="n">
        <v>127.23</v>
      </c>
      <c r="Q1033" t="n">
        <v>444.58</v>
      </c>
      <c r="R1033" t="n">
        <v>69.73999999999999</v>
      </c>
      <c r="S1033" t="n">
        <v>48.21</v>
      </c>
      <c r="T1033" t="n">
        <v>4816.5</v>
      </c>
      <c r="U1033" t="n">
        <v>0.6899999999999999</v>
      </c>
      <c r="V1033" t="n">
        <v>0.78</v>
      </c>
      <c r="W1033" t="n">
        <v>0.19</v>
      </c>
      <c r="X1033" t="n">
        <v>0.29</v>
      </c>
      <c r="Y1033" t="n">
        <v>1</v>
      </c>
      <c r="Z1033" t="n">
        <v>10</v>
      </c>
    </row>
    <row r="1034">
      <c r="A1034" t="n">
        <v>32</v>
      </c>
      <c r="B1034" t="n">
        <v>45</v>
      </c>
      <c r="C1034" t="inlineStr">
        <is>
          <t xml:space="preserve">CONCLUIDO	</t>
        </is>
      </c>
      <c r="D1034" t="n">
        <v>5.0486</v>
      </c>
      <c r="E1034" t="n">
        <v>19.81</v>
      </c>
      <c r="F1034" t="n">
        <v>17.57</v>
      </c>
      <c r="G1034" t="n">
        <v>87.86</v>
      </c>
      <c r="H1034" t="n">
        <v>1.46</v>
      </c>
      <c r="I1034" t="n">
        <v>12</v>
      </c>
      <c r="J1034" t="n">
        <v>108.77</v>
      </c>
      <c r="K1034" t="n">
        <v>39.72</v>
      </c>
      <c r="L1034" t="n">
        <v>9</v>
      </c>
      <c r="M1034" t="n">
        <v>4</v>
      </c>
      <c r="N1034" t="n">
        <v>15.05</v>
      </c>
      <c r="O1034" t="n">
        <v>13648.58</v>
      </c>
      <c r="P1034" t="n">
        <v>126.22</v>
      </c>
      <c r="Q1034" t="n">
        <v>444.56</v>
      </c>
      <c r="R1034" t="n">
        <v>69.81</v>
      </c>
      <c r="S1034" t="n">
        <v>48.21</v>
      </c>
      <c r="T1034" t="n">
        <v>4851.3</v>
      </c>
      <c r="U1034" t="n">
        <v>0.6899999999999999</v>
      </c>
      <c r="V1034" t="n">
        <v>0.78</v>
      </c>
      <c r="W1034" t="n">
        <v>0.19</v>
      </c>
      <c r="X1034" t="n">
        <v>0.3</v>
      </c>
      <c r="Y1034" t="n">
        <v>1</v>
      </c>
      <c r="Z1034" t="n">
        <v>10</v>
      </c>
    </row>
    <row r="1035">
      <c r="A1035" t="n">
        <v>33</v>
      </c>
      <c r="B1035" t="n">
        <v>45</v>
      </c>
      <c r="C1035" t="inlineStr">
        <is>
          <t xml:space="preserve">CONCLUIDO	</t>
        </is>
      </c>
      <c r="D1035" t="n">
        <v>5.0562</v>
      </c>
      <c r="E1035" t="n">
        <v>19.78</v>
      </c>
      <c r="F1035" t="n">
        <v>17.54</v>
      </c>
      <c r="G1035" t="n">
        <v>87.72</v>
      </c>
      <c r="H1035" t="n">
        <v>1.49</v>
      </c>
      <c r="I1035" t="n">
        <v>12</v>
      </c>
      <c r="J1035" t="n">
        <v>109.09</v>
      </c>
      <c r="K1035" t="n">
        <v>39.72</v>
      </c>
      <c r="L1035" t="n">
        <v>9.25</v>
      </c>
      <c r="M1035" t="n">
        <v>3</v>
      </c>
      <c r="N1035" t="n">
        <v>15.12</v>
      </c>
      <c r="O1035" t="n">
        <v>13687.77</v>
      </c>
      <c r="P1035" t="n">
        <v>125.5</v>
      </c>
      <c r="Q1035" t="n">
        <v>444.56</v>
      </c>
      <c r="R1035" t="n">
        <v>68.7</v>
      </c>
      <c r="S1035" t="n">
        <v>48.21</v>
      </c>
      <c r="T1035" t="n">
        <v>4292.96</v>
      </c>
      <c r="U1035" t="n">
        <v>0.7</v>
      </c>
      <c r="V1035" t="n">
        <v>0.78</v>
      </c>
      <c r="W1035" t="n">
        <v>0.19</v>
      </c>
      <c r="X1035" t="n">
        <v>0.27</v>
      </c>
      <c r="Y1035" t="n">
        <v>1</v>
      </c>
      <c r="Z1035" t="n">
        <v>10</v>
      </c>
    </row>
    <row r="1036">
      <c r="A1036" t="n">
        <v>34</v>
      </c>
      <c r="B1036" t="n">
        <v>45</v>
      </c>
      <c r="C1036" t="inlineStr">
        <is>
          <t xml:space="preserve">CONCLUIDO	</t>
        </is>
      </c>
      <c r="D1036" t="n">
        <v>5.0714</v>
      </c>
      <c r="E1036" t="n">
        <v>19.72</v>
      </c>
      <c r="F1036" t="n">
        <v>17.5</v>
      </c>
      <c r="G1036" t="n">
        <v>95.48</v>
      </c>
      <c r="H1036" t="n">
        <v>1.53</v>
      </c>
      <c r="I1036" t="n">
        <v>11</v>
      </c>
      <c r="J1036" t="n">
        <v>109.4</v>
      </c>
      <c r="K1036" t="n">
        <v>39.72</v>
      </c>
      <c r="L1036" t="n">
        <v>9.5</v>
      </c>
      <c r="M1036" t="n">
        <v>1</v>
      </c>
      <c r="N1036" t="n">
        <v>15.19</v>
      </c>
      <c r="O1036" t="n">
        <v>13726.99</v>
      </c>
      <c r="P1036" t="n">
        <v>124.79</v>
      </c>
      <c r="Q1036" t="n">
        <v>444.55</v>
      </c>
      <c r="R1036" t="n">
        <v>67.52</v>
      </c>
      <c r="S1036" t="n">
        <v>48.21</v>
      </c>
      <c r="T1036" t="n">
        <v>3707.54</v>
      </c>
      <c r="U1036" t="n">
        <v>0.71</v>
      </c>
      <c r="V1036" t="n">
        <v>0.78</v>
      </c>
      <c r="W1036" t="n">
        <v>0.19</v>
      </c>
      <c r="X1036" t="n">
        <v>0.23</v>
      </c>
      <c r="Y1036" t="n">
        <v>1</v>
      </c>
      <c r="Z1036" t="n">
        <v>10</v>
      </c>
    </row>
    <row r="1037">
      <c r="A1037" t="n">
        <v>35</v>
      </c>
      <c r="B1037" t="n">
        <v>45</v>
      </c>
      <c r="C1037" t="inlineStr">
        <is>
          <t xml:space="preserve">CONCLUIDO	</t>
        </is>
      </c>
      <c r="D1037" t="n">
        <v>5.0666</v>
      </c>
      <c r="E1037" t="n">
        <v>19.74</v>
      </c>
      <c r="F1037" t="n">
        <v>17.52</v>
      </c>
      <c r="G1037" t="n">
        <v>95.58</v>
      </c>
      <c r="H1037" t="n">
        <v>1.57</v>
      </c>
      <c r="I1037" t="n">
        <v>11</v>
      </c>
      <c r="J1037" t="n">
        <v>109.72</v>
      </c>
      <c r="K1037" t="n">
        <v>39.72</v>
      </c>
      <c r="L1037" t="n">
        <v>9.75</v>
      </c>
      <c r="M1037" t="n">
        <v>1</v>
      </c>
      <c r="N1037" t="n">
        <v>15.26</v>
      </c>
      <c r="O1037" t="n">
        <v>13766.23</v>
      </c>
      <c r="P1037" t="n">
        <v>125.11</v>
      </c>
      <c r="Q1037" t="n">
        <v>444.55</v>
      </c>
      <c r="R1037" t="n">
        <v>68.19</v>
      </c>
      <c r="S1037" t="n">
        <v>48.21</v>
      </c>
      <c r="T1037" t="n">
        <v>4042.8</v>
      </c>
      <c r="U1037" t="n">
        <v>0.71</v>
      </c>
      <c r="V1037" t="n">
        <v>0.78</v>
      </c>
      <c r="W1037" t="n">
        <v>0.19</v>
      </c>
      <c r="X1037" t="n">
        <v>0.25</v>
      </c>
      <c r="Y1037" t="n">
        <v>1</v>
      </c>
      <c r="Z1037" t="n">
        <v>10</v>
      </c>
    </row>
    <row r="1038">
      <c r="A1038" t="n">
        <v>36</v>
      </c>
      <c r="B1038" t="n">
        <v>45</v>
      </c>
      <c r="C1038" t="inlineStr">
        <is>
          <t xml:space="preserve">CONCLUIDO	</t>
        </is>
      </c>
      <c r="D1038" t="n">
        <v>5.0584</v>
      </c>
      <c r="E1038" t="n">
        <v>19.77</v>
      </c>
      <c r="F1038" t="n">
        <v>17.55</v>
      </c>
      <c r="G1038" t="n">
        <v>95.75</v>
      </c>
      <c r="H1038" t="n">
        <v>1.6</v>
      </c>
      <c r="I1038" t="n">
        <v>11</v>
      </c>
      <c r="J1038" t="n">
        <v>110.04</v>
      </c>
      <c r="K1038" t="n">
        <v>39.72</v>
      </c>
      <c r="L1038" t="n">
        <v>10</v>
      </c>
      <c r="M1038" t="n">
        <v>1</v>
      </c>
      <c r="N1038" t="n">
        <v>15.32</v>
      </c>
      <c r="O1038" t="n">
        <v>13805.5</v>
      </c>
      <c r="P1038" t="n">
        <v>125.64</v>
      </c>
      <c r="Q1038" t="n">
        <v>444.55</v>
      </c>
      <c r="R1038" t="n">
        <v>69.28</v>
      </c>
      <c r="S1038" t="n">
        <v>48.21</v>
      </c>
      <c r="T1038" t="n">
        <v>4588.91</v>
      </c>
      <c r="U1038" t="n">
        <v>0.7</v>
      </c>
      <c r="V1038" t="n">
        <v>0.78</v>
      </c>
      <c r="W1038" t="n">
        <v>0.19</v>
      </c>
      <c r="X1038" t="n">
        <v>0.28</v>
      </c>
      <c r="Y1038" t="n">
        <v>1</v>
      </c>
      <c r="Z1038" t="n">
        <v>10</v>
      </c>
    </row>
    <row r="1039">
      <c r="A1039" t="n">
        <v>37</v>
      </c>
      <c r="B1039" t="n">
        <v>45</v>
      </c>
      <c r="C1039" t="inlineStr">
        <is>
          <t xml:space="preserve">CONCLUIDO	</t>
        </is>
      </c>
      <c r="D1039" t="n">
        <v>5.0558</v>
      </c>
      <c r="E1039" t="n">
        <v>19.78</v>
      </c>
      <c r="F1039" t="n">
        <v>17.57</v>
      </c>
      <c r="G1039" t="n">
        <v>95.81</v>
      </c>
      <c r="H1039" t="n">
        <v>1.64</v>
      </c>
      <c r="I1039" t="n">
        <v>11</v>
      </c>
      <c r="J1039" t="n">
        <v>110.36</v>
      </c>
      <c r="K1039" t="n">
        <v>39.72</v>
      </c>
      <c r="L1039" t="n">
        <v>10.25</v>
      </c>
      <c r="M1039" t="n">
        <v>0</v>
      </c>
      <c r="N1039" t="n">
        <v>15.39</v>
      </c>
      <c r="O1039" t="n">
        <v>13844.79</v>
      </c>
      <c r="P1039" t="n">
        <v>126.1</v>
      </c>
      <c r="Q1039" t="n">
        <v>444.56</v>
      </c>
      <c r="R1039" t="n">
        <v>69.59999999999999</v>
      </c>
      <c r="S1039" t="n">
        <v>48.21</v>
      </c>
      <c r="T1039" t="n">
        <v>4751.47</v>
      </c>
      <c r="U1039" t="n">
        <v>0.6899999999999999</v>
      </c>
      <c r="V1039" t="n">
        <v>0.78</v>
      </c>
      <c r="W1039" t="n">
        <v>0.19</v>
      </c>
      <c r="X1039" t="n">
        <v>0.29</v>
      </c>
      <c r="Y1039" t="n">
        <v>1</v>
      </c>
      <c r="Z1039" t="n">
        <v>10</v>
      </c>
    </row>
    <row r="1040">
      <c r="A1040" t="n">
        <v>0</v>
      </c>
      <c r="B1040" t="n">
        <v>105</v>
      </c>
      <c r="C1040" t="inlineStr">
        <is>
          <t xml:space="preserve">CONCLUIDO	</t>
        </is>
      </c>
      <c r="D1040" t="n">
        <v>2.6171</v>
      </c>
      <c r="E1040" t="n">
        <v>38.21</v>
      </c>
      <c r="F1040" t="n">
        <v>25.06</v>
      </c>
      <c r="G1040" t="n">
        <v>5.76</v>
      </c>
      <c r="H1040" t="n">
        <v>0.09</v>
      </c>
      <c r="I1040" t="n">
        <v>261</v>
      </c>
      <c r="J1040" t="n">
        <v>204</v>
      </c>
      <c r="K1040" t="n">
        <v>55.27</v>
      </c>
      <c r="L1040" t="n">
        <v>1</v>
      </c>
      <c r="M1040" t="n">
        <v>259</v>
      </c>
      <c r="N1040" t="n">
        <v>42.72</v>
      </c>
      <c r="O1040" t="n">
        <v>25393.6</v>
      </c>
      <c r="P1040" t="n">
        <v>358.72</v>
      </c>
      <c r="Q1040" t="n">
        <v>444.73</v>
      </c>
      <c r="R1040" t="n">
        <v>315.32</v>
      </c>
      <c r="S1040" t="n">
        <v>48.21</v>
      </c>
      <c r="T1040" t="n">
        <v>126362.1</v>
      </c>
      <c r="U1040" t="n">
        <v>0.15</v>
      </c>
      <c r="V1040" t="n">
        <v>0.54</v>
      </c>
      <c r="W1040" t="n">
        <v>0.58</v>
      </c>
      <c r="X1040" t="n">
        <v>7.77</v>
      </c>
      <c r="Y1040" t="n">
        <v>1</v>
      </c>
      <c r="Z1040" t="n">
        <v>10</v>
      </c>
    </row>
    <row r="1041">
      <c r="A1041" t="n">
        <v>1</v>
      </c>
      <c r="B1041" t="n">
        <v>105</v>
      </c>
      <c r="C1041" t="inlineStr">
        <is>
          <t xml:space="preserve">CONCLUIDO	</t>
        </is>
      </c>
      <c r="D1041" t="n">
        <v>3.0197</v>
      </c>
      <c r="E1041" t="n">
        <v>33.12</v>
      </c>
      <c r="F1041" t="n">
        <v>22.85</v>
      </c>
      <c r="G1041" t="n">
        <v>7.21</v>
      </c>
      <c r="H1041" t="n">
        <v>0.11</v>
      </c>
      <c r="I1041" t="n">
        <v>190</v>
      </c>
      <c r="J1041" t="n">
        <v>204.39</v>
      </c>
      <c r="K1041" t="n">
        <v>55.27</v>
      </c>
      <c r="L1041" t="n">
        <v>1.25</v>
      </c>
      <c r="M1041" t="n">
        <v>188</v>
      </c>
      <c r="N1041" t="n">
        <v>42.87</v>
      </c>
      <c r="O1041" t="n">
        <v>25442.42</v>
      </c>
      <c r="P1041" t="n">
        <v>326.48</v>
      </c>
      <c r="Q1041" t="n">
        <v>444.65</v>
      </c>
      <c r="R1041" t="n">
        <v>242.61</v>
      </c>
      <c r="S1041" t="n">
        <v>48.21</v>
      </c>
      <c r="T1041" t="n">
        <v>90362.10000000001</v>
      </c>
      <c r="U1041" t="n">
        <v>0.2</v>
      </c>
      <c r="V1041" t="n">
        <v>0.6</v>
      </c>
      <c r="W1041" t="n">
        <v>0.47</v>
      </c>
      <c r="X1041" t="n">
        <v>5.56</v>
      </c>
      <c r="Y1041" t="n">
        <v>1</v>
      </c>
      <c r="Z1041" t="n">
        <v>10</v>
      </c>
    </row>
    <row r="1042">
      <c r="A1042" t="n">
        <v>2</v>
      </c>
      <c r="B1042" t="n">
        <v>105</v>
      </c>
      <c r="C1042" t="inlineStr">
        <is>
          <t xml:space="preserve">CONCLUIDO	</t>
        </is>
      </c>
      <c r="D1042" t="n">
        <v>3.3125</v>
      </c>
      <c r="E1042" t="n">
        <v>30.19</v>
      </c>
      <c r="F1042" t="n">
        <v>21.58</v>
      </c>
      <c r="G1042" t="n">
        <v>8.69</v>
      </c>
      <c r="H1042" t="n">
        <v>0.13</v>
      </c>
      <c r="I1042" t="n">
        <v>149</v>
      </c>
      <c r="J1042" t="n">
        <v>204.79</v>
      </c>
      <c r="K1042" t="n">
        <v>55.27</v>
      </c>
      <c r="L1042" t="n">
        <v>1.5</v>
      </c>
      <c r="M1042" t="n">
        <v>147</v>
      </c>
      <c r="N1042" t="n">
        <v>43.02</v>
      </c>
      <c r="O1042" t="n">
        <v>25491.3</v>
      </c>
      <c r="P1042" t="n">
        <v>307.96</v>
      </c>
      <c r="Q1042" t="n">
        <v>444.59</v>
      </c>
      <c r="R1042" t="n">
        <v>201.38</v>
      </c>
      <c r="S1042" t="n">
        <v>48.21</v>
      </c>
      <c r="T1042" t="n">
        <v>69951.67</v>
      </c>
      <c r="U1042" t="n">
        <v>0.24</v>
      </c>
      <c r="V1042" t="n">
        <v>0.63</v>
      </c>
      <c r="W1042" t="n">
        <v>0.4</v>
      </c>
      <c r="X1042" t="n">
        <v>4.3</v>
      </c>
      <c r="Y1042" t="n">
        <v>1</v>
      </c>
      <c r="Z1042" t="n">
        <v>10</v>
      </c>
    </row>
    <row r="1043">
      <c r="A1043" t="n">
        <v>3</v>
      </c>
      <c r="B1043" t="n">
        <v>105</v>
      </c>
      <c r="C1043" t="inlineStr">
        <is>
          <t xml:space="preserve">CONCLUIDO	</t>
        </is>
      </c>
      <c r="D1043" t="n">
        <v>3.5258</v>
      </c>
      <c r="E1043" t="n">
        <v>28.36</v>
      </c>
      <c r="F1043" t="n">
        <v>20.81</v>
      </c>
      <c r="G1043" t="n">
        <v>10.15</v>
      </c>
      <c r="H1043" t="n">
        <v>0.15</v>
      </c>
      <c r="I1043" t="n">
        <v>123</v>
      </c>
      <c r="J1043" t="n">
        <v>205.18</v>
      </c>
      <c r="K1043" t="n">
        <v>55.27</v>
      </c>
      <c r="L1043" t="n">
        <v>1.75</v>
      </c>
      <c r="M1043" t="n">
        <v>121</v>
      </c>
      <c r="N1043" t="n">
        <v>43.16</v>
      </c>
      <c r="O1043" t="n">
        <v>25540.22</v>
      </c>
      <c r="P1043" t="n">
        <v>296.51</v>
      </c>
      <c r="Q1043" t="n">
        <v>444.6</v>
      </c>
      <c r="R1043" t="n">
        <v>175.98</v>
      </c>
      <c r="S1043" t="n">
        <v>48.21</v>
      </c>
      <c r="T1043" t="n">
        <v>57377.55</v>
      </c>
      <c r="U1043" t="n">
        <v>0.27</v>
      </c>
      <c r="V1043" t="n">
        <v>0.66</v>
      </c>
      <c r="W1043" t="n">
        <v>0.35</v>
      </c>
      <c r="X1043" t="n">
        <v>3.53</v>
      </c>
      <c r="Y1043" t="n">
        <v>1</v>
      </c>
      <c r="Z1043" t="n">
        <v>10</v>
      </c>
    </row>
    <row r="1044">
      <c r="A1044" t="n">
        <v>4</v>
      </c>
      <c r="B1044" t="n">
        <v>105</v>
      </c>
      <c r="C1044" t="inlineStr">
        <is>
          <t xml:space="preserve">CONCLUIDO	</t>
        </is>
      </c>
      <c r="D1044" t="n">
        <v>3.694</v>
      </c>
      <c r="E1044" t="n">
        <v>27.07</v>
      </c>
      <c r="F1044" t="n">
        <v>20.25</v>
      </c>
      <c r="G1044" t="n">
        <v>11.57</v>
      </c>
      <c r="H1044" t="n">
        <v>0.17</v>
      </c>
      <c r="I1044" t="n">
        <v>105</v>
      </c>
      <c r="J1044" t="n">
        <v>205.58</v>
      </c>
      <c r="K1044" t="n">
        <v>55.27</v>
      </c>
      <c r="L1044" t="n">
        <v>2</v>
      </c>
      <c r="M1044" t="n">
        <v>103</v>
      </c>
      <c r="N1044" t="n">
        <v>43.31</v>
      </c>
      <c r="O1044" t="n">
        <v>25589.2</v>
      </c>
      <c r="P1044" t="n">
        <v>288.13</v>
      </c>
      <c r="Q1044" t="n">
        <v>444.69</v>
      </c>
      <c r="R1044" t="n">
        <v>157.39</v>
      </c>
      <c r="S1044" t="n">
        <v>48.21</v>
      </c>
      <c r="T1044" t="n">
        <v>48172.96</v>
      </c>
      <c r="U1044" t="n">
        <v>0.31</v>
      </c>
      <c r="V1044" t="n">
        <v>0.67</v>
      </c>
      <c r="W1044" t="n">
        <v>0.33</v>
      </c>
      <c r="X1044" t="n">
        <v>2.97</v>
      </c>
      <c r="Y1044" t="n">
        <v>1</v>
      </c>
      <c r="Z1044" t="n">
        <v>10</v>
      </c>
    </row>
    <row r="1045">
      <c r="A1045" t="n">
        <v>5</v>
      </c>
      <c r="B1045" t="n">
        <v>105</v>
      </c>
      <c r="C1045" t="inlineStr">
        <is>
          <t xml:space="preserve">CONCLUIDO	</t>
        </is>
      </c>
      <c r="D1045" t="n">
        <v>3.8178</v>
      </c>
      <c r="E1045" t="n">
        <v>26.19</v>
      </c>
      <c r="F1045" t="n">
        <v>19.9</v>
      </c>
      <c r="G1045" t="n">
        <v>12.98</v>
      </c>
      <c r="H1045" t="n">
        <v>0.19</v>
      </c>
      <c r="I1045" t="n">
        <v>92</v>
      </c>
      <c r="J1045" t="n">
        <v>205.98</v>
      </c>
      <c r="K1045" t="n">
        <v>55.27</v>
      </c>
      <c r="L1045" t="n">
        <v>2.25</v>
      </c>
      <c r="M1045" t="n">
        <v>90</v>
      </c>
      <c r="N1045" t="n">
        <v>43.46</v>
      </c>
      <c r="O1045" t="n">
        <v>25638.22</v>
      </c>
      <c r="P1045" t="n">
        <v>282.76</v>
      </c>
      <c r="Q1045" t="n">
        <v>444.66</v>
      </c>
      <c r="R1045" t="n">
        <v>145.9</v>
      </c>
      <c r="S1045" t="n">
        <v>48.21</v>
      </c>
      <c r="T1045" t="n">
        <v>42496.24</v>
      </c>
      <c r="U1045" t="n">
        <v>0.33</v>
      </c>
      <c r="V1045" t="n">
        <v>0.6899999999999999</v>
      </c>
      <c r="W1045" t="n">
        <v>0.31</v>
      </c>
      <c r="X1045" t="n">
        <v>2.62</v>
      </c>
      <c r="Y1045" t="n">
        <v>1</v>
      </c>
      <c r="Z1045" t="n">
        <v>10</v>
      </c>
    </row>
    <row r="1046">
      <c r="A1046" t="n">
        <v>6</v>
      </c>
      <c r="B1046" t="n">
        <v>105</v>
      </c>
      <c r="C1046" t="inlineStr">
        <is>
          <t xml:space="preserve">CONCLUIDO	</t>
        </is>
      </c>
      <c r="D1046" t="n">
        <v>3.9352</v>
      </c>
      <c r="E1046" t="n">
        <v>25.41</v>
      </c>
      <c r="F1046" t="n">
        <v>19.56</v>
      </c>
      <c r="G1046" t="n">
        <v>14.49</v>
      </c>
      <c r="H1046" t="n">
        <v>0.22</v>
      </c>
      <c r="I1046" t="n">
        <v>81</v>
      </c>
      <c r="J1046" t="n">
        <v>206.38</v>
      </c>
      <c r="K1046" t="n">
        <v>55.27</v>
      </c>
      <c r="L1046" t="n">
        <v>2.5</v>
      </c>
      <c r="M1046" t="n">
        <v>79</v>
      </c>
      <c r="N1046" t="n">
        <v>43.6</v>
      </c>
      <c r="O1046" t="n">
        <v>25687.3</v>
      </c>
      <c r="P1046" t="n">
        <v>277.71</v>
      </c>
      <c r="Q1046" t="n">
        <v>444.6</v>
      </c>
      <c r="R1046" t="n">
        <v>134.84</v>
      </c>
      <c r="S1046" t="n">
        <v>48.21</v>
      </c>
      <c r="T1046" t="n">
        <v>37022.13</v>
      </c>
      <c r="U1046" t="n">
        <v>0.36</v>
      </c>
      <c r="V1046" t="n">
        <v>0.7</v>
      </c>
      <c r="W1046" t="n">
        <v>0.3</v>
      </c>
      <c r="X1046" t="n">
        <v>2.28</v>
      </c>
      <c r="Y1046" t="n">
        <v>1</v>
      </c>
      <c r="Z1046" t="n">
        <v>10</v>
      </c>
    </row>
    <row r="1047">
      <c r="A1047" t="n">
        <v>7</v>
      </c>
      <c r="B1047" t="n">
        <v>105</v>
      </c>
      <c r="C1047" t="inlineStr">
        <is>
          <t xml:space="preserve">CONCLUIDO	</t>
        </is>
      </c>
      <c r="D1047" t="n">
        <v>4.0259</v>
      </c>
      <c r="E1047" t="n">
        <v>24.84</v>
      </c>
      <c r="F1047" t="n">
        <v>19.31</v>
      </c>
      <c r="G1047" t="n">
        <v>15.87</v>
      </c>
      <c r="H1047" t="n">
        <v>0.24</v>
      </c>
      <c r="I1047" t="n">
        <v>73</v>
      </c>
      <c r="J1047" t="n">
        <v>206.78</v>
      </c>
      <c r="K1047" t="n">
        <v>55.27</v>
      </c>
      <c r="L1047" t="n">
        <v>2.75</v>
      </c>
      <c r="M1047" t="n">
        <v>71</v>
      </c>
      <c r="N1047" t="n">
        <v>43.75</v>
      </c>
      <c r="O1047" t="n">
        <v>25736.42</v>
      </c>
      <c r="P1047" t="n">
        <v>273.8</v>
      </c>
      <c r="Q1047" t="n">
        <v>444.56</v>
      </c>
      <c r="R1047" t="n">
        <v>127.11</v>
      </c>
      <c r="S1047" t="n">
        <v>48.21</v>
      </c>
      <c r="T1047" t="n">
        <v>33194.51</v>
      </c>
      <c r="U1047" t="n">
        <v>0.38</v>
      </c>
      <c r="V1047" t="n">
        <v>0.71</v>
      </c>
      <c r="W1047" t="n">
        <v>0.28</v>
      </c>
      <c r="X1047" t="n">
        <v>2.04</v>
      </c>
      <c r="Y1047" t="n">
        <v>1</v>
      </c>
      <c r="Z1047" t="n">
        <v>10</v>
      </c>
    </row>
    <row r="1048">
      <c r="A1048" t="n">
        <v>8</v>
      </c>
      <c r="B1048" t="n">
        <v>105</v>
      </c>
      <c r="C1048" t="inlineStr">
        <is>
          <t xml:space="preserve">CONCLUIDO	</t>
        </is>
      </c>
      <c r="D1048" t="n">
        <v>4.1076</v>
      </c>
      <c r="E1048" t="n">
        <v>24.35</v>
      </c>
      <c r="F1048" t="n">
        <v>19.1</v>
      </c>
      <c r="G1048" t="n">
        <v>17.37</v>
      </c>
      <c r="H1048" t="n">
        <v>0.26</v>
      </c>
      <c r="I1048" t="n">
        <v>66</v>
      </c>
      <c r="J1048" t="n">
        <v>207.17</v>
      </c>
      <c r="K1048" t="n">
        <v>55.27</v>
      </c>
      <c r="L1048" t="n">
        <v>3</v>
      </c>
      <c r="M1048" t="n">
        <v>64</v>
      </c>
      <c r="N1048" t="n">
        <v>43.9</v>
      </c>
      <c r="O1048" t="n">
        <v>25785.6</v>
      </c>
      <c r="P1048" t="n">
        <v>270.59</v>
      </c>
      <c r="Q1048" t="n">
        <v>444.6</v>
      </c>
      <c r="R1048" t="n">
        <v>120.05</v>
      </c>
      <c r="S1048" t="n">
        <v>48.21</v>
      </c>
      <c r="T1048" t="n">
        <v>29697.9</v>
      </c>
      <c r="U1048" t="n">
        <v>0.4</v>
      </c>
      <c r="V1048" t="n">
        <v>0.71</v>
      </c>
      <c r="W1048" t="n">
        <v>0.27</v>
      </c>
      <c r="X1048" t="n">
        <v>1.83</v>
      </c>
      <c r="Y1048" t="n">
        <v>1</v>
      </c>
      <c r="Z1048" t="n">
        <v>10</v>
      </c>
    </row>
    <row r="1049">
      <c r="A1049" t="n">
        <v>9</v>
      </c>
      <c r="B1049" t="n">
        <v>105</v>
      </c>
      <c r="C1049" t="inlineStr">
        <is>
          <t xml:space="preserve">CONCLUIDO	</t>
        </is>
      </c>
      <c r="D1049" t="n">
        <v>4.1688</v>
      </c>
      <c r="E1049" t="n">
        <v>23.99</v>
      </c>
      <c r="F1049" t="n">
        <v>18.95</v>
      </c>
      <c r="G1049" t="n">
        <v>18.64</v>
      </c>
      <c r="H1049" t="n">
        <v>0.28</v>
      </c>
      <c r="I1049" t="n">
        <v>61</v>
      </c>
      <c r="J1049" t="n">
        <v>207.57</v>
      </c>
      <c r="K1049" t="n">
        <v>55.27</v>
      </c>
      <c r="L1049" t="n">
        <v>3.25</v>
      </c>
      <c r="M1049" t="n">
        <v>59</v>
      </c>
      <c r="N1049" t="n">
        <v>44.05</v>
      </c>
      <c r="O1049" t="n">
        <v>25834.83</v>
      </c>
      <c r="P1049" t="n">
        <v>268.01</v>
      </c>
      <c r="Q1049" t="n">
        <v>444.57</v>
      </c>
      <c r="R1049" t="n">
        <v>114.87</v>
      </c>
      <c r="S1049" t="n">
        <v>48.21</v>
      </c>
      <c r="T1049" t="n">
        <v>27135.43</v>
      </c>
      <c r="U1049" t="n">
        <v>0.42</v>
      </c>
      <c r="V1049" t="n">
        <v>0.72</v>
      </c>
      <c r="W1049" t="n">
        <v>0.26</v>
      </c>
      <c r="X1049" t="n">
        <v>1.67</v>
      </c>
      <c r="Y1049" t="n">
        <v>1</v>
      </c>
      <c r="Z1049" t="n">
        <v>10</v>
      </c>
    </row>
    <row r="1050">
      <c r="A1050" t="n">
        <v>10</v>
      </c>
      <c r="B1050" t="n">
        <v>105</v>
      </c>
      <c r="C1050" t="inlineStr">
        <is>
          <t xml:space="preserve">CONCLUIDO	</t>
        </is>
      </c>
      <c r="D1050" t="n">
        <v>4.2646</v>
      </c>
      <c r="E1050" t="n">
        <v>23.45</v>
      </c>
      <c r="F1050" t="n">
        <v>18.65</v>
      </c>
      <c r="G1050" t="n">
        <v>20.35</v>
      </c>
      <c r="H1050" t="n">
        <v>0.3</v>
      </c>
      <c r="I1050" t="n">
        <v>55</v>
      </c>
      <c r="J1050" t="n">
        <v>207.97</v>
      </c>
      <c r="K1050" t="n">
        <v>55.27</v>
      </c>
      <c r="L1050" t="n">
        <v>3.5</v>
      </c>
      <c r="M1050" t="n">
        <v>53</v>
      </c>
      <c r="N1050" t="n">
        <v>44.2</v>
      </c>
      <c r="O1050" t="n">
        <v>25884.1</v>
      </c>
      <c r="P1050" t="n">
        <v>263.47</v>
      </c>
      <c r="Q1050" t="n">
        <v>444.6</v>
      </c>
      <c r="R1050" t="n">
        <v>104.89</v>
      </c>
      <c r="S1050" t="n">
        <v>48.21</v>
      </c>
      <c r="T1050" t="n">
        <v>22174.19</v>
      </c>
      <c r="U1050" t="n">
        <v>0.46</v>
      </c>
      <c r="V1050" t="n">
        <v>0.73</v>
      </c>
      <c r="W1050" t="n">
        <v>0.25</v>
      </c>
      <c r="X1050" t="n">
        <v>1.38</v>
      </c>
      <c r="Y1050" t="n">
        <v>1</v>
      </c>
      <c r="Z1050" t="n">
        <v>10</v>
      </c>
    </row>
    <row r="1051">
      <c r="A1051" t="n">
        <v>11</v>
      </c>
      <c r="B1051" t="n">
        <v>105</v>
      </c>
      <c r="C1051" t="inlineStr">
        <is>
          <t xml:space="preserve">CONCLUIDO	</t>
        </is>
      </c>
      <c r="D1051" t="n">
        <v>4.2918</v>
      </c>
      <c r="E1051" t="n">
        <v>23.3</v>
      </c>
      <c r="F1051" t="n">
        <v>18.63</v>
      </c>
      <c r="G1051" t="n">
        <v>21.49</v>
      </c>
      <c r="H1051" t="n">
        <v>0.32</v>
      </c>
      <c r="I1051" t="n">
        <v>52</v>
      </c>
      <c r="J1051" t="n">
        <v>208.37</v>
      </c>
      <c r="K1051" t="n">
        <v>55.27</v>
      </c>
      <c r="L1051" t="n">
        <v>3.75</v>
      </c>
      <c r="M1051" t="n">
        <v>50</v>
      </c>
      <c r="N1051" t="n">
        <v>44.35</v>
      </c>
      <c r="O1051" t="n">
        <v>25933.43</v>
      </c>
      <c r="P1051" t="n">
        <v>262.69</v>
      </c>
      <c r="Q1051" t="n">
        <v>444.62</v>
      </c>
      <c r="R1051" t="n">
        <v>105.16</v>
      </c>
      <c r="S1051" t="n">
        <v>48.21</v>
      </c>
      <c r="T1051" t="n">
        <v>22324.07</v>
      </c>
      <c r="U1051" t="n">
        <v>0.46</v>
      </c>
      <c r="V1051" t="n">
        <v>0.73</v>
      </c>
      <c r="W1051" t="n">
        <v>0.22</v>
      </c>
      <c r="X1051" t="n">
        <v>1.35</v>
      </c>
      <c r="Y1051" t="n">
        <v>1</v>
      </c>
      <c r="Z1051" t="n">
        <v>10</v>
      </c>
    </row>
    <row r="1052">
      <c r="A1052" t="n">
        <v>12</v>
      </c>
      <c r="B1052" t="n">
        <v>105</v>
      </c>
      <c r="C1052" t="inlineStr">
        <is>
          <t xml:space="preserve">CONCLUIDO	</t>
        </is>
      </c>
      <c r="D1052" t="n">
        <v>4.2806</v>
      </c>
      <c r="E1052" t="n">
        <v>23.36</v>
      </c>
      <c r="F1052" t="n">
        <v>18.81</v>
      </c>
      <c r="G1052" t="n">
        <v>23.03</v>
      </c>
      <c r="H1052" t="n">
        <v>0.34</v>
      </c>
      <c r="I1052" t="n">
        <v>49</v>
      </c>
      <c r="J1052" t="n">
        <v>208.77</v>
      </c>
      <c r="K1052" t="n">
        <v>55.27</v>
      </c>
      <c r="L1052" t="n">
        <v>4</v>
      </c>
      <c r="M1052" t="n">
        <v>47</v>
      </c>
      <c r="N1052" t="n">
        <v>44.5</v>
      </c>
      <c r="O1052" t="n">
        <v>25982.82</v>
      </c>
      <c r="P1052" t="n">
        <v>265.23</v>
      </c>
      <c r="Q1052" t="n">
        <v>444.57</v>
      </c>
      <c r="R1052" t="n">
        <v>111.29</v>
      </c>
      <c r="S1052" t="n">
        <v>48.21</v>
      </c>
      <c r="T1052" t="n">
        <v>25403.74</v>
      </c>
      <c r="U1052" t="n">
        <v>0.43</v>
      </c>
      <c r="V1052" t="n">
        <v>0.73</v>
      </c>
      <c r="W1052" t="n">
        <v>0.23</v>
      </c>
      <c r="X1052" t="n">
        <v>1.53</v>
      </c>
      <c r="Y1052" t="n">
        <v>1</v>
      </c>
      <c r="Z1052" t="n">
        <v>10</v>
      </c>
    </row>
    <row r="1053">
      <c r="A1053" t="n">
        <v>13</v>
      </c>
      <c r="B1053" t="n">
        <v>105</v>
      </c>
      <c r="C1053" t="inlineStr">
        <is>
          <t xml:space="preserve">CONCLUIDO	</t>
        </is>
      </c>
      <c r="D1053" t="n">
        <v>4.3376</v>
      </c>
      <c r="E1053" t="n">
        <v>23.05</v>
      </c>
      <c r="F1053" t="n">
        <v>18.62</v>
      </c>
      <c r="G1053" t="n">
        <v>24.29</v>
      </c>
      <c r="H1053" t="n">
        <v>0.36</v>
      </c>
      <c r="I1053" t="n">
        <v>46</v>
      </c>
      <c r="J1053" t="n">
        <v>209.17</v>
      </c>
      <c r="K1053" t="n">
        <v>55.27</v>
      </c>
      <c r="L1053" t="n">
        <v>4.25</v>
      </c>
      <c r="M1053" t="n">
        <v>44</v>
      </c>
      <c r="N1053" t="n">
        <v>44.65</v>
      </c>
      <c r="O1053" t="n">
        <v>26032.25</v>
      </c>
      <c r="P1053" t="n">
        <v>262.2</v>
      </c>
      <c r="Q1053" t="n">
        <v>444.56</v>
      </c>
      <c r="R1053" t="n">
        <v>104.81</v>
      </c>
      <c r="S1053" t="n">
        <v>48.21</v>
      </c>
      <c r="T1053" t="n">
        <v>22180.8</v>
      </c>
      <c r="U1053" t="n">
        <v>0.46</v>
      </c>
      <c r="V1053" t="n">
        <v>0.73</v>
      </c>
      <c r="W1053" t="n">
        <v>0.23</v>
      </c>
      <c r="X1053" t="n">
        <v>1.35</v>
      </c>
      <c r="Y1053" t="n">
        <v>1</v>
      </c>
      <c r="Z1053" t="n">
        <v>10</v>
      </c>
    </row>
    <row r="1054">
      <c r="A1054" t="n">
        <v>14</v>
      </c>
      <c r="B1054" t="n">
        <v>105</v>
      </c>
      <c r="C1054" t="inlineStr">
        <is>
          <t xml:space="preserve">CONCLUIDO	</t>
        </is>
      </c>
      <c r="D1054" t="n">
        <v>4.3816</v>
      </c>
      <c r="E1054" t="n">
        <v>22.82</v>
      </c>
      <c r="F1054" t="n">
        <v>18.51</v>
      </c>
      <c r="G1054" t="n">
        <v>25.83</v>
      </c>
      <c r="H1054" t="n">
        <v>0.38</v>
      </c>
      <c r="I1054" t="n">
        <v>43</v>
      </c>
      <c r="J1054" t="n">
        <v>209.58</v>
      </c>
      <c r="K1054" t="n">
        <v>55.27</v>
      </c>
      <c r="L1054" t="n">
        <v>4.5</v>
      </c>
      <c r="M1054" t="n">
        <v>41</v>
      </c>
      <c r="N1054" t="n">
        <v>44.8</v>
      </c>
      <c r="O1054" t="n">
        <v>26081.73</v>
      </c>
      <c r="P1054" t="n">
        <v>260.31</v>
      </c>
      <c r="Q1054" t="n">
        <v>444.57</v>
      </c>
      <c r="R1054" t="n">
        <v>101.03</v>
      </c>
      <c r="S1054" t="n">
        <v>48.21</v>
      </c>
      <c r="T1054" t="n">
        <v>20304.73</v>
      </c>
      <c r="U1054" t="n">
        <v>0.48</v>
      </c>
      <c r="V1054" t="n">
        <v>0.74</v>
      </c>
      <c r="W1054" t="n">
        <v>0.23</v>
      </c>
      <c r="X1054" t="n">
        <v>1.24</v>
      </c>
      <c r="Y1054" t="n">
        <v>1</v>
      </c>
      <c r="Z1054" t="n">
        <v>10</v>
      </c>
    </row>
    <row r="1055">
      <c r="A1055" t="n">
        <v>15</v>
      </c>
      <c r="B1055" t="n">
        <v>105</v>
      </c>
      <c r="C1055" t="inlineStr">
        <is>
          <t xml:space="preserve">CONCLUIDO	</t>
        </is>
      </c>
      <c r="D1055" t="n">
        <v>4.4264</v>
      </c>
      <c r="E1055" t="n">
        <v>22.59</v>
      </c>
      <c r="F1055" t="n">
        <v>18.4</v>
      </c>
      <c r="G1055" t="n">
        <v>27.61</v>
      </c>
      <c r="H1055" t="n">
        <v>0.4</v>
      </c>
      <c r="I1055" t="n">
        <v>40</v>
      </c>
      <c r="J1055" t="n">
        <v>209.98</v>
      </c>
      <c r="K1055" t="n">
        <v>55.27</v>
      </c>
      <c r="L1055" t="n">
        <v>4.75</v>
      </c>
      <c r="M1055" t="n">
        <v>38</v>
      </c>
      <c r="N1055" t="n">
        <v>44.95</v>
      </c>
      <c r="O1055" t="n">
        <v>26131.27</v>
      </c>
      <c r="P1055" t="n">
        <v>258.42</v>
      </c>
      <c r="Q1055" t="n">
        <v>444.58</v>
      </c>
      <c r="R1055" t="n">
        <v>97.45999999999999</v>
      </c>
      <c r="S1055" t="n">
        <v>48.21</v>
      </c>
      <c r="T1055" t="n">
        <v>18534.49</v>
      </c>
      <c r="U1055" t="n">
        <v>0.49</v>
      </c>
      <c r="V1055" t="n">
        <v>0.74</v>
      </c>
      <c r="W1055" t="n">
        <v>0.23</v>
      </c>
      <c r="X1055" t="n">
        <v>1.13</v>
      </c>
      <c r="Y1055" t="n">
        <v>1</v>
      </c>
      <c r="Z1055" t="n">
        <v>10</v>
      </c>
    </row>
    <row r="1056">
      <c r="A1056" t="n">
        <v>16</v>
      </c>
      <c r="B1056" t="n">
        <v>105</v>
      </c>
      <c r="C1056" t="inlineStr">
        <is>
          <t xml:space="preserve">CONCLUIDO	</t>
        </is>
      </c>
      <c r="D1056" t="n">
        <v>4.453</v>
      </c>
      <c r="E1056" t="n">
        <v>22.46</v>
      </c>
      <c r="F1056" t="n">
        <v>18.35</v>
      </c>
      <c r="G1056" t="n">
        <v>28.98</v>
      </c>
      <c r="H1056" t="n">
        <v>0.42</v>
      </c>
      <c r="I1056" t="n">
        <v>38</v>
      </c>
      <c r="J1056" t="n">
        <v>210.38</v>
      </c>
      <c r="K1056" t="n">
        <v>55.27</v>
      </c>
      <c r="L1056" t="n">
        <v>5</v>
      </c>
      <c r="M1056" t="n">
        <v>36</v>
      </c>
      <c r="N1056" t="n">
        <v>45.11</v>
      </c>
      <c r="O1056" t="n">
        <v>26180.86</v>
      </c>
      <c r="P1056" t="n">
        <v>257.52</v>
      </c>
      <c r="Q1056" t="n">
        <v>444.55</v>
      </c>
      <c r="R1056" t="n">
        <v>95.54000000000001</v>
      </c>
      <c r="S1056" t="n">
        <v>48.21</v>
      </c>
      <c r="T1056" t="n">
        <v>17584.83</v>
      </c>
      <c r="U1056" t="n">
        <v>0.5</v>
      </c>
      <c r="V1056" t="n">
        <v>0.74</v>
      </c>
      <c r="W1056" t="n">
        <v>0.23</v>
      </c>
      <c r="X1056" t="n">
        <v>1.07</v>
      </c>
      <c r="Y1056" t="n">
        <v>1</v>
      </c>
      <c r="Z1056" t="n">
        <v>10</v>
      </c>
    </row>
    <row r="1057">
      <c r="A1057" t="n">
        <v>17</v>
      </c>
      <c r="B1057" t="n">
        <v>105</v>
      </c>
      <c r="C1057" t="inlineStr">
        <is>
          <t xml:space="preserve">CONCLUIDO	</t>
        </is>
      </c>
      <c r="D1057" t="n">
        <v>4.4837</v>
      </c>
      <c r="E1057" t="n">
        <v>22.3</v>
      </c>
      <c r="F1057" t="n">
        <v>18.28</v>
      </c>
      <c r="G1057" t="n">
        <v>30.46</v>
      </c>
      <c r="H1057" t="n">
        <v>0.44</v>
      </c>
      <c r="I1057" t="n">
        <v>36</v>
      </c>
      <c r="J1057" t="n">
        <v>210.78</v>
      </c>
      <c r="K1057" t="n">
        <v>55.27</v>
      </c>
      <c r="L1057" t="n">
        <v>5.25</v>
      </c>
      <c r="M1057" t="n">
        <v>34</v>
      </c>
      <c r="N1057" t="n">
        <v>45.26</v>
      </c>
      <c r="O1057" t="n">
        <v>26230.5</v>
      </c>
      <c r="P1057" t="n">
        <v>256.01</v>
      </c>
      <c r="Q1057" t="n">
        <v>444.59</v>
      </c>
      <c r="R1057" t="n">
        <v>93.23</v>
      </c>
      <c r="S1057" t="n">
        <v>48.21</v>
      </c>
      <c r="T1057" t="n">
        <v>16438.8</v>
      </c>
      <c r="U1057" t="n">
        <v>0.52</v>
      </c>
      <c r="V1057" t="n">
        <v>0.75</v>
      </c>
      <c r="W1057" t="n">
        <v>0.22</v>
      </c>
      <c r="X1057" t="n">
        <v>1</v>
      </c>
      <c r="Y1057" t="n">
        <v>1</v>
      </c>
      <c r="Z1057" t="n">
        <v>10</v>
      </c>
    </row>
    <row r="1058">
      <c r="A1058" t="n">
        <v>18</v>
      </c>
      <c r="B1058" t="n">
        <v>105</v>
      </c>
      <c r="C1058" t="inlineStr">
        <is>
          <t xml:space="preserve">CONCLUIDO	</t>
        </is>
      </c>
      <c r="D1058" t="n">
        <v>4.4981</v>
      </c>
      <c r="E1058" t="n">
        <v>22.23</v>
      </c>
      <c r="F1058" t="n">
        <v>18.25</v>
      </c>
      <c r="G1058" t="n">
        <v>31.28</v>
      </c>
      <c r="H1058" t="n">
        <v>0.46</v>
      </c>
      <c r="I1058" t="n">
        <v>35</v>
      </c>
      <c r="J1058" t="n">
        <v>211.18</v>
      </c>
      <c r="K1058" t="n">
        <v>55.27</v>
      </c>
      <c r="L1058" t="n">
        <v>5.5</v>
      </c>
      <c r="M1058" t="n">
        <v>33</v>
      </c>
      <c r="N1058" t="n">
        <v>45.41</v>
      </c>
      <c r="O1058" t="n">
        <v>26280.2</v>
      </c>
      <c r="P1058" t="n">
        <v>255.31</v>
      </c>
      <c r="Q1058" t="n">
        <v>444.65</v>
      </c>
      <c r="R1058" t="n">
        <v>92.23999999999999</v>
      </c>
      <c r="S1058" t="n">
        <v>48.21</v>
      </c>
      <c r="T1058" t="n">
        <v>15950.28</v>
      </c>
      <c r="U1058" t="n">
        <v>0.52</v>
      </c>
      <c r="V1058" t="n">
        <v>0.75</v>
      </c>
      <c r="W1058" t="n">
        <v>0.22</v>
      </c>
      <c r="X1058" t="n">
        <v>0.97</v>
      </c>
      <c r="Y1058" t="n">
        <v>1</v>
      </c>
      <c r="Z1058" t="n">
        <v>10</v>
      </c>
    </row>
    <row r="1059">
      <c r="A1059" t="n">
        <v>19</v>
      </c>
      <c r="B1059" t="n">
        <v>105</v>
      </c>
      <c r="C1059" t="inlineStr">
        <is>
          <t xml:space="preserve">CONCLUIDO	</t>
        </is>
      </c>
      <c r="D1059" t="n">
        <v>4.526</v>
      </c>
      <c r="E1059" t="n">
        <v>22.09</v>
      </c>
      <c r="F1059" t="n">
        <v>18.19</v>
      </c>
      <c r="G1059" t="n">
        <v>33.08</v>
      </c>
      <c r="H1059" t="n">
        <v>0.48</v>
      </c>
      <c r="I1059" t="n">
        <v>33</v>
      </c>
      <c r="J1059" t="n">
        <v>211.59</v>
      </c>
      <c r="K1059" t="n">
        <v>55.27</v>
      </c>
      <c r="L1059" t="n">
        <v>5.75</v>
      </c>
      <c r="M1059" t="n">
        <v>31</v>
      </c>
      <c r="N1059" t="n">
        <v>45.57</v>
      </c>
      <c r="O1059" t="n">
        <v>26329.94</v>
      </c>
      <c r="P1059" t="n">
        <v>254.12</v>
      </c>
      <c r="Q1059" t="n">
        <v>444.57</v>
      </c>
      <c r="R1059" t="n">
        <v>90.43000000000001</v>
      </c>
      <c r="S1059" t="n">
        <v>48.21</v>
      </c>
      <c r="T1059" t="n">
        <v>15055.81</v>
      </c>
      <c r="U1059" t="n">
        <v>0.53</v>
      </c>
      <c r="V1059" t="n">
        <v>0.75</v>
      </c>
      <c r="W1059" t="n">
        <v>0.21</v>
      </c>
      <c r="X1059" t="n">
        <v>0.91</v>
      </c>
      <c r="Y1059" t="n">
        <v>1</v>
      </c>
      <c r="Z1059" t="n">
        <v>10</v>
      </c>
    </row>
    <row r="1060">
      <c r="A1060" t="n">
        <v>20</v>
      </c>
      <c r="B1060" t="n">
        <v>105</v>
      </c>
      <c r="C1060" t="inlineStr">
        <is>
          <t xml:space="preserve">CONCLUIDO	</t>
        </is>
      </c>
      <c r="D1060" t="n">
        <v>4.5408</v>
      </c>
      <c r="E1060" t="n">
        <v>22.02</v>
      </c>
      <c r="F1060" t="n">
        <v>18.16</v>
      </c>
      <c r="G1060" t="n">
        <v>34.05</v>
      </c>
      <c r="H1060" t="n">
        <v>0.5</v>
      </c>
      <c r="I1060" t="n">
        <v>32</v>
      </c>
      <c r="J1060" t="n">
        <v>211.99</v>
      </c>
      <c r="K1060" t="n">
        <v>55.27</v>
      </c>
      <c r="L1060" t="n">
        <v>6</v>
      </c>
      <c r="M1060" t="n">
        <v>30</v>
      </c>
      <c r="N1060" t="n">
        <v>45.72</v>
      </c>
      <c r="O1060" t="n">
        <v>26379.74</v>
      </c>
      <c r="P1060" t="n">
        <v>253.7</v>
      </c>
      <c r="Q1060" t="n">
        <v>444.55</v>
      </c>
      <c r="R1060" t="n">
        <v>89.44</v>
      </c>
      <c r="S1060" t="n">
        <v>48.21</v>
      </c>
      <c r="T1060" t="n">
        <v>14567.06</v>
      </c>
      <c r="U1060" t="n">
        <v>0.54</v>
      </c>
      <c r="V1060" t="n">
        <v>0.75</v>
      </c>
      <c r="W1060" t="n">
        <v>0.21</v>
      </c>
      <c r="X1060" t="n">
        <v>0.88</v>
      </c>
      <c r="Y1060" t="n">
        <v>1</v>
      </c>
      <c r="Z1060" t="n">
        <v>10</v>
      </c>
    </row>
    <row r="1061">
      <c r="A1061" t="n">
        <v>21</v>
      </c>
      <c r="B1061" t="n">
        <v>105</v>
      </c>
      <c r="C1061" t="inlineStr">
        <is>
          <t xml:space="preserve">CONCLUIDO	</t>
        </is>
      </c>
      <c r="D1061" t="n">
        <v>4.571</v>
      </c>
      <c r="E1061" t="n">
        <v>21.88</v>
      </c>
      <c r="F1061" t="n">
        <v>18.1</v>
      </c>
      <c r="G1061" t="n">
        <v>36.19</v>
      </c>
      <c r="H1061" t="n">
        <v>0.52</v>
      </c>
      <c r="I1061" t="n">
        <v>30</v>
      </c>
      <c r="J1061" t="n">
        <v>212.4</v>
      </c>
      <c r="K1061" t="n">
        <v>55.27</v>
      </c>
      <c r="L1061" t="n">
        <v>6.25</v>
      </c>
      <c r="M1061" t="n">
        <v>28</v>
      </c>
      <c r="N1061" t="n">
        <v>45.87</v>
      </c>
      <c r="O1061" t="n">
        <v>26429.59</v>
      </c>
      <c r="P1061" t="n">
        <v>252.32</v>
      </c>
      <c r="Q1061" t="n">
        <v>444.6</v>
      </c>
      <c r="R1061" t="n">
        <v>87.29000000000001</v>
      </c>
      <c r="S1061" t="n">
        <v>48.21</v>
      </c>
      <c r="T1061" t="n">
        <v>13498.85</v>
      </c>
      <c r="U1061" t="n">
        <v>0.55</v>
      </c>
      <c r="V1061" t="n">
        <v>0.75</v>
      </c>
      <c r="W1061" t="n">
        <v>0.21</v>
      </c>
      <c r="X1061" t="n">
        <v>0.82</v>
      </c>
      <c r="Y1061" t="n">
        <v>1</v>
      </c>
      <c r="Z1061" t="n">
        <v>10</v>
      </c>
    </row>
    <row r="1062">
      <c r="A1062" t="n">
        <v>22</v>
      </c>
      <c r="B1062" t="n">
        <v>105</v>
      </c>
      <c r="C1062" t="inlineStr">
        <is>
          <t xml:space="preserve">CONCLUIDO	</t>
        </is>
      </c>
      <c r="D1062" t="n">
        <v>4.5874</v>
      </c>
      <c r="E1062" t="n">
        <v>21.8</v>
      </c>
      <c r="F1062" t="n">
        <v>18.06</v>
      </c>
      <c r="G1062" t="n">
        <v>37.36</v>
      </c>
      <c r="H1062" t="n">
        <v>0.54</v>
      </c>
      <c r="I1062" t="n">
        <v>29</v>
      </c>
      <c r="J1062" t="n">
        <v>212.8</v>
      </c>
      <c r="K1062" t="n">
        <v>55.27</v>
      </c>
      <c r="L1062" t="n">
        <v>6.5</v>
      </c>
      <c r="M1062" t="n">
        <v>27</v>
      </c>
      <c r="N1062" t="n">
        <v>46.03</v>
      </c>
      <c r="O1062" t="n">
        <v>26479.5</v>
      </c>
      <c r="P1062" t="n">
        <v>251.65</v>
      </c>
      <c r="Q1062" t="n">
        <v>444.58</v>
      </c>
      <c r="R1062" t="n">
        <v>85.88</v>
      </c>
      <c r="S1062" t="n">
        <v>48.21</v>
      </c>
      <c r="T1062" t="n">
        <v>12801.29</v>
      </c>
      <c r="U1062" t="n">
        <v>0.5600000000000001</v>
      </c>
      <c r="V1062" t="n">
        <v>0.76</v>
      </c>
      <c r="W1062" t="n">
        <v>0.21</v>
      </c>
      <c r="X1062" t="n">
        <v>0.78</v>
      </c>
      <c r="Y1062" t="n">
        <v>1</v>
      </c>
      <c r="Z1062" t="n">
        <v>10</v>
      </c>
    </row>
    <row r="1063">
      <c r="A1063" t="n">
        <v>23</v>
      </c>
      <c r="B1063" t="n">
        <v>105</v>
      </c>
      <c r="C1063" t="inlineStr">
        <is>
          <t xml:space="preserve">CONCLUIDO	</t>
        </is>
      </c>
      <c r="D1063" t="n">
        <v>4.6067</v>
      </c>
      <c r="E1063" t="n">
        <v>21.71</v>
      </c>
      <c r="F1063" t="n">
        <v>18.01</v>
      </c>
      <c r="G1063" t="n">
        <v>38.59</v>
      </c>
      <c r="H1063" t="n">
        <v>0.5600000000000001</v>
      </c>
      <c r="I1063" t="n">
        <v>28</v>
      </c>
      <c r="J1063" t="n">
        <v>213.21</v>
      </c>
      <c r="K1063" t="n">
        <v>55.27</v>
      </c>
      <c r="L1063" t="n">
        <v>6.75</v>
      </c>
      <c r="M1063" t="n">
        <v>26</v>
      </c>
      <c r="N1063" t="n">
        <v>46.18</v>
      </c>
      <c r="O1063" t="n">
        <v>26529.46</v>
      </c>
      <c r="P1063" t="n">
        <v>250.48</v>
      </c>
      <c r="Q1063" t="n">
        <v>444.55</v>
      </c>
      <c r="R1063" t="n">
        <v>84.38</v>
      </c>
      <c r="S1063" t="n">
        <v>48.21</v>
      </c>
      <c r="T1063" t="n">
        <v>12054.94</v>
      </c>
      <c r="U1063" t="n">
        <v>0.57</v>
      </c>
      <c r="V1063" t="n">
        <v>0.76</v>
      </c>
      <c r="W1063" t="n">
        <v>0.21</v>
      </c>
      <c r="X1063" t="n">
        <v>0.73</v>
      </c>
      <c r="Y1063" t="n">
        <v>1</v>
      </c>
      <c r="Z1063" t="n">
        <v>10</v>
      </c>
    </row>
    <row r="1064">
      <c r="A1064" t="n">
        <v>24</v>
      </c>
      <c r="B1064" t="n">
        <v>105</v>
      </c>
      <c r="C1064" t="inlineStr">
        <is>
          <t xml:space="preserve">CONCLUIDO	</t>
        </is>
      </c>
      <c r="D1064" t="n">
        <v>4.6426</v>
      </c>
      <c r="E1064" t="n">
        <v>21.54</v>
      </c>
      <c r="F1064" t="n">
        <v>17.88</v>
      </c>
      <c r="G1064" t="n">
        <v>39.73</v>
      </c>
      <c r="H1064" t="n">
        <v>0.58</v>
      </c>
      <c r="I1064" t="n">
        <v>27</v>
      </c>
      <c r="J1064" t="n">
        <v>213.61</v>
      </c>
      <c r="K1064" t="n">
        <v>55.27</v>
      </c>
      <c r="L1064" t="n">
        <v>7</v>
      </c>
      <c r="M1064" t="n">
        <v>25</v>
      </c>
      <c r="N1064" t="n">
        <v>46.34</v>
      </c>
      <c r="O1064" t="n">
        <v>26579.47</v>
      </c>
      <c r="P1064" t="n">
        <v>248.44</v>
      </c>
      <c r="Q1064" t="n">
        <v>444.55</v>
      </c>
      <c r="R1064" t="n">
        <v>79.98</v>
      </c>
      <c r="S1064" t="n">
        <v>48.21</v>
      </c>
      <c r="T1064" t="n">
        <v>9862.139999999999</v>
      </c>
      <c r="U1064" t="n">
        <v>0.6</v>
      </c>
      <c r="V1064" t="n">
        <v>0.76</v>
      </c>
      <c r="W1064" t="n">
        <v>0.2</v>
      </c>
      <c r="X1064" t="n">
        <v>0.6</v>
      </c>
      <c r="Y1064" t="n">
        <v>1</v>
      </c>
      <c r="Z1064" t="n">
        <v>10</v>
      </c>
    </row>
    <row r="1065">
      <c r="A1065" t="n">
        <v>25</v>
      </c>
      <c r="B1065" t="n">
        <v>105</v>
      </c>
      <c r="C1065" t="inlineStr">
        <is>
          <t xml:space="preserve">CONCLUIDO	</t>
        </is>
      </c>
      <c r="D1065" t="n">
        <v>4.6026</v>
      </c>
      <c r="E1065" t="n">
        <v>21.73</v>
      </c>
      <c r="F1065" t="n">
        <v>18.11</v>
      </c>
      <c r="G1065" t="n">
        <v>41.79</v>
      </c>
      <c r="H1065" t="n">
        <v>0.6</v>
      </c>
      <c r="I1065" t="n">
        <v>26</v>
      </c>
      <c r="J1065" t="n">
        <v>214.02</v>
      </c>
      <c r="K1065" t="n">
        <v>55.27</v>
      </c>
      <c r="L1065" t="n">
        <v>7.25</v>
      </c>
      <c r="M1065" t="n">
        <v>24</v>
      </c>
      <c r="N1065" t="n">
        <v>46.49</v>
      </c>
      <c r="O1065" t="n">
        <v>26629.54</v>
      </c>
      <c r="P1065" t="n">
        <v>251.37</v>
      </c>
      <c r="Q1065" t="n">
        <v>444.57</v>
      </c>
      <c r="R1065" t="n">
        <v>88.62</v>
      </c>
      <c r="S1065" t="n">
        <v>48.21</v>
      </c>
      <c r="T1065" t="n">
        <v>14187.13</v>
      </c>
      <c r="U1065" t="n">
        <v>0.54</v>
      </c>
      <c r="V1065" t="n">
        <v>0.75</v>
      </c>
      <c r="W1065" t="n">
        <v>0.19</v>
      </c>
      <c r="X1065" t="n">
        <v>0.83</v>
      </c>
      <c r="Y1065" t="n">
        <v>1</v>
      </c>
      <c r="Z1065" t="n">
        <v>10</v>
      </c>
    </row>
    <row r="1066">
      <c r="A1066" t="n">
        <v>26</v>
      </c>
      <c r="B1066" t="n">
        <v>105</v>
      </c>
      <c r="C1066" t="inlineStr">
        <is>
          <t xml:space="preserve">CONCLUIDO	</t>
        </is>
      </c>
      <c r="D1066" t="n">
        <v>4.6383</v>
      </c>
      <c r="E1066" t="n">
        <v>21.56</v>
      </c>
      <c r="F1066" t="n">
        <v>17.98</v>
      </c>
      <c r="G1066" t="n">
        <v>43.15</v>
      </c>
      <c r="H1066" t="n">
        <v>0.62</v>
      </c>
      <c r="I1066" t="n">
        <v>25</v>
      </c>
      <c r="J1066" t="n">
        <v>214.42</v>
      </c>
      <c r="K1066" t="n">
        <v>55.27</v>
      </c>
      <c r="L1066" t="n">
        <v>7.5</v>
      </c>
      <c r="M1066" t="n">
        <v>23</v>
      </c>
      <c r="N1066" t="n">
        <v>46.65</v>
      </c>
      <c r="O1066" t="n">
        <v>26679.66</v>
      </c>
      <c r="P1066" t="n">
        <v>249.34</v>
      </c>
      <c r="Q1066" t="n">
        <v>444.56</v>
      </c>
      <c r="R1066" t="n">
        <v>83.7</v>
      </c>
      <c r="S1066" t="n">
        <v>48.21</v>
      </c>
      <c r="T1066" t="n">
        <v>11732.44</v>
      </c>
      <c r="U1066" t="n">
        <v>0.58</v>
      </c>
      <c r="V1066" t="n">
        <v>0.76</v>
      </c>
      <c r="W1066" t="n">
        <v>0.2</v>
      </c>
      <c r="X1066" t="n">
        <v>0.7</v>
      </c>
      <c r="Y1066" t="n">
        <v>1</v>
      </c>
      <c r="Z1066" t="n">
        <v>10</v>
      </c>
    </row>
    <row r="1067">
      <c r="A1067" t="n">
        <v>27</v>
      </c>
      <c r="B1067" t="n">
        <v>105</v>
      </c>
      <c r="C1067" t="inlineStr">
        <is>
          <t xml:space="preserve">CONCLUIDO	</t>
        </is>
      </c>
      <c r="D1067" t="n">
        <v>4.6558</v>
      </c>
      <c r="E1067" t="n">
        <v>21.48</v>
      </c>
      <c r="F1067" t="n">
        <v>17.94</v>
      </c>
      <c r="G1067" t="n">
        <v>44.85</v>
      </c>
      <c r="H1067" t="n">
        <v>0.64</v>
      </c>
      <c r="I1067" t="n">
        <v>24</v>
      </c>
      <c r="J1067" t="n">
        <v>214.83</v>
      </c>
      <c r="K1067" t="n">
        <v>55.27</v>
      </c>
      <c r="L1067" t="n">
        <v>7.75</v>
      </c>
      <c r="M1067" t="n">
        <v>22</v>
      </c>
      <c r="N1067" t="n">
        <v>46.81</v>
      </c>
      <c r="O1067" t="n">
        <v>26729.83</v>
      </c>
      <c r="P1067" t="n">
        <v>248.32</v>
      </c>
      <c r="Q1067" t="n">
        <v>444.6</v>
      </c>
      <c r="R1067" t="n">
        <v>82.26000000000001</v>
      </c>
      <c r="S1067" t="n">
        <v>48.21</v>
      </c>
      <c r="T1067" t="n">
        <v>11013.13</v>
      </c>
      <c r="U1067" t="n">
        <v>0.59</v>
      </c>
      <c r="V1067" t="n">
        <v>0.76</v>
      </c>
      <c r="W1067" t="n">
        <v>0.2</v>
      </c>
      <c r="X1067" t="n">
        <v>0.66</v>
      </c>
      <c r="Y1067" t="n">
        <v>1</v>
      </c>
      <c r="Z1067" t="n">
        <v>10</v>
      </c>
    </row>
    <row r="1068">
      <c r="A1068" t="n">
        <v>28</v>
      </c>
      <c r="B1068" t="n">
        <v>105</v>
      </c>
      <c r="C1068" t="inlineStr">
        <is>
          <t xml:space="preserve">CONCLUIDO	</t>
        </is>
      </c>
      <c r="D1068" t="n">
        <v>4.6527</v>
      </c>
      <c r="E1068" t="n">
        <v>21.49</v>
      </c>
      <c r="F1068" t="n">
        <v>17.95</v>
      </c>
      <c r="G1068" t="n">
        <v>44.89</v>
      </c>
      <c r="H1068" t="n">
        <v>0.66</v>
      </c>
      <c r="I1068" t="n">
        <v>24</v>
      </c>
      <c r="J1068" t="n">
        <v>215.24</v>
      </c>
      <c r="K1068" t="n">
        <v>55.27</v>
      </c>
      <c r="L1068" t="n">
        <v>8</v>
      </c>
      <c r="M1068" t="n">
        <v>22</v>
      </c>
      <c r="N1068" t="n">
        <v>46.97</v>
      </c>
      <c r="O1068" t="n">
        <v>26780.06</v>
      </c>
      <c r="P1068" t="n">
        <v>248.34</v>
      </c>
      <c r="Q1068" t="n">
        <v>444.57</v>
      </c>
      <c r="R1068" t="n">
        <v>82.76000000000001</v>
      </c>
      <c r="S1068" t="n">
        <v>48.21</v>
      </c>
      <c r="T1068" t="n">
        <v>11264.21</v>
      </c>
      <c r="U1068" t="n">
        <v>0.58</v>
      </c>
      <c r="V1068" t="n">
        <v>0.76</v>
      </c>
      <c r="W1068" t="n">
        <v>0.2</v>
      </c>
      <c r="X1068" t="n">
        <v>0.68</v>
      </c>
      <c r="Y1068" t="n">
        <v>1</v>
      </c>
      <c r="Z1068" t="n">
        <v>10</v>
      </c>
    </row>
    <row r="1069">
      <c r="A1069" t="n">
        <v>29</v>
      </c>
      <c r="B1069" t="n">
        <v>105</v>
      </c>
      <c r="C1069" t="inlineStr">
        <is>
          <t xml:space="preserve">CONCLUIDO	</t>
        </is>
      </c>
      <c r="D1069" t="n">
        <v>4.669</v>
      </c>
      <c r="E1069" t="n">
        <v>21.42</v>
      </c>
      <c r="F1069" t="n">
        <v>17.92</v>
      </c>
      <c r="G1069" t="n">
        <v>46.75</v>
      </c>
      <c r="H1069" t="n">
        <v>0.68</v>
      </c>
      <c r="I1069" t="n">
        <v>23</v>
      </c>
      <c r="J1069" t="n">
        <v>215.65</v>
      </c>
      <c r="K1069" t="n">
        <v>55.27</v>
      </c>
      <c r="L1069" t="n">
        <v>8.25</v>
      </c>
      <c r="M1069" t="n">
        <v>21</v>
      </c>
      <c r="N1069" t="n">
        <v>47.12</v>
      </c>
      <c r="O1069" t="n">
        <v>26830.34</v>
      </c>
      <c r="P1069" t="n">
        <v>247.65</v>
      </c>
      <c r="Q1069" t="n">
        <v>444.55</v>
      </c>
      <c r="R1069" t="n">
        <v>81.62</v>
      </c>
      <c r="S1069" t="n">
        <v>48.21</v>
      </c>
      <c r="T1069" t="n">
        <v>10701.81</v>
      </c>
      <c r="U1069" t="n">
        <v>0.59</v>
      </c>
      <c r="V1069" t="n">
        <v>0.76</v>
      </c>
      <c r="W1069" t="n">
        <v>0.2</v>
      </c>
      <c r="X1069" t="n">
        <v>0.64</v>
      </c>
      <c r="Y1069" t="n">
        <v>1</v>
      </c>
      <c r="Z1069" t="n">
        <v>10</v>
      </c>
    </row>
    <row r="1070">
      <c r="A1070" t="n">
        <v>30</v>
      </c>
      <c r="B1070" t="n">
        <v>105</v>
      </c>
      <c r="C1070" t="inlineStr">
        <is>
          <t xml:space="preserve">CONCLUIDO	</t>
        </is>
      </c>
      <c r="D1070" t="n">
        <v>4.6879</v>
      </c>
      <c r="E1070" t="n">
        <v>21.33</v>
      </c>
      <c r="F1070" t="n">
        <v>17.87</v>
      </c>
      <c r="G1070" t="n">
        <v>48.75</v>
      </c>
      <c r="H1070" t="n">
        <v>0.7</v>
      </c>
      <c r="I1070" t="n">
        <v>22</v>
      </c>
      <c r="J1070" t="n">
        <v>216.05</v>
      </c>
      <c r="K1070" t="n">
        <v>55.27</v>
      </c>
      <c r="L1070" t="n">
        <v>8.5</v>
      </c>
      <c r="M1070" t="n">
        <v>20</v>
      </c>
      <c r="N1070" t="n">
        <v>47.28</v>
      </c>
      <c r="O1070" t="n">
        <v>26880.68</v>
      </c>
      <c r="P1070" t="n">
        <v>246.78</v>
      </c>
      <c r="Q1070" t="n">
        <v>444.59</v>
      </c>
      <c r="R1070" t="n">
        <v>80.25</v>
      </c>
      <c r="S1070" t="n">
        <v>48.21</v>
      </c>
      <c r="T1070" t="n">
        <v>10022.25</v>
      </c>
      <c r="U1070" t="n">
        <v>0.6</v>
      </c>
      <c r="V1070" t="n">
        <v>0.76</v>
      </c>
      <c r="W1070" t="n">
        <v>0.2</v>
      </c>
      <c r="X1070" t="n">
        <v>0.6</v>
      </c>
      <c r="Y1070" t="n">
        <v>1</v>
      </c>
      <c r="Z1070" t="n">
        <v>10</v>
      </c>
    </row>
    <row r="1071">
      <c r="A1071" t="n">
        <v>31</v>
      </c>
      <c r="B1071" t="n">
        <v>105</v>
      </c>
      <c r="C1071" t="inlineStr">
        <is>
          <t xml:space="preserve">CONCLUIDO	</t>
        </is>
      </c>
      <c r="D1071" t="n">
        <v>4.6836</v>
      </c>
      <c r="E1071" t="n">
        <v>21.35</v>
      </c>
      <c r="F1071" t="n">
        <v>17.89</v>
      </c>
      <c r="G1071" t="n">
        <v>48.8</v>
      </c>
      <c r="H1071" t="n">
        <v>0.72</v>
      </c>
      <c r="I1071" t="n">
        <v>22</v>
      </c>
      <c r="J1071" t="n">
        <v>216.46</v>
      </c>
      <c r="K1071" t="n">
        <v>55.27</v>
      </c>
      <c r="L1071" t="n">
        <v>8.75</v>
      </c>
      <c r="M1071" t="n">
        <v>20</v>
      </c>
      <c r="N1071" t="n">
        <v>47.44</v>
      </c>
      <c r="O1071" t="n">
        <v>26931.07</v>
      </c>
      <c r="P1071" t="n">
        <v>246.36</v>
      </c>
      <c r="Q1071" t="n">
        <v>444.57</v>
      </c>
      <c r="R1071" t="n">
        <v>80.79000000000001</v>
      </c>
      <c r="S1071" t="n">
        <v>48.21</v>
      </c>
      <c r="T1071" t="n">
        <v>10290.72</v>
      </c>
      <c r="U1071" t="n">
        <v>0.6</v>
      </c>
      <c r="V1071" t="n">
        <v>0.76</v>
      </c>
      <c r="W1071" t="n">
        <v>0.2</v>
      </c>
      <c r="X1071" t="n">
        <v>0.62</v>
      </c>
      <c r="Y1071" t="n">
        <v>1</v>
      </c>
      <c r="Z1071" t="n">
        <v>10</v>
      </c>
    </row>
    <row r="1072">
      <c r="A1072" t="n">
        <v>32</v>
      </c>
      <c r="B1072" t="n">
        <v>105</v>
      </c>
      <c r="C1072" t="inlineStr">
        <is>
          <t xml:space="preserve">CONCLUIDO	</t>
        </is>
      </c>
      <c r="D1072" t="n">
        <v>4.7037</v>
      </c>
      <c r="E1072" t="n">
        <v>21.26</v>
      </c>
      <c r="F1072" t="n">
        <v>17.84</v>
      </c>
      <c r="G1072" t="n">
        <v>50.98</v>
      </c>
      <c r="H1072" t="n">
        <v>0.74</v>
      </c>
      <c r="I1072" t="n">
        <v>21</v>
      </c>
      <c r="J1072" t="n">
        <v>216.87</v>
      </c>
      <c r="K1072" t="n">
        <v>55.27</v>
      </c>
      <c r="L1072" t="n">
        <v>9</v>
      </c>
      <c r="M1072" t="n">
        <v>19</v>
      </c>
      <c r="N1072" t="n">
        <v>47.6</v>
      </c>
      <c r="O1072" t="n">
        <v>26981.51</v>
      </c>
      <c r="P1072" t="n">
        <v>245.51</v>
      </c>
      <c r="Q1072" t="n">
        <v>444.55</v>
      </c>
      <c r="R1072" t="n">
        <v>79.11</v>
      </c>
      <c r="S1072" t="n">
        <v>48.21</v>
      </c>
      <c r="T1072" t="n">
        <v>9452.940000000001</v>
      </c>
      <c r="U1072" t="n">
        <v>0.61</v>
      </c>
      <c r="V1072" t="n">
        <v>0.76</v>
      </c>
      <c r="W1072" t="n">
        <v>0.2</v>
      </c>
      <c r="X1072" t="n">
        <v>0.57</v>
      </c>
      <c r="Y1072" t="n">
        <v>1</v>
      </c>
      <c r="Z1072" t="n">
        <v>10</v>
      </c>
    </row>
    <row r="1073">
      <c r="A1073" t="n">
        <v>33</v>
      </c>
      <c r="B1073" t="n">
        <v>105</v>
      </c>
      <c r="C1073" t="inlineStr">
        <is>
          <t xml:space="preserve">CONCLUIDO	</t>
        </is>
      </c>
      <c r="D1073" t="n">
        <v>4.7196</v>
      </c>
      <c r="E1073" t="n">
        <v>21.19</v>
      </c>
      <c r="F1073" t="n">
        <v>17.81</v>
      </c>
      <c r="G1073" t="n">
        <v>53.44</v>
      </c>
      <c r="H1073" t="n">
        <v>0.76</v>
      </c>
      <c r="I1073" t="n">
        <v>20</v>
      </c>
      <c r="J1073" t="n">
        <v>217.28</v>
      </c>
      <c r="K1073" t="n">
        <v>55.27</v>
      </c>
      <c r="L1073" t="n">
        <v>9.25</v>
      </c>
      <c r="M1073" t="n">
        <v>18</v>
      </c>
      <c r="N1073" t="n">
        <v>47.76</v>
      </c>
      <c r="O1073" t="n">
        <v>27032.02</v>
      </c>
      <c r="P1073" t="n">
        <v>244.97</v>
      </c>
      <c r="Q1073" t="n">
        <v>444.57</v>
      </c>
      <c r="R1073" t="n">
        <v>78.04000000000001</v>
      </c>
      <c r="S1073" t="n">
        <v>48.21</v>
      </c>
      <c r="T1073" t="n">
        <v>8925.09</v>
      </c>
      <c r="U1073" t="n">
        <v>0.62</v>
      </c>
      <c r="V1073" t="n">
        <v>0.77</v>
      </c>
      <c r="W1073" t="n">
        <v>0.2</v>
      </c>
      <c r="X1073" t="n">
        <v>0.54</v>
      </c>
      <c r="Y1073" t="n">
        <v>1</v>
      </c>
      <c r="Z1073" t="n">
        <v>10</v>
      </c>
    </row>
    <row r="1074">
      <c r="A1074" t="n">
        <v>34</v>
      </c>
      <c r="B1074" t="n">
        <v>105</v>
      </c>
      <c r="C1074" t="inlineStr">
        <is>
          <t xml:space="preserve">CONCLUIDO	</t>
        </is>
      </c>
      <c r="D1074" t="n">
        <v>4.7196</v>
      </c>
      <c r="E1074" t="n">
        <v>21.19</v>
      </c>
      <c r="F1074" t="n">
        <v>17.81</v>
      </c>
      <c r="G1074" t="n">
        <v>53.44</v>
      </c>
      <c r="H1074" t="n">
        <v>0.78</v>
      </c>
      <c r="I1074" t="n">
        <v>20</v>
      </c>
      <c r="J1074" t="n">
        <v>217.69</v>
      </c>
      <c r="K1074" t="n">
        <v>55.27</v>
      </c>
      <c r="L1074" t="n">
        <v>9.5</v>
      </c>
      <c r="M1074" t="n">
        <v>18</v>
      </c>
      <c r="N1074" t="n">
        <v>47.92</v>
      </c>
      <c r="O1074" t="n">
        <v>27082.57</v>
      </c>
      <c r="P1074" t="n">
        <v>244.89</v>
      </c>
      <c r="Q1074" t="n">
        <v>444.55</v>
      </c>
      <c r="R1074" t="n">
        <v>78.01000000000001</v>
      </c>
      <c r="S1074" t="n">
        <v>48.21</v>
      </c>
      <c r="T1074" t="n">
        <v>8910.389999999999</v>
      </c>
      <c r="U1074" t="n">
        <v>0.62</v>
      </c>
      <c r="V1074" t="n">
        <v>0.77</v>
      </c>
      <c r="W1074" t="n">
        <v>0.2</v>
      </c>
      <c r="X1074" t="n">
        <v>0.54</v>
      </c>
      <c r="Y1074" t="n">
        <v>1</v>
      </c>
      <c r="Z1074" t="n">
        <v>10</v>
      </c>
    </row>
    <row r="1075">
      <c r="A1075" t="n">
        <v>35</v>
      </c>
      <c r="B1075" t="n">
        <v>105</v>
      </c>
      <c r="C1075" t="inlineStr">
        <is>
          <t xml:space="preserve">CONCLUIDO	</t>
        </is>
      </c>
      <c r="D1075" t="n">
        <v>4.7367</v>
      </c>
      <c r="E1075" t="n">
        <v>21.11</v>
      </c>
      <c r="F1075" t="n">
        <v>17.78</v>
      </c>
      <c r="G1075" t="n">
        <v>56.14</v>
      </c>
      <c r="H1075" t="n">
        <v>0.79</v>
      </c>
      <c r="I1075" t="n">
        <v>19</v>
      </c>
      <c r="J1075" t="n">
        <v>218.1</v>
      </c>
      <c r="K1075" t="n">
        <v>55.27</v>
      </c>
      <c r="L1075" t="n">
        <v>9.75</v>
      </c>
      <c r="M1075" t="n">
        <v>17</v>
      </c>
      <c r="N1075" t="n">
        <v>48.08</v>
      </c>
      <c r="O1075" t="n">
        <v>27133.18</v>
      </c>
      <c r="P1075" t="n">
        <v>244</v>
      </c>
      <c r="Q1075" t="n">
        <v>444.55</v>
      </c>
      <c r="R1075" t="n">
        <v>76.84999999999999</v>
      </c>
      <c r="S1075" t="n">
        <v>48.21</v>
      </c>
      <c r="T1075" t="n">
        <v>8335.16</v>
      </c>
      <c r="U1075" t="n">
        <v>0.63</v>
      </c>
      <c r="V1075" t="n">
        <v>0.77</v>
      </c>
      <c r="W1075" t="n">
        <v>0.2</v>
      </c>
      <c r="X1075" t="n">
        <v>0.5</v>
      </c>
      <c r="Y1075" t="n">
        <v>1</v>
      </c>
      <c r="Z1075" t="n">
        <v>10</v>
      </c>
    </row>
    <row r="1076">
      <c r="A1076" t="n">
        <v>36</v>
      </c>
      <c r="B1076" t="n">
        <v>105</v>
      </c>
      <c r="C1076" t="inlineStr">
        <is>
          <t xml:space="preserve">CONCLUIDO	</t>
        </is>
      </c>
      <c r="D1076" t="n">
        <v>4.7403</v>
      </c>
      <c r="E1076" t="n">
        <v>21.1</v>
      </c>
      <c r="F1076" t="n">
        <v>17.76</v>
      </c>
      <c r="G1076" t="n">
        <v>56.09</v>
      </c>
      <c r="H1076" t="n">
        <v>0.8100000000000001</v>
      </c>
      <c r="I1076" t="n">
        <v>19</v>
      </c>
      <c r="J1076" t="n">
        <v>218.51</v>
      </c>
      <c r="K1076" t="n">
        <v>55.27</v>
      </c>
      <c r="L1076" t="n">
        <v>10</v>
      </c>
      <c r="M1076" t="n">
        <v>17</v>
      </c>
      <c r="N1076" t="n">
        <v>48.24</v>
      </c>
      <c r="O1076" t="n">
        <v>27183.85</v>
      </c>
      <c r="P1076" t="n">
        <v>243.71</v>
      </c>
      <c r="Q1076" t="n">
        <v>444.6</v>
      </c>
      <c r="R1076" t="n">
        <v>76.26000000000001</v>
      </c>
      <c r="S1076" t="n">
        <v>48.21</v>
      </c>
      <c r="T1076" t="n">
        <v>8040.71</v>
      </c>
      <c r="U1076" t="n">
        <v>0.63</v>
      </c>
      <c r="V1076" t="n">
        <v>0.77</v>
      </c>
      <c r="W1076" t="n">
        <v>0.19</v>
      </c>
      <c r="X1076" t="n">
        <v>0.48</v>
      </c>
      <c r="Y1076" t="n">
        <v>1</v>
      </c>
      <c r="Z1076" t="n">
        <v>10</v>
      </c>
    </row>
    <row r="1077">
      <c r="A1077" t="n">
        <v>37</v>
      </c>
      <c r="B1077" t="n">
        <v>105</v>
      </c>
      <c r="C1077" t="inlineStr">
        <is>
          <t xml:space="preserve">CONCLUIDO	</t>
        </is>
      </c>
      <c r="D1077" t="n">
        <v>4.774</v>
      </c>
      <c r="E1077" t="n">
        <v>20.95</v>
      </c>
      <c r="F1077" t="n">
        <v>17.65</v>
      </c>
      <c r="G1077" t="n">
        <v>58.84</v>
      </c>
      <c r="H1077" t="n">
        <v>0.83</v>
      </c>
      <c r="I1077" t="n">
        <v>18</v>
      </c>
      <c r="J1077" t="n">
        <v>218.92</v>
      </c>
      <c r="K1077" t="n">
        <v>55.27</v>
      </c>
      <c r="L1077" t="n">
        <v>10.25</v>
      </c>
      <c r="M1077" t="n">
        <v>16</v>
      </c>
      <c r="N1077" t="n">
        <v>48.4</v>
      </c>
      <c r="O1077" t="n">
        <v>27234.57</v>
      </c>
      <c r="P1077" t="n">
        <v>241.43</v>
      </c>
      <c r="Q1077" t="n">
        <v>444.57</v>
      </c>
      <c r="R1077" t="n">
        <v>72.39</v>
      </c>
      <c r="S1077" t="n">
        <v>48.21</v>
      </c>
      <c r="T1077" t="n">
        <v>6111.79</v>
      </c>
      <c r="U1077" t="n">
        <v>0.67</v>
      </c>
      <c r="V1077" t="n">
        <v>0.77</v>
      </c>
      <c r="W1077" t="n">
        <v>0.19</v>
      </c>
      <c r="X1077" t="n">
        <v>0.37</v>
      </c>
      <c r="Y1077" t="n">
        <v>1</v>
      </c>
      <c r="Z1077" t="n">
        <v>10</v>
      </c>
    </row>
    <row r="1078">
      <c r="A1078" t="n">
        <v>38</v>
      </c>
      <c r="B1078" t="n">
        <v>105</v>
      </c>
      <c r="C1078" t="inlineStr">
        <is>
          <t xml:space="preserve">CONCLUIDO	</t>
        </is>
      </c>
      <c r="D1078" t="n">
        <v>4.7391</v>
      </c>
      <c r="E1078" t="n">
        <v>21.1</v>
      </c>
      <c r="F1078" t="n">
        <v>17.81</v>
      </c>
      <c r="G1078" t="n">
        <v>59.35</v>
      </c>
      <c r="H1078" t="n">
        <v>0.85</v>
      </c>
      <c r="I1078" t="n">
        <v>18</v>
      </c>
      <c r="J1078" t="n">
        <v>219.33</v>
      </c>
      <c r="K1078" t="n">
        <v>55.27</v>
      </c>
      <c r="L1078" t="n">
        <v>10.5</v>
      </c>
      <c r="M1078" t="n">
        <v>16</v>
      </c>
      <c r="N1078" t="n">
        <v>48.56</v>
      </c>
      <c r="O1078" t="n">
        <v>27285.35</v>
      </c>
      <c r="P1078" t="n">
        <v>243.28</v>
      </c>
      <c r="Q1078" t="n">
        <v>444.55</v>
      </c>
      <c r="R1078" t="n">
        <v>78.38</v>
      </c>
      <c r="S1078" t="n">
        <v>48.21</v>
      </c>
      <c r="T1078" t="n">
        <v>9104.43</v>
      </c>
      <c r="U1078" t="n">
        <v>0.62</v>
      </c>
      <c r="V1078" t="n">
        <v>0.77</v>
      </c>
      <c r="W1078" t="n">
        <v>0.18</v>
      </c>
      <c r="X1078" t="n">
        <v>0.53</v>
      </c>
      <c r="Y1078" t="n">
        <v>1</v>
      </c>
      <c r="Z1078" t="n">
        <v>10</v>
      </c>
    </row>
    <row r="1079">
      <c r="A1079" t="n">
        <v>39</v>
      </c>
      <c r="B1079" t="n">
        <v>105</v>
      </c>
      <c r="C1079" t="inlineStr">
        <is>
          <t xml:space="preserve">CONCLUIDO	</t>
        </is>
      </c>
      <c r="D1079" t="n">
        <v>4.7393</v>
      </c>
      <c r="E1079" t="n">
        <v>21.1</v>
      </c>
      <c r="F1079" t="n">
        <v>17.81</v>
      </c>
      <c r="G1079" t="n">
        <v>59.35</v>
      </c>
      <c r="H1079" t="n">
        <v>0.87</v>
      </c>
      <c r="I1079" t="n">
        <v>18</v>
      </c>
      <c r="J1079" t="n">
        <v>219.75</v>
      </c>
      <c r="K1079" t="n">
        <v>55.27</v>
      </c>
      <c r="L1079" t="n">
        <v>10.75</v>
      </c>
      <c r="M1079" t="n">
        <v>16</v>
      </c>
      <c r="N1079" t="n">
        <v>48.72</v>
      </c>
      <c r="O1079" t="n">
        <v>27336.19</v>
      </c>
      <c r="P1079" t="n">
        <v>243.08</v>
      </c>
      <c r="Q1079" t="n">
        <v>444.59</v>
      </c>
      <c r="R1079" t="n">
        <v>77.97</v>
      </c>
      <c r="S1079" t="n">
        <v>48.21</v>
      </c>
      <c r="T1079" t="n">
        <v>8901.01</v>
      </c>
      <c r="U1079" t="n">
        <v>0.62</v>
      </c>
      <c r="V1079" t="n">
        <v>0.77</v>
      </c>
      <c r="W1079" t="n">
        <v>0.19</v>
      </c>
      <c r="X1079" t="n">
        <v>0.53</v>
      </c>
      <c r="Y1079" t="n">
        <v>1</v>
      </c>
      <c r="Z1079" t="n">
        <v>10</v>
      </c>
    </row>
    <row r="1080">
      <c r="A1080" t="n">
        <v>40</v>
      </c>
      <c r="B1080" t="n">
        <v>105</v>
      </c>
      <c r="C1080" t="inlineStr">
        <is>
          <t xml:space="preserve">CONCLUIDO	</t>
        </is>
      </c>
      <c r="D1080" t="n">
        <v>4.761</v>
      </c>
      <c r="E1080" t="n">
        <v>21</v>
      </c>
      <c r="F1080" t="n">
        <v>17.75</v>
      </c>
      <c r="G1080" t="n">
        <v>62.65</v>
      </c>
      <c r="H1080" t="n">
        <v>0.89</v>
      </c>
      <c r="I1080" t="n">
        <v>17</v>
      </c>
      <c r="J1080" t="n">
        <v>220.16</v>
      </c>
      <c r="K1080" t="n">
        <v>55.27</v>
      </c>
      <c r="L1080" t="n">
        <v>11</v>
      </c>
      <c r="M1080" t="n">
        <v>15</v>
      </c>
      <c r="N1080" t="n">
        <v>48.89</v>
      </c>
      <c r="O1080" t="n">
        <v>27387.08</v>
      </c>
      <c r="P1080" t="n">
        <v>242.05</v>
      </c>
      <c r="Q1080" t="n">
        <v>444.56</v>
      </c>
      <c r="R1080" t="n">
        <v>76.06999999999999</v>
      </c>
      <c r="S1080" t="n">
        <v>48.21</v>
      </c>
      <c r="T1080" t="n">
        <v>7952.8</v>
      </c>
      <c r="U1080" t="n">
        <v>0.63</v>
      </c>
      <c r="V1080" t="n">
        <v>0.77</v>
      </c>
      <c r="W1080" t="n">
        <v>0.19</v>
      </c>
      <c r="X1080" t="n">
        <v>0.47</v>
      </c>
      <c r="Y1080" t="n">
        <v>1</v>
      </c>
      <c r="Z1080" t="n">
        <v>10</v>
      </c>
    </row>
    <row r="1081">
      <c r="A1081" t="n">
        <v>41</v>
      </c>
      <c r="B1081" t="n">
        <v>105</v>
      </c>
      <c r="C1081" t="inlineStr">
        <is>
          <t xml:space="preserve">CONCLUIDO	</t>
        </is>
      </c>
      <c r="D1081" t="n">
        <v>4.762</v>
      </c>
      <c r="E1081" t="n">
        <v>21</v>
      </c>
      <c r="F1081" t="n">
        <v>17.75</v>
      </c>
      <c r="G1081" t="n">
        <v>62.63</v>
      </c>
      <c r="H1081" t="n">
        <v>0.91</v>
      </c>
      <c r="I1081" t="n">
        <v>17</v>
      </c>
      <c r="J1081" t="n">
        <v>220.57</v>
      </c>
      <c r="K1081" t="n">
        <v>55.27</v>
      </c>
      <c r="L1081" t="n">
        <v>11.25</v>
      </c>
      <c r="M1081" t="n">
        <v>15</v>
      </c>
      <c r="N1081" t="n">
        <v>49.05</v>
      </c>
      <c r="O1081" t="n">
        <v>27438.03</v>
      </c>
      <c r="P1081" t="n">
        <v>241.8</v>
      </c>
      <c r="Q1081" t="n">
        <v>444.55</v>
      </c>
      <c r="R1081" t="n">
        <v>75.86</v>
      </c>
      <c r="S1081" t="n">
        <v>48.21</v>
      </c>
      <c r="T1081" t="n">
        <v>7851.65</v>
      </c>
      <c r="U1081" t="n">
        <v>0.64</v>
      </c>
      <c r="V1081" t="n">
        <v>0.77</v>
      </c>
      <c r="W1081" t="n">
        <v>0.19</v>
      </c>
      <c r="X1081" t="n">
        <v>0.47</v>
      </c>
      <c r="Y1081" t="n">
        <v>1</v>
      </c>
      <c r="Z1081" t="n">
        <v>10</v>
      </c>
    </row>
    <row r="1082">
      <c r="A1082" t="n">
        <v>42</v>
      </c>
      <c r="B1082" t="n">
        <v>105</v>
      </c>
      <c r="C1082" t="inlineStr">
        <is>
          <t xml:space="preserve">CONCLUIDO	</t>
        </is>
      </c>
      <c r="D1082" t="n">
        <v>4.778</v>
      </c>
      <c r="E1082" t="n">
        <v>20.93</v>
      </c>
      <c r="F1082" t="n">
        <v>17.72</v>
      </c>
      <c r="G1082" t="n">
        <v>66.43000000000001</v>
      </c>
      <c r="H1082" t="n">
        <v>0.92</v>
      </c>
      <c r="I1082" t="n">
        <v>16</v>
      </c>
      <c r="J1082" t="n">
        <v>220.99</v>
      </c>
      <c r="K1082" t="n">
        <v>55.27</v>
      </c>
      <c r="L1082" t="n">
        <v>11.5</v>
      </c>
      <c r="M1082" t="n">
        <v>14</v>
      </c>
      <c r="N1082" t="n">
        <v>49.21</v>
      </c>
      <c r="O1082" t="n">
        <v>27489.03</v>
      </c>
      <c r="P1082" t="n">
        <v>240.9</v>
      </c>
      <c r="Q1082" t="n">
        <v>444.55</v>
      </c>
      <c r="R1082" t="n">
        <v>74.92</v>
      </c>
      <c r="S1082" t="n">
        <v>48.21</v>
      </c>
      <c r="T1082" t="n">
        <v>7386.32</v>
      </c>
      <c r="U1082" t="n">
        <v>0.64</v>
      </c>
      <c r="V1082" t="n">
        <v>0.77</v>
      </c>
      <c r="W1082" t="n">
        <v>0.19</v>
      </c>
      <c r="X1082" t="n">
        <v>0.44</v>
      </c>
      <c r="Y1082" t="n">
        <v>1</v>
      </c>
      <c r="Z1082" t="n">
        <v>10</v>
      </c>
    </row>
    <row r="1083">
      <c r="A1083" t="n">
        <v>43</v>
      </c>
      <c r="B1083" t="n">
        <v>105</v>
      </c>
      <c r="C1083" t="inlineStr">
        <is>
          <t xml:space="preserve">CONCLUIDO	</t>
        </is>
      </c>
      <c r="D1083" t="n">
        <v>4.7799</v>
      </c>
      <c r="E1083" t="n">
        <v>20.92</v>
      </c>
      <c r="F1083" t="n">
        <v>17.71</v>
      </c>
      <c r="G1083" t="n">
        <v>66.40000000000001</v>
      </c>
      <c r="H1083" t="n">
        <v>0.9399999999999999</v>
      </c>
      <c r="I1083" t="n">
        <v>16</v>
      </c>
      <c r="J1083" t="n">
        <v>221.4</v>
      </c>
      <c r="K1083" t="n">
        <v>55.27</v>
      </c>
      <c r="L1083" t="n">
        <v>11.75</v>
      </c>
      <c r="M1083" t="n">
        <v>14</v>
      </c>
      <c r="N1083" t="n">
        <v>49.38</v>
      </c>
      <c r="O1083" t="n">
        <v>27540.09</v>
      </c>
      <c r="P1083" t="n">
        <v>240.59</v>
      </c>
      <c r="Q1083" t="n">
        <v>444.55</v>
      </c>
      <c r="R1083" t="n">
        <v>74.56</v>
      </c>
      <c r="S1083" t="n">
        <v>48.21</v>
      </c>
      <c r="T1083" t="n">
        <v>7205.3</v>
      </c>
      <c r="U1083" t="n">
        <v>0.65</v>
      </c>
      <c r="V1083" t="n">
        <v>0.77</v>
      </c>
      <c r="W1083" t="n">
        <v>0.19</v>
      </c>
      <c r="X1083" t="n">
        <v>0.43</v>
      </c>
      <c r="Y1083" t="n">
        <v>1</v>
      </c>
      <c r="Z1083" t="n">
        <v>10</v>
      </c>
    </row>
    <row r="1084">
      <c r="A1084" t="n">
        <v>44</v>
      </c>
      <c r="B1084" t="n">
        <v>105</v>
      </c>
      <c r="C1084" t="inlineStr">
        <is>
          <t xml:space="preserve">CONCLUIDO	</t>
        </is>
      </c>
      <c r="D1084" t="n">
        <v>4.7785</v>
      </c>
      <c r="E1084" t="n">
        <v>20.93</v>
      </c>
      <c r="F1084" t="n">
        <v>17.71</v>
      </c>
      <c r="G1084" t="n">
        <v>66.42</v>
      </c>
      <c r="H1084" t="n">
        <v>0.96</v>
      </c>
      <c r="I1084" t="n">
        <v>16</v>
      </c>
      <c r="J1084" t="n">
        <v>221.81</v>
      </c>
      <c r="K1084" t="n">
        <v>55.27</v>
      </c>
      <c r="L1084" t="n">
        <v>12</v>
      </c>
      <c r="M1084" t="n">
        <v>14</v>
      </c>
      <c r="N1084" t="n">
        <v>49.54</v>
      </c>
      <c r="O1084" t="n">
        <v>27591.21</v>
      </c>
      <c r="P1084" t="n">
        <v>240.63</v>
      </c>
      <c r="Q1084" t="n">
        <v>444.57</v>
      </c>
      <c r="R1084" t="n">
        <v>74.89</v>
      </c>
      <c r="S1084" t="n">
        <v>48.21</v>
      </c>
      <c r="T1084" t="n">
        <v>7371.29</v>
      </c>
      <c r="U1084" t="n">
        <v>0.64</v>
      </c>
      <c r="V1084" t="n">
        <v>0.77</v>
      </c>
      <c r="W1084" t="n">
        <v>0.19</v>
      </c>
      <c r="X1084" t="n">
        <v>0.44</v>
      </c>
      <c r="Y1084" t="n">
        <v>1</v>
      </c>
      <c r="Z1084" t="n">
        <v>10</v>
      </c>
    </row>
    <row r="1085">
      <c r="A1085" t="n">
        <v>45</v>
      </c>
      <c r="B1085" t="n">
        <v>105</v>
      </c>
      <c r="C1085" t="inlineStr">
        <is>
          <t xml:space="preserve">CONCLUIDO	</t>
        </is>
      </c>
      <c r="D1085" t="n">
        <v>4.798</v>
      </c>
      <c r="E1085" t="n">
        <v>20.84</v>
      </c>
      <c r="F1085" t="n">
        <v>17.67</v>
      </c>
      <c r="G1085" t="n">
        <v>70.68000000000001</v>
      </c>
      <c r="H1085" t="n">
        <v>0.98</v>
      </c>
      <c r="I1085" t="n">
        <v>15</v>
      </c>
      <c r="J1085" t="n">
        <v>222.23</v>
      </c>
      <c r="K1085" t="n">
        <v>55.27</v>
      </c>
      <c r="L1085" t="n">
        <v>12.25</v>
      </c>
      <c r="M1085" t="n">
        <v>13</v>
      </c>
      <c r="N1085" t="n">
        <v>49.71</v>
      </c>
      <c r="O1085" t="n">
        <v>27642.51</v>
      </c>
      <c r="P1085" t="n">
        <v>239.39</v>
      </c>
      <c r="Q1085" t="n">
        <v>444.57</v>
      </c>
      <c r="R1085" t="n">
        <v>73.38</v>
      </c>
      <c r="S1085" t="n">
        <v>48.21</v>
      </c>
      <c r="T1085" t="n">
        <v>6617.83</v>
      </c>
      <c r="U1085" t="n">
        <v>0.66</v>
      </c>
      <c r="V1085" t="n">
        <v>0.77</v>
      </c>
      <c r="W1085" t="n">
        <v>0.19</v>
      </c>
      <c r="X1085" t="n">
        <v>0.39</v>
      </c>
      <c r="Y1085" t="n">
        <v>1</v>
      </c>
      <c r="Z1085" t="n">
        <v>10</v>
      </c>
    </row>
    <row r="1086">
      <c r="A1086" t="n">
        <v>46</v>
      </c>
      <c r="B1086" t="n">
        <v>105</v>
      </c>
      <c r="C1086" t="inlineStr">
        <is>
          <t xml:space="preserve">CONCLUIDO	</t>
        </is>
      </c>
      <c r="D1086" t="n">
        <v>4.7968</v>
      </c>
      <c r="E1086" t="n">
        <v>20.85</v>
      </c>
      <c r="F1086" t="n">
        <v>17.67</v>
      </c>
      <c r="G1086" t="n">
        <v>70.7</v>
      </c>
      <c r="H1086" t="n">
        <v>1</v>
      </c>
      <c r="I1086" t="n">
        <v>15</v>
      </c>
      <c r="J1086" t="n">
        <v>222.65</v>
      </c>
      <c r="K1086" t="n">
        <v>55.27</v>
      </c>
      <c r="L1086" t="n">
        <v>12.5</v>
      </c>
      <c r="M1086" t="n">
        <v>13</v>
      </c>
      <c r="N1086" t="n">
        <v>49.87</v>
      </c>
      <c r="O1086" t="n">
        <v>27693.75</v>
      </c>
      <c r="P1086" t="n">
        <v>239.34</v>
      </c>
      <c r="Q1086" t="n">
        <v>444.55</v>
      </c>
      <c r="R1086" t="n">
        <v>73.53</v>
      </c>
      <c r="S1086" t="n">
        <v>48.21</v>
      </c>
      <c r="T1086" t="n">
        <v>6693.09</v>
      </c>
      <c r="U1086" t="n">
        <v>0.66</v>
      </c>
      <c r="V1086" t="n">
        <v>0.77</v>
      </c>
      <c r="W1086" t="n">
        <v>0.19</v>
      </c>
      <c r="X1086" t="n">
        <v>0.4</v>
      </c>
      <c r="Y1086" t="n">
        <v>1</v>
      </c>
      <c r="Z1086" t="n">
        <v>10</v>
      </c>
    </row>
    <row r="1087">
      <c r="A1087" t="n">
        <v>47</v>
      </c>
      <c r="B1087" t="n">
        <v>105</v>
      </c>
      <c r="C1087" t="inlineStr">
        <is>
          <t xml:space="preserve">CONCLUIDO	</t>
        </is>
      </c>
      <c r="D1087" t="n">
        <v>4.7977</v>
      </c>
      <c r="E1087" t="n">
        <v>20.84</v>
      </c>
      <c r="F1087" t="n">
        <v>17.67</v>
      </c>
      <c r="G1087" t="n">
        <v>70.68000000000001</v>
      </c>
      <c r="H1087" t="n">
        <v>1.02</v>
      </c>
      <c r="I1087" t="n">
        <v>15</v>
      </c>
      <c r="J1087" t="n">
        <v>223.06</v>
      </c>
      <c r="K1087" t="n">
        <v>55.27</v>
      </c>
      <c r="L1087" t="n">
        <v>12.75</v>
      </c>
      <c r="M1087" t="n">
        <v>13</v>
      </c>
      <c r="N1087" t="n">
        <v>50.04</v>
      </c>
      <c r="O1087" t="n">
        <v>27745.04</v>
      </c>
      <c r="P1087" t="n">
        <v>239.13</v>
      </c>
      <c r="Q1087" t="n">
        <v>444.58</v>
      </c>
      <c r="R1087" t="n">
        <v>73.40000000000001</v>
      </c>
      <c r="S1087" t="n">
        <v>48.21</v>
      </c>
      <c r="T1087" t="n">
        <v>6631.4</v>
      </c>
      <c r="U1087" t="n">
        <v>0.66</v>
      </c>
      <c r="V1087" t="n">
        <v>0.77</v>
      </c>
      <c r="W1087" t="n">
        <v>0.19</v>
      </c>
      <c r="X1087" t="n">
        <v>0.39</v>
      </c>
      <c r="Y1087" t="n">
        <v>1</v>
      </c>
      <c r="Z1087" t="n">
        <v>10</v>
      </c>
    </row>
    <row r="1088">
      <c r="A1088" t="n">
        <v>48</v>
      </c>
      <c r="B1088" t="n">
        <v>105</v>
      </c>
      <c r="C1088" t="inlineStr">
        <is>
          <t xml:space="preserve">CONCLUIDO	</t>
        </is>
      </c>
      <c r="D1088" t="n">
        <v>4.7971</v>
      </c>
      <c r="E1088" t="n">
        <v>20.85</v>
      </c>
      <c r="F1088" t="n">
        <v>17.67</v>
      </c>
      <c r="G1088" t="n">
        <v>70.69</v>
      </c>
      <c r="H1088" t="n">
        <v>1.03</v>
      </c>
      <c r="I1088" t="n">
        <v>15</v>
      </c>
      <c r="J1088" t="n">
        <v>223.48</v>
      </c>
      <c r="K1088" t="n">
        <v>55.27</v>
      </c>
      <c r="L1088" t="n">
        <v>13</v>
      </c>
      <c r="M1088" t="n">
        <v>13</v>
      </c>
      <c r="N1088" t="n">
        <v>50.21</v>
      </c>
      <c r="O1088" t="n">
        <v>27796.39</v>
      </c>
      <c r="P1088" t="n">
        <v>238.86</v>
      </c>
      <c r="Q1088" t="n">
        <v>444.58</v>
      </c>
      <c r="R1088" t="n">
        <v>73.51000000000001</v>
      </c>
      <c r="S1088" t="n">
        <v>48.21</v>
      </c>
      <c r="T1088" t="n">
        <v>6686.83</v>
      </c>
      <c r="U1088" t="n">
        <v>0.66</v>
      </c>
      <c r="V1088" t="n">
        <v>0.77</v>
      </c>
      <c r="W1088" t="n">
        <v>0.19</v>
      </c>
      <c r="X1088" t="n">
        <v>0.4</v>
      </c>
      <c r="Y1088" t="n">
        <v>1</v>
      </c>
      <c r="Z1088" t="n">
        <v>10</v>
      </c>
    </row>
    <row r="1089">
      <c r="A1089" t="n">
        <v>49</v>
      </c>
      <c r="B1089" t="n">
        <v>105</v>
      </c>
      <c r="C1089" t="inlineStr">
        <is>
          <t xml:space="preserve">CONCLUIDO	</t>
        </is>
      </c>
      <c r="D1089" t="n">
        <v>4.8237</v>
      </c>
      <c r="E1089" t="n">
        <v>20.73</v>
      </c>
      <c r="F1089" t="n">
        <v>17.6</v>
      </c>
      <c r="G1089" t="n">
        <v>75.42</v>
      </c>
      <c r="H1089" t="n">
        <v>1.05</v>
      </c>
      <c r="I1089" t="n">
        <v>14</v>
      </c>
      <c r="J1089" t="n">
        <v>223.89</v>
      </c>
      <c r="K1089" t="n">
        <v>55.27</v>
      </c>
      <c r="L1089" t="n">
        <v>13.25</v>
      </c>
      <c r="M1089" t="n">
        <v>12</v>
      </c>
      <c r="N1089" t="n">
        <v>50.37</v>
      </c>
      <c r="O1089" t="n">
        <v>27847.8</v>
      </c>
      <c r="P1089" t="n">
        <v>237.64</v>
      </c>
      <c r="Q1089" t="n">
        <v>444.55</v>
      </c>
      <c r="R1089" t="n">
        <v>70.87</v>
      </c>
      <c r="S1089" t="n">
        <v>48.21</v>
      </c>
      <c r="T1089" t="n">
        <v>5368.28</v>
      </c>
      <c r="U1089" t="n">
        <v>0.68</v>
      </c>
      <c r="V1089" t="n">
        <v>0.78</v>
      </c>
      <c r="W1089" t="n">
        <v>0.19</v>
      </c>
      <c r="X1089" t="n">
        <v>0.32</v>
      </c>
      <c r="Y1089" t="n">
        <v>1</v>
      </c>
      <c r="Z1089" t="n">
        <v>10</v>
      </c>
    </row>
    <row r="1090">
      <c r="A1090" t="n">
        <v>50</v>
      </c>
      <c r="B1090" t="n">
        <v>105</v>
      </c>
      <c r="C1090" t="inlineStr">
        <is>
          <t xml:space="preserve">CONCLUIDO	</t>
        </is>
      </c>
      <c r="D1090" t="n">
        <v>4.8334</v>
      </c>
      <c r="E1090" t="n">
        <v>20.69</v>
      </c>
      <c r="F1090" t="n">
        <v>17.56</v>
      </c>
      <c r="G1090" t="n">
        <v>75.23999999999999</v>
      </c>
      <c r="H1090" t="n">
        <v>1.07</v>
      </c>
      <c r="I1090" t="n">
        <v>14</v>
      </c>
      <c r="J1090" t="n">
        <v>224.31</v>
      </c>
      <c r="K1090" t="n">
        <v>55.27</v>
      </c>
      <c r="L1090" t="n">
        <v>13.5</v>
      </c>
      <c r="M1090" t="n">
        <v>12</v>
      </c>
      <c r="N1090" t="n">
        <v>50.54</v>
      </c>
      <c r="O1090" t="n">
        <v>27899.27</v>
      </c>
      <c r="P1090" t="n">
        <v>236.77</v>
      </c>
      <c r="Q1090" t="n">
        <v>444.55</v>
      </c>
      <c r="R1090" t="n">
        <v>69.68000000000001</v>
      </c>
      <c r="S1090" t="n">
        <v>48.21</v>
      </c>
      <c r="T1090" t="n">
        <v>4772.74</v>
      </c>
      <c r="U1090" t="n">
        <v>0.6899999999999999</v>
      </c>
      <c r="V1090" t="n">
        <v>0.78</v>
      </c>
      <c r="W1090" t="n">
        <v>0.18</v>
      </c>
      <c r="X1090" t="n">
        <v>0.28</v>
      </c>
      <c r="Y1090" t="n">
        <v>1</v>
      </c>
      <c r="Z1090" t="n">
        <v>10</v>
      </c>
    </row>
    <row r="1091">
      <c r="A1091" t="n">
        <v>51</v>
      </c>
      <c r="B1091" t="n">
        <v>105</v>
      </c>
      <c r="C1091" t="inlineStr">
        <is>
          <t xml:space="preserve">CONCLUIDO	</t>
        </is>
      </c>
      <c r="D1091" t="n">
        <v>4.7978</v>
      </c>
      <c r="E1091" t="n">
        <v>20.84</v>
      </c>
      <c r="F1091" t="n">
        <v>17.71</v>
      </c>
      <c r="G1091" t="n">
        <v>75.90000000000001</v>
      </c>
      <c r="H1091" t="n">
        <v>1.09</v>
      </c>
      <c r="I1091" t="n">
        <v>14</v>
      </c>
      <c r="J1091" t="n">
        <v>224.73</v>
      </c>
      <c r="K1091" t="n">
        <v>55.27</v>
      </c>
      <c r="L1091" t="n">
        <v>13.75</v>
      </c>
      <c r="M1091" t="n">
        <v>12</v>
      </c>
      <c r="N1091" t="n">
        <v>50.71</v>
      </c>
      <c r="O1091" t="n">
        <v>27950.8</v>
      </c>
      <c r="P1091" t="n">
        <v>238.91</v>
      </c>
      <c r="Q1091" t="n">
        <v>444.55</v>
      </c>
      <c r="R1091" t="n">
        <v>75.23</v>
      </c>
      <c r="S1091" t="n">
        <v>48.21</v>
      </c>
      <c r="T1091" t="n">
        <v>7549.22</v>
      </c>
      <c r="U1091" t="n">
        <v>0.64</v>
      </c>
      <c r="V1091" t="n">
        <v>0.77</v>
      </c>
      <c r="W1091" t="n">
        <v>0.18</v>
      </c>
      <c r="X1091" t="n">
        <v>0.43</v>
      </c>
      <c r="Y1091" t="n">
        <v>1</v>
      </c>
      <c r="Z1091" t="n">
        <v>10</v>
      </c>
    </row>
    <row r="1092">
      <c r="A1092" t="n">
        <v>52</v>
      </c>
      <c r="B1092" t="n">
        <v>105</v>
      </c>
      <c r="C1092" t="inlineStr">
        <is>
          <t xml:space="preserve">CONCLUIDO	</t>
        </is>
      </c>
      <c r="D1092" t="n">
        <v>4.8072</v>
      </c>
      <c r="E1092" t="n">
        <v>20.8</v>
      </c>
      <c r="F1092" t="n">
        <v>17.67</v>
      </c>
      <c r="G1092" t="n">
        <v>75.73</v>
      </c>
      <c r="H1092" t="n">
        <v>1.11</v>
      </c>
      <c r="I1092" t="n">
        <v>14</v>
      </c>
      <c r="J1092" t="n">
        <v>225.15</v>
      </c>
      <c r="K1092" t="n">
        <v>55.27</v>
      </c>
      <c r="L1092" t="n">
        <v>14</v>
      </c>
      <c r="M1092" t="n">
        <v>12</v>
      </c>
      <c r="N1092" t="n">
        <v>50.88</v>
      </c>
      <c r="O1092" t="n">
        <v>28002.38</v>
      </c>
      <c r="P1092" t="n">
        <v>237.01</v>
      </c>
      <c r="Q1092" t="n">
        <v>444.55</v>
      </c>
      <c r="R1092" t="n">
        <v>73.45</v>
      </c>
      <c r="S1092" t="n">
        <v>48.21</v>
      </c>
      <c r="T1092" t="n">
        <v>6658.93</v>
      </c>
      <c r="U1092" t="n">
        <v>0.66</v>
      </c>
      <c r="V1092" t="n">
        <v>0.77</v>
      </c>
      <c r="W1092" t="n">
        <v>0.19</v>
      </c>
      <c r="X1092" t="n">
        <v>0.39</v>
      </c>
      <c r="Y1092" t="n">
        <v>1</v>
      </c>
      <c r="Z1092" t="n">
        <v>10</v>
      </c>
    </row>
    <row r="1093">
      <c r="A1093" t="n">
        <v>53</v>
      </c>
      <c r="B1093" t="n">
        <v>105</v>
      </c>
      <c r="C1093" t="inlineStr">
        <is>
          <t xml:space="preserve">CONCLUIDO	</t>
        </is>
      </c>
      <c r="D1093" t="n">
        <v>4.8272</v>
      </c>
      <c r="E1093" t="n">
        <v>20.72</v>
      </c>
      <c r="F1093" t="n">
        <v>17.62</v>
      </c>
      <c r="G1093" t="n">
        <v>81.34</v>
      </c>
      <c r="H1093" t="n">
        <v>1.12</v>
      </c>
      <c r="I1093" t="n">
        <v>13</v>
      </c>
      <c r="J1093" t="n">
        <v>225.57</v>
      </c>
      <c r="K1093" t="n">
        <v>55.27</v>
      </c>
      <c r="L1093" t="n">
        <v>14.25</v>
      </c>
      <c r="M1093" t="n">
        <v>11</v>
      </c>
      <c r="N1093" t="n">
        <v>51.04</v>
      </c>
      <c r="O1093" t="n">
        <v>28054.03</v>
      </c>
      <c r="P1093" t="n">
        <v>236.38</v>
      </c>
      <c r="Q1093" t="n">
        <v>444.55</v>
      </c>
      <c r="R1093" t="n">
        <v>72.04000000000001</v>
      </c>
      <c r="S1093" t="n">
        <v>48.21</v>
      </c>
      <c r="T1093" t="n">
        <v>5958.92</v>
      </c>
      <c r="U1093" t="n">
        <v>0.67</v>
      </c>
      <c r="V1093" t="n">
        <v>0.77</v>
      </c>
      <c r="W1093" t="n">
        <v>0.18</v>
      </c>
      <c r="X1093" t="n">
        <v>0.35</v>
      </c>
      <c r="Y1093" t="n">
        <v>1</v>
      </c>
      <c r="Z1093" t="n">
        <v>10</v>
      </c>
    </row>
    <row r="1094">
      <c r="A1094" t="n">
        <v>54</v>
      </c>
      <c r="B1094" t="n">
        <v>105</v>
      </c>
      <c r="C1094" t="inlineStr">
        <is>
          <t xml:space="preserve">CONCLUIDO	</t>
        </is>
      </c>
      <c r="D1094" t="n">
        <v>4.8288</v>
      </c>
      <c r="E1094" t="n">
        <v>20.71</v>
      </c>
      <c r="F1094" t="n">
        <v>17.62</v>
      </c>
      <c r="G1094" t="n">
        <v>81.31</v>
      </c>
      <c r="H1094" t="n">
        <v>1.14</v>
      </c>
      <c r="I1094" t="n">
        <v>13</v>
      </c>
      <c r="J1094" t="n">
        <v>225.99</v>
      </c>
      <c r="K1094" t="n">
        <v>55.27</v>
      </c>
      <c r="L1094" t="n">
        <v>14.5</v>
      </c>
      <c r="M1094" t="n">
        <v>11</v>
      </c>
      <c r="N1094" t="n">
        <v>51.21</v>
      </c>
      <c r="O1094" t="n">
        <v>28105.73</v>
      </c>
      <c r="P1094" t="n">
        <v>236.36</v>
      </c>
      <c r="Q1094" t="n">
        <v>444.55</v>
      </c>
      <c r="R1094" t="n">
        <v>71.70999999999999</v>
      </c>
      <c r="S1094" t="n">
        <v>48.21</v>
      </c>
      <c r="T1094" t="n">
        <v>5795.66</v>
      </c>
      <c r="U1094" t="n">
        <v>0.67</v>
      </c>
      <c r="V1094" t="n">
        <v>0.77</v>
      </c>
      <c r="W1094" t="n">
        <v>0.18</v>
      </c>
      <c r="X1094" t="n">
        <v>0.34</v>
      </c>
      <c r="Y1094" t="n">
        <v>1</v>
      </c>
      <c r="Z1094" t="n">
        <v>10</v>
      </c>
    </row>
    <row r="1095">
      <c r="A1095" t="n">
        <v>55</v>
      </c>
      <c r="B1095" t="n">
        <v>105</v>
      </c>
      <c r="C1095" t="inlineStr">
        <is>
          <t xml:space="preserve">CONCLUIDO	</t>
        </is>
      </c>
      <c r="D1095" t="n">
        <v>4.8279</v>
      </c>
      <c r="E1095" t="n">
        <v>20.71</v>
      </c>
      <c r="F1095" t="n">
        <v>17.62</v>
      </c>
      <c r="G1095" t="n">
        <v>81.33</v>
      </c>
      <c r="H1095" t="n">
        <v>1.16</v>
      </c>
      <c r="I1095" t="n">
        <v>13</v>
      </c>
      <c r="J1095" t="n">
        <v>226.41</v>
      </c>
      <c r="K1095" t="n">
        <v>55.27</v>
      </c>
      <c r="L1095" t="n">
        <v>14.75</v>
      </c>
      <c r="M1095" t="n">
        <v>11</v>
      </c>
      <c r="N1095" t="n">
        <v>51.38</v>
      </c>
      <c r="O1095" t="n">
        <v>28157.49</v>
      </c>
      <c r="P1095" t="n">
        <v>236.19</v>
      </c>
      <c r="Q1095" t="n">
        <v>444.57</v>
      </c>
      <c r="R1095" t="n">
        <v>71.90000000000001</v>
      </c>
      <c r="S1095" t="n">
        <v>48.21</v>
      </c>
      <c r="T1095" t="n">
        <v>5890.06</v>
      </c>
      <c r="U1095" t="n">
        <v>0.67</v>
      </c>
      <c r="V1095" t="n">
        <v>0.77</v>
      </c>
      <c r="W1095" t="n">
        <v>0.18</v>
      </c>
      <c r="X1095" t="n">
        <v>0.34</v>
      </c>
      <c r="Y1095" t="n">
        <v>1</v>
      </c>
      <c r="Z1095" t="n">
        <v>10</v>
      </c>
    </row>
    <row r="1096">
      <c r="A1096" t="n">
        <v>56</v>
      </c>
      <c r="B1096" t="n">
        <v>105</v>
      </c>
      <c r="C1096" t="inlineStr">
        <is>
          <t xml:space="preserve">CONCLUIDO	</t>
        </is>
      </c>
      <c r="D1096" t="n">
        <v>4.8259</v>
      </c>
      <c r="E1096" t="n">
        <v>20.72</v>
      </c>
      <c r="F1096" t="n">
        <v>17.63</v>
      </c>
      <c r="G1096" t="n">
        <v>81.37</v>
      </c>
      <c r="H1096" t="n">
        <v>1.18</v>
      </c>
      <c r="I1096" t="n">
        <v>13</v>
      </c>
      <c r="J1096" t="n">
        <v>226.83</v>
      </c>
      <c r="K1096" t="n">
        <v>55.27</v>
      </c>
      <c r="L1096" t="n">
        <v>15</v>
      </c>
      <c r="M1096" t="n">
        <v>11</v>
      </c>
      <c r="N1096" t="n">
        <v>51.55</v>
      </c>
      <c r="O1096" t="n">
        <v>28209.31</v>
      </c>
      <c r="P1096" t="n">
        <v>236.16</v>
      </c>
      <c r="Q1096" t="n">
        <v>444.59</v>
      </c>
      <c r="R1096" t="n">
        <v>72.11</v>
      </c>
      <c r="S1096" t="n">
        <v>48.21</v>
      </c>
      <c r="T1096" t="n">
        <v>5997.3</v>
      </c>
      <c r="U1096" t="n">
        <v>0.67</v>
      </c>
      <c r="V1096" t="n">
        <v>0.77</v>
      </c>
      <c r="W1096" t="n">
        <v>0.19</v>
      </c>
      <c r="X1096" t="n">
        <v>0.35</v>
      </c>
      <c r="Y1096" t="n">
        <v>1</v>
      </c>
      <c r="Z1096" t="n">
        <v>10</v>
      </c>
    </row>
    <row r="1097">
      <c r="A1097" t="n">
        <v>57</v>
      </c>
      <c r="B1097" t="n">
        <v>105</v>
      </c>
      <c r="C1097" t="inlineStr">
        <is>
          <t xml:space="preserve">CONCLUIDO	</t>
        </is>
      </c>
      <c r="D1097" t="n">
        <v>4.8463</v>
      </c>
      <c r="E1097" t="n">
        <v>20.63</v>
      </c>
      <c r="F1097" t="n">
        <v>17.58</v>
      </c>
      <c r="G1097" t="n">
        <v>87.91</v>
      </c>
      <c r="H1097" t="n">
        <v>1.19</v>
      </c>
      <c r="I1097" t="n">
        <v>12</v>
      </c>
      <c r="J1097" t="n">
        <v>227.25</v>
      </c>
      <c r="K1097" t="n">
        <v>55.27</v>
      </c>
      <c r="L1097" t="n">
        <v>15.25</v>
      </c>
      <c r="M1097" t="n">
        <v>10</v>
      </c>
      <c r="N1097" t="n">
        <v>51.72</v>
      </c>
      <c r="O1097" t="n">
        <v>28261.2</v>
      </c>
      <c r="P1097" t="n">
        <v>234.01</v>
      </c>
      <c r="Q1097" t="n">
        <v>444.55</v>
      </c>
      <c r="R1097" t="n">
        <v>70.56</v>
      </c>
      <c r="S1097" t="n">
        <v>48.21</v>
      </c>
      <c r="T1097" t="n">
        <v>5225.87</v>
      </c>
      <c r="U1097" t="n">
        <v>0.68</v>
      </c>
      <c r="V1097" t="n">
        <v>0.78</v>
      </c>
      <c r="W1097" t="n">
        <v>0.18</v>
      </c>
      <c r="X1097" t="n">
        <v>0.31</v>
      </c>
      <c r="Y1097" t="n">
        <v>1</v>
      </c>
      <c r="Z1097" t="n">
        <v>10</v>
      </c>
    </row>
    <row r="1098">
      <c r="A1098" t="n">
        <v>58</v>
      </c>
      <c r="B1098" t="n">
        <v>105</v>
      </c>
      <c r="C1098" t="inlineStr">
        <is>
          <t xml:space="preserve">CONCLUIDO	</t>
        </is>
      </c>
      <c r="D1098" t="n">
        <v>4.8458</v>
      </c>
      <c r="E1098" t="n">
        <v>20.64</v>
      </c>
      <c r="F1098" t="n">
        <v>17.59</v>
      </c>
      <c r="G1098" t="n">
        <v>87.92</v>
      </c>
      <c r="H1098" t="n">
        <v>1.21</v>
      </c>
      <c r="I1098" t="n">
        <v>12</v>
      </c>
      <c r="J1098" t="n">
        <v>227.67</v>
      </c>
      <c r="K1098" t="n">
        <v>55.27</v>
      </c>
      <c r="L1098" t="n">
        <v>15.5</v>
      </c>
      <c r="M1098" t="n">
        <v>10</v>
      </c>
      <c r="N1098" t="n">
        <v>51.9</v>
      </c>
      <c r="O1098" t="n">
        <v>28313.14</v>
      </c>
      <c r="P1098" t="n">
        <v>234.47</v>
      </c>
      <c r="Q1098" t="n">
        <v>444.55</v>
      </c>
      <c r="R1098" t="n">
        <v>70.75</v>
      </c>
      <c r="S1098" t="n">
        <v>48.21</v>
      </c>
      <c r="T1098" t="n">
        <v>5321.93</v>
      </c>
      <c r="U1098" t="n">
        <v>0.68</v>
      </c>
      <c r="V1098" t="n">
        <v>0.78</v>
      </c>
      <c r="W1098" t="n">
        <v>0.18</v>
      </c>
      <c r="X1098" t="n">
        <v>0.31</v>
      </c>
      <c r="Y1098" t="n">
        <v>1</v>
      </c>
      <c r="Z1098" t="n">
        <v>10</v>
      </c>
    </row>
    <row r="1099">
      <c r="A1099" t="n">
        <v>59</v>
      </c>
      <c r="B1099" t="n">
        <v>105</v>
      </c>
      <c r="C1099" t="inlineStr">
        <is>
          <t xml:space="preserve">CONCLUIDO	</t>
        </is>
      </c>
      <c r="D1099" t="n">
        <v>4.8449</v>
      </c>
      <c r="E1099" t="n">
        <v>20.64</v>
      </c>
      <c r="F1099" t="n">
        <v>17.59</v>
      </c>
      <c r="G1099" t="n">
        <v>87.94</v>
      </c>
      <c r="H1099" t="n">
        <v>1.23</v>
      </c>
      <c r="I1099" t="n">
        <v>12</v>
      </c>
      <c r="J1099" t="n">
        <v>228.09</v>
      </c>
      <c r="K1099" t="n">
        <v>55.27</v>
      </c>
      <c r="L1099" t="n">
        <v>15.75</v>
      </c>
      <c r="M1099" t="n">
        <v>10</v>
      </c>
      <c r="N1099" t="n">
        <v>52.07</v>
      </c>
      <c r="O1099" t="n">
        <v>28365.14</v>
      </c>
      <c r="P1099" t="n">
        <v>234.42</v>
      </c>
      <c r="Q1099" t="n">
        <v>444.56</v>
      </c>
      <c r="R1099" t="n">
        <v>70.81999999999999</v>
      </c>
      <c r="S1099" t="n">
        <v>48.21</v>
      </c>
      <c r="T1099" t="n">
        <v>5354.61</v>
      </c>
      <c r="U1099" t="n">
        <v>0.68</v>
      </c>
      <c r="V1099" t="n">
        <v>0.78</v>
      </c>
      <c r="W1099" t="n">
        <v>0.18</v>
      </c>
      <c r="X1099" t="n">
        <v>0.31</v>
      </c>
      <c r="Y1099" t="n">
        <v>1</v>
      </c>
      <c r="Z1099" t="n">
        <v>10</v>
      </c>
    </row>
    <row r="1100">
      <c r="A1100" t="n">
        <v>60</v>
      </c>
      <c r="B1100" t="n">
        <v>105</v>
      </c>
      <c r="C1100" t="inlineStr">
        <is>
          <t xml:space="preserve">CONCLUIDO	</t>
        </is>
      </c>
      <c r="D1100" t="n">
        <v>4.8462</v>
      </c>
      <c r="E1100" t="n">
        <v>20.63</v>
      </c>
      <c r="F1100" t="n">
        <v>17.58</v>
      </c>
      <c r="G1100" t="n">
        <v>87.92</v>
      </c>
      <c r="H1100" t="n">
        <v>1.24</v>
      </c>
      <c r="I1100" t="n">
        <v>12</v>
      </c>
      <c r="J1100" t="n">
        <v>228.51</v>
      </c>
      <c r="K1100" t="n">
        <v>55.27</v>
      </c>
      <c r="L1100" t="n">
        <v>16</v>
      </c>
      <c r="M1100" t="n">
        <v>10</v>
      </c>
      <c r="N1100" t="n">
        <v>52.24</v>
      </c>
      <c r="O1100" t="n">
        <v>28417.2</v>
      </c>
      <c r="P1100" t="n">
        <v>234.86</v>
      </c>
      <c r="Q1100" t="n">
        <v>444.55</v>
      </c>
      <c r="R1100" t="n">
        <v>70.52</v>
      </c>
      <c r="S1100" t="n">
        <v>48.21</v>
      </c>
      <c r="T1100" t="n">
        <v>5205.55</v>
      </c>
      <c r="U1100" t="n">
        <v>0.68</v>
      </c>
      <c r="V1100" t="n">
        <v>0.78</v>
      </c>
      <c r="W1100" t="n">
        <v>0.18</v>
      </c>
      <c r="X1100" t="n">
        <v>0.31</v>
      </c>
      <c r="Y1100" t="n">
        <v>1</v>
      </c>
      <c r="Z1100" t="n">
        <v>10</v>
      </c>
    </row>
    <row r="1101">
      <c r="A1101" t="n">
        <v>61</v>
      </c>
      <c r="B1101" t="n">
        <v>105</v>
      </c>
      <c r="C1101" t="inlineStr">
        <is>
          <t xml:space="preserve">CONCLUIDO	</t>
        </is>
      </c>
      <c r="D1101" t="n">
        <v>4.8523</v>
      </c>
      <c r="E1101" t="n">
        <v>20.61</v>
      </c>
      <c r="F1101" t="n">
        <v>17.56</v>
      </c>
      <c r="G1101" t="n">
        <v>87.79000000000001</v>
      </c>
      <c r="H1101" t="n">
        <v>1.26</v>
      </c>
      <c r="I1101" t="n">
        <v>12</v>
      </c>
      <c r="J1101" t="n">
        <v>228.93</v>
      </c>
      <c r="K1101" t="n">
        <v>55.27</v>
      </c>
      <c r="L1101" t="n">
        <v>16.25</v>
      </c>
      <c r="M1101" t="n">
        <v>10</v>
      </c>
      <c r="N1101" t="n">
        <v>52.41</v>
      </c>
      <c r="O1101" t="n">
        <v>28469.32</v>
      </c>
      <c r="P1101" t="n">
        <v>234.06</v>
      </c>
      <c r="Q1101" t="n">
        <v>444.55</v>
      </c>
      <c r="R1101" t="n">
        <v>69.54000000000001</v>
      </c>
      <c r="S1101" t="n">
        <v>48.21</v>
      </c>
      <c r="T1101" t="n">
        <v>4715.99</v>
      </c>
      <c r="U1101" t="n">
        <v>0.6899999999999999</v>
      </c>
      <c r="V1101" t="n">
        <v>0.78</v>
      </c>
      <c r="W1101" t="n">
        <v>0.19</v>
      </c>
      <c r="X1101" t="n">
        <v>0.28</v>
      </c>
      <c r="Y1101" t="n">
        <v>1</v>
      </c>
      <c r="Z1101" t="n">
        <v>10</v>
      </c>
    </row>
    <row r="1102">
      <c r="A1102" t="n">
        <v>62</v>
      </c>
      <c r="B1102" t="n">
        <v>105</v>
      </c>
      <c r="C1102" t="inlineStr">
        <is>
          <t xml:space="preserve">CONCLUIDO	</t>
        </is>
      </c>
      <c r="D1102" t="n">
        <v>4.8614</v>
      </c>
      <c r="E1102" t="n">
        <v>20.57</v>
      </c>
      <c r="F1102" t="n">
        <v>17.52</v>
      </c>
      <c r="G1102" t="n">
        <v>87.59</v>
      </c>
      <c r="H1102" t="n">
        <v>1.28</v>
      </c>
      <c r="I1102" t="n">
        <v>12</v>
      </c>
      <c r="J1102" t="n">
        <v>229.36</v>
      </c>
      <c r="K1102" t="n">
        <v>55.27</v>
      </c>
      <c r="L1102" t="n">
        <v>16.5</v>
      </c>
      <c r="M1102" t="n">
        <v>10</v>
      </c>
      <c r="N1102" t="n">
        <v>52.58</v>
      </c>
      <c r="O1102" t="n">
        <v>28521.51</v>
      </c>
      <c r="P1102" t="n">
        <v>232.22</v>
      </c>
      <c r="Q1102" t="n">
        <v>444.55</v>
      </c>
      <c r="R1102" t="n">
        <v>68.34999999999999</v>
      </c>
      <c r="S1102" t="n">
        <v>48.21</v>
      </c>
      <c r="T1102" t="n">
        <v>4121.78</v>
      </c>
      <c r="U1102" t="n">
        <v>0.71</v>
      </c>
      <c r="V1102" t="n">
        <v>0.78</v>
      </c>
      <c r="W1102" t="n">
        <v>0.18</v>
      </c>
      <c r="X1102" t="n">
        <v>0.24</v>
      </c>
      <c r="Y1102" t="n">
        <v>1</v>
      </c>
      <c r="Z1102" t="n">
        <v>10</v>
      </c>
    </row>
    <row r="1103">
      <c r="A1103" t="n">
        <v>63</v>
      </c>
      <c r="B1103" t="n">
        <v>105</v>
      </c>
      <c r="C1103" t="inlineStr">
        <is>
          <t xml:space="preserve">CONCLUIDO	</t>
        </is>
      </c>
      <c r="D1103" t="n">
        <v>4.8591</v>
      </c>
      <c r="E1103" t="n">
        <v>20.58</v>
      </c>
      <c r="F1103" t="n">
        <v>17.57</v>
      </c>
      <c r="G1103" t="n">
        <v>95.83</v>
      </c>
      <c r="H1103" t="n">
        <v>1.3</v>
      </c>
      <c r="I1103" t="n">
        <v>11</v>
      </c>
      <c r="J1103" t="n">
        <v>229.78</v>
      </c>
      <c r="K1103" t="n">
        <v>55.27</v>
      </c>
      <c r="L1103" t="n">
        <v>16.75</v>
      </c>
      <c r="M1103" t="n">
        <v>9</v>
      </c>
      <c r="N1103" t="n">
        <v>52.76</v>
      </c>
      <c r="O1103" t="n">
        <v>28573.75</v>
      </c>
      <c r="P1103" t="n">
        <v>232.62</v>
      </c>
      <c r="Q1103" t="n">
        <v>444.55</v>
      </c>
      <c r="R1103" t="n">
        <v>70.36</v>
      </c>
      <c r="S1103" t="n">
        <v>48.21</v>
      </c>
      <c r="T1103" t="n">
        <v>5129.9</v>
      </c>
      <c r="U1103" t="n">
        <v>0.6899999999999999</v>
      </c>
      <c r="V1103" t="n">
        <v>0.78</v>
      </c>
      <c r="W1103" t="n">
        <v>0.18</v>
      </c>
      <c r="X1103" t="n">
        <v>0.29</v>
      </c>
      <c r="Y1103" t="n">
        <v>1</v>
      </c>
      <c r="Z1103" t="n">
        <v>10</v>
      </c>
    </row>
    <row r="1104">
      <c r="A1104" t="n">
        <v>64</v>
      </c>
      <c r="B1104" t="n">
        <v>105</v>
      </c>
      <c r="C1104" t="inlineStr">
        <is>
          <t xml:space="preserve">CONCLUIDO	</t>
        </is>
      </c>
      <c r="D1104" t="n">
        <v>4.8611</v>
      </c>
      <c r="E1104" t="n">
        <v>20.57</v>
      </c>
      <c r="F1104" t="n">
        <v>17.56</v>
      </c>
      <c r="G1104" t="n">
        <v>95.79000000000001</v>
      </c>
      <c r="H1104" t="n">
        <v>1.31</v>
      </c>
      <c r="I1104" t="n">
        <v>11</v>
      </c>
      <c r="J1104" t="n">
        <v>230.2</v>
      </c>
      <c r="K1104" t="n">
        <v>55.27</v>
      </c>
      <c r="L1104" t="n">
        <v>17</v>
      </c>
      <c r="M1104" t="n">
        <v>9</v>
      </c>
      <c r="N1104" t="n">
        <v>52.93</v>
      </c>
      <c r="O1104" t="n">
        <v>28626.06</v>
      </c>
      <c r="P1104" t="n">
        <v>232.27</v>
      </c>
      <c r="Q1104" t="n">
        <v>444.55</v>
      </c>
      <c r="R1104" t="n">
        <v>69.84</v>
      </c>
      <c r="S1104" t="n">
        <v>48.21</v>
      </c>
      <c r="T1104" t="n">
        <v>4869.44</v>
      </c>
      <c r="U1104" t="n">
        <v>0.6899999999999999</v>
      </c>
      <c r="V1104" t="n">
        <v>0.78</v>
      </c>
      <c r="W1104" t="n">
        <v>0.18</v>
      </c>
      <c r="X1104" t="n">
        <v>0.28</v>
      </c>
      <c r="Y1104" t="n">
        <v>1</v>
      </c>
      <c r="Z1104" t="n">
        <v>10</v>
      </c>
    </row>
    <row r="1105">
      <c r="A1105" t="n">
        <v>65</v>
      </c>
      <c r="B1105" t="n">
        <v>105</v>
      </c>
      <c r="C1105" t="inlineStr">
        <is>
          <t xml:space="preserve">CONCLUIDO	</t>
        </is>
      </c>
      <c r="D1105" t="n">
        <v>4.8586</v>
      </c>
      <c r="E1105" t="n">
        <v>20.58</v>
      </c>
      <c r="F1105" t="n">
        <v>17.57</v>
      </c>
      <c r="G1105" t="n">
        <v>95.84</v>
      </c>
      <c r="H1105" t="n">
        <v>1.33</v>
      </c>
      <c r="I1105" t="n">
        <v>11</v>
      </c>
      <c r="J1105" t="n">
        <v>230.63</v>
      </c>
      <c r="K1105" t="n">
        <v>55.27</v>
      </c>
      <c r="L1105" t="n">
        <v>17.25</v>
      </c>
      <c r="M1105" t="n">
        <v>9</v>
      </c>
      <c r="N1105" t="n">
        <v>53.11</v>
      </c>
      <c r="O1105" t="n">
        <v>28678.42</v>
      </c>
      <c r="P1105" t="n">
        <v>232.47</v>
      </c>
      <c r="Q1105" t="n">
        <v>444.62</v>
      </c>
      <c r="R1105" t="n">
        <v>70.25</v>
      </c>
      <c r="S1105" t="n">
        <v>48.21</v>
      </c>
      <c r="T1105" t="n">
        <v>5075.26</v>
      </c>
      <c r="U1105" t="n">
        <v>0.6899999999999999</v>
      </c>
      <c r="V1105" t="n">
        <v>0.78</v>
      </c>
      <c r="W1105" t="n">
        <v>0.18</v>
      </c>
      <c r="X1105" t="n">
        <v>0.29</v>
      </c>
      <c r="Y1105" t="n">
        <v>1</v>
      </c>
      <c r="Z1105" t="n">
        <v>10</v>
      </c>
    </row>
    <row r="1106">
      <c r="A1106" t="n">
        <v>66</v>
      </c>
      <c r="B1106" t="n">
        <v>105</v>
      </c>
      <c r="C1106" t="inlineStr">
        <is>
          <t xml:space="preserve">CONCLUIDO	</t>
        </is>
      </c>
      <c r="D1106" t="n">
        <v>4.8592</v>
      </c>
      <c r="E1106" t="n">
        <v>20.58</v>
      </c>
      <c r="F1106" t="n">
        <v>17.57</v>
      </c>
      <c r="G1106" t="n">
        <v>95.83</v>
      </c>
      <c r="H1106" t="n">
        <v>1.35</v>
      </c>
      <c r="I1106" t="n">
        <v>11</v>
      </c>
      <c r="J1106" t="n">
        <v>231.05</v>
      </c>
      <c r="K1106" t="n">
        <v>55.27</v>
      </c>
      <c r="L1106" t="n">
        <v>17.5</v>
      </c>
      <c r="M1106" t="n">
        <v>9</v>
      </c>
      <c r="N1106" t="n">
        <v>53.28</v>
      </c>
      <c r="O1106" t="n">
        <v>28730.85</v>
      </c>
      <c r="P1106" t="n">
        <v>232.5</v>
      </c>
      <c r="Q1106" t="n">
        <v>444.55</v>
      </c>
      <c r="R1106" t="n">
        <v>70.17</v>
      </c>
      <c r="S1106" t="n">
        <v>48.21</v>
      </c>
      <c r="T1106" t="n">
        <v>5032.55</v>
      </c>
      <c r="U1106" t="n">
        <v>0.6899999999999999</v>
      </c>
      <c r="V1106" t="n">
        <v>0.78</v>
      </c>
      <c r="W1106" t="n">
        <v>0.18</v>
      </c>
      <c r="X1106" t="n">
        <v>0.29</v>
      </c>
      <c r="Y1106" t="n">
        <v>1</v>
      </c>
      <c r="Z1106" t="n">
        <v>10</v>
      </c>
    </row>
    <row r="1107">
      <c r="A1107" t="n">
        <v>67</v>
      </c>
      <c r="B1107" t="n">
        <v>105</v>
      </c>
      <c r="C1107" t="inlineStr">
        <is>
          <t xml:space="preserve">CONCLUIDO	</t>
        </is>
      </c>
      <c r="D1107" t="n">
        <v>4.8599</v>
      </c>
      <c r="E1107" t="n">
        <v>20.58</v>
      </c>
      <c r="F1107" t="n">
        <v>17.57</v>
      </c>
      <c r="G1107" t="n">
        <v>95.81</v>
      </c>
      <c r="H1107" t="n">
        <v>1.36</v>
      </c>
      <c r="I1107" t="n">
        <v>11</v>
      </c>
      <c r="J1107" t="n">
        <v>231.48</v>
      </c>
      <c r="K1107" t="n">
        <v>55.27</v>
      </c>
      <c r="L1107" t="n">
        <v>17.75</v>
      </c>
      <c r="M1107" t="n">
        <v>9</v>
      </c>
      <c r="N1107" t="n">
        <v>53.46</v>
      </c>
      <c r="O1107" t="n">
        <v>28783.34</v>
      </c>
      <c r="P1107" t="n">
        <v>232.29</v>
      </c>
      <c r="Q1107" t="n">
        <v>444.57</v>
      </c>
      <c r="R1107" t="n">
        <v>70.06999999999999</v>
      </c>
      <c r="S1107" t="n">
        <v>48.21</v>
      </c>
      <c r="T1107" t="n">
        <v>4982.58</v>
      </c>
      <c r="U1107" t="n">
        <v>0.6899999999999999</v>
      </c>
      <c r="V1107" t="n">
        <v>0.78</v>
      </c>
      <c r="W1107" t="n">
        <v>0.18</v>
      </c>
      <c r="X1107" t="n">
        <v>0.29</v>
      </c>
      <c r="Y1107" t="n">
        <v>1</v>
      </c>
      <c r="Z1107" t="n">
        <v>10</v>
      </c>
    </row>
    <row r="1108">
      <c r="A1108" t="n">
        <v>68</v>
      </c>
      <c r="B1108" t="n">
        <v>105</v>
      </c>
      <c r="C1108" t="inlineStr">
        <is>
          <t xml:space="preserve">CONCLUIDO	</t>
        </is>
      </c>
      <c r="D1108" t="n">
        <v>4.8613</v>
      </c>
      <c r="E1108" t="n">
        <v>20.57</v>
      </c>
      <c r="F1108" t="n">
        <v>17.56</v>
      </c>
      <c r="G1108" t="n">
        <v>95.78</v>
      </c>
      <c r="H1108" t="n">
        <v>1.38</v>
      </c>
      <c r="I1108" t="n">
        <v>11</v>
      </c>
      <c r="J1108" t="n">
        <v>231.91</v>
      </c>
      <c r="K1108" t="n">
        <v>55.27</v>
      </c>
      <c r="L1108" t="n">
        <v>18</v>
      </c>
      <c r="M1108" t="n">
        <v>9</v>
      </c>
      <c r="N1108" t="n">
        <v>53.63</v>
      </c>
      <c r="O1108" t="n">
        <v>28835.89</v>
      </c>
      <c r="P1108" t="n">
        <v>231.51</v>
      </c>
      <c r="Q1108" t="n">
        <v>444.56</v>
      </c>
      <c r="R1108" t="n">
        <v>69.84</v>
      </c>
      <c r="S1108" t="n">
        <v>48.21</v>
      </c>
      <c r="T1108" t="n">
        <v>4871.34</v>
      </c>
      <c r="U1108" t="n">
        <v>0.6899999999999999</v>
      </c>
      <c r="V1108" t="n">
        <v>0.78</v>
      </c>
      <c r="W1108" t="n">
        <v>0.18</v>
      </c>
      <c r="X1108" t="n">
        <v>0.28</v>
      </c>
      <c r="Y1108" t="n">
        <v>1</v>
      </c>
      <c r="Z1108" t="n">
        <v>10</v>
      </c>
    </row>
    <row r="1109">
      <c r="A1109" t="n">
        <v>69</v>
      </c>
      <c r="B1109" t="n">
        <v>105</v>
      </c>
      <c r="C1109" t="inlineStr">
        <is>
          <t xml:space="preserve">CONCLUIDO	</t>
        </is>
      </c>
      <c r="D1109" t="n">
        <v>4.8594</v>
      </c>
      <c r="E1109" t="n">
        <v>20.58</v>
      </c>
      <c r="F1109" t="n">
        <v>17.57</v>
      </c>
      <c r="G1109" t="n">
        <v>95.81999999999999</v>
      </c>
      <c r="H1109" t="n">
        <v>1.4</v>
      </c>
      <c r="I1109" t="n">
        <v>11</v>
      </c>
      <c r="J1109" t="n">
        <v>232.33</v>
      </c>
      <c r="K1109" t="n">
        <v>55.27</v>
      </c>
      <c r="L1109" t="n">
        <v>18.25</v>
      </c>
      <c r="M1109" t="n">
        <v>9</v>
      </c>
      <c r="N1109" t="n">
        <v>53.81</v>
      </c>
      <c r="O1109" t="n">
        <v>28888.51</v>
      </c>
      <c r="P1109" t="n">
        <v>231.16</v>
      </c>
      <c r="Q1109" t="n">
        <v>444.55</v>
      </c>
      <c r="R1109" t="n">
        <v>70.15000000000001</v>
      </c>
      <c r="S1109" t="n">
        <v>48.21</v>
      </c>
      <c r="T1109" t="n">
        <v>5024.97</v>
      </c>
      <c r="U1109" t="n">
        <v>0.6899999999999999</v>
      </c>
      <c r="V1109" t="n">
        <v>0.78</v>
      </c>
      <c r="W1109" t="n">
        <v>0.18</v>
      </c>
      <c r="X1109" t="n">
        <v>0.29</v>
      </c>
      <c r="Y1109" t="n">
        <v>1</v>
      </c>
      <c r="Z1109" t="n">
        <v>10</v>
      </c>
    </row>
    <row r="1110">
      <c r="A1110" t="n">
        <v>70</v>
      </c>
      <c r="B1110" t="n">
        <v>105</v>
      </c>
      <c r="C1110" t="inlineStr">
        <is>
          <t xml:space="preserve">CONCLUIDO	</t>
        </is>
      </c>
      <c r="D1110" t="n">
        <v>4.8818</v>
      </c>
      <c r="E1110" t="n">
        <v>20.48</v>
      </c>
      <c r="F1110" t="n">
        <v>17.51</v>
      </c>
      <c r="G1110" t="n">
        <v>105.09</v>
      </c>
      <c r="H1110" t="n">
        <v>1.41</v>
      </c>
      <c r="I1110" t="n">
        <v>10</v>
      </c>
      <c r="J1110" t="n">
        <v>232.76</v>
      </c>
      <c r="K1110" t="n">
        <v>55.27</v>
      </c>
      <c r="L1110" t="n">
        <v>18.5</v>
      </c>
      <c r="M1110" t="n">
        <v>8</v>
      </c>
      <c r="N1110" t="n">
        <v>53.99</v>
      </c>
      <c r="O1110" t="n">
        <v>28941.18</v>
      </c>
      <c r="P1110" t="n">
        <v>230.44</v>
      </c>
      <c r="Q1110" t="n">
        <v>444.55</v>
      </c>
      <c r="R1110" t="n">
        <v>68.27</v>
      </c>
      <c r="S1110" t="n">
        <v>48.21</v>
      </c>
      <c r="T1110" t="n">
        <v>4091.48</v>
      </c>
      <c r="U1110" t="n">
        <v>0.71</v>
      </c>
      <c r="V1110" t="n">
        <v>0.78</v>
      </c>
      <c r="W1110" t="n">
        <v>0.18</v>
      </c>
      <c r="X1110" t="n">
        <v>0.24</v>
      </c>
      <c r="Y1110" t="n">
        <v>1</v>
      </c>
      <c r="Z1110" t="n">
        <v>10</v>
      </c>
    </row>
    <row r="1111">
      <c r="A1111" t="n">
        <v>71</v>
      </c>
      <c r="B1111" t="n">
        <v>105</v>
      </c>
      <c r="C1111" t="inlineStr">
        <is>
          <t xml:space="preserve">CONCLUIDO	</t>
        </is>
      </c>
      <c r="D1111" t="n">
        <v>4.8779</v>
      </c>
      <c r="E1111" t="n">
        <v>20.5</v>
      </c>
      <c r="F1111" t="n">
        <v>17.53</v>
      </c>
      <c r="G1111" t="n">
        <v>105.18</v>
      </c>
      <c r="H1111" t="n">
        <v>1.43</v>
      </c>
      <c r="I1111" t="n">
        <v>10</v>
      </c>
      <c r="J1111" t="n">
        <v>233.19</v>
      </c>
      <c r="K1111" t="n">
        <v>55.27</v>
      </c>
      <c r="L1111" t="n">
        <v>18.75</v>
      </c>
      <c r="M1111" t="n">
        <v>8</v>
      </c>
      <c r="N1111" t="n">
        <v>54.17</v>
      </c>
      <c r="O1111" t="n">
        <v>28993.92</v>
      </c>
      <c r="P1111" t="n">
        <v>230.67</v>
      </c>
      <c r="Q1111" t="n">
        <v>444.55</v>
      </c>
      <c r="R1111" t="n">
        <v>68.79000000000001</v>
      </c>
      <c r="S1111" t="n">
        <v>48.21</v>
      </c>
      <c r="T1111" t="n">
        <v>4352.12</v>
      </c>
      <c r="U1111" t="n">
        <v>0.7</v>
      </c>
      <c r="V1111" t="n">
        <v>0.78</v>
      </c>
      <c r="W1111" t="n">
        <v>0.18</v>
      </c>
      <c r="X1111" t="n">
        <v>0.25</v>
      </c>
      <c r="Y1111" t="n">
        <v>1</v>
      </c>
      <c r="Z1111" t="n">
        <v>10</v>
      </c>
    </row>
    <row r="1112">
      <c r="A1112" t="n">
        <v>72</v>
      </c>
      <c r="B1112" t="n">
        <v>105</v>
      </c>
      <c r="C1112" t="inlineStr">
        <is>
          <t xml:space="preserve">CONCLUIDO	</t>
        </is>
      </c>
      <c r="D1112" t="n">
        <v>4.8777</v>
      </c>
      <c r="E1112" t="n">
        <v>20.5</v>
      </c>
      <c r="F1112" t="n">
        <v>17.53</v>
      </c>
      <c r="G1112" t="n">
        <v>105.19</v>
      </c>
      <c r="H1112" t="n">
        <v>1.45</v>
      </c>
      <c r="I1112" t="n">
        <v>10</v>
      </c>
      <c r="J1112" t="n">
        <v>233.62</v>
      </c>
      <c r="K1112" t="n">
        <v>55.27</v>
      </c>
      <c r="L1112" t="n">
        <v>19</v>
      </c>
      <c r="M1112" t="n">
        <v>8</v>
      </c>
      <c r="N1112" t="n">
        <v>54.34</v>
      </c>
      <c r="O1112" t="n">
        <v>29046.73</v>
      </c>
      <c r="P1112" t="n">
        <v>230.91</v>
      </c>
      <c r="Q1112" t="n">
        <v>444.55</v>
      </c>
      <c r="R1112" t="n">
        <v>68.95</v>
      </c>
      <c r="S1112" t="n">
        <v>48.21</v>
      </c>
      <c r="T1112" t="n">
        <v>4431.41</v>
      </c>
      <c r="U1112" t="n">
        <v>0.7</v>
      </c>
      <c r="V1112" t="n">
        <v>0.78</v>
      </c>
      <c r="W1112" t="n">
        <v>0.18</v>
      </c>
      <c r="X1112" t="n">
        <v>0.25</v>
      </c>
      <c r="Y1112" t="n">
        <v>1</v>
      </c>
      <c r="Z1112" t="n">
        <v>10</v>
      </c>
    </row>
    <row r="1113">
      <c r="A1113" t="n">
        <v>73</v>
      </c>
      <c r="B1113" t="n">
        <v>105</v>
      </c>
      <c r="C1113" t="inlineStr">
        <is>
          <t xml:space="preserve">CONCLUIDO	</t>
        </is>
      </c>
      <c r="D1113" t="n">
        <v>4.8846</v>
      </c>
      <c r="E1113" t="n">
        <v>20.47</v>
      </c>
      <c r="F1113" t="n">
        <v>17.5</v>
      </c>
      <c r="G1113" t="n">
        <v>105.01</v>
      </c>
      <c r="H1113" t="n">
        <v>1.46</v>
      </c>
      <c r="I1113" t="n">
        <v>10</v>
      </c>
      <c r="J1113" t="n">
        <v>234.04</v>
      </c>
      <c r="K1113" t="n">
        <v>55.27</v>
      </c>
      <c r="L1113" t="n">
        <v>19.25</v>
      </c>
      <c r="M1113" t="n">
        <v>8</v>
      </c>
      <c r="N1113" t="n">
        <v>54.52</v>
      </c>
      <c r="O1113" t="n">
        <v>29099.59</v>
      </c>
      <c r="P1113" t="n">
        <v>229.82</v>
      </c>
      <c r="Q1113" t="n">
        <v>444.56</v>
      </c>
      <c r="R1113" t="n">
        <v>67.81999999999999</v>
      </c>
      <c r="S1113" t="n">
        <v>48.21</v>
      </c>
      <c r="T1113" t="n">
        <v>3863.6</v>
      </c>
      <c r="U1113" t="n">
        <v>0.71</v>
      </c>
      <c r="V1113" t="n">
        <v>0.78</v>
      </c>
      <c r="W1113" t="n">
        <v>0.18</v>
      </c>
      <c r="X1113" t="n">
        <v>0.23</v>
      </c>
      <c r="Y1113" t="n">
        <v>1</v>
      </c>
      <c r="Z1113" t="n">
        <v>10</v>
      </c>
    </row>
    <row r="1114">
      <c r="A1114" t="n">
        <v>74</v>
      </c>
      <c r="B1114" t="n">
        <v>105</v>
      </c>
      <c r="C1114" t="inlineStr">
        <is>
          <t xml:space="preserve">CONCLUIDO	</t>
        </is>
      </c>
      <c r="D1114" t="n">
        <v>4.8914</v>
      </c>
      <c r="E1114" t="n">
        <v>20.44</v>
      </c>
      <c r="F1114" t="n">
        <v>17.47</v>
      </c>
      <c r="G1114" t="n">
        <v>104.84</v>
      </c>
      <c r="H1114" t="n">
        <v>1.48</v>
      </c>
      <c r="I1114" t="n">
        <v>10</v>
      </c>
      <c r="J1114" t="n">
        <v>234.47</v>
      </c>
      <c r="K1114" t="n">
        <v>55.27</v>
      </c>
      <c r="L1114" t="n">
        <v>19.5</v>
      </c>
      <c r="M1114" t="n">
        <v>8</v>
      </c>
      <c r="N1114" t="n">
        <v>54.7</v>
      </c>
      <c r="O1114" t="n">
        <v>29152.52</v>
      </c>
      <c r="P1114" t="n">
        <v>228.93</v>
      </c>
      <c r="Q1114" t="n">
        <v>444.55</v>
      </c>
      <c r="R1114" t="n">
        <v>66.97</v>
      </c>
      <c r="S1114" t="n">
        <v>48.21</v>
      </c>
      <c r="T1114" t="n">
        <v>3442.44</v>
      </c>
      <c r="U1114" t="n">
        <v>0.72</v>
      </c>
      <c r="V1114" t="n">
        <v>0.78</v>
      </c>
      <c r="W1114" t="n">
        <v>0.18</v>
      </c>
      <c r="X1114" t="n">
        <v>0.2</v>
      </c>
      <c r="Y1114" t="n">
        <v>1</v>
      </c>
      <c r="Z1114" t="n">
        <v>10</v>
      </c>
    </row>
    <row r="1115">
      <c r="A1115" t="n">
        <v>75</v>
      </c>
      <c r="B1115" t="n">
        <v>105</v>
      </c>
      <c r="C1115" t="inlineStr">
        <is>
          <t xml:space="preserve">CONCLUIDO	</t>
        </is>
      </c>
      <c r="D1115" t="n">
        <v>4.8726</v>
      </c>
      <c r="E1115" t="n">
        <v>20.52</v>
      </c>
      <c r="F1115" t="n">
        <v>17.55</v>
      </c>
      <c r="G1115" t="n">
        <v>105.31</v>
      </c>
      <c r="H1115" t="n">
        <v>1.49</v>
      </c>
      <c r="I1115" t="n">
        <v>10</v>
      </c>
      <c r="J1115" t="n">
        <v>234.9</v>
      </c>
      <c r="K1115" t="n">
        <v>55.27</v>
      </c>
      <c r="L1115" t="n">
        <v>19.75</v>
      </c>
      <c r="M1115" t="n">
        <v>8</v>
      </c>
      <c r="N1115" t="n">
        <v>54.88</v>
      </c>
      <c r="O1115" t="n">
        <v>29205.51</v>
      </c>
      <c r="P1115" t="n">
        <v>229.52</v>
      </c>
      <c r="Q1115" t="n">
        <v>444.55</v>
      </c>
      <c r="R1115" t="n">
        <v>69.88</v>
      </c>
      <c r="S1115" t="n">
        <v>48.21</v>
      </c>
      <c r="T1115" t="n">
        <v>4894.66</v>
      </c>
      <c r="U1115" t="n">
        <v>0.6899999999999999</v>
      </c>
      <c r="V1115" t="n">
        <v>0.78</v>
      </c>
      <c r="W1115" t="n">
        <v>0.18</v>
      </c>
      <c r="X1115" t="n">
        <v>0.28</v>
      </c>
      <c r="Y1115" t="n">
        <v>1</v>
      </c>
      <c r="Z1115" t="n">
        <v>10</v>
      </c>
    </row>
    <row r="1116">
      <c r="A1116" t="n">
        <v>76</v>
      </c>
      <c r="B1116" t="n">
        <v>105</v>
      </c>
      <c r="C1116" t="inlineStr">
        <is>
          <t xml:space="preserve">CONCLUIDO	</t>
        </is>
      </c>
      <c r="D1116" t="n">
        <v>4.8752</v>
      </c>
      <c r="E1116" t="n">
        <v>20.51</v>
      </c>
      <c r="F1116" t="n">
        <v>17.54</v>
      </c>
      <c r="G1116" t="n">
        <v>105.25</v>
      </c>
      <c r="H1116" t="n">
        <v>1.51</v>
      </c>
      <c r="I1116" t="n">
        <v>10</v>
      </c>
      <c r="J1116" t="n">
        <v>235.33</v>
      </c>
      <c r="K1116" t="n">
        <v>55.27</v>
      </c>
      <c r="L1116" t="n">
        <v>20</v>
      </c>
      <c r="M1116" t="n">
        <v>8</v>
      </c>
      <c r="N1116" t="n">
        <v>55.06</v>
      </c>
      <c r="O1116" t="n">
        <v>29258.57</v>
      </c>
      <c r="P1116" t="n">
        <v>228.64</v>
      </c>
      <c r="Q1116" t="n">
        <v>444.55</v>
      </c>
      <c r="R1116" t="n">
        <v>69.31999999999999</v>
      </c>
      <c r="S1116" t="n">
        <v>48.21</v>
      </c>
      <c r="T1116" t="n">
        <v>4617.22</v>
      </c>
      <c r="U1116" t="n">
        <v>0.7</v>
      </c>
      <c r="V1116" t="n">
        <v>0.78</v>
      </c>
      <c r="W1116" t="n">
        <v>0.18</v>
      </c>
      <c r="X1116" t="n">
        <v>0.27</v>
      </c>
      <c r="Y1116" t="n">
        <v>1</v>
      </c>
      <c r="Z1116" t="n">
        <v>10</v>
      </c>
    </row>
    <row r="1117">
      <c r="A1117" t="n">
        <v>77</v>
      </c>
      <c r="B1117" t="n">
        <v>105</v>
      </c>
      <c r="C1117" t="inlineStr">
        <is>
          <t xml:space="preserve">CONCLUIDO	</t>
        </is>
      </c>
      <c r="D1117" t="n">
        <v>4.8751</v>
      </c>
      <c r="E1117" t="n">
        <v>20.51</v>
      </c>
      <c r="F1117" t="n">
        <v>17.54</v>
      </c>
      <c r="G1117" t="n">
        <v>105.25</v>
      </c>
      <c r="H1117" t="n">
        <v>1.53</v>
      </c>
      <c r="I1117" t="n">
        <v>10</v>
      </c>
      <c r="J1117" t="n">
        <v>235.76</v>
      </c>
      <c r="K1117" t="n">
        <v>55.27</v>
      </c>
      <c r="L1117" t="n">
        <v>20.25</v>
      </c>
      <c r="M1117" t="n">
        <v>8</v>
      </c>
      <c r="N1117" t="n">
        <v>55.24</v>
      </c>
      <c r="O1117" t="n">
        <v>29311.69</v>
      </c>
      <c r="P1117" t="n">
        <v>227.78</v>
      </c>
      <c r="Q1117" t="n">
        <v>444.55</v>
      </c>
      <c r="R1117" t="n">
        <v>69.31999999999999</v>
      </c>
      <c r="S1117" t="n">
        <v>48.21</v>
      </c>
      <c r="T1117" t="n">
        <v>4614.16</v>
      </c>
      <c r="U1117" t="n">
        <v>0.7</v>
      </c>
      <c r="V1117" t="n">
        <v>0.78</v>
      </c>
      <c r="W1117" t="n">
        <v>0.18</v>
      </c>
      <c r="X1117" t="n">
        <v>0.27</v>
      </c>
      <c r="Y1117" t="n">
        <v>1</v>
      </c>
      <c r="Z1117" t="n">
        <v>10</v>
      </c>
    </row>
    <row r="1118">
      <c r="A1118" t="n">
        <v>78</v>
      </c>
      <c r="B1118" t="n">
        <v>105</v>
      </c>
      <c r="C1118" t="inlineStr">
        <is>
          <t xml:space="preserve">CONCLUIDO	</t>
        </is>
      </c>
      <c r="D1118" t="n">
        <v>4.8948</v>
      </c>
      <c r="E1118" t="n">
        <v>20.43</v>
      </c>
      <c r="F1118" t="n">
        <v>17.5</v>
      </c>
      <c r="G1118" t="n">
        <v>116.67</v>
      </c>
      <c r="H1118" t="n">
        <v>1.54</v>
      </c>
      <c r="I1118" t="n">
        <v>9</v>
      </c>
      <c r="J1118" t="n">
        <v>236.2</v>
      </c>
      <c r="K1118" t="n">
        <v>55.27</v>
      </c>
      <c r="L1118" t="n">
        <v>20.5</v>
      </c>
      <c r="M1118" t="n">
        <v>7</v>
      </c>
      <c r="N1118" t="n">
        <v>55.42</v>
      </c>
      <c r="O1118" t="n">
        <v>29364.87</v>
      </c>
      <c r="P1118" t="n">
        <v>226.86</v>
      </c>
      <c r="Q1118" t="n">
        <v>444.55</v>
      </c>
      <c r="R1118" t="n">
        <v>67.93000000000001</v>
      </c>
      <c r="S1118" t="n">
        <v>48.21</v>
      </c>
      <c r="T1118" t="n">
        <v>3923.24</v>
      </c>
      <c r="U1118" t="n">
        <v>0.71</v>
      </c>
      <c r="V1118" t="n">
        <v>0.78</v>
      </c>
      <c r="W1118" t="n">
        <v>0.18</v>
      </c>
      <c r="X1118" t="n">
        <v>0.22</v>
      </c>
      <c r="Y1118" t="n">
        <v>1</v>
      </c>
      <c r="Z1118" t="n">
        <v>10</v>
      </c>
    </row>
    <row r="1119">
      <c r="A1119" t="n">
        <v>79</v>
      </c>
      <c r="B1119" t="n">
        <v>105</v>
      </c>
      <c r="C1119" t="inlineStr">
        <is>
          <t xml:space="preserve">CONCLUIDO	</t>
        </is>
      </c>
      <c r="D1119" t="n">
        <v>4.8936</v>
      </c>
      <c r="E1119" t="n">
        <v>20.43</v>
      </c>
      <c r="F1119" t="n">
        <v>17.5</v>
      </c>
      <c r="G1119" t="n">
        <v>116.7</v>
      </c>
      <c r="H1119" t="n">
        <v>1.56</v>
      </c>
      <c r="I1119" t="n">
        <v>9</v>
      </c>
      <c r="J1119" t="n">
        <v>236.63</v>
      </c>
      <c r="K1119" t="n">
        <v>55.27</v>
      </c>
      <c r="L1119" t="n">
        <v>20.75</v>
      </c>
      <c r="M1119" t="n">
        <v>7</v>
      </c>
      <c r="N1119" t="n">
        <v>55.6</v>
      </c>
      <c r="O1119" t="n">
        <v>29418.12</v>
      </c>
      <c r="P1119" t="n">
        <v>227.04</v>
      </c>
      <c r="Q1119" t="n">
        <v>444.55</v>
      </c>
      <c r="R1119" t="n">
        <v>68.12</v>
      </c>
      <c r="S1119" t="n">
        <v>48.21</v>
      </c>
      <c r="T1119" t="n">
        <v>4021.86</v>
      </c>
      <c r="U1119" t="n">
        <v>0.71</v>
      </c>
      <c r="V1119" t="n">
        <v>0.78</v>
      </c>
      <c r="W1119" t="n">
        <v>0.18</v>
      </c>
      <c r="X1119" t="n">
        <v>0.23</v>
      </c>
      <c r="Y1119" t="n">
        <v>1</v>
      </c>
      <c r="Z1119" t="n">
        <v>10</v>
      </c>
    </row>
    <row r="1120">
      <c r="A1120" t="n">
        <v>80</v>
      </c>
      <c r="B1120" t="n">
        <v>105</v>
      </c>
      <c r="C1120" t="inlineStr">
        <is>
          <t xml:space="preserve">CONCLUIDO	</t>
        </is>
      </c>
      <c r="D1120" t="n">
        <v>4.8904</v>
      </c>
      <c r="E1120" t="n">
        <v>20.45</v>
      </c>
      <c r="F1120" t="n">
        <v>17.52</v>
      </c>
      <c r="G1120" t="n">
        <v>116.79</v>
      </c>
      <c r="H1120" t="n">
        <v>1.58</v>
      </c>
      <c r="I1120" t="n">
        <v>9</v>
      </c>
      <c r="J1120" t="n">
        <v>237.06</v>
      </c>
      <c r="K1120" t="n">
        <v>55.27</v>
      </c>
      <c r="L1120" t="n">
        <v>21</v>
      </c>
      <c r="M1120" t="n">
        <v>7</v>
      </c>
      <c r="N1120" t="n">
        <v>55.79</v>
      </c>
      <c r="O1120" t="n">
        <v>29471.44</v>
      </c>
      <c r="P1120" t="n">
        <v>227.5</v>
      </c>
      <c r="Q1120" t="n">
        <v>444.55</v>
      </c>
      <c r="R1120" t="n">
        <v>68.45999999999999</v>
      </c>
      <c r="S1120" t="n">
        <v>48.21</v>
      </c>
      <c r="T1120" t="n">
        <v>4188.02</v>
      </c>
      <c r="U1120" t="n">
        <v>0.7</v>
      </c>
      <c r="V1120" t="n">
        <v>0.78</v>
      </c>
      <c r="W1120" t="n">
        <v>0.18</v>
      </c>
      <c r="X1120" t="n">
        <v>0.24</v>
      </c>
      <c r="Y1120" t="n">
        <v>1</v>
      </c>
      <c r="Z1120" t="n">
        <v>10</v>
      </c>
    </row>
    <row r="1121">
      <c r="A1121" t="n">
        <v>81</v>
      </c>
      <c r="B1121" t="n">
        <v>105</v>
      </c>
      <c r="C1121" t="inlineStr">
        <is>
          <t xml:space="preserve">CONCLUIDO	</t>
        </is>
      </c>
      <c r="D1121" t="n">
        <v>4.8947</v>
      </c>
      <c r="E1121" t="n">
        <v>20.43</v>
      </c>
      <c r="F1121" t="n">
        <v>17.5</v>
      </c>
      <c r="G1121" t="n">
        <v>116.67</v>
      </c>
      <c r="H1121" t="n">
        <v>1.59</v>
      </c>
      <c r="I1121" t="n">
        <v>9</v>
      </c>
      <c r="J1121" t="n">
        <v>237.49</v>
      </c>
      <c r="K1121" t="n">
        <v>55.27</v>
      </c>
      <c r="L1121" t="n">
        <v>21.25</v>
      </c>
      <c r="M1121" t="n">
        <v>7</v>
      </c>
      <c r="N1121" t="n">
        <v>55.97</v>
      </c>
      <c r="O1121" t="n">
        <v>29524.81</v>
      </c>
      <c r="P1121" t="n">
        <v>227.2</v>
      </c>
      <c r="Q1121" t="n">
        <v>444.55</v>
      </c>
      <c r="R1121" t="n">
        <v>67.94</v>
      </c>
      <c r="S1121" t="n">
        <v>48.21</v>
      </c>
      <c r="T1121" t="n">
        <v>3928.7</v>
      </c>
      <c r="U1121" t="n">
        <v>0.71</v>
      </c>
      <c r="V1121" t="n">
        <v>0.78</v>
      </c>
      <c r="W1121" t="n">
        <v>0.18</v>
      </c>
      <c r="X1121" t="n">
        <v>0.22</v>
      </c>
      <c r="Y1121" t="n">
        <v>1</v>
      </c>
      <c r="Z1121" t="n">
        <v>10</v>
      </c>
    </row>
    <row r="1122">
      <c r="A1122" t="n">
        <v>82</v>
      </c>
      <c r="B1122" t="n">
        <v>105</v>
      </c>
      <c r="C1122" t="inlineStr">
        <is>
          <t xml:space="preserve">CONCLUIDO	</t>
        </is>
      </c>
      <c r="D1122" t="n">
        <v>4.8934</v>
      </c>
      <c r="E1122" t="n">
        <v>20.44</v>
      </c>
      <c r="F1122" t="n">
        <v>17.51</v>
      </c>
      <c r="G1122" t="n">
        <v>116.71</v>
      </c>
      <c r="H1122" t="n">
        <v>1.61</v>
      </c>
      <c r="I1122" t="n">
        <v>9</v>
      </c>
      <c r="J1122" t="n">
        <v>237.93</v>
      </c>
      <c r="K1122" t="n">
        <v>55.27</v>
      </c>
      <c r="L1122" t="n">
        <v>21.5</v>
      </c>
      <c r="M1122" t="n">
        <v>7</v>
      </c>
      <c r="N1122" t="n">
        <v>56.15</v>
      </c>
      <c r="O1122" t="n">
        <v>29578.26</v>
      </c>
      <c r="P1122" t="n">
        <v>227.44</v>
      </c>
      <c r="Q1122" t="n">
        <v>444.55</v>
      </c>
      <c r="R1122" t="n">
        <v>68.06999999999999</v>
      </c>
      <c r="S1122" t="n">
        <v>48.21</v>
      </c>
      <c r="T1122" t="n">
        <v>3995.72</v>
      </c>
      <c r="U1122" t="n">
        <v>0.71</v>
      </c>
      <c r="V1122" t="n">
        <v>0.78</v>
      </c>
      <c r="W1122" t="n">
        <v>0.18</v>
      </c>
      <c r="X1122" t="n">
        <v>0.23</v>
      </c>
      <c r="Y1122" t="n">
        <v>1</v>
      </c>
      <c r="Z1122" t="n">
        <v>10</v>
      </c>
    </row>
    <row r="1123">
      <c r="A1123" t="n">
        <v>83</v>
      </c>
      <c r="B1123" t="n">
        <v>105</v>
      </c>
      <c r="C1123" t="inlineStr">
        <is>
          <t xml:space="preserve">CONCLUIDO	</t>
        </is>
      </c>
      <c r="D1123" t="n">
        <v>4.8954</v>
      </c>
      <c r="E1123" t="n">
        <v>20.43</v>
      </c>
      <c r="F1123" t="n">
        <v>17.5</v>
      </c>
      <c r="G1123" t="n">
        <v>116.65</v>
      </c>
      <c r="H1123" t="n">
        <v>1.62</v>
      </c>
      <c r="I1123" t="n">
        <v>9</v>
      </c>
      <c r="J1123" t="n">
        <v>238.36</v>
      </c>
      <c r="K1123" t="n">
        <v>55.27</v>
      </c>
      <c r="L1123" t="n">
        <v>21.75</v>
      </c>
      <c r="M1123" t="n">
        <v>7</v>
      </c>
      <c r="N1123" t="n">
        <v>56.34</v>
      </c>
      <c r="O1123" t="n">
        <v>29631.77</v>
      </c>
      <c r="P1123" t="n">
        <v>227.28</v>
      </c>
      <c r="Q1123" t="n">
        <v>444.55</v>
      </c>
      <c r="R1123" t="n">
        <v>67.83</v>
      </c>
      <c r="S1123" t="n">
        <v>48.21</v>
      </c>
      <c r="T1123" t="n">
        <v>3874.92</v>
      </c>
      <c r="U1123" t="n">
        <v>0.71</v>
      </c>
      <c r="V1123" t="n">
        <v>0.78</v>
      </c>
      <c r="W1123" t="n">
        <v>0.18</v>
      </c>
      <c r="X1123" t="n">
        <v>0.22</v>
      </c>
      <c r="Y1123" t="n">
        <v>1</v>
      </c>
      <c r="Z1123" t="n">
        <v>10</v>
      </c>
    </row>
    <row r="1124">
      <c r="A1124" t="n">
        <v>84</v>
      </c>
      <c r="B1124" t="n">
        <v>105</v>
      </c>
      <c r="C1124" t="inlineStr">
        <is>
          <t xml:space="preserve">CONCLUIDO	</t>
        </is>
      </c>
      <c r="D1124" t="n">
        <v>4.8984</v>
      </c>
      <c r="E1124" t="n">
        <v>20.41</v>
      </c>
      <c r="F1124" t="n">
        <v>17.48</v>
      </c>
      <c r="G1124" t="n">
        <v>116.57</v>
      </c>
      <c r="H1124" t="n">
        <v>1.64</v>
      </c>
      <c r="I1124" t="n">
        <v>9</v>
      </c>
      <c r="J1124" t="n">
        <v>238.79</v>
      </c>
      <c r="K1124" t="n">
        <v>55.27</v>
      </c>
      <c r="L1124" t="n">
        <v>22</v>
      </c>
      <c r="M1124" t="n">
        <v>7</v>
      </c>
      <c r="N1124" t="n">
        <v>56.52</v>
      </c>
      <c r="O1124" t="n">
        <v>29685.34</v>
      </c>
      <c r="P1124" t="n">
        <v>226.26</v>
      </c>
      <c r="Q1124" t="n">
        <v>444.56</v>
      </c>
      <c r="R1124" t="n">
        <v>67.31</v>
      </c>
      <c r="S1124" t="n">
        <v>48.21</v>
      </c>
      <c r="T1124" t="n">
        <v>3616.72</v>
      </c>
      <c r="U1124" t="n">
        <v>0.72</v>
      </c>
      <c r="V1124" t="n">
        <v>0.78</v>
      </c>
      <c r="W1124" t="n">
        <v>0.18</v>
      </c>
      <c r="X1124" t="n">
        <v>0.21</v>
      </c>
      <c r="Y1124" t="n">
        <v>1</v>
      </c>
      <c r="Z1124" t="n">
        <v>10</v>
      </c>
    </row>
    <row r="1125">
      <c r="A1125" t="n">
        <v>85</v>
      </c>
      <c r="B1125" t="n">
        <v>105</v>
      </c>
      <c r="C1125" t="inlineStr">
        <is>
          <t xml:space="preserve">CONCLUIDO	</t>
        </is>
      </c>
      <c r="D1125" t="n">
        <v>4.9013</v>
      </c>
      <c r="E1125" t="n">
        <v>20.4</v>
      </c>
      <c r="F1125" t="n">
        <v>17.47</v>
      </c>
      <c r="G1125" t="n">
        <v>116.49</v>
      </c>
      <c r="H1125" t="n">
        <v>1.65</v>
      </c>
      <c r="I1125" t="n">
        <v>9</v>
      </c>
      <c r="J1125" t="n">
        <v>239.23</v>
      </c>
      <c r="K1125" t="n">
        <v>55.27</v>
      </c>
      <c r="L1125" t="n">
        <v>22.25</v>
      </c>
      <c r="M1125" t="n">
        <v>7</v>
      </c>
      <c r="N1125" t="n">
        <v>56.71</v>
      </c>
      <c r="O1125" t="n">
        <v>29738.98</v>
      </c>
      <c r="P1125" t="n">
        <v>225.89</v>
      </c>
      <c r="Q1125" t="n">
        <v>444.55</v>
      </c>
      <c r="R1125" t="n">
        <v>66.92</v>
      </c>
      <c r="S1125" t="n">
        <v>48.21</v>
      </c>
      <c r="T1125" t="n">
        <v>3419.39</v>
      </c>
      <c r="U1125" t="n">
        <v>0.72</v>
      </c>
      <c r="V1125" t="n">
        <v>0.78</v>
      </c>
      <c r="W1125" t="n">
        <v>0.18</v>
      </c>
      <c r="X1125" t="n">
        <v>0.2</v>
      </c>
      <c r="Y1125" t="n">
        <v>1</v>
      </c>
      <c r="Z1125" t="n">
        <v>10</v>
      </c>
    </row>
    <row r="1126">
      <c r="A1126" t="n">
        <v>86</v>
      </c>
      <c r="B1126" t="n">
        <v>105</v>
      </c>
      <c r="C1126" t="inlineStr">
        <is>
          <t xml:space="preserve">CONCLUIDO	</t>
        </is>
      </c>
      <c r="D1126" t="n">
        <v>4.9018</v>
      </c>
      <c r="E1126" t="n">
        <v>20.4</v>
      </c>
      <c r="F1126" t="n">
        <v>17.47</v>
      </c>
      <c r="G1126" t="n">
        <v>116.47</v>
      </c>
      <c r="H1126" t="n">
        <v>1.67</v>
      </c>
      <c r="I1126" t="n">
        <v>9</v>
      </c>
      <c r="J1126" t="n">
        <v>239.66</v>
      </c>
      <c r="K1126" t="n">
        <v>55.27</v>
      </c>
      <c r="L1126" t="n">
        <v>22.5</v>
      </c>
      <c r="M1126" t="n">
        <v>7</v>
      </c>
      <c r="N1126" t="n">
        <v>56.89</v>
      </c>
      <c r="O1126" t="n">
        <v>29792.69</v>
      </c>
      <c r="P1126" t="n">
        <v>225.56</v>
      </c>
      <c r="Q1126" t="n">
        <v>444.55</v>
      </c>
      <c r="R1126" t="n">
        <v>67.02</v>
      </c>
      <c r="S1126" t="n">
        <v>48.21</v>
      </c>
      <c r="T1126" t="n">
        <v>3469.16</v>
      </c>
      <c r="U1126" t="n">
        <v>0.72</v>
      </c>
      <c r="V1126" t="n">
        <v>0.78</v>
      </c>
      <c r="W1126" t="n">
        <v>0.17</v>
      </c>
      <c r="X1126" t="n">
        <v>0.19</v>
      </c>
      <c r="Y1126" t="n">
        <v>1</v>
      </c>
      <c r="Z1126" t="n">
        <v>10</v>
      </c>
    </row>
    <row r="1127">
      <c r="A1127" t="n">
        <v>87</v>
      </c>
      <c r="B1127" t="n">
        <v>105</v>
      </c>
      <c r="C1127" t="inlineStr">
        <is>
          <t xml:space="preserve">CONCLUIDO	</t>
        </is>
      </c>
      <c r="D1127" t="n">
        <v>4.8833</v>
      </c>
      <c r="E1127" t="n">
        <v>20.48</v>
      </c>
      <c r="F1127" t="n">
        <v>17.55</v>
      </c>
      <c r="G1127" t="n">
        <v>116.99</v>
      </c>
      <c r="H1127" t="n">
        <v>1.69</v>
      </c>
      <c r="I1127" t="n">
        <v>9</v>
      </c>
      <c r="J1127" t="n">
        <v>240.1</v>
      </c>
      <c r="K1127" t="n">
        <v>55.27</v>
      </c>
      <c r="L1127" t="n">
        <v>22.75</v>
      </c>
      <c r="M1127" t="n">
        <v>7</v>
      </c>
      <c r="N1127" t="n">
        <v>57.08</v>
      </c>
      <c r="O1127" t="n">
        <v>29846.46</v>
      </c>
      <c r="P1127" t="n">
        <v>226.01</v>
      </c>
      <c r="Q1127" t="n">
        <v>444.55</v>
      </c>
      <c r="R1127" t="n">
        <v>69.81999999999999</v>
      </c>
      <c r="S1127" t="n">
        <v>48.21</v>
      </c>
      <c r="T1127" t="n">
        <v>4871.34</v>
      </c>
      <c r="U1127" t="n">
        <v>0.6899999999999999</v>
      </c>
      <c r="V1127" t="n">
        <v>0.78</v>
      </c>
      <c r="W1127" t="n">
        <v>0.17</v>
      </c>
      <c r="X1127" t="n">
        <v>0.27</v>
      </c>
      <c r="Y1127" t="n">
        <v>1</v>
      </c>
      <c r="Z1127" t="n">
        <v>10</v>
      </c>
    </row>
    <row r="1128">
      <c r="A1128" t="n">
        <v>88</v>
      </c>
      <c r="B1128" t="n">
        <v>105</v>
      </c>
      <c r="C1128" t="inlineStr">
        <is>
          <t xml:space="preserve">CONCLUIDO	</t>
        </is>
      </c>
      <c r="D1128" t="n">
        <v>4.912</v>
      </c>
      <c r="E1128" t="n">
        <v>20.36</v>
      </c>
      <c r="F1128" t="n">
        <v>17.47</v>
      </c>
      <c r="G1128" t="n">
        <v>131.02</v>
      </c>
      <c r="H1128" t="n">
        <v>1.7</v>
      </c>
      <c r="I1128" t="n">
        <v>8</v>
      </c>
      <c r="J1128" t="n">
        <v>240.54</v>
      </c>
      <c r="K1128" t="n">
        <v>55.27</v>
      </c>
      <c r="L1128" t="n">
        <v>23</v>
      </c>
      <c r="M1128" t="n">
        <v>6</v>
      </c>
      <c r="N1128" t="n">
        <v>57.26</v>
      </c>
      <c r="O1128" t="n">
        <v>29900.43</v>
      </c>
      <c r="P1128" t="n">
        <v>224.47</v>
      </c>
      <c r="Q1128" t="n">
        <v>444.55</v>
      </c>
      <c r="R1128" t="n">
        <v>66.81</v>
      </c>
      <c r="S1128" t="n">
        <v>48.21</v>
      </c>
      <c r="T1128" t="n">
        <v>3370.03</v>
      </c>
      <c r="U1128" t="n">
        <v>0.72</v>
      </c>
      <c r="V1128" t="n">
        <v>0.78</v>
      </c>
      <c r="W1128" t="n">
        <v>0.18</v>
      </c>
      <c r="X1128" t="n">
        <v>0.19</v>
      </c>
      <c r="Y1128" t="n">
        <v>1</v>
      </c>
      <c r="Z1128" t="n">
        <v>10</v>
      </c>
    </row>
    <row r="1129">
      <c r="A1129" t="n">
        <v>89</v>
      </c>
      <c r="B1129" t="n">
        <v>105</v>
      </c>
      <c r="C1129" t="inlineStr">
        <is>
          <t xml:space="preserve">CONCLUIDO	</t>
        </is>
      </c>
      <c r="D1129" t="n">
        <v>4.9124</v>
      </c>
      <c r="E1129" t="n">
        <v>20.36</v>
      </c>
      <c r="F1129" t="n">
        <v>17.47</v>
      </c>
      <c r="G1129" t="n">
        <v>131.01</v>
      </c>
      <c r="H1129" t="n">
        <v>1.72</v>
      </c>
      <c r="I1129" t="n">
        <v>8</v>
      </c>
      <c r="J1129" t="n">
        <v>240.97</v>
      </c>
      <c r="K1129" t="n">
        <v>55.27</v>
      </c>
      <c r="L1129" t="n">
        <v>23.25</v>
      </c>
      <c r="M1129" t="n">
        <v>6</v>
      </c>
      <c r="N1129" t="n">
        <v>57.45</v>
      </c>
      <c r="O1129" t="n">
        <v>29954.34</v>
      </c>
      <c r="P1129" t="n">
        <v>224.64</v>
      </c>
      <c r="Q1129" t="n">
        <v>444.55</v>
      </c>
      <c r="R1129" t="n">
        <v>66.90000000000001</v>
      </c>
      <c r="S1129" t="n">
        <v>48.21</v>
      </c>
      <c r="T1129" t="n">
        <v>3417.43</v>
      </c>
      <c r="U1129" t="n">
        <v>0.72</v>
      </c>
      <c r="V1129" t="n">
        <v>0.78</v>
      </c>
      <c r="W1129" t="n">
        <v>0.17</v>
      </c>
      <c r="X1129" t="n">
        <v>0.19</v>
      </c>
      <c r="Y1129" t="n">
        <v>1</v>
      </c>
      <c r="Z1129" t="n">
        <v>10</v>
      </c>
    </row>
    <row r="1130">
      <c r="A1130" t="n">
        <v>90</v>
      </c>
      <c r="B1130" t="n">
        <v>105</v>
      </c>
      <c r="C1130" t="inlineStr">
        <is>
          <t xml:space="preserve">CONCLUIDO	</t>
        </is>
      </c>
      <c r="D1130" t="n">
        <v>4.9094</v>
      </c>
      <c r="E1130" t="n">
        <v>20.37</v>
      </c>
      <c r="F1130" t="n">
        <v>17.48</v>
      </c>
      <c r="G1130" t="n">
        <v>131.1</v>
      </c>
      <c r="H1130" t="n">
        <v>1.73</v>
      </c>
      <c r="I1130" t="n">
        <v>8</v>
      </c>
      <c r="J1130" t="n">
        <v>241.41</v>
      </c>
      <c r="K1130" t="n">
        <v>55.27</v>
      </c>
      <c r="L1130" t="n">
        <v>23.5</v>
      </c>
      <c r="M1130" t="n">
        <v>6</v>
      </c>
      <c r="N1130" t="n">
        <v>57.64</v>
      </c>
      <c r="O1130" t="n">
        <v>30008.32</v>
      </c>
      <c r="P1130" t="n">
        <v>224.66</v>
      </c>
      <c r="Q1130" t="n">
        <v>444.56</v>
      </c>
      <c r="R1130" t="n">
        <v>67.26000000000001</v>
      </c>
      <c r="S1130" t="n">
        <v>48.21</v>
      </c>
      <c r="T1130" t="n">
        <v>3592.57</v>
      </c>
      <c r="U1130" t="n">
        <v>0.72</v>
      </c>
      <c r="V1130" t="n">
        <v>0.78</v>
      </c>
      <c r="W1130" t="n">
        <v>0.18</v>
      </c>
      <c r="X1130" t="n">
        <v>0.2</v>
      </c>
      <c r="Y1130" t="n">
        <v>1</v>
      </c>
      <c r="Z1130" t="n">
        <v>10</v>
      </c>
    </row>
    <row r="1131">
      <c r="A1131" t="n">
        <v>91</v>
      </c>
      <c r="B1131" t="n">
        <v>105</v>
      </c>
      <c r="C1131" t="inlineStr">
        <is>
          <t xml:space="preserve">CONCLUIDO	</t>
        </is>
      </c>
      <c r="D1131" t="n">
        <v>4.9104</v>
      </c>
      <c r="E1131" t="n">
        <v>20.36</v>
      </c>
      <c r="F1131" t="n">
        <v>17.48</v>
      </c>
      <c r="G1131" t="n">
        <v>131.07</v>
      </c>
      <c r="H1131" t="n">
        <v>1.75</v>
      </c>
      <c r="I1131" t="n">
        <v>8</v>
      </c>
      <c r="J1131" t="n">
        <v>241.85</v>
      </c>
      <c r="K1131" t="n">
        <v>55.27</v>
      </c>
      <c r="L1131" t="n">
        <v>23.75</v>
      </c>
      <c r="M1131" t="n">
        <v>6</v>
      </c>
      <c r="N1131" t="n">
        <v>57.83</v>
      </c>
      <c r="O1131" t="n">
        <v>30062.36</v>
      </c>
      <c r="P1131" t="n">
        <v>224.1</v>
      </c>
      <c r="Q1131" t="n">
        <v>444.55</v>
      </c>
      <c r="R1131" t="n">
        <v>67.09</v>
      </c>
      <c r="S1131" t="n">
        <v>48.21</v>
      </c>
      <c r="T1131" t="n">
        <v>3512.46</v>
      </c>
      <c r="U1131" t="n">
        <v>0.72</v>
      </c>
      <c r="V1131" t="n">
        <v>0.78</v>
      </c>
      <c r="W1131" t="n">
        <v>0.18</v>
      </c>
      <c r="X1131" t="n">
        <v>0.2</v>
      </c>
      <c r="Y1131" t="n">
        <v>1</v>
      </c>
      <c r="Z1131" t="n">
        <v>10</v>
      </c>
    </row>
    <row r="1132">
      <c r="A1132" t="n">
        <v>92</v>
      </c>
      <c r="B1132" t="n">
        <v>105</v>
      </c>
      <c r="C1132" t="inlineStr">
        <is>
          <t xml:space="preserve">CONCLUIDO	</t>
        </is>
      </c>
      <c r="D1132" t="n">
        <v>4.91</v>
      </c>
      <c r="E1132" t="n">
        <v>20.37</v>
      </c>
      <c r="F1132" t="n">
        <v>17.48</v>
      </c>
      <c r="G1132" t="n">
        <v>131.08</v>
      </c>
      <c r="H1132" t="n">
        <v>1.76</v>
      </c>
      <c r="I1132" t="n">
        <v>8</v>
      </c>
      <c r="J1132" t="n">
        <v>242.29</v>
      </c>
      <c r="K1132" t="n">
        <v>55.27</v>
      </c>
      <c r="L1132" t="n">
        <v>24</v>
      </c>
      <c r="M1132" t="n">
        <v>6</v>
      </c>
      <c r="N1132" t="n">
        <v>58.02</v>
      </c>
      <c r="O1132" t="n">
        <v>30116.47</v>
      </c>
      <c r="P1132" t="n">
        <v>223.95</v>
      </c>
      <c r="Q1132" t="n">
        <v>444.55</v>
      </c>
      <c r="R1132" t="n">
        <v>67.16</v>
      </c>
      <c r="S1132" t="n">
        <v>48.21</v>
      </c>
      <c r="T1132" t="n">
        <v>3546.87</v>
      </c>
      <c r="U1132" t="n">
        <v>0.72</v>
      </c>
      <c r="V1132" t="n">
        <v>0.78</v>
      </c>
      <c r="W1132" t="n">
        <v>0.18</v>
      </c>
      <c r="X1132" t="n">
        <v>0.2</v>
      </c>
      <c r="Y1132" t="n">
        <v>1</v>
      </c>
      <c r="Z1132" t="n">
        <v>10</v>
      </c>
    </row>
    <row r="1133">
      <c r="A1133" t="n">
        <v>93</v>
      </c>
      <c r="B1133" t="n">
        <v>105</v>
      </c>
      <c r="C1133" t="inlineStr">
        <is>
          <t xml:space="preserve">CONCLUIDO	</t>
        </is>
      </c>
      <c r="D1133" t="n">
        <v>4.9103</v>
      </c>
      <c r="E1133" t="n">
        <v>20.37</v>
      </c>
      <c r="F1133" t="n">
        <v>17.48</v>
      </c>
      <c r="G1133" t="n">
        <v>131.07</v>
      </c>
      <c r="H1133" t="n">
        <v>1.78</v>
      </c>
      <c r="I1133" t="n">
        <v>8</v>
      </c>
      <c r="J1133" t="n">
        <v>242.73</v>
      </c>
      <c r="K1133" t="n">
        <v>55.27</v>
      </c>
      <c r="L1133" t="n">
        <v>24.25</v>
      </c>
      <c r="M1133" t="n">
        <v>6</v>
      </c>
      <c r="N1133" t="n">
        <v>58.21</v>
      </c>
      <c r="O1133" t="n">
        <v>30170.65</v>
      </c>
      <c r="P1133" t="n">
        <v>223.36</v>
      </c>
      <c r="Q1133" t="n">
        <v>444.55</v>
      </c>
      <c r="R1133" t="n">
        <v>67.16</v>
      </c>
      <c r="S1133" t="n">
        <v>48.21</v>
      </c>
      <c r="T1133" t="n">
        <v>3545.44</v>
      </c>
      <c r="U1133" t="n">
        <v>0.72</v>
      </c>
      <c r="V1133" t="n">
        <v>0.78</v>
      </c>
      <c r="W1133" t="n">
        <v>0.18</v>
      </c>
      <c r="X1133" t="n">
        <v>0.2</v>
      </c>
      <c r="Y1133" t="n">
        <v>1</v>
      </c>
      <c r="Z1133" t="n">
        <v>10</v>
      </c>
    </row>
    <row r="1134">
      <c r="A1134" t="n">
        <v>94</v>
      </c>
      <c r="B1134" t="n">
        <v>105</v>
      </c>
      <c r="C1134" t="inlineStr">
        <is>
          <t xml:space="preserve">CONCLUIDO	</t>
        </is>
      </c>
      <c r="D1134" t="n">
        <v>4.9098</v>
      </c>
      <c r="E1134" t="n">
        <v>20.37</v>
      </c>
      <c r="F1134" t="n">
        <v>17.48</v>
      </c>
      <c r="G1134" t="n">
        <v>131.09</v>
      </c>
      <c r="H1134" t="n">
        <v>1.79</v>
      </c>
      <c r="I1134" t="n">
        <v>8</v>
      </c>
      <c r="J1134" t="n">
        <v>243.17</v>
      </c>
      <c r="K1134" t="n">
        <v>55.27</v>
      </c>
      <c r="L1134" t="n">
        <v>24.5</v>
      </c>
      <c r="M1134" t="n">
        <v>6</v>
      </c>
      <c r="N1134" t="n">
        <v>58.4</v>
      </c>
      <c r="O1134" t="n">
        <v>30224.9</v>
      </c>
      <c r="P1134" t="n">
        <v>223.22</v>
      </c>
      <c r="Q1134" t="n">
        <v>444.55</v>
      </c>
      <c r="R1134" t="n">
        <v>67.16</v>
      </c>
      <c r="S1134" t="n">
        <v>48.21</v>
      </c>
      <c r="T1134" t="n">
        <v>3545.94</v>
      </c>
      <c r="U1134" t="n">
        <v>0.72</v>
      </c>
      <c r="V1134" t="n">
        <v>0.78</v>
      </c>
      <c r="W1134" t="n">
        <v>0.18</v>
      </c>
      <c r="X1134" t="n">
        <v>0.2</v>
      </c>
      <c r="Y1134" t="n">
        <v>1</v>
      </c>
      <c r="Z1134" t="n">
        <v>10</v>
      </c>
    </row>
    <row r="1135">
      <c r="A1135" t="n">
        <v>95</v>
      </c>
      <c r="B1135" t="n">
        <v>105</v>
      </c>
      <c r="C1135" t="inlineStr">
        <is>
          <t xml:space="preserve">CONCLUIDO	</t>
        </is>
      </c>
      <c r="D1135" t="n">
        <v>4.9151</v>
      </c>
      <c r="E1135" t="n">
        <v>20.35</v>
      </c>
      <c r="F1135" t="n">
        <v>17.46</v>
      </c>
      <c r="G1135" t="n">
        <v>130.92</v>
      </c>
      <c r="H1135" t="n">
        <v>1.81</v>
      </c>
      <c r="I1135" t="n">
        <v>8</v>
      </c>
      <c r="J1135" t="n">
        <v>243.61</v>
      </c>
      <c r="K1135" t="n">
        <v>55.27</v>
      </c>
      <c r="L1135" t="n">
        <v>24.75</v>
      </c>
      <c r="M1135" t="n">
        <v>6</v>
      </c>
      <c r="N1135" t="n">
        <v>58.59</v>
      </c>
      <c r="O1135" t="n">
        <v>30279.22</v>
      </c>
      <c r="P1135" t="n">
        <v>222.53</v>
      </c>
      <c r="Q1135" t="n">
        <v>444.55</v>
      </c>
      <c r="R1135" t="n">
        <v>66.37</v>
      </c>
      <c r="S1135" t="n">
        <v>48.21</v>
      </c>
      <c r="T1135" t="n">
        <v>3148.25</v>
      </c>
      <c r="U1135" t="n">
        <v>0.73</v>
      </c>
      <c r="V1135" t="n">
        <v>0.78</v>
      </c>
      <c r="W1135" t="n">
        <v>0.18</v>
      </c>
      <c r="X1135" t="n">
        <v>0.18</v>
      </c>
      <c r="Y1135" t="n">
        <v>1</v>
      </c>
      <c r="Z1135" t="n">
        <v>10</v>
      </c>
    </row>
    <row r="1136">
      <c r="A1136" t="n">
        <v>96</v>
      </c>
      <c r="B1136" t="n">
        <v>105</v>
      </c>
      <c r="C1136" t="inlineStr">
        <is>
          <t xml:space="preserve">CONCLUIDO	</t>
        </is>
      </c>
      <c r="D1136" t="n">
        <v>4.9209</v>
      </c>
      <c r="E1136" t="n">
        <v>20.32</v>
      </c>
      <c r="F1136" t="n">
        <v>17.43</v>
      </c>
      <c r="G1136" t="n">
        <v>130.74</v>
      </c>
      <c r="H1136" t="n">
        <v>1.82</v>
      </c>
      <c r="I1136" t="n">
        <v>8</v>
      </c>
      <c r="J1136" t="n">
        <v>244.05</v>
      </c>
      <c r="K1136" t="n">
        <v>55.27</v>
      </c>
      <c r="L1136" t="n">
        <v>25</v>
      </c>
      <c r="M1136" t="n">
        <v>6</v>
      </c>
      <c r="N1136" t="n">
        <v>58.78</v>
      </c>
      <c r="O1136" t="n">
        <v>30333.61</v>
      </c>
      <c r="P1136" t="n">
        <v>221.45</v>
      </c>
      <c r="Q1136" t="n">
        <v>444.55</v>
      </c>
      <c r="R1136" t="n">
        <v>65.55</v>
      </c>
      <c r="S1136" t="n">
        <v>48.21</v>
      </c>
      <c r="T1136" t="n">
        <v>2737.57</v>
      </c>
      <c r="U1136" t="n">
        <v>0.74</v>
      </c>
      <c r="V1136" t="n">
        <v>0.78</v>
      </c>
      <c r="W1136" t="n">
        <v>0.18</v>
      </c>
      <c r="X1136" t="n">
        <v>0.16</v>
      </c>
      <c r="Y1136" t="n">
        <v>1</v>
      </c>
      <c r="Z1136" t="n">
        <v>10</v>
      </c>
    </row>
    <row r="1137">
      <c r="A1137" t="n">
        <v>97</v>
      </c>
      <c r="B1137" t="n">
        <v>105</v>
      </c>
      <c r="C1137" t="inlineStr">
        <is>
          <t xml:space="preserve">CONCLUIDO	</t>
        </is>
      </c>
      <c r="D1137" t="n">
        <v>4.9167</v>
      </c>
      <c r="E1137" t="n">
        <v>20.34</v>
      </c>
      <c r="F1137" t="n">
        <v>17.45</v>
      </c>
      <c r="G1137" t="n">
        <v>130.87</v>
      </c>
      <c r="H1137" t="n">
        <v>1.84</v>
      </c>
      <c r="I1137" t="n">
        <v>8</v>
      </c>
      <c r="J1137" t="n">
        <v>244.49</v>
      </c>
      <c r="K1137" t="n">
        <v>55.27</v>
      </c>
      <c r="L1137" t="n">
        <v>25.25</v>
      </c>
      <c r="M1137" t="n">
        <v>6</v>
      </c>
      <c r="N1137" t="n">
        <v>58.97</v>
      </c>
      <c r="O1137" t="n">
        <v>30388.06</v>
      </c>
      <c r="P1137" t="n">
        <v>221.82</v>
      </c>
      <c r="Q1137" t="n">
        <v>444.55</v>
      </c>
      <c r="R1137" t="n">
        <v>66.31999999999999</v>
      </c>
      <c r="S1137" t="n">
        <v>48.21</v>
      </c>
      <c r="T1137" t="n">
        <v>3122.63</v>
      </c>
      <c r="U1137" t="n">
        <v>0.73</v>
      </c>
      <c r="V1137" t="n">
        <v>0.78</v>
      </c>
      <c r="W1137" t="n">
        <v>0.17</v>
      </c>
      <c r="X1137" t="n">
        <v>0.17</v>
      </c>
      <c r="Y1137" t="n">
        <v>1</v>
      </c>
      <c r="Z1137" t="n">
        <v>10</v>
      </c>
    </row>
    <row r="1138">
      <c r="A1138" t="n">
        <v>98</v>
      </c>
      <c r="B1138" t="n">
        <v>105</v>
      </c>
      <c r="C1138" t="inlineStr">
        <is>
          <t xml:space="preserve">CONCLUIDO	</t>
        </is>
      </c>
      <c r="D1138" t="n">
        <v>4.9023</v>
      </c>
      <c r="E1138" t="n">
        <v>20.4</v>
      </c>
      <c r="F1138" t="n">
        <v>17.51</v>
      </c>
      <c r="G1138" t="n">
        <v>131.32</v>
      </c>
      <c r="H1138" t="n">
        <v>1.85</v>
      </c>
      <c r="I1138" t="n">
        <v>8</v>
      </c>
      <c r="J1138" t="n">
        <v>244.93</v>
      </c>
      <c r="K1138" t="n">
        <v>55.27</v>
      </c>
      <c r="L1138" t="n">
        <v>25.5</v>
      </c>
      <c r="M1138" t="n">
        <v>6</v>
      </c>
      <c r="N1138" t="n">
        <v>59.16</v>
      </c>
      <c r="O1138" t="n">
        <v>30442.58</v>
      </c>
      <c r="P1138" t="n">
        <v>222.05</v>
      </c>
      <c r="Q1138" t="n">
        <v>444.55</v>
      </c>
      <c r="R1138" t="n">
        <v>68.39</v>
      </c>
      <c r="S1138" t="n">
        <v>48.21</v>
      </c>
      <c r="T1138" t="n">
        <v>4161.74</v>
      </c>
      <c r="U1138" t="n">
        <v>0.7</v>
      </c>
      <c r="V1138" t="n">
        <v>0.78</v>
      </c>
      <c r="W1138" t="n">
        <v>0.17</v>
      </c>
      <c r="X1138" t="n">
        <v>0.23</v>
      </c>
      <c r="Y1138" t="n">
        <v>1</v>
      </c>
      <c r="Z1138" t="n">
        <v>10</v>
      </c>
    </row>
    <row r="1139">
      <c r="A1139" t="n">
        <v>99</v>
      </c>
      <c r="B1139" t="n">
        <v>105</v>
      </c>
      <c r="C1139" t="inlineStr">
        <is>
          <t xml:space="preserve">CONCLUIDO	</t>
        </is>
      </c>
      <c r="D1139" t="n">
        <v>4.9088</v>
      </c>
      <c r="E1139" t="n">
        <v>20.37</v>
      </c>
      <c r="F1139" t="n">
        <v>17.48</v>
      </c>
      <c r="G1139" t="n">
        <v>131.12</v>
      </c>
      <c r="H1139" t="n">
        <v>1.87</v>
      </c>
      <c r="I1139" t="n">
        <v>8</v>
      </c>
      <c r="J1139" t="n">
        <v>245.38</v>
      </c>
      <c r="K1139" t="n">
        <v>55.27</v>
      </c>
      <c r="L1139" t="n">
        <v>25.75</v>
      </c>
      <c r="M1139" t="n">
        <v>6</v>
      </c>
      <c r="N1139" t="n">
        <v>59.35</v>
      </c>
      <c r="O1139" t="n">
        <v>30497.18</v>
      </c>
      <c r="P1139" t="n">
        <v>220.17</v>
      </c>
      <c r="Q1139" t="n">
        <v>444.55</v>
      </c>
      <c r="R1139" t="n">
        <v>67.39</v>
      </c>
      <c r="S1139" t="n">
        <v>48.21</v>
      </c>
      <c r="T1139" t="n">
        <v>3658.36</v>
      </c>
      <c r="U1139" t="n">
        <v>0.72</v>
      </c>
      <c r="V1139" t="n">
        <v>0.78</v>
      </c>
      <c r="W1139" t="n">
        <v>0.18</v>
      </c>
      <c r="X1139" t="n">
        <v>0.21</v>
      </c>
      <c r="Y1139" t="n">
        <v>1</v>
      </c>
      <c r="Z1139" t="n">
        <v>10</v>
      </c>
    </row>
    <row r="1140">
      <c r="A1140" t="n">
        <v>100</v>
      </c>
      <c r="B1140" t="n">
        <v>105</v>
      </c>
      <c r="C1140" t="inlineStr">
        <is>
          <t xml:space="preserve">CONCLUIDO	</t>
        </is>
      </c>
      <c r="D1140" t="n">
        <v>4.907</v>
      </c>
      <c r="E1140" t="n">
        <v>20.38</v>
      </c>
      <c r="F1140" t="n">
        <v>17.49</v>
      </c>
      <c r="G1140" t="n">
        <v>131.18</v>
      </c>
      <c r="H1140" t="n">
        <v>1.88</v>
      </c>
      <c r="I1140" t="n">
        <v>8</v>
      </c>
      <c r="J1140" t="n">
        <v>245.82</v>
      </c>
      <c r="K1140" t="n">
        <v>55.27</v>
      </c>
      <c r="L1140" t="n">
        <v>26</v>
      </c>
      <c r="M1140" t="n">
        <v>6</v>
      </c>
      <c r="N1140" t="n">
        <v>59.55</v>
      </c>
      <c r="O1140" t="n">
        <v>30551.84</v>
      </c>
      <c r="P1140" t="n">
        <v>219.52</v>
      </c>
      <c r="Q1140" t="n">
        <v>444.6</v>
      </c>
      <c r="R1140" t="n">
        <v>67.59999999999999</v>
      </c>
      <c r="S1140" t="n">
        <v>48.21</v>
      </c>
      <c r="T1140" t="n">
        <v>3763.59</v>
      </c>
      <c r="U1140" t="n">
        <v>0.71</v>
      </c>
      <c r="V1140" t="n">
        <v>0.78</v>
      </c>
      <c r="W1140" t="n">
        <v>0.18</v>
      </c>
      <c r="X1140" t="n">
        <v>0.21</v>
      </c>
      <c r="Y1140" t="n">
        <v>1</v>
      </c>
      <c r="Z1140" t="n">
        <v>10</v>
      </c>
    </row>
    <row r="1141">
      <c r="A1141" t="n">
        <v>101</v>
      </c>
      <c r="B1141" t="n">
        <v>105</v>
      </c>
      <c r="C1141" t="inlineStr">
        <is>
          <t xml:space="preserve">CONCLUIDO	</t>
        </is>
      </c>
      <c r="D1141" t="n">
        <v>4.9289</v>
      </c>
      <c r="E1141" t="n">
        <v>20.29</v>
      </c>
      <c r="F1141" t="n">
        <v>17.44</v>
      </c>
      <c r="G1141" t="n">
        <v>149.48</v>
      </c>
      <c r="H1141" t="n">
        <v>1.9</v>
      </c>
      <c r="I1141" t="n">
        <v>7</v>
      </c>
      <c r="J1141" t="n">
        <v>246.26</v>
      </c>
      <c r="K1141" t="n">
        <v>55.27</v>
      </c>
      <c r="L1141" t="n">
        <v>26.25</v>
      </c>
      <c r="M1141" t="n">
        <v>5</v>
      </c>
      <c r="N1141" t="n">
        <v>59.74</v>
      </c>
      <c r="O1141" t="n">
        <v>30606.57</v>
      </c>
      <c r="P1141" t="n">
        <v>219.3</v>
      </c>
      <c r="Q1141" t="n">
        <v>444.56</v>
      </c>
      <c r="R1141" t="n">
        <v>65.87</v>
      </c>
      <c r="S1141" t="n">
        <v>48.21</v>
      </c>
      <c r="T1141" t="n">
        <v>2904.41</v>
      </c>
      <c r="U1141" t="n">
        <v>0.73</v>
      </c>
      <c r="V1141" t="n">
        <v>0.78</v>
      </c>
      <c r="W1141" t="n">
        <v>0.18</v>
      </c>
      <c r="X1141" t="n">
        <v>0.16</v>
      </c>
      <c r="Y1141" t="n">
        <v>1</v>
      </c>
      <c r="Z1141" t="n">
        <v>10</v>
      </c>
    </row>
    <row r="1142">
      <c r="A1142" t="n">
        <v>102</v>
      </c>
      <c r="B1142" t="n">
        <v>105</v>
      </c>
      <c r="C1142" t="inlineStr">
        <is>
          <t xml:space="preserve">CONCLUIDO	</t>
        </is>
      </c>
      <c r="D1142" t="n">
        <v>4.9262</v>
      </c>
      <c r="E1142" t="n">
        <v>20.3</v>
      </c>
      <c r="F1142" t="n">
        <v>17.45</v>
      </c>
      <c r="G1142" t="n">
        <v>149.58</v>
      </c>
      <c r="H1142" t="n">
        <v>1.91</v>
      </c>
      <c r="I1142" t="n">
        <v>7</v>
      </c>
      <c r="J1142" t="n">
        <v>246.71</v>
      </c>
      <c r="K1142" t="n">
        <v>55.27</v>
      </c>
      <c r="L1142" t="n">
        <v>26.5</v>
      </c>
      <c r="M1142" t="n">
        <v>5</v>
      </c>
      <c r="N1142" t="n">
        <v>59.93</v>
      </c>
      <c r="O1142" t="n">
        <v>30661.38</v>
      </c>
      <c r="P1142" t="n">
        <v>219.36</v>
      </c>
      <c r="Q1142" t="n">
        <v>444.55</v>
      </c>
      <c r="R1142" t="n">
        <v>66.34</v>
      </c>
      <c r="S1142" t="n">
        <v>48.21</v>
      </c>
      <c r="T1142" t="n">
        <v>3137.7</v>
      </c>
      <c r="U1142" t="n">
        <v>0.73</v>
      </c>
      <c r="V1142" t="n">
        <v>0.78</v>
      </c>
      <c r="W1142" t="n">
        <v>0.17</v>
      </c>
      <c r="X1142" t="n">
        <v>0.17</v>
      </c>
      <c r="Y1142" t="n">
        <v>1</v>
      </c>
      <c r="Z1142" t="n">
        <v>10</v>
      </c>
    </row>
    <row r="1143">
      <c r="A1143" t="n">
        <v>103</v>
      </c>
      <c r="B1143" t="n">
        <v>105</v>
      </c>
      <c r="C1143" t="inlineStr">
        <is>
          <t xml:space="preserve">CONCLUIDO	</t>
        </is>
      </c>
      <c r="D1143" t="n">
        <v>4.9281</v>
      </c>
      <c r="E1143" t="n">
        <v>20.29</v>
      </c>
      <c r="F1143" t="n">
        <v>17.44</v>
      </c>
      <c r="G1143" t="n">
        <v>149.51</v>
      </c>
      <c r="H1143" t="n">
        <v>1.93</v>
      </c>
      <c r="I1143" t="n">
        <v>7</v>
      </c>
      <c r="J1143" t="n">
        <v>247.15</v>
      </c>
      <c r="K1143" t="n">
        <v>55.27</v>
      </c>
      <c r="L1143" t="n">
        <v>26.75</v>
      </c>
      <c r="M1143" t="n">
        <v>5</v>
      </c>
      <c r="N1143" t="n">
        <v>60.13</v>
      </c>
      <c r="O1143" t="n">
        <v>30716.25</v>
      </c>
      <c r="P1143" t="n">
        <v>219.63</v>
      </c>
      <c r="Q1143" t="n">
        <v>444.55</v>
      </c>
      <c r="R1143" t="n">
        <v>65.97</v>
      </c>
      <c r="S1143" t="n">
        <v>48.21</v>
      </c>
      <c r="T1143" t="n">
        <v>2955.78</v>
      </c>
      <c r="U1143" t="n">
        <v>0.73</v>
      </c>
      <c r="V1143" t="n">
        <v>0.78</v>
      </c>
      <c r="W1143" t="n">
        <v>0.18</v>
      </c>
      <c r="X1143" t="n">
        <v>0.17</v>
      </c>
      <c r="Y1143" t="n">
        <v>1</v>
      </c>
      <c r="Z1143" t="n">
        <v>10</v>
      </c>
    </row>
    <row r="1144">
      <c r="A1144" t="n">
        <v>104</v>
      </c>
      <c r="B1144" t="n">
        <v>105</v>
      </c>
      <c r="C1144" t="inlineStr">
        <is>
          <t xml:space="preserve">CONCLUIDO	</t>
        </is>
      </c>
      <c r="D1144" t="n">
        <v>4.9277</v>
      </c>
      <c r="E1144" t="n">
        <v>20.29</v>
      </c>
      <c r="F1144" t="n">
        <v>17.45</v>
      </c>
      <c r="G1144" t="n">
        <v>149.53</v>
      </c>
      <c r="H1144" t="n">
        <v>1.94</v>
      </c>
      <c r="I1144" t="n">
        <v>7</v>
      </c>
      <c r="J1144" t="n">
        <v>247.6</v>
      </c>
      <c r="K1144" t="n">
        <v>55.27</v>
      </c>
      <c r="L1144" t="n">
        <v>27</v>
      </c>
      <c r="M1144" t="n">
        <v>5</v>
      </c>
      <c r="N1144" t="n">
        <v>60.33</v>
      </c>
      <c r="O1144" t="n">
        <v>30771.2</v>
      </c>
      <c r="P1144" t="n">
        <v>219.74</v>
      </c>
      <c r="Q1144" t="n">
        <v>444.55</v>
      </c>
      <c r="R1144" t="n">
        <v>66.12</v>
      </c>
      <c r="S1144" t="n">
        <v>48.21</v>
      </c>
      <c r="T1144" t="n">
        <v>3032.31</v>
      </c>
      <c r="U1144" t="n">
        <v>0.73</v>
      </c>
      <c r="V1144" t="n">
        <v>0.78</v>
      </c>
      <c r="W1144" t="n">
        <v>0.17</v>
      </c>
      <c r="X1144" t="n">
        <v>0.17</v>
      </c>
      <c r="Y1144" t="n">
        <v>1</v>
      </c>
      <c r="Z1144" t="n">
        <v>10</v>
      </c>
    </row>
    <row r="1145">
      <c r="A1145" t="n">
        <v>105</v>
      </c>
      <c r="B1145" t="n">
        <v>105</v>
      </c>
      <c r="C1145" t="inlineStr">
        <is>
          <t xml:space="preserve">CONCLUIDO	</t>
        </is>
      </c>
      <c r="D1145" t="n">
        <v>4.9285</v>
      </c>
      <c r="E1145" t="n">
        <v>20.29</v>
      </c>
      <c r="F1145" t="n">
        <v>17.44</v>
      </c>
      <c r="G1145" t="n">
        <v>149.5</v>
      </c>
      <c r="H1145" t="n">
        <v>1.95</v>
      </c>
      <c r="I1145" t="n">
        <v>7</v>
      </c>
      <c r="J1145" t="n">
        <v>248.04</v>
      </c>
      <c r="K1145" t="n">
        <v>55.27</v>
      </c>
      <c r="L1145" t="n">
        <v>27.25</v>
      </c>
      <c r="M1145" t="n">
        <v>5</v>
      </c>
      <c r="N1145" t="n">
        <v>60.52</v>
      </c>
      <c r="O1145" t="n">
        <v>30826.21</v>
      </c>
      <c r="P1145" t="n">
        <v>219.5</v>
      </c>
      <c r="Q1145" t="n">
        <v>444.55</v>
      </c>
      <c r="R1145" t="n">
        <v>65.97</v>
      </c>
      <c r="S1145" t="n">
        <v>48.21</v>
      </c>
      <c r="T1145" t="n">
        <v>2956.8</v>
      </c>
      <c r="U1145" t="n">
        <v>0.73</v>
      </c>
      <c r="V1145" t="n">
        <v>0.78</v>
      </c>
      <c r="W1145" t="n">
        <v>0.18</v>
      </c>
      <c r="X1145" t="n">
        <v>0.17</v>
      </c>
      <c r="Y1145" t="n">
        <v>1</v>
      </c>
      <c r="Z1145" t="n">
        <v>10</v>
      </c>
    </row>
    <row r="1146">
      <c r="A1146" t="n">
        <v>106</v>
      </c>
      <c r="B1146" t="n">
        <v>105</v>
      </c>
      <c r="C1146" t="inlineStr">
        <is>
          <t xml:space="preserve">CONCLUIDO	</t>
        </is>
      </c>
      <c r="D1146" t="n">
        <v>4.9319</v>
      </c>
      <c r="E1146" t="n">
        <v>20.28</v>
      </c>
      <c r="F1146" t="n">
        <v>17.43</v>
      </c>
      <c r="G1146" t="n">
        <v>149.38</v>
      </c>
      <c r="H1146" t="n">
        <v>1.97</v>
      </c>
      <c r="I1146" t="n">
        <v>7</v>
      </c>
      <c r="J1146" t="n">
        <v>248.49</v>
      </c>
      <c r="K1146" t="n">
        <v>55.27</v>
      </c>
      <c r="L1146" t="n">
        <v>27.5</v>
      </c>
      <c r="M1146" t="n">
        <v>5</v>
      </c>
      <c r="N1146" t="n">
        <v>60.72</v>
      </c>
      <c r="O1146" t="n">
        <v>30881.3</v>
      </c>
      <c r="P1146" t="n">
        <v>219.38</v>
      </c>
      <c r="Q1146" t="n">
        <v>444.55</v>
      </c>
      <c r="R1146" t="n">
        <v>65.31</v>
      </c>
      <c r="S1146" t="n">
        <v>48.21</v>
      </c>
      <c r="T1146" t="n">
        <v>2625.12</v>
      </c>
      <c r="U1146" t="n">
        <v>0.74</v>
      </c>
      <c r="V1146" t="n">
        <v>0.78</v>
      </c>
      <c r="W1146" t="n">
        <v>0.18</v>
      </c>
      <c r="X1146" t="n">
        <v>0.15</v>
      </c>
      <c r="Y1146" t="n">
        <v>1</v>
      </c>
      <c r="Z1146" t="n">
        <v>10</v>
      </c>
    </row>
    <row r="1147">
      <c r="A1147" t="n">
        <v>107</v>
      </c>
      <c r="B1147" t="n">
        <v>105</v>
      </c>
      <c r="C1147" t="inlineStr">
        <is>
          <t xml:space="preserve">CONCLUIDO	</t>
        </is>
      </c>
      <c r="D1147" t="n">
        <v>4.9377</v>
      </c>
      <c r="E1147" t="n">
        <v>20.25</v>
      </c>
      <c r="F1147" t="n">
        <v>17.4</v>
      </c>
      <c r="G1147" t="n">
        <v>149.18</v>
      </c>
      <c r="H1147" t="n">
        <v>1.98</v>
      </c>
      <c r="I1147" t="n">
        <v>7</v>
      </c>
      <c r="J1147" t="n">
        <v>248.94</v>
      </c>
      <c r="K1147" t="n">
        <v>55.27</v>
      </c>
      <c r="L1147" t="n">
        <v>27.75</v>
      </c>
      <c r="M1147" t="n">
        <v>5</v>
      </c>
      <c r="N1147" t="n">
        <v>60.92</v>
      </c>
      <c r="O1147" t="n">
        <v>30936.46</v>
      </c>
      <c r="P1147" t="n">
        <v>218.43</v>
      </c>
      <c r="Q1147" t="n">
        <v>444.55</v>
      </c>
      <c r="R1147" t="n">
        <v>64.77</v>
      </c>
      <c r="S1147" t="n">
        <v>48.21</v>
      </c>
      <c r="T1147" t="n">
        <v>2355.9</v>
      </c>
      <c r="U1147" t="n">
        <v>0.74</v>
      </c>
      <c r="V1147" t="n">
        <v>0.78</v>
      </c>
      <c r="W1147" t="n">
        <v>0.17</v>
      </c>
      <c r="X1147" t="n">
        <v>0.13</v>
      </c>
      <c r="Y1147" t="n">
        <v>1</v>
      </c>
      <c r="Z1147" t="n">
        <v>10</v>
      </c>
    </row>
    <row r="1148">
      <c r="A1148" t="n">
        <v>108</v>
      </c>
      <c r="B1148" t="n">
        <v>105</v>
      </c>
      <c r="C1148" t="inlineStr">
        <is>
          <t xml:space="preserve">CONCLUIDO	</t>
        </is>
      </c>
      <c r="D1148" t="n">
        <v>4.9249</v>
      </c>
      <c r="E1148" t="n">
        <v>20.3</v>
      </c>
      <c r="F1148" t="n">
        <v>17.46</v>
      </c>
      <c r="G1148" t="n">
        <v>149.63</v>
      </c>
      <c r="H1148" t="n">
        <v>2</v>
      </c>
      <c r="I1148" t="n">
        <v>7</v>
      </c>
      <c r="J1148" t="n">
        <v>249.39</v>
      </c>
      <c r="K1148" t="n">
        <v>55.27</v>
      </c>
      <c r="L1148" t="n">
        <v>28</v>
      </c>
      <c r="M1148" t="n">
        <v>5</v>
      </c>
      <c r="N1148" t="n">
        <v>61.11</v>
      </c>
      <c r="O1148" t="n">
        <v>30991.69</v>
      </c>
      <c r="P1148" t="n">
        <v>218.49</v>
      </c>
      <c r="Q1148" t="n">
        <v>444.55</v>
      </c>
      <c r="R1148" t="n">
        <v>66.55</v>
      </c>
      <c r="S1148" t="n">
        <v>48.21</v>
      </c>
      <c r="T1148" t="n">
        <v>3242.88</v>
      </c>
      <c r="U1148" t="n">
        <v>0.72</v>
      </c>
      <c r="V1148" t="n">
        <v>0.78</v>
      </c>
      <c r="W1148" t="n">
        <v>0.17</v>
      </c>
      <c r="X1148" t="n">
        <v>0.18</v>
      </c>
      <c r="Y1148" t="n">
        <v>1</v>
      </c>
      <c r="Z1148" t="n">
        <v>10</v>
      </c>
    </row>
    <row r="1149">
      <c r="A1149" t="n">
        <v>109</v>
      </c>
      <c r="B1149" t="n">
        <v>105</v>
      </c>
      <c r="C1149" t="inlineStr">
        <is>
          <t xml:space="preserve">CONCLUIDO	</t>
        </is>
      </c>
      <c r="D1149" t="n">
        <v>4.925</v>
      </c>
      <c r="E1149" t="n">
        <v>20.3</v>
      </c>
      <c r="F1149" t="n">
        <v>17.46</v>
      </c>
      <c r="G1149" t="n">
        <v>149.62</v>
      </c>
      <c r="H1149" t="n">
        <v>2.01</v>
      </c>
      <c r="I1149" t="n">
        <v>7</v>
      </c>
      <c r="J1149" t="n">
        <v>249.83</v>
      </c>
      <c r="K1149" t="n">
        <v>55.27</v>
      </c>
      <c r="L1149" t="n">
        <v>28.25</v>
      </c>
      <c r="M1149" t="n">
        <v>5</v>
      </c>
      <c r="N1149" t="n">
        <v>61.31</v>
      </c>
      <c r="O1149" t="n">
        <v>31047</v>
      </c>
      <c r="P1149" t="n">
        <v>217.81</v>
      </c>
      <c r="Q1149" t="n">
        <v>444.55</v>
      </c>
      <c r="R1149" t="n">
        <v>66.53</v>
      </c>
      <c r="S1149" t="n">
        <v>48.21</v>
      </c>
      <c r="T1149" t="n">
        <v>3235.82</v>
      </c>
      <c r="U1149" t="n">
        <v>0.72</v>
      </c>
      <c r="V1149" t="n">
        <v>0.78</v>
      </c>
      <c r="W1149" t="n">
        <v>0.17</v>
      </c>
      <c r="X1149" t="n">
        <v>0.18</v>
      </c>
      <c r="Y1149" t="n">
        <v>1</v>
      </c>
      <c r="Z1149" t="n">
        <v>10</v>
      </c>
    </row>
    <row r="1150">
      <c r="A1150" t="n">
        <v>110</v>
      </c>
      <c r="B1150" t="n">
        <v>105</v>
      </c>
      <c r="C1150" t="inlineStr">
        <is>
          <t xml:space="preserve">CONCLUIDO	</t>
        </is>
      </c>
      <c r="D1150" t="n">
        <v>4.9275</v>
      </c>
      <c r="E1150" t="n">
        <v>20.29</v>
      </c>
      <c r="F1150" t="n">
        <v>17.45</v>
      </c>
      <c r="G1150" t="n">
        <v>149.53</v>
      </c>
      <c r="H1150" t="n">
        <v>2.03</v>
      </c>
      <c r="I1150" t="n">
        <v>7</v>
      </c>
      <c r="J1150" t="n">
        <v>250.28</v>
      </c>
      <c r="K1150" t="n">
        <v>55.27</v>
      </c>
      <c r="L1150" t="n">
        <v>28.5</v>
      </c>
      <c r="M1150" t="n">
        <v>5</v>
      </c>
      <c r="N1150" t="n">
        <v>61.51</v>
      </c>
      <c r="O1150" t="n">
        <v>31102.37</v>
      </c>
      <c r="P1150" t="n">
        <v>217.51</v>
      </c>
      <c r="Q1150" t="n">
        <v>444.55</v>
      </c>
      <c r="R1150" t="n">
        <v>66.12</v>
      </c>
      <c r="S1150" t="n">
        <v>48.21</v>
      </c>
      <c r="T1150" t="n">
        <v>3032.35</v>
      </c>
      <c r="U1150" t="n">
        <v>0.73</v>
      </c>
      <c r="V1150" t="n">
        <v>0.78</v>
      </c>
      <c r="W1150" t="n">
        <v>0.18</v>
      </c>
      <c r="X1150" t="n">
        <v>0.17</v>
      </c>
      <c r="Y1150" t="n">
        <v>1</v>
      </c>
      <c r="Z1150" t="n">
        <v>10</v>
      </c>
    </row>
    <row r="1151">
      <c r="A1151" t="n">
        <v>111</v>
      </c>
      <c r="B1151" t="n">
        <v>105</v>
      </c>
      <c r="C1151" t="inlineStr">
        <is>
          <t xml:space="preserve">CONCLUIDO	</t>
        </is>
      </c>
      <c r="D1151" t="n">
        <v>4.9271</v>
      </c>
      <c r="E1151" t="n">
        <v>20.3</v>
      </c>
      <c r="F1151" t="n">
        <v>17.45</v>
      </c>
      <c r="G1151" t="n">
        <v>149.55</v>
      </c>
      <c r="H1151" t="n">
        <v>2.04</v>
      </c>
      <c r="I1151" t="n">
        <v>7</v>
      </c>
      <c r="J1151" t="n">
        <v>250.73</v>
      </c>
      <c r="K1151" t="n">
        <v>55.27</v>
      </c>
      <c r="L1151" t="n">
        <v>28.75</v>
      </c>
      <c r="M1151" t="n">
        <v>5</v>
      </c>
      <c r="N1151" t="n">
        <v>61.71</v>
      </c>
      <c r="O1151" t="n">
        <v>31157.82</v>
      </c>
      <c r="P1151" t="n">
        <v>216.94</v>
      </c>
      <c r="Q1151" t="n">
        <v>444.56</v>
      </c>
      <c r="R1151" t="n">
        <v>66.23999999999999</v>
      </c>
      <c r="S1151" t="n">
        <v>48.21</v>
      </c>
      <c r="T1151" t="n">
        <v>3090.92</v>
      </c>
      <c r="U1151" t="n">
        <v>0.73</v>
      </c>
      <c r="V1151" t="n">
        <v>0.78</v>
      </c>
      <c r="W1151" t="n">
        <v>0.17</v>
      </c>
      <c r="X1151" t="n">
        <v>0.17</v>
      </c>
      <c r="Y1151" t="n">
        <v>1</v>
      </c>
      <c r="Z1151" t="n">
        <v>10</v>
      </c>
    </row>
    <row r="1152">
      <c r="A1152" t="n">
        <v>112</v>
      </c>
      <c r="B1152" t="n">
        <v>105</v>
      </c>
      <c r="C1152" t="inlineStr">
        <is>
          <t xml:space="preserve">CONCLUIDO	</t>
        </is>
      </c>
      <c r="D1152" t="n">
        <v>4.9242</v>
      </c>
      <c r="E1152" t="n">
        <v>20.31</v>
      </c>
      <c r="F1152" t="n">
        <v>17.46</v>
      </c>
      <c r="G1152" t="n">
        <v>149.65</v>
      </c>
      <c r="H1152" t="n">
        <v>2.05</v>
      </c>
      <c r="I1152" t="n">
        <v>7</v>
      </c>
      <c r="J1152" t="n">
        <v>251.18</v>
      </c>
      <c r="K1152" t="n">
        <v>55.27</v>
      </c>
      <c r="L1152" t="n">
        <v>29</v>
      </c>
      <c r="M1152" t="n">
        <v>5</v>
      </c>
      <c r="N1152" t="n">
        <v>61.91</v>
      </c>
      <c r="O1152" t="n">
        <v>31213.35</v>
      </c>
      <c r="P1152" t="n">
        <v>217.27</v>
      </c>
      <c r="Q1152" t="n">
        <v>444.56</v>
      </c>
      <c r="R1152" t="n">
        <v>66.62</v>
      </c>
      <c r="S1152" t="n">
        <v>48.21</v>
      </c>
      <c r="T1152" t="n">
        <v>3281.75</v>
      </c>
      <c r="U1152" t="n">
        <v>0.72</v>
      </c>
      <c r="V1152" t="n">
        <v>0.78</v>
      </c>
      <c r="W1152" t="n">
        <v>0.17</v>
      </c>
      <c r="X1152" t="n">
        <v>0.18</v>
      </c>
      <c r="Y1152" t="n">
        <v>1</v>
      </c>
      <c r="Z1152" t="n">
        <v>10</v>
      </c>
    </row>
    <row r="1153">
      <c r="A1153" t="n">
        <v>113</v>
      </c>
      <c r="B1153" t="n">
        <v>105</v>
      </c>
      <c r="C1153" t="inlineStr">
        <is>
          <t xml:space="preserve">CONCLUIDO	</t>
        </is>
      </c>
      <c r="D1153" t="n">
        <v>4.9263</v>
      </c>
      <c r="E1153" t="n">
        <v>20.3</v>
      </c>
      <c r="F1153" t="n">
        <v>17.45</v>
      </c>
      <c r="G1153" t="n">
        <v>149.58</v>
      </c>
      <c r="H1153" t="n">
        <v>2.07</v>
      </c>
      <c r="I1153" t="n">
        <v>7</v>
      </c>
      <c r="J1153" t="n">
        <v>251.63</v>
      </c>
      <c r="K1153" t="n">
        <v>55.27</v>
      </c>
      <c r="L1153" t="n">
        <v>29.25</v>
      </c>
      <c r="M1153" t="n">
        <v>5</v>
      </c>
      <c r="N1153" t="n">
        <v>62.11</v>
      </c>
      <c r="O1153" t="n">
        <v>31268.94</v>
      </c>
      <c r="P1153" t="n">
        <v>216.88</v>
      </c>
      <c r="Q1153" t="n">
        <v>444.55</v>
      </c>
      <c r="R1153" t="n">
        <v>66.31</v>
      </c>
      <c r="S1153" t="n">
        <v>48.21</v>
      </c>
      <c r="T1153" t="n">
        <v>3122.52</v>
      </c>
      <c r="U1153" t="n">
        <v>0.73</v>
      </c>
      <c r="V1153" t="n">
        <v>0.78</v>
      </c>
      <c r="W1153" t="n">
        <v>0.18</v>
      </c>
      <c r="X1153" t="n">
        <v>0.17</v>
      </c>
      <c r="Y1153" t="n">
        <v>1</v>
      </c>
      <c r="Z1153" t="n">
        <v>10</v>
      </c>
    </row>
    <row r="1154">
      <c r="A1154" t="n">
        <v>114</v>
      </c>
      <c r="B1154" t="n">
        <v>105</v>
      </c>
      <c r="C1154" t="inlineStr">
        <is>
          <t xml:space="preserve">CONCLUIDO	</t>
        </is>
      </c>
      <c r="D1154" t="n">
        <v>4.9262</v>
      </c>
      <c r="E1154" t="n">
        <v>20.3</v>
      </c>
      <c r="F1154" t="n">
        <v>17.45</v>
      </c>
      <c r="G1154" t="n">
        <v>149.58</v>
      </c>
      <c r="H1154" t="n">
        <v>2.08</v>
      </c>
      <c r="I1154" t="n">
        <v>7</v>
      </c>
      <c r="J1154" t="n">
        <v>252.08</v>
      </c>
      <c r="K1154" t="n">
        <v>55.27</v>
      </c>
      <c r="L1154" t="n">
        <v>29.5</v>
      </c>
      <c r="M1154" t="n">
        <v>5</v>
      </c>
      <c r="N1154" t="n">
        <v>62.31</v>
      </c>
      <c r="O1154" t="n">
        <v>31324.61</v>
      </c>
      <c r="P1154" t="n">
        <v>216.92</v>
      </c>
      <c r="Q1154" t="n">
        <v>444.57</v>
      </c>
      <c r="R1154" t="n">
        <v>66.33</v>
      </c>
      <c r="S1154" t="n">
        <v>48.21</v>
      </c>
      <c r="T1154" t="n">
        <v>3136.07</v>
      </c>
      <c r="U1154" t="n">
        <v>0.73</v>
      </c>
      <c r="V1154" t="n">
        <v>0.78</v>
      </c>
      <c r="W1154" t="n">
        <v>0.17</v>
      </c>
      <c r="X1154" t="n">
        <v>0.17</v>
      </c>
      <c r="Y1154" t="n">
        <v>1</v>
      </c>
      <c r="Z1154" t="n">
        <v>10</v>
      </c>
    </row>
    <row r="1155">
      <c r="A1155" t="n">
        <v>115</v>
      </c>
      <c r="B1155" t="n">
        <v>105</v>
      </c>
      <c r="C1155" t="inlineStr">
        <is>
          <t xml:space="preserve">CONCLUIDO	</t>
        </is>
      </c>
      <c r="D1155" t="n">
        <v>4.9264</v>
      </c>
      <c r="E1155" t="n">
        <v>20.3</v>
      </c>
      <c r="F1155" t="n">
        <v>17.45</v>
      </c>
      <c r="G1155" t="n">
        <v>149.57</v>
      </c>
      <c r="H1155" t="n">
        <v>2.1</v>
      </c>
      <c r="I1155" t="n">
        <v>7</v>
      </c>
      <c r="J1155" t="n">
        <v>252.54</v>
      </c>
      <c r="K1155" t="n">
        <v>55.27</v>
      </c>
      <c r="L1155" t="n">
        <v>29.75</v>
      </c>
      <c r="M1155" t="n">
        <v>5</v>
      </c>
      <c r="N1155" t="n">
        <v>62.51</v>
      </c>
      <c r="O1155" t="n">
        <v>31380.35</v>
      </c>
      <c r="P1155" t="n">
        <v>216.55</v>
      </c>
      <c r="Q1155" t="n">
        <v>444.55</v>
      </c>
      <c r="R1155" t="n">
        <v>66.20999999999999</v>
      </c>
      <c r="S1155" t="n">
        <v>48.21</v>
      </c>
      <c r="T1155" t="n">
        <v>3072.76</v>
      </c>
      <c r="U1155" t="n">
        <v>0.73</v>
      </c>
      <c r="V1155" t="n">
        <v>0.78</v>
      </c>
      <c r="W1155" t="n">
        <v>0.18</v>
      </c>
      <c r="X1155" t="n">
        <v>0.17</v>
      </c>
      <c r="Y1155" t="n">
        <v>1</v>
      </c>
      <c r="Z1155" t="n">
        <v>10</v>
      </c>
    </row>
    <row r="1156">
      <c r="A1156" t="n">
        <v>116</v>
      </c>
      <c r="B1156" t="n">
        <v>105</v>
      </c>
      <c r="C1156" t="inlineStr">
        <is>
          <t xml:space="preserve">CONCLUIDO	</t>
        </is>
      </c>
      <c r="D1156" t="n">
        <v>4.9309</v>
      </c>
      <c r="E1156" t="n">
        <v>20.28</v>
      </c>
      <c r="F1156" t="n">
        <v>17.43</v>
      </c>
      <c r="G1156" t="n">
        <v>149.41</v>
      </c>
      <c r="H1156" t="n">
        <v>2.11</v>
      </c>
      <c r="I1156" t="n">
        <v>7</v>
      </c>
      <c r="J1156" t="n">
        <v>252.99</v>
      </c>
      <c r="K1156" t="n">
        <v>55.27</v>
      </c>
      <c r="L1156" t="n">
        <v>30</v>
      </c>
      <c r="M1156" t="n">
        <v>5</v>
      </c>
      <c r="N1156" t="n">
        <v>62.72</v>
      </c>
      <c r="O1156" t="n">
        <v>31436.17</v>
      </c>
      <c r="P1156" t="n">
        <v>215.03</v>
      </c>
      <c r="Q1156" t="n">
        <v>444.55</v>
      </c>
      <c r="R1156" t="n">
        <v>65.61</v>
      </c>
      <c r="S1156" t="n">
        <v>48.21</v>
      </c>
      <c r="T1156" t="n">
        <v>2776.28</v>
      </c>
      <c r="U1156" t="n">
        <v>0.73</v>
      </c>
      <c r="V1156" t="n">
        <v>0.78</v>
      </c>
      <c r="W1156" t="n">
        <v>0.18</v>
      </c>
      <c r="X1156" t="n">
        <v>0.15</v>
      </c>
      <c r="Y1156" t="n">
        <v>1</v>
      </c>
      <c r="Z1156" t="n">
        <v>10</v>
      </c>
    </row>
    <row r="1157">
      <c r="A1157" t="n">
        <v>117</v>
      </c>
      <c r="B1157" t="n">
        <v>105</v>
      </c>
      <c r="C1157" t="inlineStr">
        <is>
          <t xml:space="preserve">CONCLUIDO	</t>
        </is>
      </c>
      <c r="D1157" t="n">
        <v>4.9321</v>
      </c>
      <c r="E1157" t="n">
        <v>20.28</v>
      </c>
      <c r="F1157" t="n">
        <v>17.43</v>
      </c>
      <c r="G1157" t="n">
        <v>149.37</v>
      </c>
      <c r="H1157" t="n">
        <v>2.12</v>
      </c>
      <c r="I1157" t="n">
        <v>7</v>
      </c>
      <c r="J1157" t="n">
        <v>253.44</v>
      </c>
      <c r="K1157" t="n">
        <v>55.27</v>
      </c>
      <c r="L1157" t="n">
        <v>30.25</v>
      </c>
      <c r="M1157" t="n">
        <v>5</v>
      </c>
      <c r="N1157" t="n">
        <v>62.92</v>
      </c>
      <c r="O1157" t="n">
        <v>31492.06</v>
      </c>
      <c r="P1157" t="n">
        <v>213.39</v>
      </c>
      <c r="Q1157" t="n">
        <v>444.55</v>
      </c>
      <c r="R1157" t="n">
        <v>65.45</v>
      </c>
      <c r="S1157" t="n">
        <v>48.21</v>
      </c>
      <c r="T1157" t="n">
        <v>2693.95</v>
      </c>
      <c r="U1157" t="n">
        <v>0.74</v>
      </c>
      <c r="V1157" t="n">
        <v>0.78</v>
      </c>
      <c r="W1157" t="n">
        <v>0.18</v>
      </c>
      <c r="X1157" t="n">
        <v>0.15</v>
      </c>
      <c r="Y1157" t="n">
        <v>1</v>
      </c>
      <c r="Z1157" t="n">
        <v>10</v>
      </c>
    </row>
    <row r="1158">
      <c r="A1158" t="n">
        <v>118</v>
      </c>
      <c r="B1158" t="n">
        <v>105</v>
      </c>
      <c r="C1158" t="inlineStr">
        <is>
          <t xml:space="preserve">CONCLUIDO	</t>
        </is>
      </c>
      <c r="D1158" t="n">
        <v>4.9511</v>
      </c>
      <c r="E1158" t="n">
        <v>20.2</v>
      </c>
      <c r="F1158" t="n">
        <v>17.39</v>
      </c>
      <c r="G1158" t="n">
        <v>173.89</v>
      </c>
      <c r="H1158" t="n">
        <v>2.14</v>
      </c>
      <c r="I1158" t="n">
        <v>6</v>
      </c>
      <c r="J1158" t="n">
        <v>253.9</v>
      </c>
      <c r="K1158" t="n">
        <v>55.27</v>
      </c>
      <c r="L1158" t="n">
        <v>30.5</v>
      </c>
      <c r="M1158" t="n">
        <v>4</v>
      </c>
      <c r="N1158" t="n">
        <v>63.12</v>
      </c>
      <c r="O1158" t="n">
        <v>31548.03</v>
      </c>
      <c r="P1158" t="n">
        <v>212.71</v>
      </c>
      <c r="Q1158" t="n">
        <v>444.55</v>
      </c>
      <c r="R1158" t="n">
        <v>64.25</v>
      </c>
      <c r="S1158" t="n">
        <v>48.21</v>
      </c>
      <c r="T1158" t="n">
        <v>2097.86</v>
      </c>
      <c r="U1158" t="n">
        <v>0.75</v>
      </c>
      <c r="V1158" t="n">
        <v>0.78</v>
      </c>
      <c r="W1158" t="n">
        <v>0.17</v>
      </c>
      <c r="X1158" t="n">
        <v>0.11</v>
      </c>
      <c r="Y1158" t="n">
        <v>1</v>
      </c>
      <c r="Z1158" t="n">
        <v>10</v>
      </c>
    </row>
    <row r="1159">
      <c r="A1159" t="n">
        <v>119</v>
      </c>
      <c r="B1159" t="n">
        <v>105</v>
      </c>
      <c r="C1159" t="inlineStr">
        <is>
          <t xml:space="preserve">CONCLUIDO	</t>
        </is>
      </c>
      <c r="D1159" t="n">
        <v>4.9434</v>
      </c>
      <c r="E1159" t="n">
        <v>20.23</v>
      </c>
      <c r="F1159" t="n">
        <v>17.42</v>
      </c>
      <c r="G1159" t="n">
        <v>174.21</v>
      </c>
      <c r="H1159" t="n">
        <v>2.15</v>
      </c>
      <c r="I1159" t="n">
        <v>6</v>
      </c>
      <c r="J1159" t="n">
        <v>254.35</v>
      </c>
      <c r="K1159" t="n">
        <v>55.27</v>
      </c>
      <c r="L1159" t="n">
        <v>30.75</v>
      </c>
      <c r="M1159" t="n">
        <v>4</v>
      </c>
      <c r="N1159" t="n">
        <v>63.33</v>
      </c>
      <c r="O1159" t="n">
        <v>31604.07</v>
      </c>
      <c r="P1159" t="n">
        <v>213.45</v>
      </c>
      <c r="Q1159" t="n">
        <v>444.55</v>
      </c>
      <c r="R1159" t="n">
        <v>65.41</v>
      </c>
      <c r="S1159" t="n">
        <v>48.21</v>
      </c>
      <c r="T1159" t="n">
        <v>2678.78</v>
      </c>
      <c r="U1159" t="n">
        <v>0.74</v>
      </c>
      <c r="V1159" t="n">
        <v>0.78</v>
      </c>
      <c r="W1159" t="n">
        <v>0.17</v>
      </c>
      <c r="X1159" t="n">
        <v>0.14</v>
      </c>
      <c r="Y1159" t="n">
        <v>1</v>
      </c>
      <c r="Z1159" t="n">
        <v>10</v>
      </c>
    </row>
    <row r="1160">
      <c r="A1160" t="n">
        <v>120</v>
      </c>
      <c r="B1160" t="n">
        <v>105</v>
      </c>
      <c r="C1160" t="inlineStr">
        <is>
          <t xml:space="preserve">CONCLUIDO	</t>
        </is>
      </c>
      <c r="D1160" t="n">
        <v>4.9427</v>
      </c>
      <c r="E1160" t="n">
        <v>20.23</v>
      </c>
      <c r="F1160" t="n">
        <v>17.42</v>
      </c>
      <c r="G1160" t="n">
        <v>174.24</v>
      </c>
      <c r="H1160" t="n">
        <v>2.16</v>
      </c>
      <c r="I1160" t="n">
        <v>6</v>
      </c>
      <c r="J1160" t="n">
        <v>254.81</v>
      </c>
      <c r="K1160" t="n">
        <v>55.27</v>
      </c>
      <c r="L1160" t="n">
        <v>31</v>
      </c>
      <c r="M1160" t="n">
        <v>4</v>
      </c>
      <c r="N1160" t="n">
        <v>63.53</v>
      </c>
      <c r="O1160" t="n">
        <v>31660.19</v>
      </c>
      <c r="P1160" t="n">
        <v>213.63</v>
      </c>
      <c r="Q1160" t="n">
        <v>444.55</v>
      </c>
      <c r="R1160" t="n">
        <v>65.42</v>
      </c>
      <c r="S1160" t="n">
        <v>48.21</v>
      </c>
      <c r="T1160" t="n">
        <v>2686.4</v>
      </c>
      <c r="U1160" t="n">
        <v>0.74</v>
      </c>
      <c r="V1160" t="n">
        <v>0.78</v>
      </c>
      <c r="W1160" t="n">
        <v>0.17</v>
      </c>
      <c r="X1160" t="n">
        <v>0.15</v>
      </c>
      <c r="Y1160" t="n">
        <v>1</v>
      </c>
      <c r="Z1160" t="n">
        <v>10</v>
      </c>
    </row>
    <row r="1161">
      <c r="A1161" t="n">
        <v>121</v>
      </c>
      <c r="B1161" t="n">
        <v>105</v>
      </c>
      <c r="C1161" t="inlineStr">
        <is>
          <t xml:space="preserve">CONCLUIDO	</t>
        </is>
      </c>
      <c r="D1161" t="n">
        <v>4.9474</v>
      </c>
      <c r="E1161" t="n">
        <v>20.21</v>
      </c>
      <c r="F1161" t="n">
        <v>17.4</v>
      </c>
      <c r="G1161" t="n">
        <v>174.05</v>
      </c>
      <c r="H1161" t="n">
        <v>2.18</v>
      </c>
      <c r="I1161" t="n">
        <v>6</v>
      </c>
      <c r="J1161" t="n">
        <v>255.26</v>
      </c>
      <c r="K1161" t="n">
        <v>55.27</v>
      </c>
      <c r="L1161" t="n">
        <v>31.25</v>
      </c>
      <c r="M1161" t="n">
        <v>4</v>
      </c>
      <c r="N1161" t="n">
        <v>63.74</v>
      </c>
      <c r="O1161" t="n">
        <v>31716.38</v>
      </c>
      <c r="P1161" t="n">
        <v>213.7</v>
      </c>
      <c r="Q1161" t="n">
        <v>444.55</v>
      </c>
      <c r="R1161" t="n">
        <v>64.73</v>
      </c>
      <c r="S1161" t="n">
        <v>48.21</v>
      </c>
      <c r="T1161" t="n">
        <v>2341.1</v>
      </c>
      <c r="U1161" t="n">
        <v>0.74</v>
      </c>
      <c r="V1161" t="n">
        <v>0.78</v>
      </c>
      <c r="W1161" t="n">
        <v>0.17</v>
      </c>
      <c r="X1161" t="n">
        <v>0.13</v>
      </c>
      <c r="Y1161" t="n">
        <v>1</v>
      </c>
      <c r="Z1161" t="n">
        <v>10</v>
      </c>
    </row>
    <row r="1162">
      <c r="A1162" t="n">
        <v>122</v>
      </c>
      <c r="B1162" t="n">
        <v>105</v>
      </c>
      <c r="C1162" t="inlineStr">
        <is>
          <t xml:space="preserve">CONCLUIDO	</t>
        </is>
      </c>
      <c r="D1162" t="n">
        <v>4.9444</v>
      </c>
      <c r="E1162" t="n">
        <v>20.23</v>
      </c>
      <c r="F1162" t="n">
        <v>17.42</v>
      </c>
      <c r="G1162" t="n">
        <v>174.17</v>
      </c>
      <c r="H1162" t="n">
        <v>2.19</v>
      </c>
      <c r="I1162" t="n">
        <v>6</v>
      </c>
      <c r="J1162" t="n">
        <v>255.72</v>
      </c>
      <c r="K1162" t="n">
        <v>55.27</v>
      </c>
      <c r="L1162" t="n">
        <v>31.5</v>
      </c>
      <c r="M1162" t="n">
        <v>4</v>
      </c>
      <c r="N1162" t="n">
        <v>63.95</v>
      </c>
      <c r="O1162" t="n">
        <v>31772.65</v>
      </c>
      <c r="P1162" t="n">
        <v>214.54</v>
      </c>
      <c r="Q1162" t="n">
        <v>444.56</v>
      </c>
      <c r="R1162" t="n">
        <v>65.23999999999999</v>
      </c>
      <c r="S1162" t="n">
        <v>48.21</v>
      </c>
      <c r="T1162" t="n">
        <v>2597.13</v>
      </c>
      <c r="U1162" t="n">
        <v>0.74</v>
      </c>
      <c r="V1162" t="n">
        <v>0.78</v>
      </c>
      <c r="W1162" t="n">
        <v>0.17</v>
      </c>
      <c r="X1162" t="n">
        <v>0.14</v>
      </c>
      <c r="Y1162" t="n">
        <v>1</v>
      </c>
      <c r="Z1162" t="n">
        <v>10</v>
      </c>
    </row>
    <row r="1163">
      <c r="A1163" t="n">
        <v>123</v>
      </c>
      <c r="B1163" t="n">
        <v>105</v>
      </c>
      <c r="C1163" t="inlineStr">
        <is>
          <t xml:space="preserve">CONCLUIDO	</t>
        </is>
      </c>
      <c r="D1163" t="n">
        <v>4.9449</v>
      </c>
      <c r="E1163" t="n">
        <v>20.22</v>
      </c>
      <c r="F1163" t="n">
        <v>17.41</v>
      </c>
      <c r="G1163" t="n">
        <v>174.15</v>
      </c>
      <c r="H1163" t="n">
        <v>2.21</v>
      </c>
      <c r="I1163" t="n">
        <v>6</v>
      </c>
      <c r="J1163" t="n">
        <v>256.17</v>
      </c>
      <c r="K1163" t="n">
        <v>55.27</v>
      </c>
      <c r="L1163" t="n">
        <v>31.75</v>
      </c>
      <c r="M1163" t="n">
        <v>4</v>
      </c>
      <c r="N1163" t="n">
        <v>64.15000000000001</v>
      </c>
      <c r="O1163" t="n">
        <v>31829</v>
      </c>
      <c r="P1163" t="n">
        <v>215.15</v>
      </c>
      <c r="Q1163" t="n">
        <v>444.55</v>
      </c>
      <c r="R1163" t="n">
        <v>65.12</v>
      </c>
      <c r="S1163" t="n">
        <v>48.21</v>
      </c>
      <c r="T1163" t="n">
        <v>2534.59</v>
      </c>
      <c r="U1163" t="n">
        <v>0.74</v>
      </c>
      <c r="V1163" t="n">
        <v>0.78</v>
      </c>
      <c r="W1163" t="n">
        <v>0.17</v>
      </c>
      <c r="X1163" t="n">
        <v>0.14</v>
      </c>
      <c r="Y1163" t="n">
        <v>1</v>
      </c>
      <c r="Z1163" t="n">
        <v>10</v>
      </c>
    </row>
    <row r="1164">
      <c r="A1164" t="n">
        <v>124</v>
      </c>
      <c r="B1164" t="n">
        <v>105</v>
      </c>
      <c r="C1164" t="inlineStr">
        <is>
          <t xml:space="preserve">CONCLUIDO	</t>
        </is>
      </c>
      <c r="D1164" t="n">
        <v>4.9457</v>
      </c>
      <c r="E1164" t="n">
        <v>20.22</v>
      </c>
      <c r="F1164" t="n">
        <v>17.41</v>
      </c>
      <c r="G1164" t="n">
        <v>174.11</v>
      </c>
      <c r="H1164" t="n">
        <v>2.22</v>
      </c>
      <c r="I1164" t="n">
        <v>6</v>
      </c>
      <c r="J1164" t="n">
        <v>256.63</v>
      </c>
      <c r="K1164" t="n">
        <v>55.27</v>
      </c>
      <c r="L1164" t="n">
        <v>32</v>
      </c>
      <c r="M1164" t="n">
        <v>4</v>
      </c>
      <c r="N1164" t="n">
        <v>64.36</v>
      </c>
      <c r="O1164" t="n">
        <v>31885.42</v>
      </c>
      <c r="P1164" t="n">
        <v>215.53</v>
      </c>
      <c r="Q1164" t="n">
        <v>444.55</v>
      </c>
      <c r="R1164" t="n">
        <v>65.02</v>
      </c>
      <c r="S1164" t="n">
        <v>48.21</v>
      </c>
      <c r="T1164" t="n">
        <v>2482.59</v>
      </c>
      <c r="U1164" t="n">
        <v>0.74</v>
      </c>
      <c r="V1164" t="n">
        <v>0.78</v>
      </c>
      <c r="W1164" t="n">
        <v>0.17</v>
      </c>
      <c r="X1164" t="n">
        <v>0.13</v>
      </c>
      <c r="Y1164" t="n">
        <v>1</v>
      </c>
      <c r="Z1164" t="n">
        <v>10</v>
      </c>
    </row>
    <row r="1165">
      <c r="A1165" t="n">
        <v>125</v>
      </c>
      <c r="B1165" t="n">
        <v>105</v>
      </c>
      <c r="C1165" t="inlineStr">
        <is>
          <t xml:space="preserve">CONCLUIDO	</t>
        </is>
      </c>
      <c r="D1165" t="n">
        <v>4.9442</v>
      </c>
      <c r="E1165" t="n">
        <v>20.23</v>
      </c>
      <c r="F1165" t="n">
        <v>17.42</v>
      </c>
      <c r="G1165" t="n">
        <v>174.18</v>
      </c>
      <c r="H1165" t="n">
        <v>2.23</v>
      </c>
      <c r="I1165" t="n">
        <v>6</v>
      </c>
      <c r="J1165" t="n">
        <v>257.09</v>
      </c>
      <c r="K1165" t="n">
        <v>55.27</v>
      </c>
      <c r="L1165" t="n">
        <v>32.25</v>
      </c>
      <c r="M1165" t="n">
        <v>4</v>
      </c>
      <c r="N1165" t="n">
        <v>64.56999999999999</v>
      </c>
      <c r="O1165" t="n">
        <v>31942.05</v>
      </c>
      <c r="P1165" t="n">
        <v>215.07</v>
      </c>
      <c r="Q1165" t="n">
        <v>444.55</v>
      </c>
      <c r="R1165" t="n">
        <v>65.16</v>
      </c>
      <c r="S1165" t="n">
        <v>48.21</v>
      </c>
      <c r="T1165" t="n">
        <v>2554.32</v>
      </c>
      <c r="U1165" t="n">
        <v>0.74</v>
      </c>
      <c r="V1165" t="n">
        <v>0.78</v>
      </c>
      <c r="W1165" t="n">
        <v>0.17</v>
      </c>
      <c r="X1165" t="n">
        <v>0.14</v>
      </c>
      <c r="Y1165" t="n">
        <v>1</v>
      </c>
      <c r="Z1165" t="n">
        <v>10</v>
      </c>
    </row>
    <row r="1166">
      <c r="A1166" t="n">
        <v>126</v>
      </c>
      <c r="B1166" t="n">
        <v>105</v>
      </c>
      <c r="C1166" t="inlineStr">
        <is>
          <t xml:space="preserve">CONCLUIDO	</t>
        </is>
      </c>
      <c r="D1166" t="n">
        <v>4.9491</v>
      </c>
      <c r="E1166" t="n">
        <v>20.21</v>
      </c>
      <c r="F1166" t="n">
        <v>17.4</v>
      </c>
      <c r="G1166" t="n">
        <v>173.98</v>
      </c>
      <c r="H1166" t="n">
        <v>2.25</v>
      </c>
      <c r="I1166" t="n">
        <v>6</v>
      </c>
      <c r="J1166" t="n">
        <v>257.55</v>
      </c>
      <c r="K1166" t="n">
        <v>55.27</v>
      </c>
      <c r="L1166" t="n">
        <v>32.5</v>
      </c>
      <c r="M1166" t="n">
        <v>4</v>
      </c>
      <c r="N1166" t="n">
        <v>64.78</v>
      </c>
      <c r="O1166" t="n">
        <v>31998.63</v>
      </c>
      <c r="P1166" t="n">
        <v>214.99</v>
      </c>
      <c r="Q1166" t="n">
        <v>444.55</v>
      </c>
      <c r="R1166" t="n">
        <v>64.5</v>
      </c>
      <c r="S1166" t="n">
        <v>48.21</v>
      </c>
      <c r="T1166" t="n">
        <v>2223.28</v>
      </c>
      <c r="U1166" t="n">
        <v>0.75</v>
      </c>
      <c r="V1166" t="n">
        <v>0.78</v>
      </c>
      <c r="W1166" t="n">
        <v>0.17</v>
      </c>
      <c r="X1166" t="n">
        <v>0.12</v>
      </c>
      <c r="Y1166" t="n">
        <v>1</v>
      </c>
      <c r="Z1166" t="n">
        <v>10</v>
      </c>
    </row>
    <row r="1167">
      <c r="A1167" t="n">
        <v>127</v>
      </c>
      <c r="B1167" t="n">
        <v>105</v>
      </c>
      <c r="C1167" t="inlineStr">
        <is>
          <t xml:space="preserve">CONCLUIDO	</t>
        </is>
      </c>
      <c r="D1167" t="n">
        <v>4.9481</v>
      </c>
      <c r="E1167" t="n">
        <v>20.21</v>
      </c>
      <c r="F1167" t="n">
        <v>17.4</v>
      </c>
      <c r="G1167" t="n">
        <v>174.02</v>
      </c>
      <c r="H1167" t="n">
        <v>2.26</v>
      </c>
      <c r="I1167" t="n">
        <v>6</v>
      </c>
      <c r="J1167" t="n">
        <v>258.01</v>
      </c>
      <c r="K1167" t="n">
        <v>55.27</v>
      </c>
      <c r="L1167" t="n">
        <v>32.75</v>
      </c>
      <c r="M1167" t="n">
        <v>4</v>
      </c>
      <c r="N1167" t="n">
        <v>64.98999999999999</v>
      </c>
      <c r="O1167" t="n">
        <v>32055.29</v>
      </c>
      <c r="P1167" t="n">
        <v>215.4</v>
      </c>
      <c r="Q1167" t="n">
        <v>444.55</v>
      </c>
      <c r="R1167" t="n">
        <v>64.66</v>
      </c>
      <c r="S1167" t="n">
        <v>48.21</v>
      </c>
      <c r="T1167" t="n">
        <v>2302.96</v>
      </c>
      <c r="U1167" t="n">
        <v>0.75</v>
      </c>
      <c r="V1167" t="n">
        <v>0.78</v>
      </c>
      <c r="W1167" t="n">
        <v>0.17</v>
      </c>
      <c r="X1167" t="n">
        <v>0.12</v>
      </c>
      <c r="Y1167" t="n">
        <v>1</v>
      </c>
      <c r="Z1167" t="n">
        <v>10</v>
      </c>
    </row>
    <row r="1168">
      <c r="A1168" t="n">
        <v>128</v>
      </c>
      <c r="B1168" t="n">
        <v>105</v>
      </c>
      <c r="C1168" t="inlineStr">
        <is>
          <t xml:space="preserve">CONCLUIDO	</t>
        </is>
      </c>
      <c r="D1168" t="n">
        <v>4.9507</v>
      </c>
      <c r="E1168" t="n">
        <v>20.2</v>
      </c>
      <c r="F1168" t="n">
        <v>17.39</v>
      </c>
      <c r="G1168" t="n">
        <v>173.91</v>
      </c>
      <c r="H1168" t="n">
        <v>2.27</v>
      </c>
      <c r="I1168" t="n">
        <v>6</v>
      </c>
      <c r="J1168" t="n">
        <v>258.47</v>
      </c>
      <c r="K1168" t="n">
        <v>55.27</v>
      </c>
      <c r="L1168" t="n">
        <v>33</v>
      </c>
      <c r="M1168" t="n">
        <v>4</v>
      </c>
      <c r="N1168" t="n">
        <v>65.2</v>
      </c>
      <c r="O1168" t="n">
        <v>32112.02</v>
      </c>
      <c r="P1168" t="n">
        <v>214.73</v>
      </c>
      <c r="Q1168" t="n">
        <v>444.55</v>
      </c>
      <c r="R1168" t="n">
        <v>64.26000000000001</v>
      </c>
      <c r="S1168" t="n">
        <v>48.21</v>
      </c>
      <c r="T1168" t="n">
        <v>2103.13</v>
      </c>
      <c r="U1168" t="n">
        <v>0.75</v>
      </c>
      <c r="V1168" t="n">
        <v>0.78</v>
      </c>
      <c r="W1168" t="n">
        <v>0.17</v>
      </c>
      <c r="X1168" t="n">
        <v>0.11</v>
      </c>
      <c r="Y1168" t="n">
        <v>1</v>
      </c>
      <c r="Z1168" t="n">
        <v>10</v>
      </c>
    </row>
    <row r="1169">
      <c r="A1169" t="n">
        <v>129</v>
      </c>
      <c r="B1169" t="n">
        <v>105</v>
      </c>
      <c r="C1169" t="inlineStr">
        <is>
          <t xml:space="preserve">CONCLUIDO	</t>
        </is>
      </c>
      <c r="D1169" t="n">
        <v>4.9444</v>
      </c>
      <c r="E1169" t="n">
        <v>20.22</v>
      </c>
      <c r="F1169" t="n">
        <v>17.42</v>
      </c>
      <c r="G1169" t="n">
        <v>174.17</v>
      </c>
      <c r="H1169" t="n">
        <v>2.28</v>
      </c>
      <c r="I1169" t="n">
        <v>6</v>
      </c>
      <c r="J1169" t="n">
        <v>258.93</v>
      </c>
      <c r="K1169" t="n">
        <v>55.27</v>
      </c>
      <c r="L1169" t="n">
        <v>33.25</v>
      </c>
      <c r="M1169" t="n">
        <v>4</v>
      </c>
      <c r="N1169" t="n">
        <v>65.41</v>
      </c>
      <c r="O1169" t="n">
        <v>32168.84</v>
      </c>
      <c r="P1169" t="n">
        <v>214.65</v>
      </c>
      <c r="Q1169" t="n">
        <v>444.55</v>
      </c>
      <c r="R1169" t="n">
        <v>65.29000000000001</v>
      </c>
      <c r="S1169" t="n">
        <v>48.21</v>
      </c>
      <c r="T1169" t="n">
        <v>2618.22</v>
      </c>
      <c r="U1169" t="n">
        <v>0.74</v>
      </c>
      <c r="V1169" t="n">
        <v>0.78</v>
      </c>
      <c r="W1169" t="n">
        <v>0.17</v>
      </c>
      <c r="X1169" t="n">
        <v>0.14</v>
      </c>
      <c r="Y1169" t="n">
        <v>1</v>
      </c>
      <c r="Z1169" t="n">
        <v>10</v>
      </c>
    </row>
    <row r="1170">
      <c r="A1170" t="n">
        <v>130</v>
      </c>
      <c r="B1170" t="n">
        <v>105</v>
      </c>
      <c r="C1170" t="inlineStr">
        <is>
          <t xml:space="preserve">CONCLUIDO	</t>
        </is>
      </c>
      <c r="D1170" t="n">
        <v>4.9375</v>
      </c>
      <c r="E1170" t="n">
        <v>20.25</v>
      </c>
      <c r="F1170" t="n">
        <v>17.45</v>
      </c>
      <c r="G1170" t="n">
        <v>174.45</v>
      </c>
      <c r="H1170" t="n">
        <v>2.3</v>
      </c>
      <c r="I1170" t="n">
        <v>6</v>
      </c>
      <c r="J1170" t="n">
        <v>259.39</v>
      </c>
      <c r="K1170" t="n">
        <v>55.27</v>
      </c>
      <c r="L1170" t="n">
        <v>33.5</v>
      </c>
      <c r="M1170" t="n">
        <v>4</v>
      </c>
      <c r="N1170" t="n">
        <v>65.62</v>
      </c>
      <c r="O1170" t="n">
        <v>32225.73</v>
      </c>
      <c r="P1170" t="n">
        <v>215.12</v>
      </c>
      <c r="Q1170" t="n">
        <v>444.55</v>
      </c>
      <c r="R1170" t="n">
        <v>66.23999999999999</v>
      </c>
      <c r="S1170" t="n">
        <v>48.21</v>
      </c>
      <c r="T1170" t="n">
        <v>3096.74</v>
      </c>
      <c r="U1170" t="n">
        <v>0.73</v>
      </c>
      <c r="V1170" t="n">
        <v>0.78</v>
      </c>
      <c r="W1170" t="n">
        <v>0.17</v>
      </c>
      <c r="X1170" t="n">
        <v>0.17</v>
      </c>
      <c r="Y1170" t="n">
        <v>1</v>
      </c>
      <c r="Z1170" t="n">
        <v>10</v>
      </c>
    </row>
    <row r="1171">
      <c r="A1171" t="n">
        <v>131</v>
      </c>
      <c r="B1171" t="n">
        <v>105</v>
      </c>
      <c r="C1171" t="inlineStr">
        <is>
          <t xml:space="preserve">CONCLUIDO	</t>
        </is>
      </c>
      <c r="D1171" t="n">
        <v>4.9439</v>
      </c>
      <c r="E1171" t="n">
        <v>20.23</v>
      </c>
      <c r="F1171" t="n">
        <v>17.42</v>
      </c>
      <c r="G1171" t="n">
        <v>174.19</v>
      </c>
      <c r="H1171" t="n">
        <v>2.31</v>
      </c>
      <c r="I1171" t="n">
        <v>6</v>
      </c>
      <c r="J1171" t="n">
        <v>259.85</v>
      </c>
      <c r="K1171" t="n">
        <v>55.27</v>
      </c>
      <c r="L1171" t="n">
        <v>33.75</v>
      </c>
      <c r="M1171" t="n">
        <v>4</v>
      </c>
      <c r="N1171" t="n">
        <v>65.83</v>
      </c>
      <c r="O1171" t="n">
        <v>32282.7</v>
      </c>
      <c r="P1171" t="n">
        <v>214.97</v>
      </c>
      <c r="Q1171" t="n">
        <v>444.55</v>
      </c>
      <c r="R1171" t="n">
        <v>65.22</v>
      </c>
      <c r="S1171" t="n">
        <v>48.21</v>
      </c>
      <c r="T1171" t="n">
        <v>2583.16</v>
      </c>
      <c r="U1171" t="n">
        <v>0.74</v>
      </c>
      <c r="V1171" t="n">
        <v>0.78</v>
      </c>
      <c r="W1171" t="n">
        <v>0.18</v>
      </c>
      <c r="X1171" t="n">
        <v>0.14</v>
      </c>
      <c r="Y1171" t="n">
        <v>1</v>
      </c>
      <c r="Z1171" t="n">
        <v>10</v>
      </c>
    </row>
    <row r="1172">
      <c r="A1172" t="n">
        <v>132</v>
      </c>
      <c r="B1172" t="n">
        <v>105</v>
      </c>
      <c r="C1172" t="inlineStr">
        <is>
          <t xml:space="preserve">CONCLUIDO	</t>
        </is>
      </c>
      <c r="D1172" t="n">
        <v>4.9429</v>
      </c>
      <c r="E1172" t="n">
        <v>20.23</v>
      </c>
      <c r="F1172" t="n">
        <v>17.42</v>
      </c>
      <c r="G1172" t="n">
        <v>174.23</v>
      </c>
      <c r="H1172" t="n">
        <v>2.32</v>
      </c>
      <c r="I1172" t="n">
        <v>6</v>
      </c>
      <c r="J1172" t="n">
        <v>260.32</v>
      </c>
      <c r="K1172" t="n">
        <v>55.27</v>
      </c>
      <c r="L1172" t="n">
        <v>34</v>
      </c>
      <c r="M1172" t="n">
        <v>4</v>
      </c>
      <c r="N1172" t="n">
        <v>66.04000000000001</v>
      </c>
      <c r="O1172" t="n">
        <v>32339.75</v>
      </c>
      <c r="P1172" t="n">
        <v>214.01</v>
      </c>
      <c r="Q1172" t="n">
        <v>444.55</v>
      </c>
      <c r="R1172" t="n">
        <v>65.41</v>
      </c>
      <c r="S1172" t="n">
        <v>48.21</v>
      </c>
      <c r="T1172" t="n">
        <v>2679</v>
      </c>
      <c r="U1172" t="n">
        <v>0.74</v>
      </c>
      <c r="V1172" t="n">
        <v>0.78</v>
      </c>
      <c r="W1172" t="n">
        <v>0.17</v>
      </c>
      <c r="X1172" t="n">
        <v>0.15</v>
      </c>
      <c r="Y1172" t="n">
        <v>1</v>
      </c>
      <c r="Z1172" t="n">
        <v>10</v>
      </c>
    </row>
    <row r="1173">
      <c r="A1173" t="n">
        <v>133</v>
      </c>
      <c r="B1173" t="n">
        <v>105</v>
      </c>
      <c r="C1173" t="inlineStr">
        <is>
          <t xml:space="preserve">CONCLUIDO	</t>
        </is>
      </c>
      <c r="D1173" t="n">
        <v>4.9415</v>
      </c>
      <c r="E1173" t="n">
        <v>20.24</v>
      </c>
      <c r="F1173" t="n">
        <v>17.43</v>
      </c>
      <c r="G1173" t="n">
        <v>174.29</v>
      </c>
      <c r="H1173" t="n">
        <v>2.34</v>
      </c>
      <c r="I1173" t="n">
        <v>6</v>
      </c>
      <c r="J1173" t="n">
        <v>260.78</v>
      </c>
      <c r="K1173" t="n">
        <v>55.27</v>
      </c>
      <c r="L1173" t="n">
        <v>34.25</v>
      </c>
      <c r="M1173" t="n">
        <v>3</v>
      </c>
      <c r="N1173" t="n">
        <v>66.26000000000001</v>
      </c>
      <c r="O1173" t="n">
        <v>32396.88</v>
      </c>
      <c r="P1173" t="n">
        <v>214.16</v>
      </c>
      <c r="Q1173" t="n">
        <v>444.55</v>
      </c>
      <c r="R1173" t="n">
        <v>65.52</v>
      </c>
      <c r="S1173" t="n">
        <v>48.21</v>
      </c>
      <c r="T1173" t="n">
        <v>2737.37</v>
      </c>
      <c r="U1173" t="n">
        <v>0.74</v>
      </c>
      <c r="V1173" t="n">
        <v>0.78</v>
      </c>
      <c r="W1173" t="n">
        <v>0.18</v>
      </c>
      <c r="X1173" t="n">
        <v>0.15</v>
      </c>
      <c r="Y1173" t="n">
        <v>1</v>
      </c>
      <c r="Z1173" t="n">
        <v>10</v>
      </c>
    </row>
    <row r="1174">
      <c r="A1174" t="n">
        <v>134</v>
      </c>
      <c r="B1174" t="n">
        <v>105</v>
      </c>
      <c r="C1174" t="inlineStr">
        <is>
          <t xml:space="preserve">CONCLUIDO	</t>
        </is>
      </c>
      <c r="D1174" t="n">
        <v>4.942</v>
      </c>
      <c r="E1174" t="n">
        <v>20.23</v>
      </c>
      <c r="F1174" t="n">
        <v>17.43</v>
      </c>
      <c r="G1174" t="n">
        <v>174.27</v>
      </c>
      <c r="H1174" t="n">
        <v>2.35</v>
      </c>
      <c r="I1174" t="n">
        <v>6</v>
      </c>
      <c r="J1174" t="n">
        <v>261.24</v>
      </c>
      <c r="K1174" t="n">
        <v>55.27</v>
      </c>
      <c r="L1174" t="n">
        <v>34.5</v>
      </c>
      <c r="M1174" t="n">
        <v>3</v>
      </c>
      <c r="N1174" t="n">
        <v>66.47</v>
      </c>
      <c r="O1174" t="n">
        <v>32454.09</v>
      </c>
      <c r="P1174" t="n">
        <v>213.41</v>
      </c>
      <c r="Q1174" t="n">
        <v>444.55</v>
      </c>
      <c r="R1174" t="n">
        <v>65.47</v>
      </c>
      <c r="S1174" t="n">
        <v>48.21</v>
      </c>
      <c r="T1174" t="n">
        <v>2711.32</v>
      </c>
      <c r="U1174" t="n">
        <v>0.74</v>
      </c>
      <c r="V1174" t="n">
        <v>0.78</v>
      </c>
      <c r="W1174" t="n">
        <v>0.18</v>
      </c>
      <c r="X1174" t="n">
        <v>0.15</v>
      </c>
      <c r="Y1174" t="n">
        <v>1</v>
      </c>
      <c r="Z1174" t="n">
        <v>10</v>
      </c>
    </row>
    <row r="1175">
      <c r="A1175" t="n">
        <v>135</v>
      </c>
      <c r="B1175" t="n">
        <v>105</v>
      </c>
      <c r="C1175" t="inlineStr">
        <is>
          <t xml:space="preserve">CONCLUIDO	</t>
        </is>
      </c>
      <c r="D1175" t="n">
        <v>4.9402</v>
      </c>
      <c r="E1175" t="n">
        <v>20.24</v>
      </c>
      <c r="F1175" t="n">
        <v>17.43</v>
      </c>
      <c r="G1175" t="n">
        <v>174.34</v>
      </c>
      <c r="H1175" t="n">
        <v>2.36</v>
      </c>
      <c r="I1175" t="n">
        <v>6</v>
      </c>
      <c r="J1175" t="n">
        <v>261.71</v>
      </c>
      <c r="K1175" t="n">
        <v>55.27</v>
      </c>
      <c r="L1175" t="n">
        <v>34.75</v>
      </c>
      <c r="M1175" t="n">
        <v>3</v>
      </c>
      <c r="N1175" t="n">
        <v>66.68000000000001</v>
      </c>
      <c r="O1175" t="n">
        <v>32511.38</v>
      </c>
      <c r="P1175" t="n">
        <v>213.01</v>
      </c>
      <c r="Q1175" t="n">
        <v>444.55</v>
      </c>
      <c r="R1175" t="n">
        <v>65.73</v>
      </c>
      <c r="S1175" t="n">
        <v>48.21</v>
      </c>
      <c r="T1175" t="n">
        <v>2837.55</v>
      </c>
      <c r="U1175" t="n">
        <v>0.73</v>
      </c>
      <c r="V1175" t="n">
        <v>0.78</v>
      </c>
      <c r="W1175" t="n">
        <v>0.18</v>
      </c>
      <c r="X1175" t="n">
        <v>0.16</v>
      </c>
      <c r="Y1175" t="n">
        <v>1</v>
      </c>
      <c r="Z1175" t="n">
        <v>10</v>
      </c>
    </row>
    <row r="1176">
      <c r="A1176" t="n">
        <v>136</v>
      </c>
      <c r="B1176" t="n">
        <v>105</v>
      </c>
      <c r="C1176" t="inlineStr">
        <is>
          <t xml:space="preserve">CONCLUIDO	</t>
        </is>
      </c>
      <c r="D1176" t="n">
        <v>4.9411</v>
      </c>
      <c r="E1176" t="n">
        <v>20.24</v>
      </c>
      <c r="F1176" t="n">
        <v>17.43</v>
      </c>
      <c r="G1176" t="n">
        <v>174.31</v>
      </c>
      <c r="H1176" t="n">
        <v>2.38</v>
      </c>
      <c r="I1176" t="n">
        <v>6</v>
      </c>
      <c r="J1176" t="n">
        <v>262.17</v>
      </c>
      <c r="K1176" t="n">
        <v>55.27</v>
      </c>
      <c r="L1176" t="n">
        <v>35</v>
      </c>
      <c r="M1176" t="n">
        <v>2</v>
      </c>
      <c r="N1176" t="n">
        <v>66.90000000000001</v>
      </c>
      <c r="O1176" t="n">
        <v>32568.76</v>
      </c>
      <c r="P1176" t="n">
        <v>212.67</v>
      </c>
      <c r="Q1176" t="n">
        <v>444.55</v>
      </c>
      <c r="R1176" t="n">
        <v>65.53</v>
      </c>
      <c r="S1176" t="n">
        <v>48.21</v>
      </c>
      <c r="T1176" t="n">
        <v>2740.85</v>
      </c>
      <c r="U1176" t="n">
        <v>0.74</v>
      </c>
      <c r="V1176" t="n">
        <v>0.78</v>
      </c>
      <c r="W1176" t="n">
        <v>0.18</v>
      </c>
      <c r="X1176" t="n">
        <v>0.15</v>
      </c>
      <c r="Y1176" t="n">
        <v>1</v>
      </c>
      <c r="Z1176" t="n">
        <v>10</v>
      </c>
    </row>
    <row r="1177">
      <c r="A1177" t="n">
        <v>137</v>
      </c>
      <c r="B1177" t="n">
        <v>105</v>
      </c>
      <c r="C1177" t="inlineStr">
        <is>
          <t xml:space="preserve">CONCLUIDO	</t>
        </is>
      </c>
      <c r="D1177" t="n">
        <v>4.9415</v>
      </c>
      <c r="E1177" t="n">
        <v>20.24</v>
      </c>
      <c r="F1177" t="n">
        <v>17.43</v>
      </c>
      <c r="G1177" t="n">
        <v>174.29</v>
      </c>
      <c r="H1177" t="n">
        <v>2.39</v>
      </c>
      <c r="I1177" t="n">
        <v>6</v>
      </c>
      <c r="J1177" t="n">
        <v>262.64</v>
      </c>
      <c r="K1177" t="n">
        <v>55.27</v>
      </c>
      <c r="L1177" t="n">
        <v>35.25</v>
      </c>
      <c r="M1177" t="n">
        <v>1</v>
      </c>
      <c r="N1177" t="n">
        <v>67.12</v>
      </c>
      <c r="O1177" t="n">
        <v>32626.21</v>
      </c>
      <c r="P1177" t="n">
        <v>212.71</v>
      </c>
      <c r="Q1177" t="n">
        <v>444.55</v>
      </c>
      <c r="R1177" t="n">
        <v>65.45999999999999</v>
      </c>
      <c r="S1177" t="n">
        <v>48.21</v>
      </c>
      <c r="T1177" t="n">
        <v>2704.47</v>
      </c>
      <c r="U1177" t="n">
        <v>0.74</v>
      </c>
      <c r="V1177" t="n">
        <v>0.78</v>
      </c>
      <c r="W1177" t="n">
        <v>0.18</v>
      </c>
      <c r="X1177" t="n">
        <v>0.15</v>
      </c>
      <c r="Y1177" t="n">
        <v>1</v>
      </c>
      <c r="Z1177" t="n">
        <v>10</v>
      </c>
    </row>
    <row r="1178">
      <c r="A1178" t="n">
        <v>138</v>
      </c>
      <c r="B1178" t="n">
        <v>105</v>
      </c>
      <c r="C1178" t="inlineStr">
        <is>
          <t xml:space="preserve">CONCLUIDO	</t>
        </is>
      </c>
      <c r="D1178" t="n">
        <v>4.9416</v>
      </c>
      <c r="E1178" t="n">
        <v>20.24</v>
      </c>
      <c r="F1178" t="n">
        <v>17.43</v>
      </c>
      <c r="G1178" t="n">
        <v>174.28</v>
      </c>
      <c r="H1178" t="n">
        <v>2.4</v>
      </c>
      <c r="I1178" t="n">
        <v>6</v>
      </c>
      <c r="J1178" t="n">
        <v>263.1</v>
      </c>
      <c r="K1178" t="n">
        <v>55.27</v>
      </c>
      <c r="L1178" t="n">
        <v>35.5</v>
      </c>
      <c r="M1178" t="n">
        <v>1</v>
      </c>
      <c r="N1178" t="n">
        <v>67.33</v>
      </c>
      <c r="O1178" t="n">
        <v>32683.74</v>
      </c>
      <c r="P1178" t="n">
        <v>212.8</v>
      </c>
      <c r="Q1178" t="n">
        <v>444.55</v>
      </c>
      <c r="R1178" t="n">
        <v>65.47</v>
      </c>
      <c r="S1178" t="n">
        <v>48.21</v>
      </c>
      <c r="T1178" t="n">
        <v>2710.03</v>
      </c>
      <c r="U1178" t="n">
        <v>0.74</v>
      </c>
      <c r="V1178" t="n">
        <v>0.78</v>
      </c>
      <c r="W1178" t="n">
        <v>0.18</v>
      </c>
      <c r="X1178" t="n">
        <v>0.15</v>
      </c>
      <c r="Y1178" t="n">
        <v>1</v>
      </c>
      <c r="Z1178" t="n">
        <v>10</v>
      </c>
    </row>
    <row r="1179">
      <c r="A1179" t="n">
        <v>139</v>
      </c>
      <c r="B1179" t="n">
        <v>105</v>
      </c>
      <c r="C1179" t="inlineStr">
        <is>
          <t xml:space="preserve">CONCLUIDO	</t>
        </is>
      </c>
      <c r="D1179" t="n">
        <v>4.9408</v>
      </c>
      <c r="E1179" t="n">
        <v>20.24</v>
      </c>
      <c r="F1179" t="n">
        <v>17.43</v>
      </c>
      <c r="G1179" t="n">
        <v>174.32</v>
      </c>
      <c r="H1179" t="n">
        <v>2.41</v>
      </c>
      <c r="I1179" t="n">
        <v>6</v>
      </c>
      <c r="J1179" t="n">
        <v>263.57</v>
      </c>
      <c r="K1179" t="n">
        <v>55.27</v>
      </c>
      <c r="L1179" t="n">
        <v>35.75</v>
      </c>
      <c r="M1179" t="n">
        <v>1</v>
      </c>
      <c r="N1179" t="n">
        <v>67.55</v>
      </c>
      <c r="O1179" t="n">
        <v>32741.36</v>
      </c>
      <c r="P1179" t="n">
        <v>212.94</v>
      </c>
      <c r="Q1179" t="n">
        <v>444.55</v>
      </c>
      <c r="R1179" t="n">
        <v>65.56</v>
      </c>
      <c r="S1179" t="n">
        <v>48.21</v>
      </c>
      <c r="T1179" t="n">
        <v>2756.33</v>
      </c>
      <c r="U1179" t="n">
        <v>0.74</v>
      </c>
      <c r="V1179" t="n">
        <v>0.78</v>
      </c>
      <c r="W1179" t="n">
        <v>0.18</v>
      </c>
      <c r="X1179" t="n">
        <v>0.15</v>
      </c>
      <c r="Y1179" t="n">
        <v>1</v>
      </c>
      <c r="Z1179" t="n">
        <v>10</v>
      </c>
    </row>
    <row r="1180">
      <c r="A1180" t="n">
        <v>140</v>
      </c>
      <c r="B1180" t="n">
        <v>105</v>
      </c>
      <c r="C1180" t="inlineStr">
        <is>
          <t xml:space="preserve">CONCLUIDO	</t>
        </is>
      </c>
      <c r="D1180" t="n">
        <v>4.9394</v>
      </c>
      <c r="E1180" t="n">
        <v>20.25</v>
      </c>
      <c r="F1180" t="n">
        <v>17.44</v>
      </c>
      <c r="G1180" t="n">
        <v>174.38</v>
      </c>
      <c r="H1180" t="n">
        <v>2.43</v>
      </c>
      <c r="I1180" t="n">
        <v>6</v>
      </c>
      <c r="J1180" t="n">
        <v>264.04</v>
      </c>
      <c r="K1180" t="n">
        <v>55.27</v>
      </c>
      <c r="L1180" t="n">
        <v>36</v>
      </c>
      <c r="M1180" t="n">
        <v>1</v>
      </c>
      <c r="N1180" t="n">
        <v>67.77</v>
      </c>
      <c r="O1180" t="n">
        <v>32799.06</v>
      </c>
      <c r="P1180" t="n">
        <v>213</v>
      </c>
      <c r="Q1180" t="n">
        <v>444.57</v>
      </c>
      <c r="R1180" t="n">
        <v>65.8</v>
      </c>
      <c r="S1180" t="n">
        <v>48.21</v>
      </c>
      <c r="T1180" t="n">
        <v>2874.19</v>
      </c>
      <c r="U1180" t="n">
        <v>0.73</v>
      </c>
      <c r="V1180" t="n">
        <v>0.78</v>
      </c>
      <c r="W1180" t="n">
        <v>0.18</v>
      </c>
      <c r="X1180" t="n">
        <v>0.16</v>
      </c>
      <c r="Y1180" t="n">
        <v>1</v>
      </c>
      <c r="Z1180" t="n">
        <v>10</v>
      </c>
    </row>
    <row r="1181">
      <c r="A1181" t="n">
        <v>141</v>
      </c>
      <c r="B1181" t="n">
        <v>105</v>
      </c>
      <c r="C1181" t="inlineStr">
        <is>
          <t xml:space="preserve">CONCLUIDO	</t>
        </is>
      </c>
      <c r="D1181" t="n">
        <v>4.9382</v>
      </c>
      <c r="E1181" t="n">
        <v>20.25</v>
      </c>
      <c r="F1181" t="n">
        <v>17.44</v>
      </c>
      <c r="G1181" t="n">
        <v>174.42</v>
      </c>
      <c r="H1181" t="n">
        <v>2.44</v>
      </c>
      <c r="I1181" t="n">
        <v>6</v>
      </c>
      <c r="J1181" t="n">
        <v>264.51</v>
      </c>
      <c r="K1181" t="n">
        <v>55.27</v>
      </c>
      <c r="L1181" t="n">
        <v>36.25</v>
      </c>
      <c r="M1181" t="n">
        <v>0</v>
      </c>
      <c r="N1181" t="n">
        <v>67.98999999999999</v>
      </c>
      <c r="O1181" t="n">
        <v>32856.84</v>
      </c>
      <c r="P1181" t="n">
        <v>213.31</v>
      </c>
      <c r="Q1181" t="n">
        <v>444.55</v>
      </c>
      <c r="R1181" t="n">
        <v>65.94</v>
      </c>
      <c r="S1181" t="n">
        <v>48.21</v>
      </c>
      <c r="T1181" t="n">
        <v>2943.56</v>
      </c>
      <c r="U1181" t="n">
        <v>0.73</v>
      </c>
      <c r="V1181" t="n">
        <v>0.78</v>
      </c>
      <c r="W1181" t="n">
        <v>0.18</v>
      </c>
      <c r="X1181" t="n">
        <v>0.17</v>
      </c>
      <c r="Y1181" t="n">
        <v>1</v>
      </c>
      <c r="Z1181" t="n">
        <v>10</v>
      </c>
    </row>
    <row r="1182">
      <c r="A1182" t="n">
        <v>0</v>
      </c>
      <c r="B1182" t="n">
        <v>60</v>
      </c>
      <c r="C1182" t="inlineStr">
        <is>
          <t xml:space="preserve">CONCLUIDO	</t>
        </is>
      </c>
      <c r="D1182" t="n">
        <v>3.5139</v>
      </c>
      <c r="E1182" t="n">
        <v>28.46</v>
      </c>
      <c r="F1182" t="n">
        <v>22.08</v>
      </c>
      <c r="G1182" t="n">
        <v>7.98</v>
      </c>
      <c r="H1182" t="n">
        <v>0.14</v>
      </c>
      <c r="I1182" t="n">
        <v>166</v>
      </c>
      <c r="J1182" t="n">
        <v>124.63</v>
      </c>
      <c r="K1182" t="n">
        <v>45</v>
      </c>
      <c r="L1182" t="n">
        <v>1</v>
      </c>
      <c r="M1182" t="n">
        <v>164</v>
      </c>
      <c r="N1182" t="n">
        <v>18.64</v>
      </c>
      <c r="O1182" t="n">
        <v>15605.44</v>
      </c>
      <c r="P1182" t="n">
        <v>228.56</v>
      </c>
      <c r="Q1182" t="n">
        <v>444.65</v>
      </c>
      <c r="R1182" t="n">
        <v>217.29</v>
      </c>
      <c r="S1182" t="n">
        <v>48.21</v>
      </c>
      <c r="T1182" t="n">
        <v>77821.88</v>
      </c>
      <c r="U1182" t="n">
        <v>0.22</v>
      </c>
      <c r="V1182" t="n">
        <v>0.62</v>
      </c>
      <c r="W1182" t="n">
        <v>0.43</v>
      </c>
      <c r="X1182" t="n">
        <v>4.8</v>
      </c>
      <c r="Y1182" t="n">
        <v>1</v>
      </c>
      <c r="Z1182" t="n">
        <v>10</v>
      </c>
    </row>
    <row r="1183">
      <c r="A1183" t="n">
        <v>1</v>
      </c>
      <c r="B1183" t="n">
        <v>60</v>
      </c>
      <c r="C1183" t="inlineStr">
        <is>
          <t xml:space="preserve">CONCLUIDO	</t>
        </is>
      </c>
      <c r="D1183" t="n">
        <v>3.8169</v>
      </c>
      <c r="E1183" t="n">
        <v>26.2</v>
      </c>
      <c r="F1183" t="n">
        <v>20.87</v>
      </c>
      <c r="G1183" t="n">
        <v>10.02</v>
      </c>
      <c r="H1183" t="n">
        <v>0.18</v>
      </c>
      <c r="I1183" t="n">
        <v>125</v>
      </c>
      <c r="J1183" t="n">
        <v>124.96</v>
      </c>
      <c r="K1183" t="n">
        <v>45</v>
      </c>
      <c r="L1183" t="n">
        <v>1.25</v>
      </c>
      <c r="M1183" t="n">
        <v>123</v>
      </c>
      <c r="N1183" t="n">
        <v>18.71</v>
      </c>
      <c r="O1183" t="n">
        <v>15645.96</v>
      </c>
      <c r="P1183" t="n">
        <v>215.23</v>
      </c>
      <c r="Q1183" t="n">
        <v>444.64</v>
      </c>
      <c r="R1183" t="n">
        <v>177.84</v>
      </c>
      <c r="S1183" t="n">
        <v>48.21</v>
      </c>
      <c r="T1183" t="n">
        <v>58302.01</v>
      </c>
      <c r="U1183" t="n">
        <v>0.27</v>
      </c>
      <c r="V1183" t="n">
        <v>0.65</v>
      </c>
      <c r="W1183" t="n">
        <v>0.36</v>
      </c>
      <c r="X1183" t="n">
        <v>3.59</v>
      </c>
      <c r="Y1183" t="n">
        <v>1</v>
      </c>
      <c r="Z1183" t="n">
        <v>10</v>
      </c>
    </row>
    <row r="1184">
      <c r="A1184" t="n">
        <v>2</v>
      </c>
      <c r="B1184" t="n">
        <v>60</v>
      </c>
      <c r="C1184" t="inlineStr">
        <is>
          <t xml:space="preserve">CONCLUIDO	</t>
        </is>
      </c>
      <c r="D1184" t="n">
        <v>4.0187</v>
      </c>
      <c r="E1184" t="n">
        <v>24.88</v>
      </c>
      <c r="F1184" t="n">
        <v>20.17</v>
      </c>
      <c r="G1184" t="n">
        <v>11.98</v>
      </c>
      <c r="H1184" t="n">
        <v>0.21</v>
      </c>
      <c r="I1184" t="n">
        <v>101</v>
      </c>
      <c r="J1184" t="n">
        <v>125.29</v>
      </c>
      <c r="K1184" t="n">
        <v>45</v>
      </c>
      <c r="L1184" t="n">
        <v>1.5</v>
      </c>
      <c r="M1184" t="n">
        <v>99</v>
      </c>
      <c r="N1184" t="n">
        <v>18.79</v>
      </c>
      <c r="O1184" t="n">
        <v>15686.51</v>
      </c>
      <c r="P1184" t="n">
        <v>207.27</v>
      </c>
      <c r="Q1184" t="n">
        <v>444.63</v>
      </c>
      <c r="R1184" t="n">
        <v>154.89</v>
      </c>
      <c r="S1184" t="n">
        <v>48.21</v>
      </c>
      <c r="T1184" t="n">
        <v>46943.21</v>
      </c>
      <c r="U1184" t="n">
        <v>0.31</v>
      </c>
      <c r="V1184" t="n">
        <v>0.68</v>
      </c>
      <c r="W1184" t="n">
        <v>0.32</v>
      </c>
      <c r="X1184" t="n">
        <v>2.89</v>
      </c>
      <c r="Y1184" t="n">
        <v>1</v>
      </c>
      <c r="Z1184" t="n">
        <v>10</v>
      </c>
    </row>
    <row r="1185">
      <c r="A1185" t="n">
        <v>3</v>
      </c>
      <c r="B1185" t="n">
        <v>60</v>
      </c>
      <c r="C1185" t="inlineStr">
        <is>
          <t xml:space="preserve">CONCLUIDO	</t>
        </is>
      </c>
      <c r="D1185" t="n">
        <v>4.1797</v>
      </c>
      <c r="E1185" t="n">
        <v>23.93</v>
      </c>
      <c r="F1185" t="n">
        <v>19.65</v>
      </c>
      <c r="G1185" t="n">
        <v>14.03</v>
      </c>
      <c r="H1185" t="n">
        <v>0.25</v>
      </c>
      <c r="I1185" t="n">
        <v>84</v>
      </c>
      <c r="J1185" t="n">
        <v>125.62</v>
      </c>
      <c r="K1185" t="n">
        <v>45</v>
      </c>
      <c r="L1185" t="n">
        <v>1.75</v>
      </c>
      <c r="M1185" t="n">
        <v>82</v>
      </c>
      <c r="N1185" t="n">
        <v>18.87</v>
      </c>
      <c r="O1185" t="n">
        <v>15727.09</v>
      </c>
      <c r="P1185" t="n">
        <v>201.18</v>
      </c>
      <c r="Q1185" t="n">
        <v>444.67</v>
      </c>
      <c r="R1185" t="n">
        <v>137.97</v>
      </c>
      <c r="S1185" t="n">
        <v>48.21</v>
      </c>
      <c r="T1185" t="n">
        <v>38571.47</v>
      </c>
      <c r="U1185" t="n">
        <v>0.35</v>
      </c>
      <c r="V1185" t="n">
        <v>0.6899999999999999</v>
      </c>
      <c r="W1185" t="n">
        <v>0.29</v>
      </c>
      <c r="X1185" t="n">
        <v>2.37</v>
      </c>
      <c r="Y1185" t="n">
        <v>1</v>
      </c>
      <c r="Z1185" t="n">
        <v>10</v>
      </c>
    </row>
    <row r="1186">
      <c r="A1186" t="n">
        <v>4</v>
      </c>
      <c r="B1186" t="n">
        <v>60</v>
      </c>
      <c r="C1186" t="inlineStr">
        <is>
          <t xml:space="preserve">CONCLUIDO	</t>
        </is>
      </c>
      <c r="D1186" t="n">
        <v>4.2978</v>
      </c>
      <c r="E1186" t="n">
        <v>23.27</v>
      </c>
      <c r="F1186" t="n">
        <v>19.3</v>
      </c>
      <c r="G1186" t="n">
        <v>16.08</v>
      </c>
      <c r="H1186" t="n">
        <v>0.28</v>
      </c>
      <c r="I1186" t="n">
        <v>72</v>
      </c>
      <c r="J1186" t="n">
        <v>125.95</v>
      </c>
      <c r="K1186" t="n">
        <v>45</v>
      </c>
      <c r="L1186" t="n">
        <v>2</v>
      </c>
      <c r="M1186" t="n">
        <v>70</v>
      </c>
      <c r="N1186" t="n">
        <v>18.95</v>
      </c>
      <c r="O1186" t="n">
        <v>15767.7</v>
      </c>
      <c r="P1186" t="n">
        <v>196.87</v>
      </c>
      <c r="Q1186" t="n">
        <v>444.57</v>
      </c>
      <c r="R1186" t="n">
        <v>126.2</v>
      </c>
      <c r="S1186" t="n">
        <v>48.21</v>
      </c>
      <c r="T1186" t="n">
        <v>32747.38</v>
      </c>
      <c r="U1186" t="n">
        <v>0.38</v>
      </c>
      <c r="V1186" t="n">
        <v>0.71</v>
      </c>
      <c r="W1186" t="n">
        <v>0.28</v>
      </c>
      <c r="X1186" t="n">
        <v>2.02</v>
      </c>
      <c r="Y1186" t="n">
        <v>1</v>
      </c>
      <c r="Z1186" t="n">
        <v>10</v>
      </c>
    </row>
    <row r="1187">
      <c r="A1187" t="n">
        <v>5</v>
      </c>
      <c r="B1187" t="n">
        <v>60</v>
      </c>
      <c r="C1187" t="inlineStr">
        <is>
          <t xml:space="preserve">CONCLUIDO	</t>
        </is>
      </c>
      <c r="D1187" t="n">
        <v>4.3948</v>
      </c>
      <c r="E1187" t="n">
        <v>22.75</v>
      </c>
      <c r="F1187" t="n">
        <v>19.01</v>
      </c>
      <c r="G1187" t="n">
        <v>18.11</v>
      </c>
      <c r="H1187" t="n">
        <v>0.31</v>
      </c>
      <c r="I1187" t="n">
        <v>63</v>
      </c>
      <c r="J1187" t="n">
        <v>126.28</v>
      </c>
      <c r="K1187" t="n">
        <v>45</v>
      </c>
      <c r="L1187" t="n">
        <v>2.25</v>
      </c>
      <c r="M1187" t="n">
        <v>61</v>
      </c>
      <c r="N1187" t="n">
        <v>19.03</v>
      </c>
      <c r="O1187" t="n">
        <v>15808.34</v>
      </c>
      <c r="P1187" t="n">
        <v>193.33</v>
      </c>
      <c r="Q1187" t="n">
        <v>444.6</v>
      </c>
      <c r="R1187" t="n">
        <v>117</v>
      </c>
      <c r="S1187" t="n">
        <v>48.21</v>
      </c>
      <c r="T1187" t="n">
        <v>28191.89</v>
      </c>
      <c r="U1187" t="n">
        <v>0.41</v>
      </c>
      <c r="V1187" t="n">
        <v>0.72</v>
      </c>
      <c r="W1187" t="n">
        <v>0.27</v>
      </c>
      <c r="X1187" t="n">
        <v>1.73</v>
      </c>
      <c r="Y1187" t="n">
        <v>1</v>
      </c>
      <c r="Z1187" t="n">
        <v>10</v>
      </c>
    </row>
    <row r="1188">
      <c r="A1188" t="n">
        <v>6</v>
      </c>
      <c r="B1188" t="n">
        <v>60</v>
      </c>
      <c r="C1188" t="inlineStr">
        <is>
          <t xml:space="preserve">CONCLUIDO	</t>
        </is>
      </c>
      <c r="D1188" t="n">
        <v>4.4931</v>
      </c>
      <c r="E1188" t="n">
        <v>22.26</v>
      </c>
      <c r="F1188" t="n">
        <v>18.69</v>
      </c>
      <c r="G1188" t="n">
        <v>20.03</v>
      </c>
      <c r="H1188" t="n">
        <v>0.35</v>
      </c>
      <c r="I1188" t="n">
        <v>56</v>
      </c>
      <c r="J1188" t="n">
        <v>126.61</v>
      </c>
      <c r="K1188" t="n">
        <v>45</v>
      </c>
      <c r="L1188" t="n">
        <v>2.5</v>
      </c>
      <c r="M1188" t="n">
        <v>54</v>
      </c>
      <c r="N1188" t="n">
        <v>19.11</v>
      </c>
      <c r="O1188" t="n">
        <v>15849</v>
      </c>
      <c r="P1188" t="n">
        <v>189.33</v>
      </c>
      <c r="Q1188" t="n">
        <v>444.61</v>
      </c>
      <c r="R1188" t="n">
        <v>106.12</v>
      </c>
      <c r="S1188" t="n">
        <v>48.21</v>
      </c>
      <c r="T1188" t="n">
        <v>22786.72</v>
      </c>
      <c r="U1188" t="n">
        <v>0.45</v>
      </c>
      <c r="V1188" t="n">
        <v>0.73</v>
      </c>
      <c r="W1188" t="n">
        <v>0.26</v>
      </c>
      <c r="X1188" t="n">
        <v>1.41</v>
      </c>
      <c r="Y1188" t="n">
        <v>1</v>
      </c>
      <c r="Z1188" t="n">
        <v>10</v>
      </c>
    </row>
    <row r="1189">
      <c r="A1189" t="n">
        <v>7</v>
      </c>
      <c r="B1189" t="n">
        <v>60</v>
      </c>
      <c r="C1189" t="inlineStr">
        <is>
          <t xml:space="preserve">CONCLUIDO	</t>
        </is>
      </c>
      <c r="D1189" t="n">
        <v>4.4789</v>
      </c>
      <c r="E1189" t="n">
        <v>22.33</v>
      </c>
      <c r="F1189" t="n">
        <v>18.89</v>
      </c>
      <c r="G1189" t="n">
        <v>22.23</v>
      </c>
      <c r="H1189" t="n">
        <v>0.38</v>
      </c>
      <c r="I1189" t="n">
        <v>51</v>
      </c>
      <c r="J1189" t="n">
        <v>126.94</v>
      </c>
      <c r="K1189" t="n">
        <v>45</v>
      </c>
      <c r="L1189" t="n">
        <v>2.75</v>
      </c>
      <c r="M1189" t="n">
        <v>49</v>
      </c>
      <c r="N1189" t="n">
        <v>19.19</v>
      </c>
      <c r="O1189" t="n">
        <v>15889.69</v>
      </c>
      <c r="P1189" t="n">
        <v>190.87</v>
      </c>
      <c r="Q1189" t="n">
        <v>444.56</v>
      </c>
      <c r="R1189" t="n">
        <v>115.03</v>
      </c>
      <c r="S1189" t="n">
        <v>48.21</v>
      </c>
      <c r="T1189" t="n">
        <v>27265.65</v>
      </c>
      <c r="U1189" t="n">
        <v>0.42</v>
      </c>
      <c r="V1189" t="n">
        <v>0.72</v>
      </c>
      <c r="W1189" t="n">
        <v>0.21</v>
      </c>
      <c r="X1189" t="n">
        <v>1.61</v>
      </c>
      <c r="Y1189" t="n">
        <v>1</v>
      </c>
      <c r="Z1189" t="n">
        <v>10</v>
      </c>
    </row>
    <row r="1190">
      <c r="A1190" t="n">
        <v>8</v>
      </c>
      <c r="B1190" t="n">
        <v>60</v>
      </c>
      <c r="C1190" t="inlineStr">
        <is>
          <t xml:space="preserve">CONCLUIDO	</t>
        </is>
      </c>
      <c r="D1190" t="n">
        <v>4.5645</v>
      </c>
      <c r="E1190" t="n">
        <v>21.91</v>
      </c>
      <c r="F1190" t="n">
        <v>18.6</v>
      </c>
      <c r="G1190" t="n">
        <v>24.26</v>
      </c>
      <c r="H1190" t="n">
        <v>0.42</v>
      </c>
      <c r="I1190" t="n">
        <v>46</v>
      </c>
      <c r="J1190" t="n">
        <v>127.27</v>
      </c>
      <c r="K1190" t="n">
        <v>45</v>
      </c>
      <c r="L1190" t="n">
        <v>3</v>
      </c>
      <c r="M1190" t="n">
        <v>44</v>
      </c>
      <c r="N1190" t="n">
        <v>19.27</v>
      </c>
      <c r="O1190" t="n">
        <v>15930.42</v>
      </c>
      <c r="P1190" t="n">
        <v>187.2</v>
      </c>
      <c r="Q1190" t="n">
        <v>444.55</v>
      </c>
      <c r="R1190" t="n">
        <v>103.91</v>
      </c>
      <c r="S1190" t="n">
        <v>48.21</v>
      </c>
      <c r="T1190" t="n">
        <v>21732.11</v>
      </c>
      <c r="U1190" t="n">
        <v>0.46</v>
      </c>
      <c r="V1190" t="n">
        <v>0.73</v>
      </c>
      <c r="W1190" t="n">
        <v>0.24</v>
      </c>
      <c r="X1190" t="n">
        <v>1.32</v>
      </c>
      <c r="Y1190" t="n">
        <v>1</v>
      </c>
      <c r="Z1190" t="n">
        <v>10</v>
      </c>
    </row>
    <row r="1191">
      <c r="A1191" t="n">
        <v>9</v>
      </c>
      <c r="B1191" t="n">
        <v>60</v>
      </c>
      <c r="C1191" t="inlineStr">
        <is>
          <t xml:space="preserve">CONCLUIDO	</t>
        </is>
      </c>
      <c r="D1191" t="n">
        <v>4.6134</v>
      </c>
      <c r="E1191" t="n">
        <v>21.68</v>
      </c>
      <c r="F1191" t="n">
        <v>18.47</v>
      </c>
      <c r="G1191" t="n">
        <v>26.39</v>
      </c>
      <c r="H1191" t="n">
        <v>0.45</v>
      </c>
      <c r="I1191" t="n">
        <v>42</v>
      </c>
      <c r="J1191" t="n">
        <v>127.6</v>
      </c>
      <c r="K1191" t="n">
        <v>45</v>
      </c>
      <c r="L1191" t="n">
        <v>3.25</v>
      </c>
      <c r="M1191" t="n">
        <v>40</v>
      </c>
      <c r="N1191" t="n">
        <v>19.35</v>
      </c>
      <c r="O1191" t="n">
        <v>15971.17</v>
      </c>
      <c r="P1191" t="n">
        <v>185.4</v>
      </c>
      <c r="Q1191" t="n">
        <v>444.64</v>
      </c>
      <c r="R1191" t="n">
        <v>99.56999999999999</v>
      </c>
      <c r="S1191" t="n">
        <v>48.21</v>
      </c>
      <c r="T1191" t="n">
        <v>19582.14</v>
      </c>
      <c r="U1191" t="n">
        <v>0.48</v>
      </c>
      <c r="V1191" t="n">
        <v>0.74</v>
      </c>
      <c r="W1191" t="n">
        <v>0.23</v>
      </c>
      <c r="X1191" t="n">
        <v>1.19</v>
      </c>
      <c r="Y1191" t="n">
        <v>1</v>
      </c>
      <c r="Z1191" t="n">
        <v>10</v>
      </c>
    </row>
    <row r="1192">
      <c r="A1192" t="n">
        <v>10</v>
      </c>
      <c r="B1192" t="n">
        <v>60</v>
      </c>
      <c r="C1192" t="inlineStr">
        <is>
          <t xml:space="preserve">CONCLUIDO	</t>
        </is>
      </c>
      <c r="D1192" t="n">
        <v>4.6498</v>
      </c>
      <c r="E1192" t="n">
        <v>21.51</v>
      </c>
      <c r="F1192" t="n">
        <v>18.38</v>
      </c>
      <c r="G1192" t="n">
        <v>28.27</v>
      </c>
      <c r="H1192" t="n">
        <v>0.48</v>
      </c>
      <c r="I1192" t="n">
        <v>39</v>
      </c>
      <c r="J1192" t="n">
        <v>127.93</v>
      </c>
      <c r="K1192" t="n">
        <v>45</v>
      </c>
      <c r="L1192" t="n">
        <v>3.5</v>
      </c>
      <c r="M1192" t="n">
        <v>37</v>
      </c>
      <c r="N1192" t="n">
        <v>19.43</v>
      </c>
      <c r="O1192" t="n">
        <v>16011.95</v>
      </c>
      <c r="P1192" t="n">
        <v>183.79</v>
      </c>
      <c r="Q1192" t="n">
        <v>444.61</v>
      </c>
      <c r="R1192" t="n">
        <v>96.47</v>
      </c>
      <c r="S1192" t="n">
        <v>48.21</v>
      </c>
      <c r="T1192" t="n">
        <v>18044.43</v>
      </c>
      <c r="U1192" t="n">
        <v>0.5</v>
      </c>
      <c r="V1192" t="n">
        <v>0.74</v>
      </c>
      <c r="W1192" t="n">
        <v>0.23</v>
      </c>
      <c r="X1192" t="n">
        <v>1.1</v>
      </c>
      <c r="Y1192" t="n">
        <v>1</v>
      </c>
      <c r="Z1192" t="n">
        <v>10</v>
      </c>
    </row>
    <row r="1193">
      <c r="A1193" t="n">
        <v>11</v>
      </c>
      <c r="B1193" t="n">
        <v>60</v>
      </c>
      <c r="C1193" t="inlineStr">
        <is>
          <t xml:space="preserve">CONCLUIDO	</t>
        </is>
      </c>
      <c r="D1193" t="n">
        <v>4.6888</v>
      </c>
      <c r="E1193" t="n">
        <v>21.33</v>
      </c>
      <c r="F1193" t="n">
        <v>18.28</v>
      </c>
      <c r="G1193" t="n">
        <v>30.46</v>
      </c>
      <c r="H1193" t="n">
        <v>0.52</v>
      </c>
      <c r="I1193" t="n">
        <v>36</v>
      </c>
      <c r="J1193" t="n">
        <v>128.26</v>
      </c>
      <c r="K1193" t="n">
        <v>45</v>
      </c>
      <c r="L1193" t="n">
        <v>3.75</v>
      </c>
      <c r="M1193" t="n">
        <v>34</v>
      </c>
      <c r="N1193" t="n">
        <v>19.51</v>
      </c>
      <c r="O1193" t="n">
        <v>16052.76</v>
      </c>
      <c r="P1193" t="n">
        <v>182.06</v>
      </c>
      <c r="Q1193" t="n">
        <v>444.56</v>
      </c>
      <c r="R1193" t="n">
        <v>93.19</v>
      </c>
      <c r="S1193" t="n">
        <v>48.21</v>
      </c>
      <c r="T1193" t="n">
        <v>16420.79</v>
      </c>
      <c r="U1193" t="n">
        <v>0.52</v>
      </c>
      <c r="V1193" t="n">
        <v>0.75</v>
      </c>
      <c r="W1193" t="n">
        <v>0.22</v>
      </c>
      <c r="X1193" t="n">
        <v>1</v>
      </c>
      <c r="Y1193" t="n">
        <v>1</v>
      </c>
      <c r="Z1193" t="n">
        <v>10</v>
      </c>
    </row>
    <row r="1194">
      <c r="A1194" t="n">
        <v>12</v>
      </c>
      <c r="B1194" t="n">
        <v>60</v>
      </c>
      <c r="C1194" t="inlineStr">
        <is>
          <t xml:space="preserve">CONCLUIDO	</t>
        </is>
      </c>
      <c r="D1194" t="n">
        <v>4.7095</v>
      </c>
      <c r="E1194" t="n">
        <v>21.23</v>
      </c>
      <c r="F1194" t="n">
        <v>18.23</v>
      </c>
      <c r="G1194" t="n">
        <v>32.17</v>
      </c>
      <c r="H1194" t="n">
        <v>0.55</v>
      </c>
      <c r="I1194" t="n">
        <v>34</v>
      </c>
      <c r="J1194" t="n">
        <v>128.59</v>
      </c>
      <c r="K1194" t="n">
        <v>45</v>
      </c>
      <c r="L1194" t="n">
        <v>4</v>
      </c>
      <c r="M1194" t="n">
        <v>32</v>
      </c>
      <c r="N1194" t="n">
        <v>19.59</v>
      </c>
      <c r="O1194" t="n">
        <v>16093.6</v>
      </c>
      <c r="P1194" t="n">
        <v>180.98</v>
      </c>
      <c r="Q1194" t="n">
        <v>444.56</v>
      </c>
      <c r="R1194" t="n">
        <v>91.84</v>
      </c>
      <c r="S1194" t="n">
        <v>48.21</v>
      </c>
      <c r="T1194" t="n">
        <v>15752.85</v>
      </c>
      <c r="U1194" t="n">
        <v>0.52</v>
      </c>
      <c r="V1194" t="n">
        <v>0.75</v>
      </c>
      <c r="W1194" t="n">
        <v>0.22</v>
      </c>
      <c r="X1194" t="n">
        <v>0.96</v>
      </c>
      <c r="Y1194" t="n">
        <v>1</v>
      </c>
      <c r="Z1194" t="n">
        <v>10</v>
      </c>
    </row>
    <row r="1195">
      <c r="A1195" t="n">
        <v>13</v>
      </c>
      <c r="B1195" t="n">
        <v>60</v>
      </c>
      <c r="C1195" t="inlineStr">
        <is>
          <t xml:space="preserve">CONCLUIDO	</t>
        </is>
      </c>
      <c r="D1195" t="n">
        <v>4.737</v>
      </c>
      <c r="E1195" t="n">
        <v>21.11</v>
      </c>
      <c r="F1195" t="n">
        <v>18.16</v>
      </c>
      <c r="G1195" t="n">
        <v>34.05</v>
      </c>
      <c r="H1195" t="n">
        <v>0.58</v>
      </c>
      <c r="I1195" t="n">
        <v>32</v>
      </c>
      <c r="J1195" t="n">
        <v>128.92</v>
      </c>
      <c r="K1195" t="n">
        <v>45</v>
      </c>
      <c r="L1195" t="n">
        <v>4.25</v>
      </c>
      <c r="M1195" t="n">
        <v>30</v>
      </c>
      <c r="N1195" t="n">
        <v>19.68</v>
      </c>
      <c r="O1195" t="n">
        <v>16134.46</v>
      </c>
      <c r="P1195" t="n">
        <v>179.72</v>
      </c>
      <c r="Q1195" t="n">
        <v>444.57</v>
      </c>
      <c r="R1195" t="n">
        <v>89.53</v>
      </c>
      <c r="S1195" t="n">
        <v>48.21</v>
      </c>
      <c r="T1195" t="n">
        <v>14609.21</v>
      </c>
      <c r="U1195" t="n">
        <v>0.54</v>
      </c>
      <c r="V1195" t="n">
        <v>0.75</v>
      </c>
      <c r="W1195" t="n">
        <v>0.21</v>
      </c>
      <c r="X1195" t="n">
        <v>0.88</v>
      </c>
      <c r="Y1195" t="n">
        <v>1</v>
      </c>
      <c r="Z1195" t="n">
        <v>10</v>
      </c>
    </row>
    <row r="1196">
      <c r="A1196" t="n">
        <v>14</v>
      </c>
      <c r="B1196" t="n">
        <v>60</v>
      </c>
      <c r="C1196" t="inlineStr">
        <is>
          <t xml:space="preserve">CONCLUIDO	</t>
        </is>
      </c>
      <c r="D1196" t="n">
        <v>4.7621</v>
      </c>
      <c r="E1196" t="n">
        <v>21</v>
      </c>
      <c r="F1196" t="n">
        <v>18.1</v>
      </c>
      <c r="G1196" t="n">
        <v>36.2</v>
      </c>
      <c r="H1196" t="n">
        <v>0.62</v>
      </c>
      <c r="I1196" t="n">
        <v>30</v>
      </c>
      <c r="J1196" t="n">
        <v>129.25</v>
      </c>
      <c r="K1196" t="n">
        <v>45</v>
      </c>
      <c r="L1196" t="n">
        <v>4.5</v>
      </c>
      <c r="M1196" t="n">
        <v>28</v>
      </c>
      <c r="N1196" t="n">
        <v>19.76</v>
      </c>
      <c r="O1196" t="n">
        <v>16175.36</v>
      </c>
      <c r="P1196" t="n">
        <v>178.44</v>
      </c>
      <c r="Q1196" t="n">
        <v>444.56</v>
      </c>
      <c r="R1196" t="n">
        <v>87.44</v>
      </c>
      <c r="S1196" t="n">
        <v>48.21</v>
      </c>
      <c r="T1196" t="n">
        <v>13576.86</v>
      </c>
      <c r="U1196" t="n">
        <v>0.55</v>
      </c>
      <c r="V1196" t="n">
        <v>0.75</v>
      </c>
      <c r="W1196" t="n">
        <v>0.21</v>
      </c>
      <c r="X1196" t="n">
        <v>0.82</v>
      </c>
      <c r="Y1196" t="n">
        <v>1</v>
      </c>
      <c r="Z1196" t="n">
        <v>10</v>
      </c>
    </row>
    <row r="1197">
      <c r="A1197" t="n">
        <v>15</v>
      </c>
      <c r="B1197" t="n">
        <v>60</v>
      </c>
      <c r="C1197" t="inlineStr">
        <is>
          <t xml:space="preserve">CONCLUIDO	</t>
        </is>
      </c>
      <c r="D1197" t="n">
        <v>4.7933</v>
      </c>
      <c r="E1197" t="n">
        <v>20.86</v>
      </c>
      <c r="F1197" t="n">
        <v>18.01</v>
      </c>
      <c r="G1197" t="n">
        <v>38.6</v>
      </c>
      <c r="H1197" t="n">
        <v>0.65</v>
      </c>
      <c r="I1197" t="n">
        <v>28</v>
      </c>
      <c r="J1197" t="n">
        <v>129.59</v>
      </c>
      <c r="K1197" t="n">
        <v>45</v>
      </c>
      <c r="L1197" t="n">
        <v>4.75</v>
      </c>
      <c r="M1197" t="n">
        <v>26</v>
      </c>
      <c r="N1197" t="n">
        <v>19.84</v>
      </c>
      <c r="O1197" t="n">
        <v>16216.29</v>
      </c>
      <c r="P1197" t="n">
        <v>176.73</v>
      </c>
      <c r="Q1197" t="n">
        <v>444.57</v>
      </c>
      <c r="R1197" t="n">
        <v>84.43000000000001</v>
      </c>
      <c r="S1197" t="n">
        <v>48.21</v>
      </c>
      <c r="T1197" t="n">
        <v>12079.68</v>
      </c>
      <c r="U1197" t="n">
        <v>0.57</v>
      </c>
      <c r="V1197" t="n">
        <v>0.76</v>
      </c>
      <c r="W1197" t="n">
        <v>0.21</v>
      </c>
      <c r="X1197" t="n">
        <v>0.74</v>
      </c>
      <c r="Y1197" t="n">
        <v>1</v>
      </c>
      <c r="Z1197" t="n">
        <v>10</v>
      </c>
    </row>
    <row r="1198">
      <c r="A1198" t="n">
        <v>16</v>
      </c>
      <c r="B1198" t="n">
        <v>60</v>
      </c>
      <c r="C1198" t="inlineStr">
        <is>
          <t xml:space="preserve">CONCLUIDO	</t>
        </is>
      </c>
      <c r="D1198" t="n">
        <v>4.82</v>
      </c>
      <c r="E1198" t="n">
        <v>20.75</v>
      </c>
      <c r="F1198" t="n">
        <v>17.92</v>
      </c>
      <c r="G1198" t="n">
        <v>39.83</v>
      </c>
      <c r="H1198" t="n">
        <v>0.68</v>
      </c>
      <c r="I1198" t="n">
        <v>27</v>
      </c>
      <c r="J1198" t="n">
        <v>129.92</v>
      </c>
      <c r="K1198" t="n">
        <v>45</v>
      </c>
      <c r="L1198" t="n">
        <v>5</v>
      </c>
      <c r="M1198" t="n">
        <v>25</v>
      </c>
      <c r="N1198" t="n">
        <v>19.92</v>
      </c>
      <c r="O1198" t="n">
        <v>16257.24</v>
      </c>
      <c r="P1198" t="n">
        <v>175.07</v>
      </c>
      <c r="Q1198" t="n">
        <v>444.57</v>
      </c>
      <c r="R1198" t="n">
        <v>81.93000000000001</v>
      </c>
      <c r="S1198" t="n">
        <v>48.21</v>
      </c>
      <c r="T1198" t="n">
        <v>10834.28</v>
      </c>
      <c r="U1198" t="n">
        <v>0.59</v>
      </c>
      <c r="V1198" t="n">
        <v>0.76</v>
      </c>
      <c r="W1198" t="n">
        <v>0.19</v>
      </c>
      <c r="X1198" t="n">
        <v>0.65</v>
      </c>
      <c r="Y1198" t="n">
        <v>1</v>
      </c>
      <c r="Z1198" t="n">
        <v>10</v>
      </c>
    </row>
    <row r="1199">
      <c r="A1199" t="n">
        <v>17</v>
      </c>
      <c r="B1199" t="n">
        <v>60</v>
      </c>
      <c r="C1199" t="inlineStr">
        <is>
          <t xml:space="preserve">CONCLUIDO	</t>
        </is>
      </c>
      <c r="D1199" t="n">
        <v>4.8191</v>
      </c>
      <c r="E1199" t="n">
        <v>20.75</v>
      </c>
      <c r="F1199" t="n">
        <v>17.98</v>
      </c>
      <c r="G1199" t="n">
        <v>43.15</v>
      </c>
      <c r="H1199" t="n">
        <v>0.71</v>
      </c>
      <c r="I1199" t="n">
        <v>25</v>
      </c>
      <c r="J1199" t="n">
        <v>130.25</v>
      </c>
      <c r="K1199" t="n">
        <v>45</v>
      </c>
      <c r="L1199" t="n">
        <v>5.25</v>
      </c>
      <c r="M1199" t="n">
        <v>23</v>
      </c>
      <c r="N1199" t="n">
        <v>20</v>
      </c>
      <c r="O1199" t="n">
        <v>16298.23</v>
      </c>
      <c r="P1199" t="n">
        <v>175.03</v>
      </c>
      <c r="Q1199" t="n">
        <v>444.56</v>
      </c>
      <c r="R1199" t="n">
        <v>83.64</v>
      </c>
      <c r="S1199" t="n">
        <v>48.21</v>
      </c>
      <c r="T1199" t="n">
        <v>11702.23</v>
      </c>
      <c r="U1199" t="n">
        <v>0.58</v>
      </c>
      <c r="V1199" t="n">
        <v>0.76</v>
      </c>
      <c r="W1199" t="n">
        <v>0.2</v>
      </c>
      <c r="X1199" t="n">
        <v>0.7</v>
      </c>
      <c r="Y1199" t="n">
        <v>1</v>
      </c>
      <c r="Z1199" t="n">
        <v>10</v>
      </c>
    </row>
    <row r="1200">
      <c r="A1200" t="n">
        <v>18</v>
      </c>
      <c r="B1200" t="n">
        <v>60</v>
      </c>
      <c r="C1200" t="inlineStr">
        <is>
          <t xml:space="preserve">CONCLUIDO	</t>
        </is>
      </c>
      <c r="D1200" t="n">
        <v>4.8286</v>
      </c>
      <c r="E1200" t="n">
        <v>20.71</v>
      </c>
      <c r="F1200" t="n">
        <v>17.96</v>
      </c>
      <c r="G1200" t="n">
        <v>44.91</v>
      </c>
      <c r="H1200" t="n">
        <v>0.74</v>
      </c>
      <c r="I1200" t="n">
        <v>24</v>
      </c>
      <c r="J1200" t="n">
        <v>130.58</v>
      </c>
      <c r="K1200" t="n">
        <v>45</v>
      </c>
      <c r="L1200" t="n">
        <v>5.5</v>
      </c>
      <c r="M1200" t="n">
        <v>22</v>
      </c>
      <c r="N1200" t="n">
        <v>20.09</v>
      </c>
      <c r="O1200" t="n">
        <v>16339.24</v>
      </c>
      <c r="P1200" t="n">
        <v>174.53</v>
      </c>
      <c r="Q1200" t="n">
        <v>444.55</v>
      </c>
      <c r="R1200" t="n">
        <v>83.09999999999999</v>
      </c>
      <c r="S1200" t="n">
        <v>48.21</v>
      </c>
      <c r="T1200" t="n">
        <v>11437</v>
      </c>
      <c r="U1200" t="n">
        <v>0.58</v>
      </c>
      <c r="V1200" t="n">
        <v>0.76</v>
      </c>
      <c r="W1200" t="n">
        <v>0.2</v>
      </c>
      <c r="X1200" t="n">
        <v>0.6899999999999999</v>
      </c>
      <c r="Y1200" t="n">
        <v>1</v>
      </c>
      <c r="Z1200" t="n">
        <v>10</v>
      </c>
    </row>
    <row r="1201">
      <c r="A1201" t="n">
        <v>19</v>
      </c>
      <c r="B1201" t="n">
        <v>60</v>
      </c>
      <c r="C1201" t="inlineStr">
        <is>
          <t xml:space="preserve">CONCLUIDO	</t>
        </is>
      </c>
      <c r="D1201" t="n">
        <v>4.8461</v>
      </c>
      <c r="E1201" t="n">
        <v>20.64</v>
      </c>
      <c r="F1201" t="n">
        <v>17.91</v>
      </c>
      <c r="G1201" t="n">
        <v>46.73</v>
      </c>
      <c r="H1201" t="n">
        <v>0.78</v>
      </c>
      <c r="I1201" t="n">
        <v>23</v>
      </c>
      <c r="J1201" t="n">
        <v>130.92</v>
      </c>
      <c r="K1201" t="n">
        <v>45</v>
      </c>
      <c r="L1201" t="n">
        <v>5.75</v>
      </c>
      <c r="M1201" t="n">
        <v>21</v>
      </c>
      <c r="N1201" t="n">
        <v>20.17</v>
      </c>
      <c r="O1201" t="n">
        <v>16380.29</v>
      </c>
      <c r="P1201" t="n">
        <v>173.38</v>
      </c>
      <c r="Q1201" t="n">
        <v>444.58</v>
      </c>
      <c r="R1201" t="n">
        <v>81.45999999999999</v>
      </c>
      <c r="S1201" t="n">
        <v>48.21</v>
      </c>
      <c r="T1201" t="n">
        <v>10620.2</v>
      </c>
      <c r="U1201" t="n">
        <v>0.59</v>
      </c>
      <c r="V1201" t="n">
        <v>0.76</v>
      </c>
      <c r="W1201" t="n">
        <v>0.2</v>
      </c>
      <c r="X1201" t="n">
        <v>0.64</v>
      </c>
      <c r="Y1201" t="n">
        <v>1</v>
      </c>
      <c r="Z1201" t="n">
        <v>10</v>
      </c>
    </row>
    <row r="1202">
      <c r="A1202" t="n">
        <v>20</v>
      </c>
      <c r="B1202" t="n">
        <v>60</v>
      </c>
      <c r="C1202" t="inlineStr">
        <is>
          <t xml:space="preserve">CONCLUIDO	</t>
        </is>
      </c>
      <c r="D1202" t="n">
        <v>4.8593</v>
      </c>
      <c r="E1202" t="n">
        <v>20.58</v>
      </c>
      <c r="F1202" t="n">
        <v>17.88</v>
      </c>
      <c r="G1202" t="n">
        <v>48.78</v>
      </c>
      <c r="H1202" t="n">
        <v>0.8100000000000001</v>
      </c>
      <c r="I1202" t="n">
        <v>22</v>
      </c>
      <c r="J1202" t="n">
        <v>131.25</v>
      </c>
      <c r="K1202" t="n">
        <v>45</v>
      </c>
      <c r="L1202" t="n">
        <v>6</v>
      </c>
      <c r="M1202" t="n">
        <v>20</v>
      </c>
      <c r="N1202" t="n">
        <v>20.25</v>
      </c>
      <c r="O1202" t="n">
        <v>16421.36</v>
      </c>
      <c r="P1202" t="n">
        <v>172.32</v>
      </c>
      <c r="Q1202" t="n">
        <v>444.55</v>
      </c>
      <c r="R1202" t="n">
        <v>80.43000000000001</v>
      </c>
      <c r="S1202" t="n">
        <v>48.21</v>
      </c>
      <c r="T1202" t="n">
        <v>10108.82</v>
      </c>
      <c r="U1202" t="n">
        <v>0.6</v>
      </c>
      <c r="V1202" t="n">
        <v>0.76</v>
      </c>
      <c r="W1202" t="n">
        <v>0.2</v>
      </c>
      <c r="X1202" t="n">
        <v>0.61</v>
      </c>
      <c r="Y1202" t="n">
        <v>1</v>
      </c>
      <c r="Z1202" t="n">
        <v>10</v>
      </c>
    </row>
    <row r="1203">
      <c r="A1203" t="n">
        <v>21</v>
      </c>
      <c r="B1203" t="n">
        <v>60</v>
      </c>
      <c r="C1203" t="inlineStr">
        <is>
          <t xml:space="preserve">CONCLUIDO	</t>
        </is>
      </c>
      <c r="D1203" t="n">
        <v>4.8734</v>
      </c>
      <c r="E1203" t="n">
        <v>20.52</v>
      </c>
      <c r="F1203" t="n">
        <v>17.85</v>
      </c>
      <c r="G1203" t="n">
        <v>51</v>
      </c>
      <c r="H1203" t="n">
        <v>0.84</v>
      </c>
      <c r="I1203" t="n">
        <v>21</v>
      </c>
      <c r="J1203" t="n">
        <v>131.58</v>
      </c>
      <c r="K1203" t="n">
        <v>45</v>
      </c>
      <c r="L1203" t="n">
        <v>6.25</v>
      </c>
      <c r="M1203" t="n">
        <v>19</v>
      </c>
      <c r="N1203" t="n">
        <v>20.34</v>
      </c>
      <c r="O1203" t="n">
        <v>16462.46</v>
      </c>
      <c r="P1203" t="n">
        <v>171</v>
      </c>
      <c r="Q1203" t="n">
        <v>444.57</v>
      </c>
      <c r="R1203" t="n">
        <v>79.34</v>
      </c>
      <c r="S1203" t="n">
        <v>48.21</v>
      </c>
      <c r="T1203" t="n">
        <v>9569.07</v>
      </c>
      <c r="U1203" t="n">
        <v>0.61</v>
      </c>
      <c r="V1203" t="n">
        <v>0.76</v>
      </c>
      <c r="W1203" t="n">
        <v>0.2</v>
      </c>
      <c r="X1203" t="n">
        <v>0.57</v>
      </c>
      <c r="Y1203" t="n">
        <v>1</v>
      </c>
      <c r="Z1203" t="n">
        <v>10</v>
      </c>
    </row>
    <row r="1204">
      <c r="A1204" t="n">
        <v>22</v>
      </c>
      <c r="B1204" t="n">
        <v>60</v>
      </c>
      <c r="C1204" t="inlineStr">
        <is>
          <t xml:space="preserve">CONCLUIDO	</t>
        </is>
      </c>
      <c r="D1204" t="n">
        <v>4.888</v>
      </c>
      <c r="E1204" t="n">
        <v>20.46</v>
      </c>
      <c r="F1204" t="n">
        <v>17.82</v>
      </c>
      <c r="G1204" t="n">
        <v>53.45</v>
      </c>
      <c r="H1204" t="n">
        <v>0.87</v>
      </c>
      <c r="I1204" t="n">
        <v>20</v>
      </c>
      <c r="J1204" t="n">
        <v>131.92</v>
      </c>
      <c r="K1204" t="n">
        <v>45</v>
      </c>
      <c r="L1204" t="n">
        <v>6.5</v>
      </c>
      <c r="M1204" t="n">
        <v>18</v>
      </c>
      <c r="N1204" t="n">
        <v>20.42</v>
      </c>
      <c r="O1204" t="n">
        <v>16503.6</v>
      </c>
      <c r="P1204" t="n">
        <v>170.46</v>
      </c>
      <c r="Q1204" t="n">
        <v>444.56</v>
      </c>
      <c r="R1204" t="n">
        <v>78.18000000000001</v>
      </c>
      <c r="S1204" t="n">
        <v>48.21</v>
      </c>
      <c r="T1204" t="n">
        <v>8994.299999999999</v>
      </c>
      <c r="U1204" t="n">
        <v>0.62</v>
      </c>
      <c r="V1204" t="n">
        <v>0.77</v>
      </c>
      <c r="W1204" t="n">
        <v>0.2</v>
      </c>
      <c r="X1204" t="n">
        <v>0.54</v>
      </c>
      <c r="Y1204" t="n">
        <v>1</v>
      </c>
      <c r="Z1204" t="n">
        <v>10</v>
      </c>
    </row>
    <row r="1205">
      <c r="A1205" t="n">
        <v>23</v>
      </c>
      <c r="B1205" t="n">
        <v>60</v>
      </c>
      <c r="C1205" t="inlineStr">
        <is>
          <t xml:space="preserve">CONCLUIDO	</t>
        </is>
      </c>
      <c r="D1205" t="n">
        <v>4.9037</v>
      </c>
      <c r="E1205" t="n">
        <v>20.39</v>
      </c>
      <c r="F1205" t="n">
        <v>17.77</v>
      </c>
      <c r="G1205" t="n">
        <v>56.13</v>
      </c>
      <c r="H1205" t="n">
        <v>0.9</v>
      </c>
      <c r="I1205" t="n">
        <v>19</v>
      </c>
      <c r="J1205" t="n">
        <v>132.25</v>
      </c>
      <c r="K1205" t="n">
        <v>45</v>
      </c>
      <c r="L1205" t="n">
        <v>6.75</v>
      </c>
      <c r="M1205" t="n">
        <v>17</v>
      </c>
      <c r="N1205" t="n">
        <v>20.5</v>
      </c>
      <c r="O1205" t="n">
        <v>16544.76</v>
      </c>
      <c r="P1205" t="n">
        <v>169.21</v>
      </c>
      <c r="Q1205" t="n">
        <v>444.57</v>
      </c>
      <c r="R1205" t="n">
        <v>76.73</v>
      </c>
      <c r="S1205" t="n">
        <v>48.21</v>
      </c>
      <c r="T1205" t="n">
        <v>8277.1</v>
      </c>
      <c r="U1205" t="n">
        <v>0.63</v>
      </c>
      <c r="V1205" t="n">
        <v>0.77</v>
      </c>
      <c r="W1205" t="n">
        <v>0.2</v>
      </c>
      <c r="X1205" t="n">
        <v>0.5</v>
      </c>
      <c r="Y1205" t="n">
        <v>1</v>
      </c>
      <c r="Z1205" t="n">
        <v>10</v>
      </c>
    </row>
    <row r="1206">
      <c r="A1206" t="n">
        <v>24</v>
      </c>
      <c r="B1206" t="n">
        <v>60</v>
      </c>
      <c r="C1206" t="inlineStr">
        <is>
          <t xml:space="preserve">CONCLUIDO	</t>
        </is>
      </c>
      <c r="D1206" t="n">
        <v>4.9191</v>
      </c>
      <c r="E1206" t="n">
        <v>20.33</v>
      </c>
      <c r="F1206" t="n">
        <v>17.71</v>
      </c>
      <c r="G1206" t="n">
        <v>55.93</v>
      </c>
      <c r="H1206" t="n">
        <v>0.93</v>
      </c>
      <c r="I1206" t="n">
        <v>19</v>
      </c>
      <c r="J1206" t="n">
        <v>132.58</v>
      </c>
      <c r="K1206" t="n">
        <v>45</v>
      </c>
      <c r="L1206" t="n">
        <v>7</v>
      </c>
      <c r="M1206" t="n">
        <v>17</v>
      </c>
      <c r="N1206" t="n">
        <v>20.59</v>
      </c>
      <c r="O1206" t="n">
        <v>16585.95</v>
      </c>
      <c r="P1206" t="n">
        <v>167.51</v>
      </c>
      <c r="Q1206" t="n">
        <v>444.55</v>
      </c>
      <c r="R1206" t="n">
        <v>74.48999999999999</v>
      </c>
      <c r="S1206" t="n">
        <v>48.21</v>
      </c>
      <c r="T1206" t="n">
        <v>7156.2</v>
      </c>
      <c r="U1206" t="n">
        <v>0.65</v>
      </c>
      <c r="V1206" t="n">
        <v>0.77</v>
      </c>
      <c r="W1206" t="n">
        <v>0.2</v>
      </c>
      <c r="X1206" t="n">
        <v>0.43</v>
      </c>
      <c r="Y1206" t="n">
        <v>1</v>
      </c>
      <c r="Z1206" t="n">
        <v>10</v>
      </c>
    </row>
    <row r="1207">
      <c r="A1207" t="n">
        <v>25</v>
      </c>
      <c r="B1207" t="n">
        <v>60</v>
      </c>
      <c r="C1207" t="inlineStr">
        <is>
          <t xml:space="preserve">CONCLUIDO	</t>
        </is>
      </c>
      <c r="D1207" t="n">
        <v>4.8972</v>
      </c>
      <c r="E1207" t="n">
        <v>20.42</v>
      </c>
      <c r="F1207" t="n">
        <v>17.83</v>
      </c>
      <c r="G1207" t="n">
        <v>59.42</v>
      </c>
      <c r="H1207" t="n">
        <v>0.96</v>
      </c>
      <c r="I1207" t="n">
        <v>18</v>
      </c>
      <c r="J1207" t="n">
        <v>132.92</v>
      </c>
      <c r="K1207" t="n">
        <v>45</v>
      </c>
      <c r="L1207" t="n">
        <v>7.25</v>
      </c>
      <c r="M1207" t="n">
        <v>16</v>
      </c>
      <c r="N1207" t="n">
        <v>20.67</v>
      </c>
      <c r="O1207" t="n">
        <v>16627.17</v>
      </c>
      <c r="P1207" t="n">
        <v>168.07</v>
      </c>
      <c r="Q1207" t="n">
        <v>444.57</v>
      </c>
      <c r="R1207" t="n">
        <v>79.11</v>
      </c>
      <c r="S1207" t="n">
        <v>48.21</v>
      </c>
      <c r="T1207" t="n">
        <v>9472.030000000001</v>
      </c>
      <c r="U1207" t="n">
        <v>0.61</v>
      </c>
      <c r="V1207" t="n">
        <v>0.77</v>
      </c>
      <c r="W1207" t="n">
        <v>0.18</v>
      </c>
      <c r="X1207" t="n">
        <v>0.55</v>
      </c>
      <c r="Y1207" t="n">
        <v>1</v>
      </c>
      <c r="Z1207" t="n">
        <v>10</v>
      </c>
    </row>
    <row r="1208">
      <c r="A1208" t="n">
        <v>26</v>
      </c>
      <c r="B1208" t="n">
        <v>60</v>
      </c>
      <c r="C1208" t="inlineStr">
        <is>
          <t xml:space="preserve">CONCLUIDO	</t>
        </is>
      </c>
      <c r="D1208" t="n">
        <v>4.9246</v>
      </c>
      <c r="E1208" t="n">
        <v>20.31</v>
      </c>
      <c r="F1208" t="n">
        <v>17.74</v>
      </c>
      <c r="G1208" t="n">
        <v>62.61</v>
      </c>
      <c r="H1208" t="n">
        <v>0.99</v>
      </c>
      <c r="I1208" t="n">
        <v>17</v>
      </c>
      <c r="J1208" t="n">
        <v>133.25</v>
      </c>
      <c r="K1208" t="n">
        <v>45</v>
      </c>
      <c r="L1208" t="n">
        <v>7.5</v>
      </c>
      <c r="M1208" t="n">
        <v>15</v>
      </c>
      <c r="N1208" t="n">
        <v>20.76</v>
      </c>
      <c r="O1208" t="n">
        <v>16668.43</v>
      </c>
      <c r="P1208" t="n">
        <v>166.53</v>
      </c>
      <c r="Q1208" t="n">
        <v>444.56</v>
      </c>
      <c r="R1208" t="n">
        <v>75.70999999999999</v>
      </c>
      <c r="S1208" t="n">
        <v>48.21</v>
      </c>
      <c r="T1208" t="n">
        <v>7776.09</v>
      </c>
      <c r="U1208" t="n">
        <v>0.64</v>
      </c>
      <c r="V1208" t="n">
        <v>0.77</v>
      </c>
      <c r="W1208" t="n">
        <v>0.19</v>
      </c>
      <c r="X1208" t="n">
        <v>0.46</v>
      </c>
      <c r="Y1208" t="n">
        <v>1</v>
      </c>
      <c r="Z1208" t="n">
        <v>10</v>
      </c>
    </row>
    <row r="1209">
      <c r="A1209" t="n">
        <v>27</v>
      </c>
      <c r="B1209" t="n">
        <v>60</v>
      </c>
      <c r="C1209" t="inlineStr">
        <is>
          <t xml:space="preserve">CONCLUIDO	</t>
        </is>
      </c>
      <c r="D1209" t="n">
        <v>4.9257</v>
      </c>
      <c r="E1209" t="n">
        <v>20.3</v>
      </c>
      <c r="F1209" t="n">
        <v>17.73</v>
      </c>
      <c r="G1209" t="n">
        <v>62.59</v>
      </c>
      <c r="H1209" t="n">
        <v>1.03</v>
      </c>
      <c r="I1209" t="n">
        <v>17</v>
      </c>
      <c r="J1209" t="n">
        <v>133.59</v>
      </c>
      <c r="K1209" t="n">
        <v>45</v>
      </c>
      <c r="L1209" t="n">
        <v>7.75</v>
      </c>
      <c r="M1209" t="n">
        <v>15</v>
      </c>
      <c r="N1209" t="n">
        <v>20.84</v>
      </c>
      <c r="O1209" t="n">
        <v>16709.71</v>
      </c>
      <c r="P1209" t="n">
        <v>166.1</v>
      </c>
      <c r="Q1209" t="n">
        <v>444.56</v>
      </c>
      <c r="R1209" t="n">
        <v>75.51000000000001</v>
      </c>
      <c r="S1209" t="n">
        <v>48.21</v>
      </c>
      <c r="T1209" t="n">
        <v>7676.87</v>
      </c>
      <c r="U1209" t="n">
        <v>0.64</v>
      </c>
      <c r="V1209" t="n">
        <v>0.77</v>
      </c>
      <c r="W1209" t="n">
        <v>0.19</v>
      </c>
      <c r="X1209" t="n">
        <v>0.46</v>
      </c>
      <c r="Y1209" t="n">
        <v>1</v>
      </c>
      <c r="Z1209" t="n">
        <v>10</v>
      </c>
    </row>
    <row r="1210">
      <c r="A1210" t="n">
        <v>28</v>
      </c>
      <c r="B1210" t="n">
        <v>60</v>
      </c>
      <c r="C1210" t="inlineStr">
        <is>
          <t xml:space="preserve">CONCLUIDO	</t>
        </is>
      </c>
      <c r="D1210" t="n">
        <v>4.9396</v>
      </c>
      <c r="E1210" t="n">
        <v>20.24</v>
      </c>
      <c r="F1210" t="n">
        <v>17.7</v>
      </c>
      <c r="G1210" t="n">
        <v>66.39</v>
      </c>
      <c r="H1210" t="n">
        <v>1.06</v>
      </c>
      <c r="I1210" t="n">
        <v>16</v>
      </c>
      <c r="J1210" t="n">
        <v>133.92</v>
      </c>
      <c r="K1210" t="n">
        <v>45</v>
      </c>
      <c r="L1210" t="n">
        <v>8</v>
      </c>
      <c r="M1210" t="n">
        <v>14</v>
      </c>
      <c r="N1210" t="n">
        <v>20.93</v>
      </c>
      <c r="O1210" t="n">
        <v>16751.02</v>
      </c>
      <c r="P1210" t="n">
        <v>164.8</v>
      </c>
      <c r="Q1210" t="n">
        <v>444.55</v>
      </c>
      <c r="R1210" t="n">
        <v>74.55</v>
      </c>
      <c r="S1210" t="n">
        <v>48.21</v>
      </c>
      <c r="T1210" t="n">
        <v>7198.36</v>
      </c>
      <c r="U1210" t="n">
        <v>0.65</v>
      </c>
      <c r="V1210" t="n">
        <v>0.77</v>
      </c>
      <c r="W1210" t="n">
        <v>0.19</v>
      </c>
      <c r="X1210" t="n">
        <v>0.43</v>
      </c>
      <c r="Y1210" t="n">
        <v>1</v>
      </c>
      <c r="Z1210" t="n">
        <v>10</v>
      </c>
    </row>
    <row r="1211">
      <c r="A1211" t="n">
        <v>29</v>
      </c>
      <c r="B1211" t="n">
        <v>60</v>
      </c>
      <c r="C1211" t="inlineStr">
        <is>
          <t xml:space="preserve">CONCLUIDO	</t>
        </is>
      </c>
      <c r="D1211" t="n">
        <v>4.9386</v>
      </c>
      <c r="E1211" t="n">
        <v>20.25</v>
      </c>
      <c r="F1211" t="n">
        <v>17.71</v>
      </c>
      <c r="G1211" t="n">
        <v>66.40000000000001</v>
      </c>
      <c r="H1211" t="n">
        <v>1.09</v>
      </c>
      <c r="I1211" t="n">
        <v>16</v>
      </c>
      <c r="J1211" t="n">
        <v>134.26</v>
      </c>
      <c r="K1211" t="n">
        <v>45</v>
      </c>
      <c r="L1211" t="n">
        <v>8.25</v>
      </c>
      <c r="M1211" t="n">
        <v>14</v>
      </c>
      <c r="N1211" t="n">
        <v>21.01</v>
      </c>
      <c r="O1211" t="n">
        <v>16792.37</v>
      </c>
      <c r="P1211" t="n">
        <v>164.31</v>
      </c>
      <c r="Q1211" t="n">
        <v>444.55</v>
      </c>
      <c r="R1211" t="n">
        <v>74.62</v>
      </c>
      <c r="S1211" t="n">
        <v>48.21</v>
      </c>
      <c r="T1211" t="n">
        <v>7233.43</v>
      </c>
      <c r="U1211" t="n">
        <v>0.65</v>
      </c>
      <c r="V1211" t="n">
        <v>0.77</v>
      </c>
      <c r="W1211" t="n">
        <v>0.19</v>
      </c>
      <c r="X1211" t="n">
        <v>0.43</v>
      </c>
      <c r="Y1211" t="n">
        <v>1</v>
      </c>
      <c r="Z1211" t="n">
        <v>10</v>
      </c>
    </row>
    <row r="1212">
      <c r="A1212" t="n">
        <v>30</v>
      </c>
      <c r="B1212" t="n">
        <v>60</v>
      </c>
      <c r="C1212" t="inlineStr">
        <is>
          <t xml:space="preserve">CONCLUIDO	</t>
        </is>
      </c>
      <c r="D1212" t="n">
        <v>4.9532</v>
      </c>
      <c r="E1212" t="n">
        <v>20.19</v>
      </c>
      <c r="F1212" t="n">
        <v>17.67</v>
      </c>
      <c r="G1212" t="n">
        <v>70.69</v>
      </c>
      <c r="H1212" t="n">
        <v>1.12</v>
      </c>
      <c r="I1212" t="n">
        <v>15</v>
      </c>
      <c r="J1212" t="n">
        <v>134.59</v>
      </c>
      <c r="K1212" t="n">
        <v>45</v>
      </c>
      <c r="L1212" t="n">
        <v>8.5</v>
      </c>
      <c r="M1212" t="n">
        <v>13</v>
      </c>
      <c r="N1212" t="n">
        <v>21.1</v>
      </c>
      <c r="O1212" t="n">
        <v>16833.86</v>
      </c>
      <c r="P1212" t="n">
        <v>163.44</v>
      </c>
      <c r="Q1212" t="n">
        <v>444.55</v>
      </c>
      <c r="R1212" t="n">
        <v>73.58</v>
      </c>
      <c r="S1212" t="n">
        <v>48.21</v>
      </c>
      <c r="T1212" t="n">
        <v>6720.29</v>
      </c>
      <c r="U1212" t="n">
        <v>0.66</v>
      </c>
      <c r="V1212" t="n">
        <v>0.77</v>
      </c>
      <c r="W1212" t="n">
        <v>0.19</v>
      </c>
      <c r="X1212" t="n">
        <v>0.4</v>
      </c>
      <c r="Y1212" t="n">
        <v>1</v>
      </c>
      <c r="Z1212" t="n">
        <v>10</v>
      </c>
    </row>
    <row r="1213">
      <c r="A1213" t="n">
        <v>31</v>
      </c>
      <c r="B1213" t="n">
        <v>60</v>
      </c>
      <c r="C1213" t="inlineStr">
        <is>
          <t xml:space="preserve">CONCLUIDO	</t>
        </is>
      </c>
      <c r="D1213" t="n">
        <v>4.9514</v>
      </c>
      <c r="E1213" t="n">
        <v>20.2</v>
      </c>
      <c r="F1213" t="n">
        <v>17.68</v>
      </c>
      <c r="G1213" t="n">
        <v>70.72</v>
      </c>
      <c r="H1213" t="n">
        <v>1.15</v>
      </c>
      <c r="I1213" t="n">
        <v>15</v>
      </c>
      <c r="J1213" t="n">
        <v>134.93</v>
      </c>
      <c r="K1213" t="n">
        <v>45</v>
      </c>
      <c r="L1213" t="n">
        <v>8.75</v>
      </c>
      <c r="M1213" t="n">
        <v>13</v>
      </c>
      <c r="N1213" t="n">
        <v>21.18</v>
      </c>
      <c r="O1213" t="n">
        <v>16875.27</v>
      </c>
      <c r="P1213" t="n">
        <v>162.74</v>
      </c>
      <c r="Q1213" t="n">
        <v>444.55</v>
      </c>
      <c r="R1213" t="n">
        <v>73.84999999999999</v>
      </c>
      <c r="S1213" t="n">
        <v>48.21</v>
      </c>
      <c r="T1213" t="n">
        <v>6857.38</v>
      </c>
      <c r="U1213" t="n">
        <v>0.65</v>
      </c>
      <c r="V1213" t="n">
        <v>0.77</v>
      </c>
      <c r="W1213" t="n">
        <v>0.19</v>
      </c>
      <c r="X1213" t="n">
        <v>0.4</v>
      </c>
      <c r="Y1213" t="n">
        <v>1</v>
      </c>
      <c r="Z1213" t="n">
        <v>10</v>
      </c>
    </row>
    <row r="1214">
      <c r="A1214" t="n">
        <v>32</v>
      </c>
      <c r="B1214" t="n">
        <v>60</v>
      </c>
      <c r="C1214" t="inlineStr">
        <is>
          <t xml:space="preserve">CONCLUIDO	</t>
        </is>
      </c>
      <c r="D1214" t="n">
        <v>4.9792</v>
      </c>
      <c r="E1214" t="n">
        <v>20.08</v>
      </c>
      <c r="F1214" t="n">
        <v>17.59</v>
      </c>
      <c r="G1214" t="n">
        <v>75.40000000000001</v>
      </c>
      <c r="H1214" t="n">
        <v>1.18</v>
      </c>
      <c r="I1214" t="n">
        <v>14</v>
      </c>
      <c r="J1214" t="n">
        <v>135.27</v>
      </c>
      <c r="K1214" t="n">
        <v>45</v>
      </c>
      <c r="L1214" t="n">
        <v>9</v>
      </c>
      <c r="M1214" t="n">
        <v>12</v>
      </c>
      <c r="N1214" t="n">
        <v>21.27</v>
      </c>
      <c r="O1214" t="n">
        <v>16916.71</v>
      </c>
      <c r="P1214" t="n">
        <v>161.46</v>
      </c>
      <c r="Q1214" t="n">
        <v>444.55</v>
      </c>
      <c r="R1214" t="n">
        <v>70.7</v>
      </c>
      <c r="S1214" t="n">
        <v>48.21</v>
      </c>
      <c r="T1214" t="n">
        <v>5287.31</v>
      </c>
      <c r="U1214" t="n">
        <v>0.68</v>
      </c>
      <c r="V1214" t="n">
        <v>0.78</v>
      </c>
      <c r="W1214" t="n">
        <v>0.19</v>
      </c>
      <c r="X1214" t="n">
        <v>0.32</v>
      </c>
      <c r="Y1214" t="n">
        <v>1</v>
      </c>
      <c r="Z1214" t="n">
        <v>10</v>
      </c>
    </row>
    <row r="1215">
      <c r="A1215" t="n">
        <v>33</v>
      </c>
      <c r="B1215" t="n">
        <v>60</v>
      </c>
      <c r="C1215" t="inlineStr">
        <is>
          <t xml:space="preserve">CONCLUIDO	</t>
        </is>
      </c>
      <c r="D1215" t="n">
        <v>4.9621</v>
      </c>
      <c r="E1215" t="n">
        <v>20.15</v>
      </c>
      <c r="F1215" t="n">
        <v>17.66</v>
      </c>
      <c r="G1215" t="n">
        <v>75.7</v>
      </c>
      <c r="H1215" t="n">
        <v>1.21</v>
      </c>
      <c r="I1215" t="n">
        <v>14</v>
      </c>
      <c r="J1215" t="n">
        <v>135.6</v>
      </c>
      <c r="K1215" t="n">
        <v>45</v>
      </c>
      <c r="L1215" t="n">
        <v>9.25</v>
      </c>
      <c r="M1215" t="n">
        <v>12</v>
      </c>
      <c r="N1215" t="n">
        <v>21.35</v>
      </c>
      <c r="O1215" t="n">
        <v>16958.17</v>
      </c>
      <c r="P1215" t="n">
        <v>161.5</v>
      </c>
      <c r="Q1215" t="n">
        <v>444.58</v>
      </c>
      <c r="R1215" t="n">
        <v>73.5</v>
      </c>
      <c r="S1215" t="n">
        <v>48.21</v>
      </c>
      <c r="T1215" t="n">
        <v>6683.76</v>
      </c>
      <c r="U1215" t="n">
        <v>0.66</v>
      </c>
      <c r="V1215" t="n">
        <v>0.77</v>
      </c>
      <c r="W1215" t="n">
        <v>0.18</v>
      </c>
      <c r="X1215" t="n">
        <v>0.39</v>
      </c>
      <c r="Y1215" t="n">
        <v>1</v>
      </c>
      <c r="Z1215" t="n">
        <v>10</v>
      </c>
    </row>
    <row r="1216">
      <c r="A1216" t="n">
        <v>34</v>
      </c>
      <c r="B1216" t="n">
        <v>60</v>
      </c>
      <c r="C1216" t="inlineStr">
        <is>
          <t xml:space="preserve">CONCLUIDO	</t>
        </is>
      </c>
      <c r="D1216" t="n">
        <v>4.9775</v>
      </c>
      <c r="E1216" t="n">
        <v>20.09</v>
      </c>
      <c r="F1216" t="n">
        <v>17.63</v>
      </c>
      <c r="G1216" t="n">
        <v>81.34999999999999</v>
      </c>
      <c r="H1216" t="n">
        <v>1.24</v>
      </c>
      <c r="I1216" t="n">
        <v>13</v>
      </c>
      <c r="J1216" t="n">
        <v>135.94</v>
      </c>
      <c r="K1216" t="n">
        <v>45</v>
      </c>
      <c r="L1216" t="n">
        <v>9.5</v>
      </c>
      <c r="M1216" t="n">
        <v>11</v>
      </c>
      <c r="N1216" t="n">
        <v>21.44</v>
      </c>
      <c r="O1216" t="n">
        <v>16999.67</v>
      </c>
      <c r="P1216" t="n">
        <v>159.23</v>
      </c>
      <c r="Q1216" t="n">
        <v>444.55</v>
      </c>
      <c r="R1216" t="n">
        <v>72.11</v>
      </c>
      <c r="S1216" t="n">
        <v>48.21</v>
      </c>
      <c r="T1216" t="n">
        <v>5995.2</v>
      </c>
      <c r="U1216" t="n">
        <v>0.67</v>
      </c>
      <c r="V1216" t="n">
        <v>0.77</v>
      </c>
      <c r="W1216" t="n">
        <v>0.18</v>
      </c>
      <c r="X1216" t="n">
        <v>0.35</v>
      </c>
      <c r="Y1216" t="n">
        <v>1</v>
      </c>
      <c r="Z1216" t="n">
        <v>10</v>
      </c>
    </row>
    <row r="1217">
      <c r="A1217" t="n">
        <v>35</v>
      </c>
      <c r="B1217" t="n">
        <v>60</v>
      </c>
      <c r="C1217" t="inlineStr">
        <is>
          <t xml:space="preserve">CONCLUIDO	</t>
        </is>
      </c>
      <c r="D1217" t="n">
        <v>4.9802</v>
      </c>
      <c r="E1217" t="n">
        <v>20.08</v>
      </c>
      <c r="F1217" t="n">
        <v>17.61</v>
      </c>
      <c r="G1217" t="n">
        <v>81.3</v>
      </c>
      <c r="H1217" t="n">
        <v>1.26</v>
      </c>
      <c r="I1217" t="n">
        <v>13</v>
      </c>
      <c r="J1217" t="n">
        <v>136.27</v>
      </c>
      <c r="K1217" t="n">
        <v>45</v>
      </c>
      <c r="L1217" t="n">
        <v>9.75</v>
      </c>
      <c r="M1217" t="n">
        <v>11</v>
      </c>
      <c r="N1217" t="n">
        <v>21.53</v>
      </c>
      <c r="O1217" t="n">
        <v>17041.2</v>
      </c>
      <c r="P1217" t="n">
        <v>159.23</v>
      </c>
      <c r="Q1217" t="n">
        <v>444.55</v>
      </c>
      <c r="R1217" t="n">
        <v>71.63</v>
      </c>
      <c r="S1217" t="n">
        <v>48.21</v>
      </c>
      <c r="T1217" t="n">
        <v>5754.97</v>
      </c>
      <c r="U1217" t="n">
        <v>0.67</v>
      </c>
      <c r="V1217" t="n">
        <v>0.77</v>
      </c>
      <c r="W1217" t="n">
        <v>0.18</v>
      </c>
      <c r="X1217" t="n">
        <v>0.34</v>
      </c>
      <c r="Y1217" t="n">
        <v>1</v>
      </c>
      <c r="Z1217" t="n">
        <v>10</v>
      </c>
    </row>
    <row r="1218">
      <c r="A1218" t="n">
        <v>36</v>
      </c>
      <c r="B1218" t="n">
        <v>60</v>
      </c>
      <c r="C1218" t="inlineStr">
        <is>
          <t xml:space="preserve">CONCLUIDO	</t>
        </is>
      </c>
      <c r="D1218" t="n">
        <v>4.9733</v>
      </c>
      <c r="E1218" t="n">
        <v>20.11</v>
      </c>
      <c r="F1218" t="n">
        <v>17.64</v>
      </c>
      <c r="G1218" t="n">
        <v>81.43000000000001</v>
      </c>
      <c r="H1218" t="n">
        <v>1.29</v>
      </c>
      <c r="I1218" t="n">
        <v>13</v>
      </c>
      <c r="J1218" t="n">
        <v>136.61</v>
      </c>
      <c r="K1218" t="n">
        <v>45</v>
      </c>
      <c r="L1218" t="n">
        <v>10</v>
      </c>
      <c r="M1218" t="n">
        <v>11</v>
      </c>
      <c r="N1218" t="n">
        <v>21.61</v>
      </c>
      <c r="O1218" t="n">
        <v>17082.76</v>
      </c>
      <c r="P1218" t="n">
        <v>158.75</v>
      </c>
      <c r="Q1218" t="n">
        <v>444.55</v>
      </c>
      <c r="R1218" t="n">
        <v>72.56</v>
      </c>
      <c r="S1218" t="n">
        <v>48.21</v>
      </c>
      <c r="T1218" t="n">
        <v>6220.27</v>
      </c>
      <c r="U1218" t="n">
        <v>0.66</v>
      </c>
      <c r="V1218" t="n">
        <v>0.77</v>
      </c>
      <c r="W1218" t="n">
        <v>0.19</v>
      </c>
      <c r="X1218" t="n">
        <v>0.37</v>
      </c>
      <c r="Y1218" t="n">
        <v>1</v>
      </c>
      <c r="Z1218" t="n">
        <v>10</v>
      </c>
    </row>
    <row r="1219">
      <c r="A1219" t="n">
        <v>37</v>
      </c>
      <c r="B1219" t="n">
        <v>60</v>
      </c>
      <c r="C1219" t="inlineStr">
        <is>
          <t xml:space="preserve">CONCLUIDO	</t>
        </is>
      </c>
      <c r="D1219" t="n">
        <v>4.9942</v>
      </c>
      <c r="E1219" t="n">
        <v>20.02</v>
      </c>
      <c r="F1219" t="n">
        <v>17.58</v>
      </c>
      <c r="G1219" t="n">
        <v>87.92</v>
      </c>
      <c r="H1219" t="n">
        <v>1.32</v>
      </c>
      <c r="I1219" t="n">
        <v>12</v>
      </c>
      <c r="J1219" t="n">
        <v>136.95</v>
      </c>
      <c r="K1219" t="n">
        <v>45</v>
      </c>
      <c r="L1219" t="n">
        <v>10.25</v>
      </c>
      <c r="M1219" t="n">
        <v>10</v>
      </c>
      <c r="N1219" t="n">
        <v>21.7</v>
      </c>
      <c r="O1219" t="n">
        <v>17124.35</v>
      </c>
      <c r="P1219" t="n">
        <v>156.41</v>
      </c>
      <c r="Q1219" t="n">
        <v>444.58</v>
      </c>
      <c r="R1219" t="n">
        <v>70.63</v>
      </c>
      <c r="S1219" t="n">
        <v>48.21</v>
      </c>
      <c r="T1219" t="n">
        <v>5258.08</v>
      </c>
      <c r="U1219" t="n">
        <v>0.68</v>
      </c>
      <c r="V1219" t="n">
        <v>0.78</v>
      </c>
      <c r="W1219" t="n">
        <v>0.18</v>
      </c>
      <c r="X1219" t="n">
        <v>0.31</v>
      </c>
      <c r="Y1219" t="n">
        <v>1</v>
      </c>
      <c r="Z1219" t="n">
        <v>10</v>
      </c>
    </row>
    <row r="1220">
      <c r="A1220" t="n">
        <v>38</v>
      </c>
      <c r="B1220" t="n">
        <v>60</v>
      </c>
      <c r="C1220" t="inlineStr">
        <is>
          <t xml:space="preserve">CONCLUIDO	</t>
        </is>
      </c>
      <c r="D1220" t="n">
        <v>4.9926</v>
      </c>
      <c r="E1220" t="n">
        <v>20.03</v>
      </c>
      <c r="F1220" t="n">
        <v>17.59</v>
      </c>
      <c r="G1220" t="n">
        <v>87.95</v>
      </c>
      <c r="H1220" t="n">
        <v>1.35</v>
      </c>
      <c r="I1220" t="n">
        <v>12</v>
      </c>
      <c r="J1220" t="n">
        <v>137.29</v>
      </c>
      <c r="K1220" t="n">
        <v>45</v>
      </c>
      <c r="L1220" t="n">
        <v>10.5</v>
      </c>
      <c r="M1220" t="n">
        <v>10</v>
      </c>
      <c r="N1220" t="n">
        <v>21.79</v>
      </c>
      <c r="O1220" t="n">
        <v>17165.97</v>
      </c>
      <c r="P1220" t="n">
        <v>156.45</v>
      </c>
      <c r="Q1220" t="n">
        <v>444.55</v>
      </c>
      <c r="R1220" t="n">
        <v>70.88</v>
      </c>
      <c r="S1220" t="n">
        <v>48.21</v>
      </c>
      <c r="T1220" t="n">
        <v>5384.95</v>
      </c>
      <c r="U1220" t="n">
        <v>0.68</v>
      </c>
      <c r="V1220" t="n">
        <v>0.78</v>
      </c>
      <c r="W1220" t="n">
        <v>0.18</v>
      </c>
      <c r="X1220" t="n">
        <v>0.31</v>
      </c>
      <c r="Y1220" t="n">
        <v>1</v>
      </c>
      <c r="Z1220" t="n">
        <v>10</v>
      </c>
    </row>
    <row r="1221">
      <c r="A1221" t="n">
        <v>39</v>
      </c>
      <c r="B1221" t="n">
        <v>60</v>
      </c>
      <c r="C1221" t="inlineStr">
        <is>
          <t xml:space="preserve">CONCLUIDO	</t>
        </is>
      </c>
      <c r="D1221" t="n">
        <v>4.9978</v>
      </c>
      <c r="E1221" t="n">
        <v>20.01</v>
      </c>
      <c r="F1221" t="n">
        <v>17.57</v>
      </c>
      <c r="G1221" t="n">
        <v>87.84999999999999</v>
      </c>
      <c r="H1221" t="n">
        <v>1.38</v>
      </c>
      <c r="I1221" t="n">
        <v>12</v>
      </c>
      <c r="J1221" t="n">
        <v>137.62</v>
      </c>
      <c r="K1221" t="n">
        <v>45</v>
      </c>
      <c r="L1221" t="n">
        <v>10.75</v>
      </c>
      <c r="M1221" t="n">
        <v>10</v>
      </c>
      <c r="N1221" t="n">
        <v>21.88</v>
      </c>
      <c r="O1221" t="n">
        <v>17207.62</v>
      </c>
      <c r="P1221" t="n">
        <v>156.73</v>
      </c>
      <c r="Q1221" t="n">
        <v>444.55</v>
      </c>
      <c r="R1221" t="n">
        <v>70.06</v>
      </c>
      <c r="S1221" t="n">
        <v>48.21</v>
      </c>
      <c r="T1221" t="n">
        <v>4974.13</v>
      </c>
      <c r="U1221" t="n">
        <v>0.6899999999999999</v>
      </c>
      <c r="V1221" t="n">
        <v>0.78</v>
      </c>
      <c r="W1221" t="n">
        <v>0.18</v>
      </c>
      <c r="X1221" t="n">
        <v>0.29</v>
      </c>
      <c r="Y1221" t="n">
        <v>1</v>
      </c>
      <c r="Z1221" t="n">
        <v>10</v>
      </c>
    </row>
    <row r="1222">
      <c r="A1222" t="n">
        <v>40</v>
      </c>
      <c r="B1222" t="n">
        <v>60</v>
      </c>
      <c r="C1222" t="inlineStr">
        <is>
          <t xml:space="preserve">CONCLUIDO	</t>
        </is>
      </c>
      <c r="D1222" t="n">
        <v>5.0173</v>
      </c>
      <c r="E1222" t="n">
        <v>19.93</v>
      </c>
      <c r="F1222" t="n">
        <v>17.52</v>
      </c>
      <c r="G1222" t="n">
        <v>95.55</v>
      </c>
      <c r="H1222" t="n">
        <v>1.41</v>
      </c>
      <c r="I1222" t="n">
        <v>11</v>
      </c>
      <c r="J1222" t="n">
        <v>137.96</v>
      </c>
      <c r="K1222" t="n">
        <v>45</v>
      </c>
      <c r="L1222" t="n">
        <v>11</v>
      </c>
      <c r="M1222" t="n">
        <v>9</v>
      </c>
      <c r="N1222" t="n">
        <v>21.96</v>
      </c>
      <c r="O1222" t="n">
        <v>17249.3</v>
      </c>
      <c r="P1222" t="n">
        <v>153.5</v>
      </c>
      <c r="Q1222" t="n">
        <v>444.55</v>
      </c>
      <c r="R1222" t="n">
        <v>68.55</v>
      </c>
      <c r="S1222" t="n">
        <v>48.21</v>
      </c>
      <c r="T1222" t="n">
        <v>4224.9</v>
      </c>
      <c r="U1222" t="n">
        <v>0.7</v>
      </c>
      <c r="V1222" t="n">
        <v>0.78</v>
      </c>
      <c r="W1222" t="n">
        <v>0.17</v>
      </c>
      <c r="X1222" t="n">
        <v>0.24</v>
      </c>
      <c r="Y1222" t="n">
        <v>1</v>
      </c>
      <c r="Z1222" t="n">
        <v>10</v>
      </c>
    </row>
    <row r="1223">
      <c r="A1223" t="n">
        <v>41</v>
      </c>
      <c r="B1223" t="n">
        <v>60</v>
      </c>
      <c r="C1223" t="inlineStr">
        <is>
          <t xml:space="preserve">CONCLUIDO	</t>
        </is>
      </c>
      <c r="D1223" t="n">
        <v>5.0058</v>
      </c>
      <c r="E1223" t="n">
        <v>19.98</v>
      </c>
      <c r="F1223" t="n">
        <v>17.56</v>
      </c>
      <c r="G1223" t="n">
        <v>95.8</v>
      </c>
      <c r="H1223" t="n">
        <v>1.44</v>
      </c>
      <c r="I1223" t="n">
        <v>11</v>
      </c>
      <c r="J1223" t="n">
        <v>138.3</v>
      </c>
      <c r="K1223" t="n">
        <v>45</v>
      </c>
      <c r="L1223" t="n">
        <v>11.25</v>
      </c>
      <c r="M1223" t="n">
        <v>9</v>
      </c>
      <c r="N1223" t="n">
        <v>22.05</v>
      </c>
      <c r="O1223" t="n">
        <v>17291.02</v>
      </c>
      <c r="P1223" t="n">
        <v>153.42</v>
      </c>
      <c r="Q1223" t="n">
        <v>444.56</v>
      </c>
      <c r="R1223" t="n">
        <v>69.98999999999999</v>
      </c>
      <c r="S1223" t="n">
        <v>48.21</v>
      </c>
      <c r="T1223" t="n">
        <v>4944.75</v>
      </c>
      <c r="U1223" t="n">
        <v>0.6899999999999999</v>
      </c>
      <c r="V1223" t="n">
        <v>0.78</v>
      </c>
      <c r="W1223" t="n">
        <v>0.18</v>
      </c>
      <c r="X1223" t="n">
        <v>0.29</v>
      </c>
      <c r="Y1223" t="n">
        <v>1</v>
      </c>
      <c r="Z1223" t="n">
        <v>10</v>
      </c>
    </row>
    <row r="1224">
      <c r="A1224" t="n">
        <v>42</v>
      </c>
      <c r="B1224" t="n">
        <v>60</v>
      </c>
      <c r="C1224" t="inlineStr">
        <is>
          <t xml:space="preserve">CONCLUIDO	</t>
        </is>
      </c>
      <c r="D1224" t="n">
        <v>5.0054</v>
      </c>
      <c r="E1224" t="n">
        <v>19.98</v>
      </c>
      <c r="F1224" t="n">
        <v>17.57</v>
      </c>
      <c r="G1224" t="n">
        <v>95.81</v>
      </c>
      <c r="H1224" t="n">
        <v>1.47</v>
      </c>
      <c r="I1224" t="n">
        <v>11</v>
      </c>
      <c r="J1224" t="n">
        <v>138.64</v>
      </c>
      <c r="K1224" t="n">
        <v>45</v>
      </c>
      <c r="L1224" t="n">
        <v>11.5</v>
      </c>
      <c r="M1224" t="n">
        <v>9</v>
      </c>
      <c r="N1224" t="n">
        <v>22.14</v>
      </c>
      <c r="O1224" t="n">
        <v>17332.76</v>
      </c>
      <c r="P1224" t="n">
        <v>153.54</v>
      </c>
      <c r="Q1224" t="n">
        <v>444.55</v>
      </c>
      <c r="R1224" t="n">
        <v>70.05</v>
      </c>
      <c r="S1224" t="n">
        <v>48.21</v>
      </c>
      <c r="T1224" t="n">
        <v>4974.4</v>
      </c>
      <c r="U1224" t="n">
        <v>0.6899999999999999</v>
      </c>
      <c r="V1224" t="n">
        <v>0.78</v>
      </c>
      <c r="W1224" t="n">
        <v>0.18</v>
      </c>
      <c r="X1224" t="n">
        <v>0.29</v>
      </c>
      <c r="Y1224" t="n">
        <v>1</v>
      </c>
      <c r="Z1224" t="n">
        <v>10</v>
      </c>
    </row>
    <row r="1225">
      <c r="A1225" t="n">
        <v>43</v>
      </c>
      <c r="B1225" t="n">
        <v>60</v>
      </c>
      <c r="C1225" t="inlineStr">
        <is>
          <t xml:space="preserve">CONCLUIDO	</t>
        </is>
      </c>
      <c r="D1225" t="n">
        <v>5.0056</v>
      </c>
      <c r="E1225" t="n">
        <v>19.98</v>
      </c>
      <c r="F1225" t="n">
        <v>17.56</v>
      </c>
      <c r="G1225" t="n">
        <v>95.81</v>
      </c>
      <c r="H1225" t="n">
        <v>1.5</v>
      </c>
      <c r="I1225" t="n">
        <v>11</v>
      </c>
      <c r="J1225" t="n">
        <v>138.98</v>
      </c>
      <c r="K1225" t="n">
        <v>45</v>
      </c>
      <c r="L1225" t="n">
        <v>11.75</v>
      </c>
      <c r="M1225" t="n">
        <v>9</v>
      </c>
      <c r="N1225" t="n">
        <v>22.23</v>
      </c>
      <c r="O1225" t="n">
        <v>17374.54</v>
      </c>
      <c r="P1225" t="n">
        <v>152.72</v>
      </c>
      <c r="Q1225" t="n">
        <v>444.55</v>
      </c>
      <c r="R1225" t="n">
        <v>69.95999999999999</v>
      </c>
      <c r="S1225" t="n">
        <v>48.21</v>
      </c>
      <c r="T1225" t="n">
        <v>4929.32</v>
      </c>
      <c r="U1225" t="n">
        <v>0.6899999999999999</v>
      </c>
      <c r="V1225" t="n">
        <v>0.78</v>
      </c>
      <c r="W1225" t="n">
        <v>0.18</v>
      </c>
      <c r="X1225" t="n">
        <v>0.29</v>
      </c>
      <c r="Y1225" t="n">
        <v>1</v>
      </c>
      <c r="Z1225" t="n">
        <v>10</v>
      </c>
    </row>
    <row r="1226">
      <c r="A1226" t="n">
        <v>44</v>
      </c>
      <c r="B1226" t="n">
        <v>60</v>
      </c>
      <c r="C1226" t="inlineStr">
        <is>
          <t xml:space="preserve">CONCLUIDO	</t>
        </is>
      </c>
      <c r="D1226" t="n">
        <v>5.0193</v>
      </c>
      <c r="E1226" t="n">
        <v>19.92</v>
      </c>
      <c r="F1226" t="n">
        <v>17.54</v>
      </c>
      <c r="G1226" t="n">
        <v>105.21</v>
      </c>
      <c r="H1226" t="n">
        <v>1.52</v>
      </c>
      <c r="I1226" t="n">
        <v>10</v>
      </c>
      <c r="J1226" t="n">
        <v>139.32</v>
      </c>
      <c r="K1226" t="n">
        <v>45</v>
      </c>
      <c r="L1226" t="n">
        <v>12</v>
      </c>
      <c r="M1226" t="n">
        <v>8</v>
      </c>
      <c r="N1226" t="n">
        <v>22.32</v>
      </c>
      <c r="O1226" t="n">
        <v>17416.34</v>
      </c>
      <c r="P1226" t="n">
        <v>150.93</v>
      </c>
      <c r="Q1226" t="n">
        <v>444.55</v>
      </c>
      <c r="R1226" t="n">
        <v>69</v>
      </c>
      <c r="S1226" t="n">
        <v>48.21</v>
      </c>
      <c r="T1226" t="n">
        <v>4452.95</v>
      </c>
      <c r="U1226" t="n">
        <v>0.7</v>
      </c>
      <c r="V1226" t="n">
        <v>0.78</v>
      </c>
      <c r="W1226" t="n">
        <v>0.18</v>
      </c>
      <c r="X1226" t="n">
        <v>0.26</v>
      </c>
      <c r="Y1226" t="n">
        <v>1</v>
      </c>
      <c r="Z1226" t="n">
        <v>10</v>
      </c>
    </row>
    <row r="1227">
      <c r="A1227" t="n">
        <v>45</v>
      </c>
      <c r="B1227" t="n">
        <v>60</v>
      </c>
      <c r="C1227" t="inlineStr">
        <is>
          <t xml:space="preserve">CONCLUIDO	</t>
        </is>
      </c>
      <c r="D1227" t="n">
        <v>5.0223</v>
      </c>
      <c r="E1227" t="n">
        <v>19.91</v>
      </c>
      <c r="F1227" t="n">
        <v>17.52</v>
      </c>
      <c r="G1227" t="n">
        <v>105.14</v>
      </c>
      <c r="H1227" t="n">
        <v>1.55</v>
      </c>
      <c r="I1227" t="n">
        <v>10</v>
      </c>
      <c r="J1227" t="n">
        <v>139.66</v>
      </c>
      <c r="K1227" t="n">
        <v>45</v>
      </c>
      <c r="L1227" t="n">
        <v>12.25</v>
      </c>
      <c r="M1227" t="n">
        <v>8</v>
      </c>
      <c r="N1227" t="n">
        <v>22.41</v>
      </c>
      <c r="O1227" t="n">
        <v>17458.18</v>
      </c>
      <c r="P1227" t="n">
        <v>150.97</v>
      </c>
      <c r="Q1227" t="n">
        <v>444.55</v>
      </c>
      <c r="R1227" t="n">
        <v>68.63</v>
      </c>
      <c r="S1227" t="n">
        <v>48.21</v>
      </c>
      <c r="T1227" t="n">
        <v>4271.12</v>
      </c>
      <c r="U1227" t="n">
        <v>0.7</v>
      </c>
      <c r="V1227" t="n">
        <v>0.78</v>
      </c>
      <c r="W1227" t="n">
        <v>0.18</v>
      </c>
      <c r="X1227" t="n">
        <v>0.25</v>
      </c>
      <c r="Y1227" t="n">
        <v>1</v>
      </c>
      <c r="Z1227" t="n">
        <v>10</v>
      </c>
    </row>
    <row r="1228">
      <c r="A1228" t="n">
        <v>46</v>
      </c>
      <c r="B1228" t="n">
        <v>60</v>
      </c>
      <c r="C1228" t="inlineStr">
        <is>
          <t xml:space="preserve">CONCLUIDO	</t>
        </is>
      </c>
      <c r="D1228" t="n">
        <v>5.0297</v>
      </c>
      <c r="E1228" t="n">
        <v>19.88</v>
      </c>
      <c r="F1228" t="n">
        <v>17.49</v>
      </c>
      <c r="G1228" t="n">
        <v>104.96</v>
      </c>
      <c r="H1228" t="n">
        <v>1.58</v>
      </c>
      <c r="I1228" t="n">
        <v>10</v>
      </c>
      <c r="J1228" t="n">
        <v>140</v>
      </c>
      <c r="K1228" t="n">
        <v>45</v>
      </c>
      <c r="L1228" t="n">
        <v>12.5</v>
      </c>
      <c r="M1228" t="n">
        <v>8</v>
      </c>
      <c r="N1228" t="n">
        <v>22.5</v>
      </c>
      <c r="O1228" t="n">
        <v>17500.05</v>
      </c>
      <c r="P1228" t="n">
        <v>149.21</v>
      </c>
      <c r="Q1228" t="n">
        <v>444.55</v>
      </c>
      <c r="R1228" t="n">
        <v>67.61</v>
      </c>
      <c r="S1228" t="n">
        <v>48.21</v>
      </c>
      <c r="T1228" t="n">
        <v>3761.42</v>
      </c>
      <c r="U1228" t="n">
        <v>0.71</v>
      </c>
      <c r="V1228" t="n">
        <v>0.78</v>
      </c>
      <c r="W1228" t="n">
        <v>0.18</v>
      </c>
      <c r="X1228" t="n">
        <v>0.22</v>
      </c>
      <c r="Y1228" t="n">
        <v>1</v>
      </c>
      <c r="Z1228" t="n">
        <v>10</v>
      </c>
    </row>
    <row r="1229">
      <c r="A1229" t="n">
        <v>47</v>
      </c>
      <c r="B1229" t="n">
        <v>60</v>
      </c>
      <c r="C1229" t="inlineStr">
        <is>
          <t xml:space="preserve">CONCLUIDO	</t>
        </is>
      </c>
      <c r="D1229" t="n">
        <v>5.0173</v>
      </c>
      <c r="E1229" t="n">
        <v>19.93</v>
      </c>
      <c r="F1229" t="n">
        <v>17.54</v>
      </c>
      <c r="G1229" t="n">
        <v>105.26</v>
      </c>
      <c r="H1229" t="n">
        <v>1.61</v>
      </c>
      <c r="I1229" t="n">
        <v>10</v>
      </c>
      <c r="J1229" t="n">
        <v>140.33</v>
      </c>
      <c r="K1229" t="n">
        <v>45</v>
      </c>
      <c r="L1229" t="n">
        <v>12.75</v>
      </c>
      <c r="M1229" t="n">
        <v>8</v>
      </c>
      <c r="N1229" t="n">
        <v>22.59</v>
      </c>
      <c r="O1229" t="n">
        <v>17541.95</v>
      </c>
      <c r="P1229" t="n">
        <v>149.01</v>
      </c>
      <c r="Q1229" t="n">
        <v>444.57</v>
      </c>
      <c r="R1229" t="n">
        <v>69.47</v>
      </c>
      <c r="S1229" t="n">
        <v>48.21</v>
      </c>
      <c r="T1229" t="n">
        <v>4689.56</v>
      </c>
      <c r="U1229" t="n">
        <v>0.6899999999999999</v>
      </c>
      <c r="V1229" t="n">
        <v>0.78</v>
      </c>
      <c r="W1229" t="n">
        <v>0.17</v>
      </c>
      <c r="X1229" t="n">
        <v>0.27</v>
      </c>
      <c r="Y1229" t="n">
        <v>1</v>
      </c>
      <c r="Z1229" t="n">
        <v>10</v>
      </c>
    </row>
    <row r="1230">
      <c r="A1230" t="n">
        <v>48</v>
      </c>
      <c r="B1230" t="n">
        <v>60</v>
      </c>
      <c r="C1230" t="inlineStr">
        <is>
          <t xml:space="preserve">CONCLUIDO	</t>
        </is>
      </c>
      <c r="D1230" t="n">
        <v>5.0161</v>
      </c>
      <c r="E1230" t="n">
        <v>19.94</v>
      </c>
      <c r="F1230" t="n">
        <v>17.55</v>
      </c>
      <c r="G1230" t="n">
        <v>105.29</v>
      </c>
      <c r="H1230" t="n">
        <v>1.63</v>
      </c>
      <c r="I1230" t="n">
        <v>10</v>
      </c>
      <c r="J1230" t="n">
        <v>140.67</v>
      </c>
      <c r="K1230" t="n">
        <v>45</v>
      </c>
      <c r="L1230" t="n">
        <v>13</v>
      </c>
      <c r="M1230" t="n">
        <v>7</v>
      </c>
      <c r="N1230" t="n">
        <v>22.68</v>
      </c>
      <c r="O1230" t="n">
        <v>17583.88</v>
      </c>
      <c r="P1230" t="n">
        <v>147.43</v>
      </c>
      <c r="Q1230" t="n">
        <v>444.55</v>
      </c>
      <c r="R1230" t="n">
        <v>69.51000000000001</v>
      </c>
      <c r="S1230" t="n">
        <v>48.21</v>
      </c>
      <c r="T1230" t="n">
        <v>4709.03</v>
      </c>
      <c r="U1230" t="n">
        <v>0.6899999999999999</v>
      </c>
      <c r="V1230" t="n">
        <v>0.78</v>
      </c>
      <c r="W1230" t="n">
        <v>0.18</v>
      </c>
      <c r="X1230" t="n">
        <v>0.27</v>
      </c>
      <c r="Y1230" t="n">
        <v>1</v>
      </c>
      <c r="Z1230" t="n">
        <v>10</v>
      </c>
    </row>
    <row r="1231">
      <c r="A1231" t="n">
        <v>49</v>
      </c>
      <c r="B1231" t="n">
        <v>60</v>
      </c>
      <c r="C1231" t="inlineStr">
        <is>
          <t xml:space="preserve">CONCLUIDO	</t>
        </is>
      </c>
      <c r="D1231" t="n">
        <v>5.0304</v>
      </c>
      <c r="E1231" t="n">
        <v>19.88</v>
      </c>
      <c r="F1231" t="n">
        <v>17.52</v>
      </c>
      <c r="G1231" t="n">
        <v>116.78</v>
      </c>
      <c r="H1231" t="n">
        <v>1.66</v>
      </c>
      <c r="I1231" t="n">
        <v>9</v>
      </c>
      <c r="J1231" t="n">
        <v>141.02</v>
      </c>
      <c r="K1231" t="n">
        <v>45</v>
      </c>
      <c r="L1231" t="n">
        <v>13.25</v>
      </c>
      <c r="M1231" t="n">
        <v>6</v>
      </c>
      <c r="N1231" t="n">
        <v>22.77</v>
      </c>
      <c r="O1231" t="n">
        <v>17625.85</v>
      </c>
      <c r="P1231" t="n">
        <v>146.21</v>
      </c>
      <c r="Q1231" t="n">
        <v>444.56</v>
      </c>
      <c r="R1231" t="n">
        <v>68.45999999999999</v>
      </c>
      <c r="S1231" t="n">
        <v>48.21</v>
      </c>
      <c r="T1231" t="n">
        <v>4189.42</v>
      </c>
      <c r="U1231" t="n">
        <v>0.7</v>
      </c>
      <c r="V1231" t="n">
        <v>0.78</v>
      </c>
      <c r="W1231" t="n">
        <v>0.18</v>
      </c>
      <c r="X1231" t="n">
        <v>0.24</v>
      </c>
      <c r="Y1231" t="n">
        <v>1</v>
      </c>
      <c r="Z1231" t="n">
        <v>10</v>
      </c>
    </row>
    <row r="1232">
      <c r="A1232" t="n">
        <v>50</v>
      </c>
      <c r="B1232" t="n">
        <v>60</v>
      </c>
      <c r="C1232" t="inlineStr">
        <is>
          <t xml:space="preserve">CONCLUIDO	</t>
        </is>
      </c>
      <c r="D1232" t="n">
        <v>5.0347</v>
      </c>
      <c r="E1232" t="n">
        <v>19.86</v>
      </c>
      <c r="F1232" t="n">
        <v>17.5</v>
      </c>
      <c r="G1232" t="n">
        <v>116.67</v>
      </c>
      <c r="H1232" t="n">
        <v>1.69</v>
      </c>
      <c r="I1232" t="n">
        <v>9</v>
      </c>
      <c r="J1232" t="n">
        <v>141.36</v>
      </c>
      <c r="K1232" t="n">
        <v>45</v>
      </c>
      <c r="L1232" t="n">
        <v>13.5</v>
      </c>
      <c r="M1232" t="n">
        <v>4</v>
      </c>
      <c r="N1232" t="n">
        <v>22.86</v>
      </c>
      <c r="O1232" t="n">
        <v>17667.84</v>
      </c>
      <c r="P1232" t="n">
        <v>146.13</v>
      </c>
      <c r="Q1232" t="n">
        <v>444.55</v>
      </c>
      <c r="R1232" t="n">
        <v>67.73999999999999</v>
      </c>
      <c r="S1232" t="n">
        <v>48.21</v>
      </c>
      <c r="T1232" t="n">
        <v>3830.67</v>
      </c>
      <c r="U1232" t="n">
        <v>0.71</v>
      </c>
      <c r="V1232" t="n">
        <v>0.78</v>
      </c>
      <c r="W1232" t="n">
        <v>0.18</v>
      </c>
      <c r="X1232" t="n">
        <v>0.22</v>
      </c>
      <c r="Y1232" t="n">
        <v>1</v>
      </c>
      <c r="Z1232" t="n">
        <v>10</v>
      </c>
    </row>
    <row r="1233">
      <c r="A1233" t="n">
        <v>51</v>
      </c>
      <c r="B1233" t="n">
        <v>60</v>
      </c>
      <c r="C1233" t="inlineStr">
        <is>
          <t xml:space="preserve">CONCLUIDO	</t>
        </is>
      </c>
      <c r="D1233" t="n">
        <v>5.0338</v>
      </c>
      <c r="E1233" t="n">
        <v>19.87</v>
      </c>
      <c r="F1233" t="n">
        <v>17.5</v>
      </c>
      <c r="G1233" t="n">
        <v>116.69</v>
      </c>
      <c r="H1233" t="n">
        <v>1.72</v>
      </c>
      <c r="I1233" t="n">
        <v>9</v>
      </c>
      <c r="J1233" t="n">
        <v>141.7</v>
      </c>
      <c r="K1233" t="n">
        <v>45</v>
      </c>
      <c r="L1233" t="n">
        <v>13.75</v>
      </c>
      <c r="M1233" t="n">
        <v>2</v>
      </c>
      <c r="N1233" t="n">
        <v>22.95</v>
      </c>
      <c r="O1233" t="n">
        <v>17709.87</v>
      </c>
      <c r="P1233" t="n">
        <v>146.26</v>
      </c>
      <c r="Q1233" t="n">
        <v>444.58</v>
      </c>
      <c r="R1233" t="n">
        <v>67.73999999999999</v>
      </c>
      <c r="S1233" t="n">
        <v>48.21</v>
      </c>
      <c r="T1233" t="n">
        <v>3829.74</v>
      </c>
      <c r="U1233" t="n">
        <v>0.71</v>
      </c>
      <c r="V1233" t="n">
        <v>0.78</v>
      </c>
      <c r="W1233" t="n">
        <v>0.19</v>
      </c>
      <c r="X1233" t="n">
        <v>0.23</v>
      </c>
      <c r="Y1233" t="n">
        <v>1</v>
      </c>
      <c r="Z1233" t="n">
        <v>10</v>
      </c>
    </row>
    <row r="1234">
      <c r="A1234" t="n">
        <v>52</v>
      </c>
      <c r="B1234" t="n">
        <v>60</v>
      </c>
      <c r="C1234" t="inlineStr">
        <is>
          <t xml:space="preserve">CONCLUIDO	</t>
        </is>
      </c>
      <c r="D1234" t="n">
        <v>5.0357</v>
      </c>
      <c r="E1234" t="n">
        <v>19.86</v>
      </c>
      <c r="F1234" t="n">
        <v>17.5</v>
      </c>
      <c r="G1234" t="n">
        <v>116.64</v>
      </c>
      <c r="H1234" t="n">
        <v>1.74</v>
      </c>
      <c r="I1234" t="n">
        <v>9</v>
      </c>
      <c r="J1234" t="n">
        <v>142.04</v>
      </c>
      <c r="K1234" t="n">
        <v>45</v>
      </c>
      <c r="L1234" t="n">
        <v>14</v>
      </c>
      <c r="M1234" t="n">
        <v>2</v>
      </c>
      <c r="N1234" t="n">
        <v>23.04</v>
      </c>
      <c r="O1234" t="n">
        <v>17751.93</v>
      </c>
      <c r="P1234" t="n">
        <v>146.08</v>
      </c>
      <c r="Q1234" t="n">
        <v>444.58</v>
      </c>
      <c r="R1234" t="n">
        <v>67.51000000000001</v>
      </c>
      <c r="S1234" t="n">
        <v>48.21</v>
      </c>
      <c r="T1234" t="n">
        <v>3715.74</v>
      </c>
      <c r="U1234" t="n">
        <v>0.71</v>
      </c>
      <c r="V1234" t="n">
        <v>0.78</v>
      </c>
      <c r="W1234" t="n">
        <v>0.18</v>
      </c>
      <c r="X1234" t="n">
        <v>0.22</v>
      </c>
      <c r="Y1234" t="n">
        <v>1</v>
      </c>
      <c r="Z1234" t="n">
        <v>10</v>
      </c>
    </row>
    <row r="1235">
      <c r="A1235" t="n">
        <v>53</v>
      </c>
      <c r="B1235" t="n">
        <v>60</v>
      </c>
      <c r="C1235" t="inlineStr">
        <is>
          <t xml:space="preserve">CONCLUIDO	</t>
        </is>
      </c>
      <c r="D1235" t="n">
        <v>5.0298</v>
      </c>
      <c r="E1235" t="n">
        <v>19.88</v>
      </c>
      <c r="F1235" t="n">
        <v>17.52</v>
      </c>
      <c r="G1235" t="n">
        <v>116.79</v>
      </c>
      <c r="H1235" t="n">
        <v>1.77</v>
      </c>
      <c r="I1235" t="n">
        <v>9</v>
      </c>
      <c r="J1235" t="n">
        <v>142.38</v>
      </c>
      <c r="K1235" t="n">
        <v>45</v>
      </c>
      <c r="L1235" t="n">
        <v>14.25</v>
      </c>
      <c r="M1235" t="n">
        <v>1</v>
      </c>
      <c r="N1235" t="n">
        <v>23.13</v>
      </c>
      <c r="O1235" t="n">
        <v>17794.02</v>
      </c>
      <c r="P1235" t="n">
        <v>146.52</v>
      </c>
      <c r="Q1235" t="n">
        <v>444.58</v>
      </c>
      <c r="R1235" t="n">
        <v>68.29000000000001</v>
      </c>
      <c r="S1235" t="n">
        <v>48.21</v>
      </c>
      <c r="T1235" t="n">
        <v>4104.99</v>
      </c>
      <c r="U1235" t="n">
        <v>0.71</v>
      </c>
      <c r="V1235" t="n">
        <v>0.78</v>
      </c>
      <c r="W1235" t="n">
        <v>0.19</v>
      </c>
      <c r="X1235" t="n">
        <v>0.24</v>
      </c>
      <c r="Y1235" t="n">
        <v>1</v>
      </c>
      <c r="Z1235" t="n">
        <v>10</v>
      </c>
    </row>
    <row r="1236">
      <c r="A1236" t="n">
        <v>54</v>
      </c>
      <c r="B1236" t="n">
        <v>60</v>
      </c>
      <c r="C1236" t="inlineStr">
        <is>
          <t xml:space="preserve">CONCLUIDO	</t>
        </is>
      </c>
      <c r="D1236" t="n">
        <v>5.0318</v>
      </c>
      <c r="E1236" t="n">
        <v>19.87</v>
      </c>
      <c r="F1236" t="n">
        <v>17.51</v>
      </c>
      <c r="G1236" t="n">
        <v>116.74</v>
      </c>
      <c r="H1236" t="n">
        <v>1.8</v>
      </c>
      <c r="I1236" t="n">
        <v>9</v>
      </c>
      <c r="J1236" t="n">
        <v>142.72</v>
      </c>
      <c r="K1236" t="n">
        <v>45</v>
      </c>
      <c r="L1236" t="n">
        <v>14.5</v>
      </c>
      <c r="M1236" t="n">
        <v>1</v>
      </c>
      <c r="N1236" t="n">
        <v>23.22</v>
      </c>
      <c r="O1236" t="n">
        <v>17836.15</v>
      </c>
      <c r="P1236" t="n">
        <v>146.93</v>
      </c>
      <c r="Q1236" t="n">
        <v>444.58</v>
      </c>
      <c r="R1236" t="n">
        <v>67.97</v>
      </c>
      <c r="S1236" t="n">
        <v>48.21</v>
      </c>
      <c r="T1236" t="n">
        <v>3944.66</v>
      </c>
      <c r="U1236" t="n">
        <v>0.71</v>
      </c>
      <c r="V1236" t="n">
        <v>0.78</v>
      </c>
      <c r="W1236" t="n">
        <v>0.19</v>
      </c>
      <c r="X1236" t="n">
        <v>0.23</v>
      </c>
      <c r="Y1236" t="n">
        <v>1</v>
      </c>
      <c r="Z1236" t="n">
        <v>10</v>
      </c>
    </row>
    <row r="1237">
      <c r="A1237" t="n">
        <v>55</v>
      </c>
      <c r="B1237" t="n">
        <v>60</v>
      </c>
      <c r="C1237" t="inlineStr">
        <is>
          <t xml:space="preserve">CONCLUIDO	</t>
        </is>
      </c>
      <c r="D1237" t="n">
        <v>5.0311</v>
      </c>
      <c r="E1237" t="n">
        <v>19.88</v>
      </c>
      <c r="F1237" t="n">
        <v>17.51</v>
      </c>
      <c r="G1237" t="n">
        <v>116.76</v>
      </c>
      <c r="H1237" t="n">
        <v>1.82</v>
      </c>
      <c r="I1237" t="n">
        <v>9</v>
      </c>
      <c r="J1237" t="n">
        <v>143.06</v>
      </c>
      <c r="K1237" t="n">
        <v>45</v>
      </c>
      <c r="L1237" t="n">
        <v>14.75</v>
      </c>
      <c r="M1237" t="n">
        <v>1</v>
      </c>
      <c r="N1237" t="n">
        <v>23.31</v>
      </c>
      <c r="O1237" t="n">
        <v>17878.3</v>
      </c>
      <c r="P1237" t="n">
        <v>146.98</v>
      </c>
      <c r="Q1237" t="n">
        <v>444.58</v>
      </c>
      <c r="R1237" t="n">
        <v>68.06</v>
      </c>
      <c r="S1237" t="n">
        <v>48.21</v>
      </c>
      <c r="T1237" t="n">
        <v>3988.33</v>
      </c>
      <c r="U1237" t="n">
        <v>0.71</v>
      </c>
      <c r="V1237" t="n">
        <v>0.78</v>
      </c>
      <c r="W1237" t="n">
        <v>0.19</v>
      </c>
      <c r="X1237" t="n">
        <v>0.24</v>
      </c>
      <c r="Y1237" t="n">
        <v>1</v>
      </c>
      <c r="Z1237" t="n">
        <v>10</v>
      </c>
    </row>
    <row r="1238">
      <c r="A1238" t="n">
        <v>56</v>
      </c>
      <c r="B1238" t="n">
        <v>60</v>
      </c>
      <c r="C1238" t="inlineStr">
        <is>
          <t xml:space="preserve">CONCLUIDO	</t>
        </is>
      </c>
      <c r="D1238" t="n">
        <v>5.0312</v>
      </c>
      <c r="E1238" t="n">
        <v>19.88</v>
      </c>
      <c r="F1238" t="n">
        <v>17.51</v>
      </c>
      <c r="G1238" t="n">
        <v>116.76</v>
      </c>
      <c r="H1238" t="n">
        <v>1.85</v>
      </c>
      <c r="I1238" t="n">
        <v>9</v>
      </c>
      <c r="J1238" t="n">
        <v>143.4</v>
      </c>
      <c r="K1238" t="n">
        <v>45</v>
      </c>
      <c r="L1238" t="n">
        <v>15</v>
      </c>
      <c r="M1238" t="n">
        <v>1</v>
      </c>
      <c r="N1238" t="n">
        <v>23.41</v>
      </c>
      <c r="O1238" t="n">
        <v>17920.49</v>
      </c>
      <c r="P1238" t="n">
        <v>147.1</v>
      </c>
      <c r="Q1238" t="n">
        <v>444.58</v>
      </c>
      <c r="R1238" t="n">
        <v>68.03</v>
      </c>
      <c r="S1238" t="n">
        <v>48.21</v>
      </c>
      <c r="T1238" t="n">
        <v>3974.42</v>
      </c>
      <c r="U1238" t="n">
        <v>0.71</v>
      </c>
      <c r="V1238" t="n">
        <v>0.78</v>
      </c>
      <c r="W1238" t="n">
        <v>0.19</v>
      </c>
      <c r="X1238" t="n">
        <v>0.24</v>
      </c>
      <c r="Y1238" t="n">
        <v>1</v>
      </c>
      <c r="Z1238" t="n">
        <v>10</v>
      </c>
    </row>
    <row r="1239">
      <c r="A1239" t="n">
        <v>57</v>
      </c>
      <c r="B1239" t="n">
        <v>60</v>
      </c>
      <c r="C1239" t="inlineStr">
        <is>
          <t xml:space="preserve">CONCLUIDO	</t>
        </is>
      </c>
      <c r="D1239" t="n">
        <v>5.0326</v>
      </c>
      <c r="E1239" t="n">
        <v>19.87</v>
      </c>
      <c r="F1239" t="n">
        <v>17.51</v>
      </c>
      <c r="G1239" t="n">
        <v>116.72</v>
      </c>
      <c r="H1239" t="n">
        <v>1.88</v>
      </c>
      <c r="I1239" t="n">
        <v>9</v>
      </c>
      <c r="J1239" t="n">
        <v>143.75</v>
      </c>
      <c r="K1239" t="n">
        <v>45</v>
      </c>
      <c r="L1239" t="n">
        <v>15.25</v>
      </c>
      <c r="M1239" t="n">
        <v>0</v>
      </c>
      <c r="N1239" t="n">
        <v>23.5</v>
      </c>
      <c r="O1239" t="n">
        <v>17962.71</v>
      </c>
      <c r="P1239" t="n">
        <v>147.2</v>
      </c>
      <c r="Q1239" t="n">
        <v>444.58</v>
      </c>
      <c r="R1239" t="n">
        <v>67.81</v>
      </c>
      <c r="S1239" t="n">
        <v>48.21</v>
      </c>
      <c r="T1239" t="n">
        <v>3863.45</v>
      </c>
      <c r="U1239" t="n">
        <v>0.71</v>
      </c>
      <c r="V1239" t="n">
        <v>0.78</v>
      </c>
      <c r="W1239" t="n">
        <v>0.19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135</v>
      </c>
      <c r="C1240" t="inlineStr">
        <is>
          <t xml:space="preserve">CONCLUIDO	</t>
        </is>
      </c>
      <c r="D1240" t="n">
        <v>2.1113</v>
      </c>
      <c r="E1240" t="n">
        <v>47.36</v>
      </c>
      <c r="F1240" t="n">
        <v>27.47</v>
      </c>
      <c r="G1240" t="n">
        <v>4.89</v>
      </c>
      <c r="H1240" t="n">
        <v>0.07000000000000001</v>
      </c>
      <c r="I1240" t="n">
        <v>337</v>
      </c>
      <c r="J1240" t="n">
        <v>263.32</v>
      </c>
      <c r="K1240" t="n">
        <v>59.89</v>
      </c>
      <c r="L1240" t="n">
        <v>1</v>
      </c>
      <c r="M1240" t="n">
        <v>335</v>
      </c>
      <c r="N1240" t="n">
        <v>67.43000000000001</v>
      </c>
      <c r="O1240" t="n">
        <v>32710.1</v>
      </c>
      <c r="P1240" t="n">
        <v>462.79</v>
      </c>
      <c r="Q1240" t="n">
        <v>444.75</v>
      </c>
      <c r="R1240" t="n">
        <v>394.71</v>
      </c>
      <c r="S1240" t="n">
        <v>48.21</v>
      </c>
      <c r="T1240" t="n">
        <v>165672.71</v>
      </c>
      <c r="U1240" t="n">
        <v>0.12</v>
      </c>
      <c r="V1240" t="n">
        <v>0.5</v>
      </c>
      <c r="W1240" t="n">
        <v>0.7</v>
      </c>
      <c r="X1240" t="n">
        <v>10.19</v>
      </c>
      <c r="Y1240" t="n">
        <v>1</v>
      </c>
      <c r="Z1240" t="n">
        <v>10</v>
      </c>
    </row>
    <row r="1241">
      <c r="A1241" t="n">
        <v>1</v>
      </c>
      <c r="B1241" t="n">
        <v>135</v>
      </c>
      <c r="C1241" t="inlineStr">
        <is>
          <t xml:space="preserve">CONCLUIDO	</t>
        </is>
      </c>
      <c r="D1241" t="n">
        <v>2.5499</v>
      </c>
      <c r="E1241" t="n">
        <v>39.22</v>
      </c>
      <c r="F1241" t="n">
        <v>24.33</v>
      </c>
      <c r="G1241" t="n">
        <v>6.13</v>
      </c>
      <c r="H1241" t="n">
        <v>0.08</v>
      </c>
      <c r="I1241" t="n">
        <v>238</v>
      </c>
      <c r="J1241" t="n">
        <v>263.79</v>
      </c>
      <c r="K1241" t="n">
        <v>59.89</v>
      </c>
      <c r="L1241" t="n">
        <v>1.25</v>
      </c>
      <c r="M1241" t="n">
        <v>236</v>
      </c>
      <c r="N1241" t="n">
        <v>67.65000000000001</v>
      </c>
      <c r="O1241" t="n">
        <v>32767.75</v>
      </c>
      <c r="P1241" t="n">
        <v>409.41</v>
      </c>
      <c r="Q1241" t="n">
        <v>444.72</v>
      </c>
      <c r="R1241" t="n">
        <v>291.15</v>
      </c>
      <c r="S1241" t="n">
        <v>48.21</v>
      </c>
      <c r="T1241" t="n">
        <v>114391.72</v>
      </c>
      <c r="U1241" t="n">
        <v>0.17</v>
      </c>
      <c r="V1241" t="n">
        <v>0.5600000000000001</v>
      </c>
      <c r="W1241" t="n">
        <v>0.55</v>
      </c>
      <c r="X1241" t="n">
        <v>7.05</v>
      </c>
      <c r="Y1241" t="n">
        <v>1</v>
      </c>
      <c r="Z1241" t="n">
        <v>10</v>
      </c>
    </row>
    <row r="1242">
      <c r="A1242" t="n">
        <v>2</v>
      </c>
      <c r="B1242" t="n">
        <v>135</v>
      </c>
      <c r="C1242" t="inlineStr">
        <is>
          <t xml:space="preserve">CONCLUIDO	</t>
        </is>
      </c>
      <c r="D1242" t="n">
        <v>2.865</v>
      </c>
      <c r="E1242" t="n">
        <v>34.9</v>
      </c>
      <c r="F1242" t="n">
        <v>22.7</v>
      </c>
      <c r="G1242" t="n">
        <v>7.36</v>
      </c>
      <c r="H1242" t="n">
        <v>0.1</v>
      </c>
      <c r="I1242" t="n">
        <v>185</v>
      </c>
      <c r="J1242" t="n">
        <v>264.25</v>
      </c>
      <c r="K1242" t="n">
        <v>59.89</v>
      </c>
      <c r="L1242" t="n">
        <v>1.5</v>
      </c>
      <c r="M1242" t="n">
        <v>183</v>
      </c>
      <c r="N1242" t="n">
        <v>67.87</v>
      </c>
      <c r="O1242" t="n">
        <v>32825.49</v>
      </c>
      <c r="P1242" t="n">
        <v>381.58</v>
      </c>
      <c r="Q1242" t="n">
        <v>444.77</v>
      </c>
      <c r="R1242" t="n">
        <v>237.5</v>
      </c>
      <c r="S1242" t="n">
        <v>48.21</v>
      </c>
      <c r="T1242" t="n">
        <v>87827.50999999999</v>
      </c>
      <c r="U1242" t="n">
        <v>0.2</v>
      </c>
      <c r="V1242" t="n">
        <v>0.6</v>
      </c>
      <c r="W1242" t="n">
        <v>0.46</v>
      </c>
      <c r="X1242" t="n">
        <v>5.41</v>
      </c>
      <c r="Y1242" t="n">
        <v>1</v>
      </c>
      <c r="Z1242" t="n">
        <v>10</v>
      </c>
    </row>
    <row r="1243">
      <c r="A1243" t="n">
        <v>3</v>
      </c>
      <c r="B1243" t="n">
        <v>135</v>
      </c>
      <c r="C1243" t="inlineStr">
        <is>
          <t xml:space="preserve">CONCLUIDO	</t>
        </is>
      </c>
      <c r="D1243" t="n">
        <v>3.1121</v>
      </c>
      <c r="E1243" t="n">
        <v>32.13</v>
      </c>
      <c r="F1243" t="n">
        <v>21.65</v>
      </c>
      <c r="G1243" t="n">
        <v>8.6</v>
      </c>
      <c r="H1243" t="n">
        <v>0.12</v>
      </c>
      <c r="I1243" t="n">
        <v>151</v>
      </c>
      <c r="J1243" t="n">
        <v>264.72</v>
      </c>
      <c r="K1243" t="n">
        <v>59.89</v>
      </c>
      <c r="L1243" t="n">
        <v>1.75</v>
      </c>
      <c r="M1243" t="n">
        <v>149</v>
      </c>
      <c r="N1243" t="n">
        <v>68.09</v>
      </c>
      <c r="O1243" t="n">
        <v>32883.31</v>
      </c>
      <c r="P1243" t="n">
        <v>363.59</v>
      </c>
      <c r="Q1243" t="n">
        <v>444.65</v>
      </c>
      <c r="R1243" t="n">
        <v>203.53</v>
      </c>
      <c r="S1243" t="n">
        <v>48.21</v>
      </c>
      <c r="T1243" t="n">
        <v>71012.88</v>
      </c>
      <c r="U1243" t="n">
        <v>0.24</v>
      </c>
      <c r="V1243" t="n">
        <v>0.63</v>
      </c>
      <c r="W1243" t="n">
        <v>0.4</v>
      </c>
      <c r="X1243" t="n">
        <v>4.36</v>
      </c>
      <c r="Y1243" t="n">
        <v>1</v>
      </c>
      <c r="Z1243" t="n">
        <v>10</v>
      </c>
    </row>
    <row r="1244">
      <c r="A1244" t="n">
        <v>4</v>
      </c>
      <c r="B1244" t="n">
        <v>135</v>
      </c>
      <c r="C1244" t="inlineStr">
        <is>
          <t xml:space="preserve">CONCLUIDO	</t>
        </is>
      </c>
      <c r="D1244" t="n">
        <v>3.3019</v>
      </c>
      <c r="E1244" t="n">
        <v>30.29</v>
      </c>
      <c r="F1244" t="n">
        <v>20.96</v>
      </c>
      <c r="G1244" t="n">
        <v>9.83</v>
      </c>
      <c r="H1244" t="n">
        <v>0.13</v>
      </c>
      <c r="I1244" t="n">
        <v>128</v>
      </c>
      <c r="J1244" t="n">
        <v>265.19</v>
      </c>
      <c r="K1244" t="n">
        <v>59.89</v>
      </c>
      <c r="L1244" t="n">
        <v>2</v>
      </c>
      <c r="M1244" t="n">
        <v>126</v>
      </c>
      <c r="N1244" t="n">
        <v>68.31</v>
      </c>
      <c r="O1244" t="n">
        <v>32941.21</v>
      </c>
      <c r="P1244" t="n">
        <v>351.86</v>
      </c>
      <c r="Q1244" t="n">
        <v>444.61</v>
      </c>
      <c r="R1244" t="n">
        <v>180.88</v>
      </c>
      <c r="S1244" t="n">
        <v>48.21</v>
      </c>
      <c r="T1244" t="n">
        <v>59805.13</v>
      </c>
      <c r="U1244" t="n">
        <v>0.27</v>
      </c>
      <c r="V1244" t="n">
        <v>0.65</v>
      </c>
      <c r="W1244" t="n">
        <v>0.37</v>
      </c>
      <c r="X1244" t="n">
        <v>3.68</v>
      </c>
      <c r="Y1244" t="n">
        <v>1</v>
      </c>
      <c r="Z1244" t="n">
        <v>10</v>
      </c>
    </row>
    <row r="1245">
      <c r="A1245" t="n">
        <v>5</v>
      </c>
      <c r="B1245" t="n">
        <v>135</v>
      </c>
      <c r="C1245" t="inlineStr">
        <is>
          <t xml:space="preserve">CONCLUIDO	</t>
        </is>
      </c>
      <c r="D1245" t="n">
        <v>3.4586</v>
      </c>
      <c r="E1245" t="n">
        <v>28.91</v>
      </c>
      <c r="F1245" t="n">
        <v>20.45</v>
      </c>
      <c r="G1245" t="n">
        <v>11.05</v>
      </c>
      <c r="H1245" t="n">
        <v>0.15</v>
      </c>
      <c r="I1245" t="n">
        <v>111</v>
      </c>
      <c r="J1245" t="n">
        <v>265.66</v>
      </c>
      <c r="K1245" t="n">
        <v>59.89</v>
      </c>
      <c r="L1245" t="n">
        <v>2.25</v>
      </c>
      <c r="M1245" t="n">
        <v>109</v>
      </c>
      <c r="N1245" t="n">
        <v>68.53</v>
      </c>
      <c r="O1245" t="n">
        <v>32999.19</v>
      </c>
      <c r="P1245" t="n">
        <v>343.01</v>
      </c>
      <c r="Q1245" t="n">
        <v>444.6</v>
      </c>
      <c r="R1245" t="n">
        <v>163.96</v>
      </c>
      <c r="S1245" t="n">
        <v>48.21</v>
      </c>
      <c r="T1245" t="n">
        <v>51430.22</v>
      </c>
      <c r="U1245" t="n">
        <v>0.29</v>
      </c>
      <c r="V1245" t="n">
        <v>0.67</v>
      </c>
      <c r="W1245" t="n">
        <v>0.34</v>
      </c>
      <c r="X1245" t="n">
        <v>3.17</v>
      </c>
      <c r="Y1245" t="n">
        <v>1</v>
      </c>
      <c r="Z1245" t="n">
        <v>10</v>
      </c>
    </row>
    <row r="1246">
      <c r="A1246" t="n">
        <v>6</v>
      </c>
      <c r="B1246" t="n">
        <v>135</v>
      </c>
      <c r="C1246" t="inlineStr">
        <is>
          <t xml:space="preserve">CONCLUIDO	</t>
        </is>
      </c>
      <c r="D1246" t="n">
        <v>3.5868</v>
      </c>
      <c r="E1246" t="n">
        <v>27.88</v>
      </c>
      <c r="F1246" t="n">
        <v>20.07</v>
      </c>
      <c r="G1246" t="n">
        <v>12.29</v>
      </c>
      <c r="H1246" t="n">
        <v>0.17</v>
      </c>
      <c r="I1246" t="n">
        <v>98</v>
      </c>
      <c r="J1246" t="n">
        <v>266.13</v>
      </c>
      <c r="K1246" t="n">
        <v>59.89</v>
      </c>
      <c r="L1246" t="n">
        <v>2.5</v>
      </c>
      <c r="M1246" t="n">
        <v>96</v>
      </c>
      <c r="N1246" t="n">
        <v>68.75</v>
      </c>
      <c r="O1246" t="n">
        <v>33057.26</v>
      </c>
      <c r="P1246" t="n">
        <v>336.47</v>
      </c>
      <c r="Q1246" t="n">
        <v>444.61</v>
      </c>
      <c r="R1246" t="n">
        <v>151.7</v>
      </c>
      <c r="S1246" t="n">
        <v>48.21</v>
      </c>
      <c r="T1246" t="n">
        <v>45364.35</v>
      </c>
      <c r="U1246" t="n">
        <v>0.32</v>
      </c>
      <c r="V1246" t="n">
        <v>0.68</v>
      </c>
      <c r="W1246" t="n">
        <v>0.32</v>
      </c>
      <c r="X1246" t="n">
        <v>2.79</v>
      </c>
      <c r="Y1246" t="n">
        <v>1</v>
      </c>
      <c r="Z1246" t="n">
        <v>10</v>
      </c>
    </row>
    <row r="1247">
      <c r="A1247" t="n">
        <v>7</v>
      </c>
      <c r="B1247" t="n">
        <v>135</v>
      </c>
      <c r="C1247" t="inlineStr">
        <is>
          <t xml:space="preserve">CONCLUIDO	</t>
        </is>
      </c>
      <c r="D1247" t="n">
        <v>3.6931</v>
      </c>
      <c r="E1247" t="n">
        <v>27.08</v>
      </c>
      <c r="F1247" t="n">
        <v>19.78</v>
      </c>
      <c r="G1247" t="n">
        <v>13.48</v>
      </c>
      <c r="H1247" t="n">
        <v>0.18</v>
      </c>
      <c r="I1247" t="n">
        <v>88</v>
      </c>
      <c r="J1247" t="n">
        <v>266.6</v>
      </c>
      <c r="K1247" t="n">
        <v>59.89</v>
      </c>
      <c r="L1247" t="n">
        <v>2.75</v>
      </c>
      <c r="M1247" t="n">
        <v>86</v>
      </c>
      <c r="N1247" t="n">
        <v>68.97</v>
      </c>
      <c r="O1247" t="n">
        <v>33115.41</v>
      </c>
      <c r="P1247" t="n">
        <v>331.31</v>
      </c>
      <c r="Q1247" t="n">
        <v>444.61</v>
      </c>
      <c r="R1247" t="n">
        <v>142.07</v>
      </c>
      <c r="S1247" t="n">
        <v>48.21</v>
      </c>
      <c r="T1247" t="n">
        <v>40602.22</v>
      </c>
      <c r="U1247" t="n">
        <v>0.34</v>
      </c>
      <c r="V1247" t="n">
        <v>0.6899999999999999</v>
      </c>
      <c r="W1247" t="n">
        <v>0.31</v>
      </c>
      <c r="X1247" t="n">
        <v>2.5</v>
      </c>
      <c r="Y1247" t="n">
        <v>1</v>
      </c>
      <c r="Z1247" t="n">
        <v>10</v>
      </c>
    </row>
    <row r="1248">
      <c r="A1248" t="n">
        <v>8</v>
      </c>
      <c r="B1248" t="n">
        <v>135</v>
      </c>
      <c r="C1248" t="inlineStr">
        <is>
          <t xml:space="preserve">CONCLUIDO	</t>
        </is>
      </c>
      <c r="D1248" t="n">
        <v>3.7862</v>
      </c>
      <c r="E1248" t="n">
        <v>26.41</v>
      </c>
      <c r="F1248" t="n">
        <v>19.51</v>
      </c>
      <c r="G1248" t="n">
        <v>14.64</v>
      </c>
      <c r="H1248" t="n">
        <v>0.2</v>
      </c>
      <c r="I1248" t="n">
        <v>80</v>
      </c>
      <c r="J1248" t="n">
        <v>267.08</v>
      </c>
      <c r="K1248" t="n">
        <v>59.89</v>
      </c>
      <c r="L1248" t="n">
        <v>3</v>
      </c>
      <c r="M1248" t="n">
        <v>78</v>
      </c>
      <c r="N1248" t="n">
        <v>69.19</v>
      </c>
      <c r="O1248" t="n">
        <v>33173.65</v>
      </c>
      <c r="P1248" t="n">
        <v>326.69</v>
      </c>
      <c r="Q1248" t="n">
        <v>444.62</v>
      </c>
      <c r="R1248" t="n">
        <v>133.54</v>
      </c>
      <c r="S1248" t="n">
        <v>48.21</v>
      </c>
      <c r="T1248" t="n">
        <v>36374.73</v>
      </c>
      <c r="U1248" t="n">
        <v>0.36</v>
      </c>
      <c r="V1248" t="n">
        <v>0.7</v>
      </c>
      <c r="W1248" t="n">
        <v>0.29</v>
      </c>
      <c r="X1248" t="n">
        <v>2.24</v>
      </c>
      <c r="Y1248" t="n">
        <v>1</v>
      </c>
      <c r="Z1248" t="n">
        <v>10</v>
      </c>
    </row>
    <row r="1249">
      <c r="A1249" t="n">
        <v>9</v>
      </c>
      <c r="B1249" t="n">
        <v>135</v>
      </c>
      <c r="C1249" t="inlineStr">
        <is>
          <t xml:space="preserve">CONCLUIDO	</t>
        </is>
      </c>
      <c r="D1249" t="n">
        <v>3.866</v>
      </c>
      <c r="E1249" t="n">
        <v>25.87</v>
      </c>
      <c r="F1249" t="n">
        <v>19.32</v>
      </c>
      <c r="G1249" t="n">
        <v>15.88</v>
      </c>
      <c r="H1249" t="n">
        <v>0.22</v>
      </c>
      <c r="I1249" t="n">
        <v>73</v>
      </c>
      <c r="J1249" t="n">
        <v>267.55</v>
      </c>
      <c r="K1249" t="n">
        <v>59.89</v>
      </c>
      <c r="L1249" t="n">
        <v>3.25</v>
      </c>
      <c r="M1249" t="n">
        <v>71</v>
      </c>
      <c r="N1249" t="n">
        <v>69.41</v>
      </c>
      <c r="O1249" t="n">
        <v>33231.97</v>
      </c>
      <c r="P1249" t="n">
        <v>323.33</v>
      </c>
      <c r="Q1249" t="n">
        <v>444.6</v>
      </c>
      <c r="R1249" t="n">
        <v>127.39</v>
      </c>
      <c r="S1249" t="n">
        <v>48.21</v>
      </c>
      <c r="T1249" t="n">
        <v>33333.05</v>
      </c>
      <c r="U1249" t="n">
        <v>0.38</v>
      </c>
      <c r="V1249" t="n">
        <v>0.71</v>
      </c>
      <c r="W1249" t="n">
        <v>0.28</v>
      </c>
      <c r="X1249" t="n">
        <v>2.04</v>
      </c>
      <c r="Y1249" t="n">
        <v>1</v>
      </c>
      <c r="Z1249" t="n">
        <v>10</v>
      </c>
    </row>
    <row r="1250">
      <c r="A1250" t="n">
        <v>10</v>
      </c>
      <c r="B1250" t="n">
        <v>135</v>
      </c>
      <c r="C1250" t="inlineStr">
        <is>
          <t xml:space="preserve">CONCLUIDO	</t>
        </is>
      </c>
      <c r="D1250" t="n">
        <v>3.9402</v>
      </c>
      <c r="E1250" t="n">
        <v>25.38</v>
      </c>
      <c r="F1250" t="n">
        <v>19.14</v>
      </c>
      <c r="G1250" t="n">
        <v>17.14</v>
      </c>
      <c r="H1250" t="n">
        <v>0.23</v>
      </c>
      <c r="I1250" t="n">
        <v>67</v>
      </c>
      <c r="J1250" t="n">
        <v>268.02</v>
      </c>
      <c r="K1250" t="n">
        <v>59.89</v>
      </c>
      <c r="L1250" t="n">
        <v>3.5</v>
      </c>
      <c r="M1250" t="n">
        <v>65</v>
      </c>
      <c r="N1250" t="n">
        <v>69.64</v>
      </c>
      <c r="O1250" t="n">
        <v>33290.38</v>
      </c>
      <c r="P1250" t="n">
        <v>320.16</v>
      </c>
      <c r="Q1250" t="n">
        <v>444.62</v>
      </c>
      <c r="R1250" t="n">
        <v>121.1</v>
      </c>
      <c r="S1250" t="n">
        <v>48.21</v>
      </c>
      <c r="T1250" t="n">
        <v>30219.59</v>
      </c>
      <c r="U1250" t="n">
        <v>0.4</v>
      </c>
      <c r="V1250" t="n">
        <v>0.71</v>
      </c>
      <c r="W1250" t="n">
        <v>0.28</v>
      </c>
      <c r="X1250" t="n">
        <v>1.86</v>
      </c>
      <c r="Y1250" t="n">
        <v>1</v>
      </c>
      <c r="Z1250" t="n">
        <v>10</v>
      </c>
    </row>
    <row r="1251">
      <c r="A1251" t="n">
        <v>11</v>
      </c>
      <c r="B1251" t="n">
        <v>135</v>
      </c>
      <c r="C1251" t="inlineStr">
        <is>
          <t xml:space="preserve">CONCLUIDO	</t>
        </is>
      </c>
      <c r="D1251" t="n">
        <v>4.0046</v>
      </c>
      <c r="E1251" t="n">
        <v>24.97</v>
      </c>
      <c r="F1251" t="n">
        <v>18.98</v>
      </c>
      <c r="G1251" t="n">
        <v>18.37</v>
      </c>
      <c r="H1251" t="n">
        <v>0.25</v>
      </c>
      <c r="I1251" t="n">
        <v>62</v>
      </c>
      <c r="J1251" t="n">
        <v>268.5</v>
      </c>
      <c r="K1251" t="n">
        <v>59.89</v>
      </c>
      <c r="L1251" t="n">
        <v>3.75</v>
      </c>
      <c r="M1251" t="n">
        <v>60</v>
      </c>
      <c r="N1251" t="n">
        <v>69.86</v>
      </c>
      <c r="O1251" t="n">
        <v>33348.87</v>
      </c>
      <c r="P1251" t="n">
        <v>317.24</v>
      </c>
      <c r="Q1251" t="n">
        <v>444.57</v>
      </c>
      <c r="R1251" t="n">
        <v>116.02</v>
      </c>
      <c r="S1251" t="n">
        <v>48.21</v>
      </c>
      <c r="T1251" t="n">
        <v>27704.32</v>
      </c>
      <c r="U1251" t="n">
        <v>0.42</v>
      </c>
      <c r="V1251" t="n">
        <v>0.72</v>
      </c>
      <c r="W1251" t="n">
        <v>0.27</v>
      </c>
      <c r="X1251" t="n">
        <v>1.71</v>
      </c>
      <c r="Y1251" t="n">
        <v>1</v>
      </c>
      <c r="Z1251" t="n">
        <v>10</v>
      </c>
    </row>
    <row r="1252">
      <c r="A1252" t="n">
        <v>12</v>
      </c>
      <c r="B1252" t="n">
        <v>135</v>
      </c>
      <c r="C1252" t="inlineStr">
        <is>
          <t xml:space="preserve">CONCLUIDO	</t>
        </is>
      </c>
      <c r="D1252" t="n">
        <v>4.0623</v>
      </c>
      <c r="E1252" t="n">
        <v>24.62</v>
      </c>
      <c r="F1252" t="n">
        <v>18.83</v>
      </c>
      <c r="G1252" t="n">
        <v>19.48</v>
      </c>
      <c r="H1252" t="n">
        <v>0.26</v>
      </c>
      <c r="I1252" t="n">
        <v>58</v>
      </c>
      <c r="J1252" t="n">
        <v>268.97</v>
      </c>
      <c r="K1252" t="n">
        <v>59.89</v>
      </c>
      <c r="L1252" t="n">
        <v>4</v>
      </c>
      <c r="M1252" t="n">
        <v>56</v>
      </c>
      <c r="N1252" t="n">
        <v>70.09</v>
      </c>
      <c r="O1252" t="n">
        <v>33407.45</v>
      </c>
      <c r="P1252" t="n">
        <v>314.58</v>
      </c>
      <c r="Q1252" t="n">
        <v>444.6</v>
      </c>
      <c r="R1252" t="n">
        <v>110.92</v>
      </c>
      <c r="S1252" t="n">
        <v>48.21</v>
      </c>
      <c r="T1252" t="n">
        <v>25177.1</v>
      </c>
      <c r="U1252" t="n">
        <v>0.43</v>
      </c>
      <c r="V1252" t="n">
        <v>0.72</v>
      </c>
      <c r="W1252" t="n">
        <v>0.26</v>
      </c>
      <c r="X1252" t="n">
        <v>1.55</v>
      </c>
      <c r="Y1252" t="n">
        <v>1</v>
      </c>
      <c r="Z1252" t="n">
        <v>10</v>
      </c>
    </row>
    <row r="1253">
      <c r="A1253" t="n">
        <v>13</v>
      </c>
      <c r="B1253" t="n">
        <v>135</v>
      </c>
      <c r="C1253" t="inlineStr">
        <is>
          <t xml:space="preserve">CONCLUIDO	</t>
        </is>
      </c>
      <c r="D1253" t="n">
        <v>4.1466</v>
      </c>
      <c r="E1253" t="n">
        <v>24.12</v>
      </c>
      <c r="F1253" t="n">
        <v>18.53</v>
      </c>
      <c r="G1253" t="n">
        <v>20.59</v>
      </c>
      <c r="H1253" t="n">
        <v>0.28</v>
      </c>
      <c r="I1253" t="n">
        <v>54</v>
      </c>
      <c r="J1253" t="n">
        <v>269.45</v>
      </c>
      <c r="K1253" t="n">
        <v>59.89</v>
      </c>
      <c r="L1253" t="n">
        <v>4.25</v>
      </c>
      <c r="M1253" t="n">
        <v>52</v>
      </c>
      <c r="N1253" t="n">
        <v>70.31</v>
      </c>
      <c r="O1253" t="n">
        <v>33466.11</v>
      </c>
      <c r="P1253" t="n">
        <v>309.32</v>
      </c>
      <c r="Q1253" t="n">
        <v>444.63</v>
      </c>
      <c r="R1253" t="n">
        <v>100.97</v>
      </c>
      <c r="S1253" t="n">
        <v>48.21</v>
      </c>
      <c r="T1253" t="n">
        <v>20221.82</v>
      </c>
      <c r="U1253" t="n">
        <v>0.48</v>
      </c>
      <c r="V1253" t="n">
        <v>0.74</v>
      </c>
      <c r="W1253" t="n">
        <v>0.24</v>
      </c>
      <c r="X1253" t="n">
        <v>1.26</v>
      </c>
      <c r="Y1253" t="n">
        <v>1</v>
      </c>
      <c r="Z1253" t="n">
        <v>10</v>
      </c>
    </row>
    <row r="1254">
      <c r="A1254" t="n">
        <v>14</v>
      </c>
      <c r="B1254" t="n">
        <v>135</v>
      </c>
      <c r="C1254" t="inlineStr">
        <is>
          <t xml:space="preserve">CONCLUIDO	</t>
        </is>
      </c>
      <c r="D1254" t="n">
        <v>4.1342</v>
      </c>
      <c r="E1254" t="n">
        <v>24.19</v>
      </c>
      <c r="F1254" t="n">
        <v>18.76</v>
      </c>
      <c r="G1254" t="n">
        <v>22.07</v>
      </c>
      <c r="H1254" t="n">
        <v>0.3</v>
      </c>
      <c r="I1254" t="n">
        <v>51</v>
      </c>
      <c r="J1254" t="n">
        <v>269.92</v>
      </c>
      <c r="K1254" t="n">
        <v>59.89</v>
      </c>
      <c r="L1254" t="n">
        <v>4.5</v>
      </c>
      <c r="M1254" t="n">
        <v>49</v>
      </c>
      <c r="N1254" t="n">
        <v>70.54000000000001</v>
      </c>
      <c r="O1254" t="n">
        <v>33524.86</v>
      </c>
      <c r="P1254" t="n">
        <v>313</v>
      </c>
      <c r="Q1254" t="n">
        <v>444.66</v>
      </c>
      <c r="R1254" t="n">
        <v>110.14</v>
      </c>
      <c r="S1254" t="n">
        <v>48.21</v>
      </c>
      <c r="T1254" t="n">
        <v>24821.61</v>
      </c>
      <c r="U1254" t="n">
        <v>0.44</v>
      </c>
      <c r="V1254" t="n">
        <v>0.73</v>
      </c>
      <c r="W1254" t="n">
        <v>0.21</v>
      </c>
      <c r="X1254" t="n">
        <v>1.48</v>
      </c>
      <c r="Y1254" t="n">
        <v>1</v>
      </c>
      <c r="Z1254" t="n">
        <v>10</v>
      </c>
    </row>
    <row r="1255">
      <c r="A1255" t="n">
        <v>15</v>
      </c>
      <c r="B1255" t="n">
        <v>135</v>
      </c>
      <c r="C1255" t="inlineStr">
        <is>
          <t xml:space="preserve">CONCLUIDO	</t>
        </is>
      </c>
      <c r="D1255" t="n">
        <v>4.1383</v>
      </c>
      <c r="E1255" t="n">
        <v>24.16</v>
      </c>
      <c r="F1255" t="n">
        <v>18.83</v>
      </c>
      <c r="G1255" t="n">
        <v>23.06</v>
      </c>
      <c r="H1255" t="n">
        <v>0.31</v>
      </c>
      <c r="I1255" t="n">
        <v>49</v>
      </c>
      <c r="J1255" t="n">
        <v>270.4</v>
      </c>
      <c r="K1255" t="n">
        <v>59.89</v>
      </c>
      <c r="L1255" t="n">
        <v>4.75</v>
      </c>
      <c r="M1255" t="n">
        <v>47</v>
      </c>
      <c r="N1255" t="n">
        <v>70.76000000000001</v>
      </c>
      <c r="O1255" t="n">
        <v>33583.7</v>
      </c>
      <c r="P1255" t="n">
        <v>314.33</v>
      </c>
      <c r="Q1255" t="n">
        <v>444.59</v>
      </c>
      <c r="R1255" t="n">
        <v>111.94</v>
      </c>
      <c r="S1255" t="n">
        <v>48.21</v>
      </c>
      <c r="T1255" t="n">
        <v>25728.45</v>
      </c>
      <c r="U1255" t="n">
        <v>0.43</v>
      </c>
      <c r="V1255" t="n">
        <v>0.72</v>
      </c>
      <c r="W1255" t="n">
        <v>0.24</v>
      </c>
      <c r="X1255" t="n">
        <v>1.56</v>
      </c>
      <c r="Y1255" t="n">
        <v>1</v>
      </c>
      <c r="Z1255" t="n">
        <v>10</v>
      </c>
    </row>
    <row r="1256">
      <c r="A1256" t="n">
        <v>16</v>
      </c>
      <c r="B1256" t="n">
        <v>135</v>
      </c>
      <c r="C1256" t="inlineStr">
        <is>
          <t xml:space="preserve">CONCLUIDO	</t>
        </is>
      </c>
      <c r="D1256" t="n">
        <v>4.2012</v>
      </c>
      <c r="E1256" t="n">
        <v>23.8</v>
      </c>
      <c r="F1256" t="n">
        <v>18.62</v>
      </c>
      <c r="G1256" t="n">
        <v>24.29</v>
      </c>
      <c r="H1256" t="n">
        <v>0.33</v>
      </c>
      <c r="I1256" t="n">
        <v>46</v>
      </c>
      <c r="J1256" t="n">
        <v>270.88</v>
      </c>
      <c r="K1256" t="n">
        <v>59.89</v>
      </c>
      <c r="L1256" t="n">
        <v>5</v>
      </c>
      <c r="M1256" t="n">
        <v>44</v>
      </c>
      <c r="N1256" t="n">
        <v>70.98999999999999</v>
      </c>
      <c r="O1256" t="n">
        <v>33642.62</v>
      </c>
      <c r="P1256" t="n">
        <v>310.46</v>
      </c>
      <c r="Q1256" t="n">
        <v>444.57</v>
      </c>
      <c r="R1256" t="n">
        <v>104.71</v>
      </c>
      <c r="S1256" t="n">
        <v>48.21</v>
      </c>
      <c r="T1256" t="n">
        <v>22128.46</v>
      </c>
      <c r="U1256" t="n">
        <v>0.46</v>
      </c>
      <c r="V1256" t="n">
        <v>0.73</v>
      </c>
      <c r="W1256" t="n">
        <v>0.24</v>
      </c>
      <c r="X1256" t="n">
        <v>1.35</v>
      </c>
      <c r="Y1256" t="n">
        <v>1</v>
      </c>
      <c r="Z1256" t="n">
        <v>10</v>
      </c>
    </row>
    <row r="1257">
      <c r="A1257" t="n">
        <v>17</v>
      </c>
      <c r="B1257" t="n">
        <v>135</v>
      </c>
      <c r="C1257" t="inlineStr">
        <is>
          <t xml:space="preserve">CONCLUIDO	</t>
        </is>
      </c>
      <c r="D1257" t="n">
        <v>4.2329</v>
      </c>
      <c r="E1257" t="n">
        <v>23.62</v>
      </c>
      <c r="F1257" t="n">
        <v>18.55</v>
      </c>
      <c r="G1257" t="n">
        <v>25.29</v>
      </c>
      <c r="H1257" t="n">
        <v>0.34</v>
      </c>
      <c r="I1257" t="n">
        <v>44</v>
      </c>
      <c r="J1257" t="n">
        <v>271.36</v>
      </c>
      <c r="K1257" t="n">
        <v>59.89</v>
      </c>
      <c r="L1257" t="n">
        <v>5.25</v>
      </c>
      <c r="M1257" t="n">
        <v>42</v>
      </c>
      <c r="N1257" t="n">
        <v>71.22</v>
      </c>
      <c r="O1257" t="n">
        <v>33701.64</v>
      </c>
      <c r="P1257" t="n">
        <v>309.16</v>
      </c>
      <c r="Q1257" t="n">
        <v>444.56</v>
      </c>
      <c r="R1257" t="n">
        <v>102.17</v>
      </c>
      <c r="S1257" t="n">
        <v>48.21</v>
      </c>
      <c r="T1257" t="n">
        <v>20870.18</v>
      </c>
      <c r="U1257" t="n">
        <v>0.47</v>
      </c>
      <c r="V1257" t="n">
        <v>0.74</v>
      </c>
      <c r="W1257" t="n">
        <v>0.23</v>
      </c>
      <c r="X1257" t="n">
        <v>1.27</v>
      </c>
      <c r="Y1257" t="n">
        <v>1</v>
      </c>
      <c r="Z1257" t="n">
        <v>10</v>
      </c>
    </row>
    <row r="1258">
      <c r="A1258" t="n">
        <v>18</v>
      </c>
      <c r="B1258" t="n">
        <v>135</v>
      </c>
      <c r="C1258" t="inlineStr">
        <is>
          <t xml:space="preserve">CONCLUIDO	</t>
        </is>
      </c>
      <c r="D1258" t="n">
        <v>4.2646</v>
      </c>
      <c r="E1258" t="n">
        <v>23.45</v>
      </c>
      <c r="F1258" t="n">
        <v>18.47</v>
      </c>
      <c r="G1258" t="n">
        <v>26.39</v>
      </c>
      <c r="H1258" t="n">
        <v>0.36</v>
      </c>
      <c r="I1258" t="n">
        <v>42</v>
      </c>
      <c r="J1258" t="n">
        <v>271.84</v>
      </c>
      <c r="K1258" t="n">
        <v>59.89</v>
      </c>
      <c r="L1258" t="n">
        <v>5.5</v>
      </c>
      <c r="M1258" t="n">
        <v>40</v>
      </c>
      <c r="N1258" t="n">
        <v>71.45</v>
      </c>
      <c r="O1258" t="n">
        <v>33760.74</v>
      </c>
      <c r="P1258" t="n">
        <v>307.63</v>
      </c>
      <c r="Q1258" t="n">
        <v>444.57</v>
      </c>
      <c r="R1258" t="n">
        <v>99.66</v>
      </c>
      <c r="S1258" t="n">
        <v>48.21</v>
      </c>
      <c r="T1258" t="n">
        <v>19624.82</v>
      </c>
      <c r="U1258" t="n">
        <v>0.48</v>
      </c>
      <c r="V1258" t="n">
        <v>0.74</v>
      </c>
      <c r="W1258" t="n">
        <v>0.23</v>
      </c>
      <c r="X1258" t="n">
        <v>1.19</v>
      </c>
      <c r="Y1258" t="n">
        <v>1</v>
      </c>
      <c r="Z1258" t="n">
        <v>10</v>
      </c>
    </row>
    <row r="1259">
      <c r="A1259" t="n">
        <v>19</v>
      </c>
      <c r="B1259" t="n">
        <v>135</v>
      </c>
      <c r="C1259" t="inlineStr">
        <is>
          <t xml:space="preserve">CONCLUIDO	</t>
        </is>
      </c>
      <c r="D1259" t="n">
        <v>4.2968</v>
      </c>
      <c r="E1259" t="n">
        <v>23.27</v>
      </c>
      <c r="F1259" t="n">
        <v>18.4</v>
      </c>
      <c r="G1259" t="n">
        <v>27.6</v>
      </c>
      <c r="H1259" t="n">
        <v>0.38</v>
      </c>
      <c r="I1259" t="n">
        <v>40</v>
      </c>
      <c r="J1259" t="n">
        <v>272.32</v>
      </c>
      <c r="K1259" t="n">
        <v>59.89</v>
      </c>
      <c r="L1259" t="n">
        <v>5.75</v>
      </c>
      <c r="M1259" t="n">
        <v>38</v>
      </c>
      <c r="N1259" t="n">
        <v>71.68000000000001</v>
      </c>
      <c r="O1259" t="n">
        <v>33820.05</v>
      </c>
      <c r="P1259" t="n">
        <v>306.36</v>
      </c>
      <c r="Q1259" t="n">
        <v>444.55</v>
      </c>
      <c r="R1259" t="n">
        <v>97.28</v>
      </c>
      <c r="S1259" t="n">
        <v>48.21</v>
      </c>
      <c r="T1259" t="n">
        <v>18445.8</v>
      </c>
      <c r="U1259" t="n">
        <v>0.5</v>
      </c>
      <c r="V1259" t="n">
        <v>0.74</v>
      </c>
      <c r="W1259" t="n">
        <v>0.22</v>
      </c>
      <c r="X1259" t="n">
        <v>1.12</v>
      </c>
      <c r="Y1259" t="n">
        <v>1</v>
      </c>
      <c r="Z1259" t="n">
        <v>10</v>
      </c>
    </row>
    <row r="1260">
      <c r="A1260" t="n">
        <v>20</v>
      </c>
      <c r="B1260" t="n">
        <v>135</v>
      </c>
      <c r="C1260" t="inlineStr">
        <is>
          <t xml:space="preserve">CONCLUIDO	</t>
        </is>
      </c>
      <c r="D1260" t="n">
        <v>4.3251</v>
      </c>
      <c r="E1260" t="n">
        <v>23.12</v>
      </c>
      <c r="F1260" t="n">
        <v>18.35</v>
      </c>
      <c r="G1260" t="n">
        <v>28.97</v>
      </c>
      <c r="H1260" t="n">
        <v>0.39</v>
      </c>
      <c r="I1260" t="n">
        <v>38</v>
      </c>
      <c r="J1260" t="n">
        <v>272.8</v>
      </c>
      <c r="K1260" t="n">
        <v>59.89</v>
      </c>
      <c r="L1260" t="n">
        <v>6</v>
      </c>
      <c r="M1260" t="n">
        <v>36</v>
      </c>
      <c r="N1260" t="n">
        <v>71.91</v>
      </c>
      <c r="O1260" t="n">
        <v>33879.33</v>
      </c>
      <c r="P1260" t="n">
        <v>305.27</v>
      </c>
      <c r="Q1260" t="n">
        <v>444.56</v>
      </c>
      <c r="R1260" t="n">
        <v>95.5</v>
      </c>
      <c r="S1260" t="n">
        <v>48.21</v>
      </c>
      <c r="T1260" t="n">
        <v>17567.19</v>
      </c>
      <c r="U1260" t="n">
        <v>0.5</v>
      </c>
      <c r="V1260" t="n">
        <v>0.74</v>
      </c>
      <c r="W1260" t="n">
        <v>0.22</v>
      </c>
      <c r="X1260" t="n">
        <v>1.07</v>
      </c>
      <c r="Y1260" t="n">
        <v>1</v>
      </c>
      <c r="Z1260" t="n">
        <v>10</v>
      </c>
    </row>
    <row r="1261">
      <c r="A1261" t="n">
        <v>21</v>
      </c>
      <c r="B1261" t="n">
        <v>135</v>
      </c>
      <c r="C1261" t="inlineStr">
        <is>
          <t xml:space="preserve">CONCLUIDO	</t>
        </is>
      </c>
      <c r="D1261" t="n">
        <v>4.3577</v>
      </c>
      <c r="E1261" t="n">
        <v>22.95</v>
      </c>
      <c r="F1261" t="n">
        <v>18.27</v>
      </c>
      <c r="G1261" t="n">
        <v>30.46</v>
      </c>
      <c r="H1261" t="n">
        <v>0.41</v>
      </c>
      <c r="I1261" t="n">
        <v>36</v>
      </c>
      <c r="J1261" t="n">
        <v>273.28</v>
      </c>
      <c r="K1261" t="n">
        <v>59.89</v>
      </c>
      <c r="L1261" t="n">
        <v>6.25</v>
      </c>
      <c r="M1261" t="n">
        <v>34</v>
      </c>
      <c r="N1261" t="n">
        <v>72.14</v>
      </c>
      <c r="O1261" t="n">
        <v>33938.7</v>
      </c>
      <c r="P1261" t="n">
        <v>303.93</v>
      </c>
      <c r="Q1261" t="n">
        <v>444.55</v>
      </c>
      <c r="R1261" t="n">
        <v>93.19</v>
      </c>
      <c r="S1261" t="n">
        <v>48.21</v>
      </c>
      <c r="T1261" t="n">
        <v>16419.43</v>
      </c>
      <c r="U1261" t="n">
        <v>0.52</v>
      </c>
      <c r="V1261" t="n">
        <v>0.75</v>
      </c>
      <c r="W1261" t="n">
        <v>0.22</v>
      </c>
      <c r="X1261" t="n">
        <v>1</v>
      </c>
      <c r="Y1261" t="n">
        <v>1</v>
      </c>
      <c r="Z1261" t="n">
        <v>10</v>
      </c>
    </row>
    <row r="1262">
      <c r="A1262" t="n">
        <v>22</v>
      </c>
      <c r="B1262" t="n">
        <v>135</v>
      </c>
      <c r="C1262" t="inlineStr">
        <is>
          <t xml:space="preserve">CONCLUIDO	</t>
        </is>
      </c>
      <c r="D1262" t="n">
        <v>4.3739</v>
      </c>
      <c r="E1262" t="n">
        <v>22.86</v>
      </c>
      <c r="F1262" t="n">
        <v>18.24</v>
      </c>
      <c r="G1262" t="n">
        <v>31.27</v>
      </c>
      <c r="H1262" t="n">
        <v>0.42</v>
      </c>
      <c r="I1262" t="n">
        <v>35</v>
      </c>
      <c r="J1262" t="n">
        <v>273.76</v>
      </c>
      <c r="K1262" t="n">
        <v>59.89</v>
      </c>
      <c r="L1262" t="n">
        <v>6.5</v>
      </c>
      <c r="M1262" t="n">
        <v>33</v>
      </c>
      <c r="N1262" t="n">
        <v>72.37</v>
      </c>
      <c r="O1262" t="n">
        <v>33998.16</v>
      </c>
      <c r="P1262" t="n">
        <v>303.19</v>
      </c>
      <c r="Q1262" t="n">
        <v>444.59</v>
      </c>
      <c r="R1262" t="n">
        <v>91.89</v>
      </c>
      <c r="S1262" t="n">
        <v>48.21</v>
      </c>
      <c r="T1262" t="n">
        <v>15774.79</v>
      </c>
      <c r="U1262" t="n">
        <v>0.52</v>
      </c>
      <c r="V1262" t="n">
        <v>0.75</v>
      </c>
      <c r="W1262" t="n">
        <v>0.22</v>
      </c>
      <c r="X1262" t="n">
        <v>0.96</v>
      </c>
      <c r="Y1262" t="n">
        <v>1</v>
      </c>
      <c r="Z1262" t="n">
        <v>10</v>
      </c>
    </row>
    <row r="1263">
      <c r="A1263" t="n">
        <v>23</v>
      </c>
      <c r="B1263" t="n">
        <v>135</v>
      </c>
      <c r="C1263" t="inlineStr">
        <is>
          <t xml:space="preserve">CONCLUIDO	</t>
        </is>
      </c>
      <c r="D1263" t="n">
        <v>4.3877</v>
      </c>
      <c r="E1263" t="n">
        <v>22.79</v>
      </c>
      <c r="F1263" t="n">
        <v>18.22</v>
      </c>
      <c r="G1263" t="n">
        <v>32.15</v>
      </c>
      <c r="H1263" t="n">
        <v>0.44</v>
      </c>
      <c r="I1263" t="n">
        <v>34</v>
      </c>
      <c r="J1263" t="n">
        <v>274.24</v>
      </c>
      <c r="K1263" t="n">
        <v>59.89</v>
      </c>
      <c r="L1263" t="n">
        <v>6.75</v>
      </c>
      <c r="M1263" t="n">
        <v>32</v>
      </c>
      <c r="N1263" t="n">
        <v>72.61</v>
      </c>
      <c r="O1263" t="n">
        <v>34057.71</v>
      </c>
      <c r="P1263" t="n">
        <v>302.6</v>
      </c>
      <c r="Q1263" t="n">
        <v>444.58</v>
      </c>
      <c r="R1263" t="n">
        <v>91.34</v>
      </c>
      <c r="S1263" t="n">
        <v>48.21</v>
      </c>
      <c r="T1263" t="n">
        <v>15506.36</v>
      </c>
      <c r="U1263" t="n">
        <v>0.53</v>
      </c>
      <c r="V1263" t="n">
        <v>0.75</v>
      </c>
      <c r="W1263" t="n">
        <v>0.22</v>
      </c>
      <c r="X1263" t="n">
        <v>0.9399999999999999</v>
      </c>
      <c r="Y1263" t="n">
        <v>1</v>
      </c>
      <c r="Z1263" t="n">
        <v>10</v>
      </c>
    </row>
    <row r="1264">
      <c r="A1264" t="n">
        <v>24</v>
      </c>
      <c r="B1264" t="n">
        <v>135</v>
      </c>
      <c r="C1264" t="inlineStr">
        <is>
          <t xml:space="preserve">CONCLUIDO	</t>
        </is>
      </c>
      <c r="D1264" t="n">
        <v>4.4189</v>
      </c>
      <c r="E1264" t="n">
        <v>22.63</v>
      </c>
      <c r="F1264" t="n">
        <v>18.16</v>
      </c>
      <c r="G1264" t="n">
        <v>34.05</v>
      </c>
      <c r="H1264" t="n">
        <v>0.45</v>
      </c>
      <c r="I1264" t="n">
        <v>32</v>
      </c>
      <c r="J1264" t="n">
        <v>274.73</v>
      </c>
      <c r="K1264" t="n">
        <v>59.89</v>
      </c>
      <c r="L1264" t="n">
        <v>7</v>
      </c>
      <c r="M1264" t="n">
        <v>30</v>
      </c>
      <c r="N1264" t="n">
        <v>72.84</v>
      </c>
      <c r="O1264" t="n">
        <v>34117.35</v>
      </c>
      <c r="P1264" t="n">
        <v>301.56</v>
      </c>
      <c r="Q1264" t="n">
        <v>444.55</v>
      </c>
      <c r="R1264" t="n">
        <v>89.29000000000001</v>
      </c>
      <c r="S1264" t="n">
        <v>48.21</v>
      </c>
      <c r="T1264" t="n">
        <v>14492.29</v>
      </c>
      <c r="U1264" t="n">
        <v>0.54</v>
      </c>
      <c r="V1264" t="n">
        <v>0.75</v>
      </c>
      <c r="W1264" t="n">
        <v>0.22</v>
      </c>
      <c r="X1264" t="n">
        <v>0.88</v>
      </c>
      <c r="Y1264" t="n">
        <v>1</v>
      </c>
      <c r="Z1264" t="n">
        <v>10</v>
      </c>
    </row>
    <row r="1265">
      <c r="A1265" t="n">
        <v>25</v>
      </c>
      <c r="B1265" t="n">
        <v>135</v>
      </c>
      <c r="C1265" t="inlineStr">
        <is>
          <t xml:space="preserve">CONCLUIDO	</t>
        </is>
      </c>
      <c r="D1265" t="n">
        <v>4.4363</v>
      </c>
      <c r="E1265" t="n">
        <v>22.54</v>
      </c>
      <c r="F1265" t="n">
        <v>18.12</v>
      </c>
      <c r="G1265" t="n">
        <v>35.07</v>
      </c>
      <c r="H1265" t="n">
        <v>0.47</v>
      </c>
      <c r="I1265" t="n">
        <v>31</v>
      </c>
      <c r="J1265" t="n">
        <v>275.21</v>
      </c>
      <c r="K1265" t="n">
        <v>59.89</v>
      </c>
      <c r="L1265" t="n">
        <v>7.25</v>
      </c>
      <c r="M1265" t="n">
        <v>29</v>
      </c>
      <c r="N1265" t="n">
        <v>73.08</v>
      </c>
      <c r="O1265" t="n">
        <v>34177.09</v>
      </c>
      <c r="P1265" t="n">
        <v>300.8</v>
      </c>
      <c r="Q1265" t="n">
        <v>444.58</v>
      </c>
      <c r="R1265" t="n">
        <v>88.06</v>
      </c>
      <c r="S1265" t="n">
        <v>48.21</v>
      </c>
      <c r="T1265" t="n">
        <v>13879.7</v>
      </c>
      <c r="U1265" t="n">
        <v>0.55</v>
      </c>
      <c r="V1265" t="n">
        <v>0.75</v>
      </c>
      <c r="W1265" t="n">
        <v>0.21</v>
      </c>
      <c r="X1265" t="n">
        <v>0.84</v>
      </c>
      <c r="Y1265" t="n">
        <v>1</v>
      </c>
      <c r="Z1265" t="n">
        <v>10</v>
      </c>
    </row>
    <row r="1266">
      <c r="A1266" t="n">
        <v>26</v>
      </c>
      <c r="B1266" t="n">
        <v>135</v>
      </c>
      <c r="C1266" t="inlineStr">
        <is>
          <t xml:space="preserve">CONCLUIDO	</t>
        </is>
      </c>
      <c r="D1266" t="n">
        <v>4.452</v>
      </c>
      <c r="E1266" t="n">
        <v>22.46</v>
      </c>
      <c r="F1266" t="n">
        <v>18.09</v>
      </c>
      <c r="G1266" t="n">
        <v>36.18</v>
      </c>
      <c r="H1266" t="n">
        <v>0.48</v>
      </c>
      <c r="I1266" t="n">
        <v>30</v>
      </c>
      <c r="J1266" t="n">
        <v>275.7</v>
      </c>
      <c r="K1266" t="n">
        <v>59.89</v>
      </c>
      <c r="L1266" t="n">
        <v>7.5</v>
      </c>
      <c r="M1266" t="n">
        <v>28</v>
      </c>
      <c r="N1266" t="n">
        <v>73.31</v>
      </c>
      <c r="O1266" t="n">
        <v>34236.91</v>
      </c>
      <c r="P1266" t="n">
        <v>300.22</v>
      </c>
      <c r="Q1266" t="n">
        <v>444.56</v>
      </c>
      <c r="R1266" t="n">
        <v>87.09</v>
      </c>
      <c r="S1266" t="n">
        <v>48.21</v>
      </c>
      <c r="T1266" t="n">
        <v>13399.43</v>
      </c>
      <c r="U1266" t="n">
        <v>0.55</v>
      </c>
      <c r="V1266" t="n">
        <v>0.75</v>
      </c>
      <c r="W1266" t="n">
        <v>0.21</v>
      </c>
      <c r="X1266" t="n">
        <v>0.8100000000000001</v>
      </c>
      <c r="Y1266" t="n">
        <v>1</v>
      </c>
      <c r="Z1266" t="n">
        <v>10</v>
      </c>
    </row>
    <row r="1267">
      <c r="A1267" t="n">
        <v>27</v>
      </c>
      <c r="B1267" t="n">
        <v>135</v>
      </c>
      <c r="C1267" t="inlineStr">
        <is>
          <t xml:space="preserve">CONCLUIDO	</t>
        </is>
      </c>
      <c r="D1267" t="n">
        <v>4.4703</v>
      </c>
      <c r="E1267" t="n">
        <v>22.37</v>
      </c>
      <c r="F1267" t="n">
        <v>18.05</v>
      </c>
      <c r="G1267" t="n">
        <v>37.35</v>
      </c>
      <c r="H1267" t="n">
        <v>0.5</v>
      </c>
      <c r="I1267" t="n">
        <v>29</v>
      </c>
      <c r="J1267" t="n">
        <v>276.18</v>
      </c>
      <c r="K1267" t="n">
        <v>59.89</v>
      </c>
      <c r="L1267" t="n">
        <v>7.75</v>
      </c>
      <c r="M1267" t="n">
        <v>27</v>
      </c>
      <c r="N1267" t="n">
        <v>73.55</v>
      </c>
      <c r="O1267" t="n">
        <v>34296.82</v>
      </c>
      <c r="P1267" t="n">
        <v>299.44</v>
      </c>
      <c r="Q1267" t="n">
        <v>444.55</v>
      </c>
      <c r="R1267" t="n">
        <v>85.75</v>
      </c>
      <c r="S1267" t="n">
        <v>48.21</v>
      </c>
      <c r="T1267" t="n">
        <v>12733.15</v>
      </c>
      <c r="U1267" t="n">
        <v>0.5600000000000001</v>
      </c>
      <c r="V1267" t="n">
        <v>0.76</v>
      </c>
      <c r="W1267" t="n">
        <v>0.21</v>
      </c>
      <c r="X1267" t="n">
        <v>0.77</v>
      </c>
      <c r="Y1267" t="n">
        <v>1</v>
      </c>
      <c r="Z1267" t="n">
        <v>10</v>
      </c>
    </row>
    <row r="1268">
      <c r="A1268" t="n">
        <v>28</v>
      </c>
      <c r="B1268" t="n">
        <v>135</v>
      </c>
      <c r="C1268" t="inlineStr">
        <is>
          <t xml:space="preserve">CONCLUIDO	</t>
        </is>
      </c>
      <c r="D1268" t="n">
        <v>4.4888</v>
      </c>
      <c r="E1268" t="n">
        <v>22.28</v>
      </c>
      <c r="F1268" t="n">
        <v>18.01</v>
      </c>
      <c r="G1268" t="n">
        <v>38.59</v>
      </c>
      <c r="H1268" t="n">
        <v>0.51</v>
      </c>
      <c r="I1268" t="n">
        <v>28</v>
      </c>
      <c r="J1268" t="n">
        <v>276.67</v>
      </c>
      <c r="K1268" t="n">
        <v>59.89</v>
      </c>
      <c r="L1268" t="n">
        <v>8</v>
      </c>
      <c r="M1268" t="n">
        <v>26</v>
      </c>
      <c r="N1268" t="n">
        <v>73.78</v>
      </c>
      <c r="O1268" t="n">
        <v>34356.83</v>
      </c>
      <c r="P1268" t="n">
        <v>298.39</v>
      </c>
      <c r="Q1268" t="n">
        <v>444.57</v>
      </c>
      <c r="R1268" t="n">
        <v>84.31</v>
      </c>
      <c r="S1268" t="n">
        <v>48.21</v>
      </c>
      <c r="T1268" t="n">
        <v>12019.86</v>
      </c>
      <c r="U1268" t="n">
        <v>0.57</v>
      </c>
      <c r="V1268" t="n">
        <v>0.76</v>
      </c>
      <c r="W1268" t="n">
        <v>0.21</v>
      </c>
      <c r="X1268" t="n">
        <v>0.73</v>
      </c>
      <c r="Y1268" t="n">
        <v>1</v>
      </c>
      <c r="Z1268" t="n">
        <v>10</v>
      </c>
    </row>
    <row r="1269">
      <c r="A1269" t="n">
        <v>29</v>
      </c>
      <c r="B1269" t="n">
        <v>135</v>
      </c>
      <c r="C1269" t="inlineStr">
        <is>
          <t xml:space="preserve">CONCLUIDO	</t>
        </is>
      </c>
      <c r="D1269" t="n">
        <v>4.5252</v>
      </c>
      <c r="E1269" t="n">
        <v>22.1</v>
      </c>
      <c r="F1269" t="n">
        <v>17.88</v>
      </c>
      <c r="G1269" t="n">
        <v>39.73</v>
      </c>
      <c r="H1269" t="n">
        <v>0.53</v>
      </c>
      <c r="I1269" t="n">
        <v>27</v>
      </c>
      <c r="J1269" t="n">
        <v>277.16</v>
      </c>
      <c r="K1269" t="n">
        <v>59.89</v>
      </c>
      <c r="L1269" t="n">
        <v>8.25</v>
      </c>
      <c r="M1269" t="n">
        <v>25</v>
      </c>
      <c r="N1269" t="n">
        <v>74.02</v>
      </c>
      <c r="O1269" t="n">
        <v>34416.93</v>
      </c>
      <c r="P1269" t="n">
        <v>296.08</v>
      </c>
      <c r="Q1269" t="n">
        <v>444.56</v>
      </c>
      <c r="R1269" t="n">
        <v>79.8</v>
      </c>
      <c r="S1269" t="n">
        <v>48.21</v>
      </c>
      <c r="T1269" t="n">
        <v>9769.709999999999</v>
      </c>
      <c r="U1269" t="n">
        <v>0.6</v>
      </c>
      <c r="V1269" t="n">
        <v>0.76</v>
      </c>
      <c r="W1269" t="n">
        <v>0.21</v>
      </c>
      <c r="X1269" t="n">
        <v>0.6</v>
      </c>
      <c r="Y1269" t="n">
        <v>1</v>
      </c>
      <c r="Z1269" t="n">
        <v>10</v>
      </c>
    </row>
    <row r="1270">
      <c r="A1270" t="n">
        <v>30</v>
      </c>
      <c r="B1270" t="n">
        <v>135</v>
      </c>
      <c r="C1270" t="inlineStr">
        <is>
          <t xml:space="preserve">CONCLUIDO	</t>
        </is>
      </c>
      <c r="D1270" t="n">
        <v>4.5289</v>
      </c>
      <c r="E1270" t="n">
        <v>22.08</v>
      </c>
      <c r="F1270" t="n">
        <v>17.91</v>
      </c>
      <c r="G1270" t="n">
        <v>41.34</v>
      </c>
      <c r="H1270" t="n">
        <v>0.55</v>
      </c>
      <c r="I1270" t="n">
        <v>26</v>
      </c>
      <c r="J1270" t="n">
        <v>277.65</v>
      </c>
      <c r="K1270" t="n">
        <v>59.89</v>
      </c>
      <c r="L1270" t="n">
        <v>8.5</v>
      </c>
      <c r="M1270" t="n">
        <v>24</v>
      </c>
      <c r="N1270" t="n">
        <v>74.26000000000001</v>
      </c>
      <c r="O1270" t="n">
        <v>34477.13</v>
      </c>
      <c r="P1270" t="n">
        <v>296.47</v>
      </c>
      <c r="Q1270" t="n">
        <v>444.55</v>
      </c>
      <c r="R1270" t="n">
        <v>81.65000000000001</v>
      </c>
      <c r="S1270" t="n">
        <v>48.21</v>
      </c>
      <c r="T1270" t="n">
        <v>10698.33</v>
      </c>
      <c r="U1270" t="n">
        <v>0.59</v>
      </c>
      <c r="V1270" t="n">
        <v>0.76</v>
      </c>
      <c r="W1270" t="n">
        <v>0.19</v>
      </c>
      <c r="X1270" t="n">
        <v>0.64</v>
      </c>
      <c r="Y1270" t="n">
        <v>1</v>
      </c>
      <c r="Z1270" t="n">
        <v>10</v>
      </c>
    </row>
    <row r="1271">
      <c r="A1271" t="n">
        <v>31</v>
      </c>
      <c r="B1271" t="n">
        <v>135</v>
      </c>
      <c r="C1271" t="inlineStr">
        <is>
          <t xml:space="preserve">CONCLUIDO	</t>
        </is>
      </c>
      <c r="D1271" t="n">
        <v>4.5069</v>
      </c>
      <c r="E1271" t="n">
        <v>22.19</v>
      </c>
      <c r="F1271" t="n">
        <v>18.02</v>
      </c>
      <c r="G1271" t="n">
        <v>41.59</v>
      </c>
      <c r="H1271" t="n">
        <v>0.5600000000000001</v>
      </c>
      <c r="I1271" t="n">
        <v>26</v>
      </c>
      <c r="J1271" t="n">
        <v>278.13</v>
      </c>
      <c r="K1271" t="n">
        <v>59.89</v>
      </c>
      <c r="L1271" t="n">
        <v>8.75</v>
      </c>
      <c r="M1271" t="n">
        <v>24</v>
      </c>
      <c r="N1271" t="n">
        <v>74.5</v>
      </c>
      <c r="O1271" t="n">
        <v>34537.41</v>
      </c>
      <c r="P1271" t="n">
        <v>298.2</v>
      </c>
      <c r="Q1271" t="n">
        <v>444.56</v>
      </c>
      <c r="R1271" t="n">
        <v>85.04000000000001</v>
      </c>
      <c r="S1271" t="n">
        <v>48.21</v>
      </c>
      <c r="T1271" t="n">
        <v>12392.89</v>
      </c>
      <c r="U1271" t="n">
        <v>0.57</v>
      </c>
      <c r="V1271" t="n">
        <v>0.76</v>
      </c>
      <c r="W1271" t="n">
        <v>0.2</v>
      </c>
      <c r="X1271" t="n">
        <v>0.74</v>
      </c>
      <c r="Y1271" t="n">
        <v>1</v>
      </c>
      <c r="Z1271" t="n">
        <v>10</v>
      </c>
    </row>
    <row r="1272">
      <c r="A1272" t="n">
        <v>32</v>
      </c>
      <c r="B1272" t="n">
        <v>135</v>
      </c>
      <c r="C1272" t="inlineStr">
        <is>
          <t xml:space="preserve">CONCLUIDO	</t>
        </is>
      </c>
      <c r="D1272" t="n">
        <v>4.5199</v>
      </c>
      <c r="E1272" t="n">
        <v>22.12</v>
      </c>
      <c r="F1272" t="n">
        <v>18.01</v>
      </c>
      <c r="G1272" t="n">
        <v>43.22</v>
      </c>
      <c r="H1272" t="n">
        <v>0.58</v>
      </c>
      <c r="I1272" t="n">
        <v>25</v>
      </c>
      <c r="J1272" t="n">
        <v>278.62</v>
      </c>
      <c r="K1272" t="n">
        <v>59.89</v>
      </c>
      <c r="L1272" t="n">
        <v>9</v>
      </c>
      <c r="M1272" t="n">
        <v>23</v>
      </c>
      <c r="N1272" t="n">
        <v>74.73999999999999</v>
      </c>
      <c r="O1272" t="n">
        <v>34597.8</v>
      </c>
      <c r="P1272" t="n">
        <v>298.08</v>
      </c>
      <c r="Q1272" t="n">
        <v>444.58</v>
      </c>
      <c r="R1272" t="n">
        <v>84.58</v>
      </c>
      <c r="S1272" t="n">
        <v>48.21</v>
      </c>
      <c r="T1272" t="n">
        <v>12171.78</v>
      </c>
      <c r="U1272" t="n">
        <v>0.57</v>
      </c>
      <c r="V1272" t="n">
        <v>0.76</v>
      </c>
      <c r="W1272" t="n">
        <v>0.2</v>
      </c>
      <c r="X1272" t="n">
        <v>0.73</v>
      </c>
      <c r="Y1272" t="n">
        <v>1</v>
      </c>
      <c r="Z1272" t="n">
        <v>10</v>
      </c>
    </row>
    <row r="1273">
      <c r="A1273" t="n">
        <v>33</v>
      </c>
      <c r="B1273" t="n">
        <v>135</v>
      </c>
      <c r="C1273" t="inlineStr">
        <is>
          <t xml:space="preserve">CONCLUIDO	</t>
        </is>
      </c>
      <c r="D1273" t="n">
        <v>4.5434</v>
      </c>
      <c r="E1273" t="n">
        <v>22.01</v>
      </c>
      <c r="F1273" t="n">
        <v>17.94</v>
      </c>
      <c r="G1273" t="n">
        <v>44.86</v>
      </c>
      <c r="H1273" t="n">
        <v>0.59</v>
      </c>
      <c r="I1273" t="n">
        <v>24</v>
      </c>
      <c r="J1273" t="n">
        <v>279.11</v>
      </c>
      <c r="K1273" t="n">
        <v>59.89</v>
      </c>
      <c r="L1273" t="n">
        <v>9.25</v>
      </c>
      <c r="M1273" t="n">
        <v>22</v>
      </c>
      <c r="N1273" t="n">
        <v>74.98</v>
      </c>
      <c r="O1273" t="n">
        <v>34658.27</v>
      </c>
      <c r="P1273" t="n">
        <v>296.61</v>
      </c>
      <c r="Q1273" t="n">
        <v>444.57</v>
      </c>
      <c r="R1273" t="n">
        <v>82.37</v>
      </c>
      <c r="S1273" t="n">
        <v>48.21</v>
      </c>
      <c r="T1273" t="n">
        <v>11067.62</v>
      </c>
      <c r="U1273" t="n">
        <v>0.59</v>
      </c>
      <c r="V1273" t="n">
        <v>0.76</v>
      </c>
      <c r="W1273" t="n">
        <v>0.2</v>
      </c>
      <c r="X1273" t="n">
        <v>0.67</v>
      </c>
      <c r="Y1273" t="n">
        <v>1</v>
      </c>
      <c r="Z1273" t="n">
        <v>10</v>
      </c>
    </row>
    <row r="1274">
      <c r="A1274" t="n">
        <v>34</v>
      </c>
      <c r="B1274" t="n">
        <v>135</v>
      </c>
      <c r="C1274" t="inlineStr">
        <is>
          <t xml:space="preserve">CONCLUIDO	</t>
        </is>
      </c>
      <c r="D1274" t="n">
        <v>4.544</v>
      </c>
      <c r="E1274" t="n">
        <v>22.01</v>
      </c>
      <c r="F1274" t="n">
        <v>17.94</v>
      </c>
      <c r="G1274" t="n">
        <v>44.85</v>
      </c>
      <c r="H1274" t="n">
        <v>0.6</v>
      </c>
      <c r="I1274" t="n">
        <v>24</v>
      </c>
      <c r="J1274" t="n">
        <v>279.61</v>
      </c>
      <c r="K1274" t="n">
        <v>59.89</v>
      </c>
      <c r="L1274" t="n">
        <v>9.5</v>
      </c>
      <c r="M1274" t="n">
        <v>22</v>
      </c>
      <c r="N1274" t="n">
        <v>75.22</v>
      </c>
      <c r="O1274" t="n">
        <v>34718.84</v>
      </c>
      <c r="P1274" t="n">
        <v>296.77</v>
      </c>
      <c r="Q1274" t="n">
        <v>444.55</v>
      </c>
      <c r="R1274" t="n">
        <v>82.3</v>
      </c>
      <c r="S1274" t="n">
        <v>48.21</v>
      </c>
      <c r="T1274" t="n">
        <v>11036.09</v>
      </c>
      <c r="U1274" t="n">
        <v>0.59</v>
      </c>
      <c r="V1274" t="n">
        <v>0.76</v>
      </c>
      <c r="W1274" t="n">
        <v>0.2</v>
      </c>
      <c r="X1274" t="n">
        <v>0.66</v>
      </c>
      <c r="Y1274" t="n">
        <v>1</v>
      </c>
      <c r="Z1274" t="n">
        <v>10</v>
      </c>
    </row>
    <row r="1275">
      <c r="A1275" t="n">
        <v>35</v>
      </c>
      <c r="B1275" t="n">
        <v>135</v>
      </c>
      <c r="C1275" t="inlineStr">
        <is>
          <t xml:space="preserve">CONCLUIDO	</t>
        </is>
      </c>
      <c r="D1275" t="n">
        <v>4.5617</v>
      </c>
      <c r="E1275" t="n">
        <v>21.92</v>
      </c>
      <c r="F1275" t="n">
        <v>17.91</v>
      </c>
      <c r="G1275" t="n">
        <v>46.71</v>
      </c>
      <c r="H1275" t="n">
        <v>0.62</v>
      </c>
      <c r="I1275" t="n">
        <v>23</v>
      </c>
      <c r="J1275" t="n">
        <v>280.1</v>
      </c>
      <c r="K1275" t="n">
        <v>59.89</v>
      </c>
      <c r="L1275" t="n">
        <v>9.75</v>
      </c>
      <c r="M1275" t="n">
        <v>21</v>
      </c>
      <c r="N1275" t="n">
        <v>75.45999999999999</v>
      </c>
      <c r="O1275" t="n">
        <v>34779.51</v>
      </c>
      <c r="P1275" t="n">
        <v>295.73</v>
      </c>
      <c r="Q1275" t="n">
        <v>444.59</v>
      </c>
      <c r="R1275" t="n">
        <v>81.18000000000001</v>
      </c>
      <c r="S1275" t="n">
        <v>48.21</v>
      </c>
      <c r="T1275" t="n">
        <v>10478.98</v>
      </c>
      <c r="U1275" t="n">
        <v>0.59</v>
      </c>
      <c r="V1275" t="n">
        <v>0.76</v>
      </c>
      <c r="W1275" t="n">
        <v>0.2</v>
      </c>
      <c r="X1275" t="n">
        <v>0.63</v>
      </c>
      <c r="Y1275" t="n">
        <v>1</v>
      </c>
      <c r="Z1275" t="n">
        <v>10</v>
      </c>
    </row>
    <row r="1276">
      <c r="A1276" t="n">
        <v>36</v>
      </c>
      <c r="B1276" t="n">
        <v>135</v>
      </c>
      <c r="C1276" t="inlineStr">
        <is>
          <t xml:space="preserve">CONCLUIDO	</t>
        </is>
      </c>
      <c r="D1276" t="n">
        <v>4.56</v>
      </c>
      <c r="E1276" t="n">
        <v>21.93</v>
      </c>
      <c r="F1276" t="n">
        <v>17.91</v>
      </c>
      <c r="G1276" t="n">
        <v>46.73</v>
      </c>
      <c r="H1276" t="n">
        <v>0.63</v>
      </c>
      <c r="I1276" t="n">
        <v>23</v>
      </c>
      <c r="J1276" t="n">
        <v>280.59</v>
      </c>
      <c r="K1276" t="n">
        <v>59.89</v>
      </c>
      <c r="L1276" t="n">
        <v>10</v>
      </c>
      <c r="M1276" t="n">
        <v>21</v>
      </c>
      <c r="N1276" t="n">
        <v>75.7</v>
      </c>
      <c r="O1276" t="n">
        <v>34840.27</v>
      </c>
      <c r="P1276" t="n">
        <v>295.71</v>
      </c>
      <c r="Q1276" t="n">
        <v>444.57</v>
      </c>
      <c r="R1276" t="n">
        <v>81.40000000000001</v>
      </c>
      <c r="S1276" t="n">
        <v>48.21</v>
      </c>
      <c r="T1276" t="n">
        <v>10590.48</v>
      </c>
      <c r="U1276" t="n">
        <v>0.59</v>
      </c>
      <c r="V1276" t="n">
        <v>0.76</v>
      </c>
      <c r="W1276" t="n">
        <v>0.2</v>
      </c>
      <c r="X1276" t="n">
        <v>0.64</v>
      </c>
      <c r="Y1276" t="n">
        <v>1</v>
      </c>
      <c r="Z1276" t="n">
        <v>10</v>
      </c>
    </row>
    <row r="1277">
      <c r="A1277" t="n">
        <v>37</v>
      </c>
      <c r="B1277" t="n">
        <v>135</v>
      </c>
      <c r="C1277" t="inlineStr">
        <is>
          <t xml:space="preserve">CONCLUIDO	</t>
        </is>
      </c>
      <c r="D1277" t="n">
        <v>4.5768</v>
      </c>
      <c r="E1277" t="n">
        <v>21.85</v>
      </c>
      <c r="F1277" t="n">
        <v>17.88</v>
      </c>
      <c r="G1277" t="n">
        <v>48.77</v>
      </c>
      <c r="H1277" t="n">
        <v>0.65</v>
      </c>
      <c r="I1277" t="n">
        <v>22</v>
      </c>
      <c r="J1277" t="n">
        <v>281.08</v>
      </c>
      <c r="K1277" t="n">
        <v>59.89</v>
      </c>
      <c r="L1277" t="n">
        <v>10.25</v>
      </c>
      <c r="M1277" t="n">
        <v>20</v>
      </c>
      <c r="N1277" t="n">
        <v>75.95</v>
      </c>
      <c r="O1277" t="n">
        <v>34901.13</v>
      </c>
      <c r="P1277" t="n">
        <v>295.25</v>
      </c>
      <c r="Q1277" t="n">
        <v>444.58</v>
      </c>
      <c r="R1277" t="n">
        <v>80.31</v>
      </c>
      <c r="S1277" t="n">
        <v>48.21</v>
      </c>
      <c r="T1277" t="n">
        <v>10049.21</v>
      </c>
      <c r="U1277" t="n">
        <v>0.6</v>
      </c>
      <c r="V1277" t="n">
        <v>0.76</v>
      </c>
      <c r="W1277" t="n">
        <v>0.2</v>
      </c>
      <c r="X1277" t="n">
        <v>0.61</v>
      </c>
      <c r="Y1277" t="n">
        <v>1</v>
      </c>
      <c r="Z1277" t="n">
        <v>10</v>
      </c>
    </row>
    <row r="1278">
      <c r="A1278" t="n">
        <v>38</v>
      </c>
      <c r="B1278" t="n">
        <v>135</v>
      </c>
      <c r="C1278" t="inlineStr">
        <is>
          <t xml:space="preserve">CONCLUIDO	</t>
        </is>
      </c>
      <c r="D1278" t="n">
        <v>4.5754</v>
      </c>
      <c r="E1278" t="n">
        <v>21.86</v>
      </c>
      <c r="F1278" t="n">
        <v>17.89</v>
      </c>
      <c r="G1278" t="n">
        <v>48.79</v>
      </c>
      <c r="H1278" t="n">
        <v>0.66</v>
      </c>
      <c r="I1278" t="n">
        <v>22</v>
      </c>
      <c r="J1278" t="n">
        <v>281.58</v>
      </c>
      <c r="K1278" t="n">
        <v>59.89</v>
      </c>
      <c r="L1278" t="n">
        <v>10.5</v>
      </c>
      <c r="M1278" t="n">
        <v>20</v>
      </c>
      <c r="N1278" t="n">
        <v>76.19</v>
      </c>
      <c r="O1278" t="n">
        <v>34962.08</v>
      </c>
      <c r="P1278" t="n">
        <v>294.83</v>
      </c>
      <c r="Q1278" t="n">
        <v>444.55</v>
      </c>
      <c r="R1278" t="n">
        <v>80.66</v>
      </c>
      <c r="S1278" t="n">
        <v>48.21</v>
      </c>
      <c r="T1278" t="n">
        <v>10227.21</v>
      </c>
      <c r="U1278" t="n">
        <v>0.6</v>
      </c>
      <c r="V1278" t="n">
        <v>0.76</v>
      </c>
      <c r="W1278" t="n">
        <v>0.2</v>
      </c>
      <c r="X1278" t="n">
        <v>0.61</v>
      </c>
      <c r="Y1278" t="n">
        <v>1</v>
      </c>
      <c r="Z1278" t="n">
        <v>10</v>
      </c>
    </row>
    <row r="1279">
      <c r="A1279" t="n">
        <v>39</v>
      </c>
      <c r="B1279" t="n">
        <v>135</v>
      </c>
      <c r="C1279" t="inlineStr">
        <is>
          <t xml:space="preserve">CONCLUIDO	</t>
        </is>
      </c>
      <c r="D1279" t="n">
        <v>4.594</v>
      </c>
      <c r="E1279" t="n">
        <v>21.77</v>
      </c>
      <c r="F1279" t="n">
        <v>17.85</v>
      </c>
      <c r="G1279" t="n">
        <v>51.01</v>
      </c>
      <c r="H1279" t="n">
        <v>0.68</v>
      </c>
      <c r="I1279" t="n">
        <v>21</v>
      </c>
      <c r="J1279" t="n">
        <v>282.07</v>
      </c>
      <c r="K1279" t="n">
        <v>59.89</v>
      </c>
      <c r="L1279" t="n">
        <v>10.75</v>
      </c>
      <c r="M1279" t="n">
        <v>19</v>
      </c>
      <c r="N1279" t="n">
        <v>76.44</v>
      </c>
      <c r="O1279" t="n">
        <v>35023.13</v>
      </c>
      <c r="P1279" t="n">
        <v>294.2</v>
      </c>
      <c r="Q1279" t="n">
        <v>444.57</v>
      </c>
      <c r="R1279" t="n">
        <v>79.41</v>
      </c>
      <c r="S1279" t="n">
        <v>48.21</v>
      </c>
      <c r="T1279" t="n">
        <v>9602.549999999999</v>
      </c>
      <c r="U1279" t="n">
        <v>0.61</v>
      </c>
      <c r="V1279" t="n">
        <v>0.76</v>
      </c>
      <c r="W1279" t="n">
        <v>0.2</v>
      </c>
      <c r="X1279" t="n">
        <v>0.58</v>
      </c>
      <c r="Y1279" t="n">
        <v>1</v>
      </c>
      <c r="Z1279" t="n">
        <v>10</v>
      </c>
    </row>
    <row r="1280">
      <c r="A1280" t="n">
        <v>40</v>
      </c>
      <c r="B1280" t="n">
        <v>135</v>
      </c>
      <c r="C1280" t="inlineStr">
        <is>
          <t xml:space="preserve">CONCLUIDO	</t>
        </is>
      </c>
      <c r="D1280" t="n">
        <v>4.5942</v>
      </c>
      <c r="E1280" t="n">
        <v>21.77</v>
      </c>
      <c r="F1280" t="n">
        <v>17.85</v>
      </c>
      <c r="G1280" t="n">
        <v>51</v>
      </c>
      <c r="H1280" t="n">
        <v>0.6899999999999999</v>
      </c>
      <c r="I1280" t="n">
        <v>21</v>
      </c>
      <c r="J1280" t="n">
        <v>282.57</v>
      </c>
      <c r="K1280" t="n">
        <v>59.89</v>
      </c>
      <c r="L1280" t="n">
        <v>11</v>
      </c>
      <c r="M1280" t="n">
        <v>19</v>
      </c>
      <c r="N1280" t="n">
        <v>76.68000000000001</v>
      </c>
      <c r="O1280" t="n">
        <v>35084.28</v>
      </c>
      <c r="P1280" t="n">
        <v>294.37</v>
      </c>
      <c r="Q1280" t="n">
        <v>444.56</v>
      </c>
      <c r="R1280" t="n">
        <v>79.18000000000001</v>
      </c>
      <c r="S1280" t="n">
        <v>48.21</v>
      </c>
      <c r="T1280" t="n">
        <v>9487.68</v>
      </c>
      <c r="U1280" t="n">
        <v>0.61</v>
      </c>
      <c r="V1280" t="n">
        <v>0.76</v>
      </c>
      <c r="W1280" t="n">
        <v>0.2</v>
      </c>
      <c r="X1280" t="n">
        <v>0.57</v>
      </c>
      <c r="Y1280" t="n">
        <v>1</v>
      </c>
      <c r="Z1280" t="n">
        <v>10</v>
      </c>
    </row>
    <row r="1281">
      <c r="A1281" t="n">
        <v>41</v>
      </c>
      <c r="B1281" t="n">
        <v>135</v>
      </c>
      <c r="C1281" t="inlineStr">
        <is>
          <t xml:space="preserve">CONCLUIDO	</t>
        </is>
      </c>
      <c r="D1281" t="n">
        <v>4.6133</v>
      </c>
      <c r="E1281" t="n">
        <v>21.68</v>
      </c>
      <c r="F1281" t="n">
        <v>17.81</v>
      </c>
      <c r="G1281" t="n">
        <v>53.44</v>
      </c>
      <c r="H1281" t="n">
        <v>0.71</v>
      </c>
      <c r="I1281" t="n">
        <v>20</v>
      </c>
      <c r="J1281" t="n">
        <v>283.06</v>
      </c>
      <c r="K1281" t="n">
        <v>59.89</v>
      </c>
      <c r="L1281" t="n">
        <v>11.25</v>
      </c>
      <c r="M1281" t="n">
        <v>18</v>
      </c>
      <c r="N1281" t="n">
        <v>76.93000000000001</v>
      </c>
      <c r="O1281" t="n">
        <v>35145.53</v>
      </c>
      <c r="P1281" t="n">
        <v>293.68</v>
      </c>
      <c r="Q1281" t="n">
        <v>444.55</v>
      </c>
      <c r="R1281" t="n">
        <v>77.98</v>
      </c>
      <c r="S1281" t="n">
        <v>48.21</v>
      </c>
      <c r="T1281" t="n">
        <v>8896.9</v>
      </c>
      <c r="U1281" t="n">
        <v>0.62</v>
      </c>
      <c r="V1281" t="n">
        <v>0.77</v>
      </c>
      <c r="W1281" t="n">
        <v>0.2</v>
      </c>
      <c r="X1281" t="n">
        <v>0.54</v>
      </c>
      <c r="Y1281" t="n">
        <v>1</v>
      </c>
      <c r="Z1281" t="n">
        <v>10</v>
      </c>
    </row>
    <row r="1282">
      <c r="A1282" t="n">
        <v>42</v>
      </c>
      <c r="B1282" t="n">
        <v>135</v>
      </c>
      <c r="C1282" t="inlineStr">
        <is>
          <t xml:space="preserve">CONCLUIDO	</t>
        </is>
      </c>
      <c r="D1282" t="n">
        <v>4.6118</v>
      </c>
      <c r="E1282" t="n">
        <v>21.68</v>
      </c>
      <c r="F1282" t="n">
        <v>17.82</v>
      </c>
      <c r="G1282" t="n">
        <v>53.46</v>
      </c>
      <c r="H1282" t="n">
        <v>0.72</v>
      </c>
      <c r="I1282" t="n">
        <v>20</v>
      </c>
      <c r="J1282" t="n">
        <v>283.56</v>
      </c>
      <c r="K1282" t="n">
        <v>59.89</v>
      </c>
      <c r="L1282" t="n">
        <v>11.5</v>
      </c>
      <c r="M1282" t="n">
        <v>18</v>
      </c>
      <c r="N1282" t="n">
        <v>77.18000000000001</v>
      </c>
      <c r="O1282" t="n">
        <v>35206.88</v>
      </c>
      <c r="P1282" t="n">
        <v>293.54</v>
      </c>
      <c r="Q1282" t="n">
        <v>444.55</v>
      </c>
      <c r="R1282" t="n">
        <v>78.27</v>
      </c>
      <c r="S1282" t="n">
        <v>48.21</v>
      </c>
      <c r="T1282" t="n">
        <v>9037.940000000001</v>
      </c>
      <c r="U1282" t="n">
        <v>0.62</v>
      </c>
      <c r="V1282" t="n">
        <v>0.77</v>
      </c>
      <c r="W1282" t="n">
        <v>0.2</v>
      </c>
      <c r="X1282" t="n">
        <v>0.54</v>
      </c>
      <c r="Y1282" t="n">
        <v>1</v>
      </c>
      <c r="Z1282" t="n">
        <v>10</v>
      </c>
    </row>
    <row r="1283">
      <c r="A1283" t="n">
        <v>43</v>
      </c>
      <c r="B1283" t="n">
        <v>135</v>
      </c>
      <c r="C1283" t="inlineStr">
        <is>
          <t xml:space="preserve">CONCLUIDO	</t>
        </is>
      </c>
      <c r="D1283" t="n">
        <v>4.6328</v>
      </c>
      <c r="E1283" t="n">
        <v>21.58</v>
      </c>
      <c r="F1283" t="n">
        <v>17.77</v>
      </c>
      <c r="G1283" t="n">
        <v>56.12</v>
      </c>
      <c r="H1283" t="n">
        <v>0.74</v>
      </c>
      <c r="I1283" t="n">
        <v>19</v>
      </c>
      <c r="J1283" t="n">
        <v>284.06</v>
      </c>
      <c r="K1283" t="n">
        <v>59.89</v>
      </c>
      <c r="L1283" t="n">
        <v>11.75</v>
      </c>
      <c r="M1283" t="n">
        <v>17</v>
      </c>
      <c r="N1283" t="n">
        <v>77.42</v>
      </c>
      <c r="O1283" t="n">
        <v>35268.32</v>
      </c>
      <c r="P1283" t="n">
        <v>292.72</v>
      </c>
      <c r="Q1283" t="n">
        <v>444.59</v>
      </c>
      <c r="R1283" t="n">
        <v>76.56</v>
      </c>
      <c r="S1283" t="n">
        <v>48.21</v>
      </c>
      <c r="T1283" t="n">
        <v>8190.37</v>
      </c>
      <c r="U1283" t="n">
        <v>0.63</v>
      </c>
      <c r="V1283" t="n">
        <v>0.77</v>
      </c>
      <c r="W1283" t="n">
        <v>0.2</v>
      </c>
      <c r="X1283" t="n">
        <v>0.49</v>
      </c>
      <c r="Y1283" t="n">
        <v>1</v>
      </c>
      <c r="Z1283" t="n">
        <v>10</v>
      </c>
    </row>
    <row r="1284">
      <c r="A1284" t="n">
        <v>44</v>
      </c>
      <c r="B1284" t="n">
        <v>135</v>
      </c>
      <c r="C1284" t="inlineStr">
        <is>
          <t xml:space="preserve">CONCLUIDO	</t>
        </is>
      </c>
      <c r="D1284" t="n">
        <v>4.635</v>
      </c>
      <c r="E1284" t="n">
        <v>21.58</v>
      </c>
      <c r="F1284" t="n">
        <v>17.76</v>
      </c>
      <c r="G1284" t="n">
        <v>56.09</v>
      </c>
      <c r="H1284" t="n">
        <v>0.75</v>
      </c>
      <c r="I1284" t="n">
        <v>19</v>
      </c>
      <c r="J1284" t="n">
        <v>284.56</v>
      </c>
      <c r="K1284" t="n">
        <v>59.89</v>
      </c>
      <c r="L1284" t="n">
        <v>12</v>
      </c>
      <c r="M1284" t="n">
        <v>17</v>
      </c>
      <c r="N1284" t="n">
        <v>77.67</v>
      </c>
      <c r="O1284" t="n">
        <v>35329.87</v>
      </c>
      <c r="P1284" t="n">
        <v>292.67</v>
      </c>
      <c r="Q1284" t="n">
        <v>444.57</v>
      </c>
      <c r="R1284" t="n">
        <v>76.28</v>
      </c>
      <c r="S1284" t="n">
        <v>48.21</v>
      </c>
      <c r="T1284" t="n">
        <v>8048.63</v>
      </c>
      <c r="U1284" t="n">
        <v>0.63</v>
      </c>
      <c r="V1284" t="n">
        <v>0.77</v>
      </c>
      <c r="W1284" t="n">
        <v>0.2</v>
      </c>
      <c r="X1284" t="n">
        <v>0.48</v>
      </c>
      <c r="Y1284" t="n">
        <v>1</v>
      </c>
      <c r="Z1284" t="n">
        <v>10</v>
      </c>
    </row>
    <row r="1285">
      <c r="A1285" t="n">
        <v>45</v>
      </c>
      <c r="B1285" t="n">
        <v>135</v>
      </c>
      <c r="C1285" t="inlineStr">
        <is>
          <t xml:space="preserve">CONCLUIDO	</t>
        </is>
      </c>
      <c r="D1285" t="n">
        <v>4.665</v>
      </c>
      <c r="E1285" t="n">
        <v>21.44</v>
      </c>
      <c r="F1285" t="n">
        <v>17.67</v>
      </c>
      <c r="G1285" t="n">
        <v>58.91</v>
      </c>
      <c r="H1285" t="n">
        <v>0.77</v>
      </c>
      <c r="I1285" t="n">
        <v>18</v>
      </c>
      <c r="J1285" t="n">
        <v>285.06</v>
      </c>
      <c r="K1285" t="n">
        <v>59.89</v>
      </c>
      <c r="L1285" t="n">
        <v>12.25</v>
      </c>
      <c r="M1285" t="n">
        <v>16</v>
      </c>
      <c r="N1285" t="n">
        <v>77.92</v>
      </c>
      <c r="O1285" t="n">
        <v>35391.51</v>
      </c>
      <c r="P1285" t="n">
        <v>290.34</v>
      </c>
      <c r="Q1285" t="n">
        <v>444.55</v>
      </c>
      <c r="R1285" t="n">
        <v>73.22</v>
      </c>
      <c r="S1285" t="n">
        <v>48.21</v>
      </c>
      <c r="T1285" t="n">
        <v>6523.75</v>
      </c>
      <c r="U1285" t="n">
        <v>0.66</v>
      </c>
      <c r="V1285" t="n">
        <v>0.77</v>
      </c>
      <c r="W1285" t="n">
        <v>0.19</v>
      </c>
      <c r="X1285" t="n">
        <v>0.4</v>
      </c>
      <c r="Y1285" t="n">
        <v>1</v>
      </c>
      <c r="Z1285" t="n">
        <v>10</v>
      </c>
    </row>
    <row r="1286">
      <c r="A1286" t="n">
        <v>46</v>
      </c>
      <c r="B1286" t="n">
        <v>135</v>
      </c>
      <c r="C1286" t="inlineStr">
        <is>
          <t xml:space="preserve">CONCLUIDO	</t>
        </is>
      </c>
      <c r="D1286" t="n">
        <v>4.6591</v>
      </c>
      <c r="E1286" t="n">
        <v>21.46</v>
      </c>
      <c r="F1286" t="n">
        <v>17.7</v>
      </c>
      <c r="G1286" t="n">
        <v>59</v>
      </c>
      <c r="H1286" t="n">
        <v>0.78</v>
      </c>
      <c r="I1286" t="n">
        <v>18</v>
      </c>
      <c r="J1286" t="n">
        <v>285.56</v>
      </c>
      <c r="K1286" t="n">
        <v>59.89</v>
      </c>
      <c r="L1286" t="n">
        <v>12.5</v>
      </c>
      <c r="M1286" t="n">
        <v>16</v>
      </c>
      <c r="N1286" t="n">
        <v>78.17</v>
      </c>
      <c r="O1286" t="n">
        <v>35453.26</v>
      </c>
      <c r="P1286" t="n">
        <v>290.84</v>
      </c>
      <c r="Q1286" t="n">
        <v>444.55</v>
      </c>
      <c r="R1286" t="n">
        <v>74.58</v>
      </c>
      <c r="S1286" t="n">
        <v>48.21</v>
      </c>
      <c r="T1286" t="n">
        <v>7207.42</v>
      </c>
      <c r="U1286" t="n">
        <v>0.65</v>
      </c>
      <c r="V1286" t="n">
        <v>0.77</v>
      </c>
      <c r="W1286" t="n">
        <v>0.18</v>
      </c>
      <c r="X1286" t="n">
        <v>0.42</v>
      </c>
      <c r="Y1286" t="n">
        <v>1</v>
      </c>
      <c r="Z1286" t="n">
        <v>10</v>
      </c>
    </row>
    <row r="1287">
      <c r="A1287" t="n">
        <v>47</v>
      </c>
      <c r="B1287" t="n">
        <v>135</v>
      </c>
      <c r="C1287" t="inlineStr">
        <is>
          <t xml:space="preserve">CONCLUIDO	</t>
        </is>
      </c>
      <c r="D1287" t="n">
        <v>4.6308</v>
      </c>
      <c r="E1287" t="n">
        <v>21.59</v>
      </c>
      <c r="F1287" t="n">
        <v>17.83</v>
      </c>
      <c r="G1287" t="n">
        <v>59.44</v>
      </c>
      <c r="H1287" t="n">
        <v>0.79</v>
      </c>
      <c r="I1287" t="n">
        <v>18</v>
      </c>
      <c r="J1287" t="n">
        <v>286.06</v>
      </c>
      <c r="K1287" t="n">
        <v>59.89</v>
      </c>
      <c r="L1287" t="n">
        <v>12.75</v>
      </c>
      <c r="M1287" t="n">
        <v>16</v>
      </c>
      <c r="N1287" t="n">
        <v>78.42</v>
      </c>
      <c r="O1287" t="n">
        <v>35515.1</v>
      </c>
      <c r="P1287" t="n">
        <v>292.82</v>
      </c>
      <c r="Q1287" t="n">
        <v>444.58</v>
      </c>
      <c r="R1287" t="n">
        <v>78.87</v>
      </c>
      <c r="S1287" t="n">
        <v>48.21</v>
      </c>
      <c r="T1287" t="n">
        <v>9350.049999999999</v>
      </c>
      <c r="U1287" t="n">
        <v>0.61</v>
      </c>
      <c r="V1287" t="n">
        <v>0.77</v>
      </c>
      <c r="W1287" t="n">
        <v>0.19</v>
      </c>
      <c r="X1287" t="n">
        <v>0.55</v>
      </c>
      <c r="Y1287" t="n">
        <v>1</v>
      </c>
      <c r="Z1287" t="n">
        <v>10</v>
      </c>
    </row>
    <row r="1288">
      <c r="A1288" t="n">
        <v>48</v>
      </c>
      <c r="B1288" t="n">
        <v>135</v>
      </c>
      <c r="C1288" t="inlineStr">
        <is>
          <t xml:space="preserve">CONCLUIDO	</t>
        </is>
      </c>
      <c r="D1288" t="n">
        <v>4.6389</v>
      </c>
      <c r="E1288" t="n">
        <v>21.56</v>
      </c>
      <c r="F1288" t="n">
        <v>17.79</v>
      </c>
      <c r="G1288" t="n">
        <v>59.31</v>
      </c>
      <c r="H1288" t="n">
        <v>0.8100000000000001</v>
      </c>
      <c r="I1288" t="n">
        <v>18</v>
      </c>
      <c r="J1288" t="n">
        <v>286.56</v>
      </c>
      <c r="K1288" t="n">
        <v>59.89</v>
      </c>
      <c r="L1288" t="n">
        <v>13</v>
      </c>
      <c r="M1288" t="n">
        <v>16</v>
      </c>
      <c r="N1288" t="n">
        <v>78.68000000000001</v>
      </c>
      <c r="O1288" t="n">
        <v>35577.18</v>
      </c>
      <c r="P1288" t="n">
        <v>292.04</v>
      </c>
      <c r="Q1288" t="n">
        <v>444.55</v>
      </c>
      <c r="R1288" t="n">
        <v>77.61</v>
      </c>
      <c r="S1288" t="n">
        <v>48.21</v>
      </c>
      <c r="T1288" t="n">
        <v>8718.85</v>
      </c>
      <c r="U1288" t="n">
        <v>0.62</v>
      </c>
      <c r="V1288" t="n">
        <v>0.77</v>
      </c>
      <c r="W1288" t="n">
        <v>0.19</v>
      </c>
      <c r="X1288" t="n">
        <v>0.52</v>
      </c>
      <c r="Y1288" t="n">
        <v>1</v>
      </c>
      <c r="Z1288" t="n">
        <v>10</v>
      </c>
    </row>
    <row r="1289">
      <c r="A1289" t="n">
        <v>49</v>
      </c>
      <c r="B1289" t="n">
        <v>135</v>
      </c>
      <c r="C1289" t="inlineStr">
        <is>
          <t xml:space="preserve">CONCLUIDO	</t>
        </is>
      </c>
      <c r="D1289" t="n">
        <v>4.6599</v>
      </c>
      <c r="E1289" t="n">
        <v>21.46</v>
      </c>
      <c r="F1289" t="n">
        <v>17.75</v>
      </c>
      <c r="G1289" t="n">
        <v>62.64</v>
      </c>
      <c r="H1289" t="n">
        <v>0.82</v>
      </c>
      <c r="I1289" t="n">
        <v>17</v>
      </c>
      <c r="J1289" t="n">
        <v>287.07</v>
      </c>
      <c r="K1289" t="n">
        <v>59.89</v>
      </c>
      <c r="L1289" t="n">
        <v>13.25</v>
      </c>
      <c r="M1289" t="n">
        <v>15</v>
      </c>
      <c r="N1289" t="n">
        <v>78.93000000000001</v>
      </c>
      <c r="O1289" t="n">
        <v>35639.23</v>
      </c>
      <c r="P1289" t="n">
        <v>291.36</v>
      </c>
      <c r="Q1289" t="n">
        <v>444.55</v>
      </c>
      <c r="R1289" t="n">
        <v>76.03</v>
      </c>
      <c r="S1289" t="n">
        <v>48.21</v>
      </c>
      <c r="T1289" t="n">
        <v>7937.32</v>
      </c>
      <c r="U1289" t="n">
        <v>0.63</v>
      </c>
      <c r="V1289" t="n">
        <v>0.77</v>
      </c>
      <c r="W1289" t="n">
        <v>0.19</v>
      </c>
      <c r="X1289" t="n">
        <v>0.47</v>
      </c>
      <c r="Y1289" t="n">
        <v>1</v>
      </c>
      <c r="Z1289" t="n">
        <v>10</v>
      </c>
    </row>
    <row r="1290">
      <c r="A1290" t="n">
        <v>50</v>
      </c>
      <c r="B1290" t="n">
        <v>135</v>
      </c>
      <c r="C1290" t="inlineStr">
        <is>
          <t xml:space="preserve">CONCLUIDO	</t>
        </is>
      </c>
      <c r="D1290" t="n">
        <v>4.6597</v>
      </c>
      <c r="E1290" t="n">
        <v>21.46</v>
      </c>
      <c r="F1290" t="n">
        <v>17.75</v>
      </c>
      <c r="G1290" t="n">
        <v>62.64</v>
      </c>
      <c r="H1290" t="n">
        <v>0.84</v>
      </c>
      <c r="I1290" t="n">
        <v>17</v>
      </c>
      <c r="J1290" t="n">
        <v>287.57</v>
      </c>
      <c r="K1290" t="n">
        <v>59.89</v>
      </c>
      <c r="L1290" t="n">
        <v>13.5</v>
      </c>
      <c r="M1290" t="n">
        <v>15</v>
      </c>
      <c r="N1290" t="n">
        <v>79.18000000000001</v>
      </c>
      <c r="O1290" t="n">
        <v>35701.38</v>
      </c>
      <c r="P1290" t="n">
        <v>291.5</v>
      </c>
      <c r="Q1290" t="n">
        <v>444.55</v>
      </c>
      <c r="R1290" t="n">
        <v>76.06999999999999</v>
      </c>
      <c r="S1290" t="n">
        <v>48.21</v>
      </c>
      <c r="T1290" t="n">
        <v>7955.07</v>
      </c>
      <c r="U1290" t="n">
        <v>0.63</v>
      </c>
      <c r="V1290" t="n">
        <v>0.77</v>
      </c>
      <c r="W1290" t="n">
        <v>0.19</v>
      </c>
      <c r="X1290" t="n">
        <v>0.47</v>
      </c>
      <c r="Y1290" t="n">
        <v>1</v>
      </c>
      <c r="Z1290" t="n">
        <v>10</v>
      </c>
    </row>
    <row r="1291">
      <c r="A1291" t="n">
        <v>51</v>
      </c>
      <c r="B1291" t="n">
        <v>135</v>
      </c>
      <c r="C1291" t="inlineStr">
        <is>
          <t xml:space="preserve">CONCLUIDO	</t>
        </is>
      </c>
      <c r="D1291" t="n">
        <v>4.6603</v>
      </c>
      <c r="E1291" t="n">
        <v>21.46</v>
      </c>
      <c r="F1291" t="n">
        <v>17.75</v>
      </c>
      <c r="G1291" t="n">
        <v>62.63</v>
      </c>
      <c r="H1291" t="n">
        <v>0.85</v>
      </c>
      <c r="I1291" t="n">
        <v>17</v>
      </c>
      <c r="J1291" t="n">
        <v>288.08</v>
      </c>
      <c r="K1291" t="n">
        <v>59.89</v>
      </c>
      <c r="L1291" t="n">
        <v>13.75</v>
      </c>
      <c r="M1291" t="n">
        <v>15</v>
      </c>
      <c r="N1291" t="n">
        <v>79.44</v>
      </c>
      <c r="O1291" t="n">
        <v>35763.64</v>
      </c>
      <c r="P1291" t="n">
        <v>290.86</v>
      </c>
      <c r="Q1291" t="n">
        <v>444.56</v>
      </c>
      <c r="R1291" t="n">
        <v>75.98</v>
      </c>
      <c r="S1291" t="n">
        <v>48.21</v>
      </c>
      <c r="T1291" t="n">
        <v>7907.99</v>
      </c>
      <c r="U1291" t="n">
        <v>0.63</v>
      </c>
      <c r="V1291" t="n">
        <v>0.77</v>
      </c>
      <c r="W1291" t="n">
        <v>0.19</v>
      </c>
      <c r="X1291" t="n">
        <v>0.47</v>
      </c>
      <c r="Y1291" t="n">
        <v>1</v>
      </c>
      <c r="Z1291" t="n">
        <v>10</v>
      </c>
    </row>
    <row r="1292">
      <c r="A1292" t="n">
        <v>52</v>
      </c>
      <c r="B1292" t="n">
        <v>135</v>
      </c>
      <c r="C1292" t="inlineStr">
        <is>
          <t xml:space="preserve">CONCLUIDO	</t>
        </is>
      </c>
      <c r="D1292" t="n">
        <v>4.6807</v>
      </c>
      <c r="E1292" t="n">
        <v>21.36</v>
      </c>
      <c r="F1292" t="n">
        <v>17.7</v>
      </c>
      <c r="G1292" t="n">
        <v>66.38</v>
      </c>
      <c r="H1292" t="n">
        <v>0.86</v>
      </c>
      <c r="I1292" t="n">
        <v>16</v>
      </c>
      <c r="J1292" t="n">
        <v>288.58</v>
      </c>
      <c r="K1292" t="n">
        <v>59.89</v>
      </c>
      <c r="L1292" t="n">
        <v>14</v>
      </c>
      <c r="M1292" t="n">
        <v>14</v>
      </c>
      <c r="N1292" t="n">
        <v>79.69</v>
      </c>
      <c r="O1292" t="n">
        <v>35826</v>
      </c>
      <c r="P1292" t="n">
        <v>290.1</v>
      </c>
      <c r="Q1292" t="n">
        <v>444.57</v>
      </c>
      <c r="R1292" t="n">
        <v>74.43000000000001</v>
      </c>
      <c r="S1292" t="n">
        <v>48.21</v>
      </c>
      <c r="T1292" t="n">
        <v>7137.81</v>
      </c>
      <c r="U1292" t="n">
        <v>0.65</v>
      </c>
      <c r="V1292" t="n">
        <v>0.77</v>
      </c>
      <c r="W1292" t="n">
        <v>0.19</v>
      </c>
      <c r="X1292" t="n">
        <v>0.42</v>
      </c>
      <c r="Y1292" t="n">
        <v>1</v>
      </c>
      <c r="Z1292" t="n">
        <v>10</v>
      </c>
    </row>
    <row r="1293">
      <c r="A1293" t="n">
        <v>53</v>
      </c>
      <c r="B1293" t="n">
        <v>135</v>
      </c>
      <c r="C1293" t="inlineStr">
        <is>
          <t xml:space="preserve">CONCLUIDO	</t>
        </is>
      </c>
      <c r="D1293" t="n">
        <v>4.6805</v>
      </c>
      <c r="E1293" t="n">
        <v>21.37</v>
      </c>
      <c r="F1293" t="n">
        <v>17.7</v>
      </c>
      <c r="G1293" t="n">
        <v>66.39</v>
      </c>
      <c r="H1293" t="n">
        <v>0.88</v>
      </c>
      <c r="I1293" t="n">
        <v>16</v>
      </c>
      <c r="J1293" t="n">
        <v>289.09</v>
      </c>
      <c r="K1293" t="n">
        <v>59.89</v>
      </c>
      <c r="L1293" t="n">
        <v>14.25</v>
      </c>
      <c r="M1293" t="n">
        <v>14</v>
      </c>
      <c r="N1293" t="n">
        <v>79.95</v>
      </c>
      <c r="O1293" t="n">
        <v>35888.47</v>
      </c>
      <c r="P1293" t="n">
        <v>290.2</v>
      </c>
      <c r="Q1293" t="n">
        <v>444.55</v>
      </c>
      <c r="R1293" t="n">
        <v>74.48</v>
      </c>
      <c r="S1293" t="n">
        <v>48.21</v>
      </c>
      <c r="T1293" t="n">
        <v>7165.58</v>
      </c>
      <c r="U1293" t="n">
        <v>0.65</v>
      </c>
      <c r="V1293" t="n">
        <v>0.77</v>
      </c>
      <c r="W1293" t="n">
        <v>0.19</v>
      </c>
      <c r="X1293" t="n">
        <v>0.43</v>
      </c>
      <c r="Y1293" t="n">
        <v>1</v>
      </c>
      <c r="Z1293" t="n">
        <v>10</v>
      </c>
    </row>
    <row r="1294">
      <c r="A1294" t="n">
        <v>54</v>
      </c>
      <c r="B1294" t="n">
        <v>135</v>
      </c>
      <c r="C1294" t="inlineStr">
        <is>
          <t xml:space="preserve">CONCLUIDO	</t>
        </is>
      </c>
      <c r="D1294" t="n">
        <v>4.6784</v>
      </c>
      <c r="E1294" t="n">
        <v>21.37</v>
      </c>
      <c r="F1294" t="n">
        <v>17.71</v>
      </c>
      <c r="G1294" t="n">
        <v>66.42</v>
      </c>
      <c r="H1294" t="n">
        <v>0.89</v>
      </c>
      <c r="I1294" t="n">
        <v>16</v>
      </c>
      <c r="J1294" t="n">
        <v>289.6</v>
      </c>
      <c r="K1294" t="n">
        <v>59.89</v>
      </c>
      <c r="L1294" t="n">
        <v>14.5</v>
      </c>
      <c r="M1294" t="n">
        <v>14</v>
      </c>
      <c r="N1294" t="n">
        <v>80.20999999999999</v>
      </c>
      <c r="O1294" t="n">
        <v>35951.04</v>
      </c>
      <c r="P1294" t="n">
        <v>290.38</v>
      </c>
      <c r="Q1294" t="n">
        <v>444.55</v>
      </c>
      <c r="R1294" t="n">
        <v>74.73999999999999</v>
      </c>
      <c r="S1294" t="n">
        <v>48.21</v>
      </c>
      <c r="T1294" t="n">
        <v>7296.63</v>
      </c>
      <c r="U1294" t="n">
        <v>0.64</v>
      </c>
      <c r="V1294" t="n">
        <v>0.77</v>
      </c>
      <c r="W1294" t="n">
        <v>0.19</v>
      </c>
      <c r="X1294" t="n">
        <v>0.44</v>
      </c>
      <c r="Y1294" t="n">
        <v>1</v>
      </c>
      <c r="Z1294" t="n">
        <v>10</v>
      </c>
    </row>
    <row r="1295">
      <c r="A1295" t="n">
        <v>55</v>
      </c>
      <c r="B1295" t="n">
        <v>135</v>
      </c>
      <c r="C1295" t="inlineStr">
        <is>
          <t xml:space="preserve">CONCLUIDO	</t>
        </is>
      </c>
      <c r="D1295" t="n">
        <v>4.6806</v>
      </c>
      <c r="E1295" t="n">
        <v>21.36</v>
      </c>
      <c r="F1295" t="n">
        <v>17.7</v>
      </c>
      <c r="G1295" t="n">
        <v>66.39</v>
      </c>
      <c r="H1295" t="n">
        <v>0.91</v>
      </c>
      <c r="I1295" t="n">
        <v>16</v>
      </c>
      <c r="J1295" t="n">
        <v>290.1</v>
      </c>
      <c r="K1295" t="n">
        <v>59.89</v>
      </c>
      <c r="L1295" t="n">
        <v>14.75</v>
      </c>
      <c r="M1295" t="n">
        <v>14</v>
      </c>
      <c r="N1295" t="n">
        <v>80.47</v>
      </c>
      <c r="O1295" t="n">
        <v>36013.72</v>
      </c>
      <c r="P1295" t="n">
        <v>289.69</v>
      </c>
      <c r="Q1295" t="n">
        <v>444.55</v>
      </c>
      <c r="R1295" t="n">
        <v>74.48</v>
      </c>
      <c r="S1295" t="n">
        <v>48.21</v>
      </c>
      <c r="T1295" t="n">
        <v>7162.88</v>
      </c>
      <c r="U1295" t="n">
        <v>0.65</v>
      </c>
      <c r="V1295" t="n">
        <v>0.77</v>
      </c>
      <c r="W1295" t="n">
        <v>0.19</v>
      </c>
      <c r="X1295" t="n">
        <v>0.43</v>
      </c>
      <c r="Y1295" t="n">
        <v>1</v>
      </c>
      <c r="Z1295" t="n">
        <v>10</v>
      </c>
    </row>
    <row r="1296">
      <c r="A1296" t="n">
        <v>56</v>
      </c>
      <c r="B1296" t="n">
        <v>135</v>
      </c>
      <c r="C1296" t="inlineStr">
        <is>
          <t xml:space="preserve">CONCLUIDO	</t>
        </is>
      </c>
      <c r="D1296" t="n">
        <v>4.6998</v>
      </c>
      <c r="E1296" t="n">
        <v>21.28</v>
      </c>
      <c r="F1296" t="n">
        <v>17.67</v>
      </c>
      <c r="G1296" t="n">
        <v>70.66</v>
      </c>
      <c r="H1296" t="n">
        <v>0.92</v>
      </c>
      <c r="I1296" t="n">
        <v>15</v>
      </c>
      <c r="J1296" t="n">
        <v>290.61</v>
      </c>
      <c r="K1296" t="n">
        <v>59.89</v>
      </c>
      <c r="L1296" t="n">
        <v>15</v>
      </c>
      <c r="M1296" t="n">
        <v>13</v>
      </c>
      <c r="N1296" t="n">
        <v>80.73</v>
      </c>
      <c r="O1296" t="n">
        <v>36076.5</v>
      </c>
      <c r="P1296" t="n">
        <v>289.46</v>
      </c>
      <c r="Q1296" t="n">
        <v>444.55</v>
      </c>
      <c r="R1296" t="n">
        <v>73.27</v>
      </c>
      <c r="S1296" t="n">
        <v>48.21</v>
      </c>
      <c r="T1296" t="n">
        <v>6567.2</v>
      </c>
      <c r="U1296" t="n">
        <v>0.66</v>
      </c>
      <c r="V1296" t="n">
        <v>0.77</v>
      </c>
      <c r="W1296" t="n">
        <v>0.19</v>
      </c>
      <c r="X1296" t="n">
        <v>0.39</v>
      </c>
      <c r="Y1296" t="n">
        <v>1</v>
      </c>
      <c r="Z1296" t="n">
        <v>10</v>
      </c>
    </row>
    <row r="1297">
      <c r="A1297" t="n">
        <v>57</v>
      </c>
      <c r="B1297" t="n">
        <v>135</v>
      </c>
      <c r="C1297" t="inlineStr">
        <is>
          <t xml:space="preserve">CONCLUIDO	</t>
        </is>
      </c>
      <c r="D1297" t="n">
        <v>4.6987</v>
      </c>
      <c r="E1297" t="n">
        <v>21.28</v>
      </c>
      <c r="F1297" t="n">
        <v>17.67</v>
      </c>
      <c r="G1297" t="n">
        <v>70.68000000000001</v>
      </c>
      <c r="H1297" t="n">
        <v>0.93</v>
      </c>
      <c r="I1297" t="n">
        <v>15</v>
      </c>
      <c r="J1297" t="n">
        <v>291.12</v>
      </c>
      <c r="K1297" t="n">
        <v>59.89</v>
      </c>
      <c r="L1297" t="n">
        <v>15.25</v>
      </c>
      <c r="M1297" t="n">
        <v>13</v>
      </c>
      <c r="N1297" t="n">
        <v>80.98999999999999</v>
      </c>
      <c r="O1297" t="n">
        <v>36139.39</v>
      </c>
      <c r="P1297" t="n">
        <v>289.21</v>
      </c>
      <c r="Q1297" t="n">
        <v>444.55</v>
      </c>
      <c r="R1297" t="n">
        <v>73.43000000000001</v>
      </c>
      <c r="S1297" t="n">
        <v>48.21</v>
      </c>
      <c r="T1297" t="n">
        <v>6645.43</v>
      </c>
      <c r="U1297" t="n">
        <v>0.66</v>
      </c>
      <c r="V1297" t="n">
        <v>0.77</v>
      </c>
      <c r="W1297" t="n">
        <v>0.19</v>
      </c>
      <c r="X1297" t="n">
        <v>0.39</v>
      </c>
      <c r="Y1297" t="n">
        <v>1</v>
      </c>
      <c r="Z1297" t="n">
        <v>10</v>
      </c>
    </row>
    <row r="1298">
      <c r="A1298" t="n">
        <v>58</v>
      </c>
      <c r="B1298" t="n">
        <v>135</v>
      </c>
      <c r="C1298" t="inlineStr">
        <is>
          <t xml:space="preserve">CONCLUIDO	</t>
        </is>
      </c>
      <c r="D1298" t="n">
        <v>4.6995</v>
      </c>
      <c r="E1298" t="n">
        <v>21.28</v>
      </c>
      <c r="F1298" t="n">
        <v>17.67</v>
      </c>
      <c r="G1298" t="n">
        <v>70.67</v>
      </c>
      <c r="H1298" t="n">
        <v>0.95</v>
      </c>
      <c r="I1298" t="n">
        <v>15</v>
      </c>
      <c r="J1298" t="n">
        <v>291.63</v>
      </c>
      <c r="K1298" t="n">
        <v>59.89</v>
      </c>
      <c r="L1298" t="n">
        <v>15.5</v>
      </c>
      <c r="M1298" t="n">
        <v>13</v>
      </c>
      <c r="N1298" t="n">
        <v>81.25</v>
      </c>
      <c r="O1298" t="n">
        <v>36202.38</v>
      </c>
      <c r="P1298" t="n">
        <v>289.16</v>
      </c>
      <c r="Q1298" t="n">
        <v>444.56</v>
      </c>
      <c r="R1298" t="n">
        <v>73.31</v>
      </c>
      <c r="S1298" t="n">
        <v>48.21</v>
      </c>
      <c r="T1298" t="n">
        <v>6583.72</v>
      </c>
      <c r="U1298" t="n">
        <v>0.66</v>
      </c>
      <c r="V1298" t="n">
        <v>0.77</v>
      </c>
      <c r="W1298" t="n">
        <v>0.19</v>
      </c>
      <c r="X1298" t="n">
        <v>0.39</v>
      </c>
      <c r="Y1298" t="n">
        <v>1</v>
      </c>
      <c r="Z1298" t="n">
        <v>10</v>
      </c>
    </row>
    <row r="1299">
      <c r="A1299" t="n">
        <v>59</v>
      </c>
      <c r="B1299" t="n">
        <v>135</v>
      </c>
      <c r="C1299" t="inlineStr">
        <is>
          <t xml:space="preserve">CONCLUIDO	</t>
        </is>
      </c>
      <c r="D1299" t="n">
        <v>4.6985</v>
      </c>
      <c r="E1299" t="n">
        <v>21.28</v>
      </c>
      <c r="F1299" t="n">
        <v>17.67</v>
      </c>
      <c r="G1299" t="n">
        <v>70.69</v>
      </c>
      <c r="H1299" t="n">
        <v>0.96</v>
      </c>
      <c r="I1299" t="n">
        <v>15</v>
      </c>
      <c r="J1299" t="n">
        <v>292.15</v>
      </c>
      <c r="K1299" t="n">
        <v>59.89</v>
      </c>
      <c r="L1299" t="n">
        <v>15.75</v>
      </c>
      <c r="M1299" t="n">
        <v>13</v>
      </c>
      <c r="N1299" t="n">
        <v>81.51000000000001</v>
      </c>
      <c r="O1299" t="n">
        <v>36265.48</v>
      </c>
      <c r="P1299" t="n">
        <v>289.12</v>
      </c>
      <c r="Q1299" t="n">
        <v>444.55</v>
      </c>
      <c r="R1299" t="n">
        <v>73.45</v>
      </c>
      <c r="S1299" t="n">
        <v>48.21</v>
      </c>
      <c r="T1299" t="n">
        <v>6655.62</v>
      </c>
      <c r="U1299" t="n">
        <v>0.66</v>
      </c>
      <c r="V1299" t="n">
        <v>0.77</v>
      </c>
      <c r="W1299" t="n">
        <v>0.19</v>
      </c>
      <c r="X1299" t="n">
        <v>0.4</v>
      </c>
      <c r="Y1299" t="n">
        <v>1</v>
      </c>
      <c r="Z1299" t="n">
        <v>10</v>
      </c>
    </row>
    <row r="1300">
      <c r="A1300" t="n">
        <v>60</v>
      </c>
      <c r="B1300" t="n">
        <v>135</v>
      </c>
      <c r="C1300" t="inlineStr">
        <is>
          <t xml:space="preserve">CONCLUIDO	</t>
        </is>
      </c>
      <c r="D1300" t="n">
        <v>4.7235</v>
      </c>
      <c r="E1300" t="n">
        <v>21.17</v>
      </c>
      <c r="F1300" t="n">
        <v>17.61</v>
      </c>
      <c r="G1300" t="n">
        <v>75.47</v>
      </c>
      <c r="H1300" t="n">
        <v>0.97</v>
      </c>
      <c r="I1300" t="n">
        <v>14</v>
      </c>
      <c r="J1300" t="n">
        <v>292.66</v>
      </c>
      <c r="K1300" t="n">
        <v>59.89</v>
      </c>
      <c r="L1300" t="n">
        <v>16</v>
      </c>
      <c r="M1300" t="n">
        <v>12</v>
      </c>
      <c r="N1300" t="n">
        <v>81.77</v>
      </c>
      <c r="O1300" t="n">
        <v>36328.69</v>
      </c>
      <c r="P1300" t="n">
        <v>287.9</v>
      </c>
      <c r="Q1300" t="n">
        <v>444.56</v>
      </c>
      <c r="R1300" t="n">
        <v>71.25</v>
      </c>
      <c r="S1300" t="n">
        <v>48.21</v>
      </c>
      <c r="T1300" t="n">
        <v>5558.96</v>
      </c>
      <c r="U1300" t="n">
        <v>0.68</v>
      </c>
      <c r="V1300" t="n">
        <v>0.77</v>
      </c>
      <c r="W1300" t="n">
        <v>0.19</v>
      </c>
      <c r="X1300" t="n">
        <v>0.33</v>
      </c>
      <c r="Y1300" t="n">
        <v>1</v>
      </c>
      <c r="Z1300" t="n">
        <v>10</v>
      </c>
    </row>
    <row r="1301">
      <c r="A1301" t="n">
        <v>61</v>
      </c>
      <c r="B1301" t="n">
        <v>135</v>
      </c>
      <c r="C1301" t="inlineStr">
        <is>
          <t xml:space="preserve">CONCLUIDO	</t>
        </is>
      </c>
      <c r="D1301" t="n">
        <v>4.7345</v>
      </c>
      <c r="E1301" t="n">
        <v>21.12</v>
      </c>
      <c r="F1301" t="n">
        <v>17.56</v>
      </c>
      <c r="G1301" t="n">
        <v>75.26000000000001</v>
      </c>
      <c r="H1301" t="n">
        <v>0.99</v>
      </c>
      <c r="I1301" t="n">
        <v>14</v>
      </c>
      <c r="J1301" t="n">
        <v>293.17</v>
      </c>
      <c r="K1301" t="n">
        <v>59.89</v>
      </c>
      <c r="L1301" t="n">
        <v>16.25</v>
      </c>
      <c r="M1301" t="n">
        <v>12</v>
      </c>
      <c r="N1301" t="n">
        <v>82.03</v>
      </c>
      <c r="O1301" t="n">
        <v>36392.01</v>
      </c>
      <c r="P1301" t="n">
        <v>287.24</v>
      </c>
      <c r="Q1301" t="n">
        <v>444.55</v>
      </c>
      <c r="R1301" t="n">
        <v>69.59</v>
      </c>
      <c r="S1301" t="n">
        <v>48.21</v>
      </c>
      <c r="T1301" t="n">
        <v>4728.42</v>
      </c>
      <c r="U1301" t="n">
        <v>0.6899999999999999</v>
      </c>
      <c r="V1301" t="n">
        <v>0.78</v>
      </c>
      <c r="W1301" t="n">
        <v>0.19</v>
      </c>
      <c r="X1301" t="n">
        <v>0.28</v>
      </c>
      <c r="Y1301" t="n">
        <v>1</v>
      </c>
      <c r="Z1301" t="n">
        <v>10</v>
      </c>
    </row>
    <row r="1302">
      <c r="A1302" t="n">
        <v>62</v>
      </c>
      <c r="B1302" t="n">
        <v>135</v>
      </c>
      <c r="C1302" t="inlineStr">
        <is>
          <t xml:space="preserve">CONCLUIDO	</t>
        </is>
      </c>
      <c r="D1302" t="n">
        <v>4.7239</v>
      </c>
      <c r="E1302" t="n">
        <v>21.17</v>
      </c>
      <c r="F1302" t="n">
        <v>17.61</v>
      </c>
      <c r="G1302" t="n">
        <v>75.45999999999999</v>
      </c>
      <c r="H1302" t="n">
        <v>1</v>
      </c>
      <c r="I1302" t="n">
        <v>14</v>
      </c>
      <c r="J1302" t="n">
        <v>293.69</v>
      </c>
      <c r="K1302" t="n">
        <v>59.89</v>
      </c>
      <c r="L1302" t="n">
        <v>16.5</v>
      </c>
      <c r="M1302" t="n">
        <v>12</v>
      </c>
      <c r="N1302" t="n">
        <v>82.3</v>
      </c>
      <c r="O1302" t="n">
        <v>36455.44</v>
      </c>
      <c r="P1302" t="n">
        <v>288.03</v>
      </c>
      <c r="Q1302" t="n">
        <v>444.56</v>
      </c>
      <c r="R1302" t="n">
        <v>71.58</v>
      </c>
      <c r="S1302" t="n">
        <v>48.21</v>
      </c>
      <c r="T1302" t="n">
        <v>5722.69</v>
      </c>
      <c r="U1302" t="n">
        <v>0.67</v>
      </c>
      <c r="V1302" t="n">
        <v>0.77</v>
      </c>
      <c r="W1302" t="n">
        <v>0.18</v>
      </c>
      <c r="X1302" t="n">
        <v>0.33</v>
      </c>
      <c r="Y1302" t="n">
        <v>1</v>
      </c>
      <c r="Z1302" t="n">
        <v>10</v>
      </c>
    </row>
    <row r="1303">
      <c r="A1303" t="n">
        <v>63</v>
      </c>
      <c r="B1303" t="n">
        <v>135</v>
      </c>
      <c r="C1303" t="inlineStr">
        <is>
          <t xml:space="preserve">CONCLUIDO	</t>
        </is>
      </c>
      <c r="D1303" t="n">
        <v>4.6994</v>
      </c>
      <c r="E1303" t="n">
        <v>21.28</v>
      </c>
      <c r="F1303" t="n">
        <v>17.72</v>
      </c>
      <c r="G1303" t="n">
        <v>75.94</v>
      </c>
      <c r="H1303" t="n">
        <v>1.01</v>
      </c>
      <c r="I1303" t="n">
        <v>14</v>
      </c>
      <c r="J1303" t="n">
        <v>294.2</v>
      </c>
      <c r="K1303" t="n">
        <v>59.89</v>
      </c>
      <c r="L1303" t="n">
        <v>16.75</v>
      </c>
      <c r="M1303" t="n">
        <v>12</v>
      </c>
      <c r="N1303" t="n">
        <v>82.56</v>
      </c>
      <c r="O1303" t="n">
        <v>36518.97</v>
      </c>
      <c r="P1303" t="n">
        <v>289.64</v>
      </c>
      <c r="Q1303" t="n">
        <v>444.55</v>
      </c>
      <c r="R1303" t="n">
        <v>75.2</v>
      </c>
      <c r="S1303" t="n">
        <v>48.21</v>
      </c>
      <c r="T1303" t="n">
        <v>7535.06</v>
      </c>
      <c r="U1303" t="n">
        <v>0.64</v>
      </c>
      <c r="V1303" t="n">
        <v>0.77</v>
      </c>
      <c r="W1303" t="n">
        <v>0.19</v>
      </c>
      <c r="X1303" t="n">
        <v>0.44</v>
      </c>
      <c r="Y1303" t="n">
        <v>1</v>
      </c>
      <c r="Z1303" t="n">
        <v>10</v>
      </c>
    </row>
    <row r="1304">
      <c r="A1304" t="n">
        <v>64</v>
      </c>
      <c r="B1304" t="n">
        <v>135</v>
      </c>
      <c r="C1304" t="inlineStr">
        <is>
          <t xml:space="preserve">CONCLUIDO	</t>
        </is>
      </c>
      <c r="D1304" t="n">
        <v>4.7096</v>
      </c>
      <c r="E1304" t="n">
        <v>21.23</v>
      </c>
      <c r="F1304" t="n">
        <v>17.67</v>
      </c>
      <c r="G1304" t="n">
        <v>75.73999999999999</v>
      </c>
      <c r="H1304" t="n">
        <v>1.03</v>
      </c>
      <c r="I1304" t="n">
        <v>14</v>
      </c>
      <c r="J1304" t="n">
        <v>294.72</v>
      </c>
      <c r="K1304" t="n">
        <v>59.89</v>
      </c>
      <c r="L1304" t="n">
        <v>17</v>
      </c>
      <c r="M1304" t="n">
        <v>12</v>
      </c>
      <c r="N1304" t="n">
        <v>82.83</v>
      </c>
      <c r="O1304" t="n">
        <v>36582.62</v>
      </c>
      <c r="P1304" t="n">
        <v>288.03</v>
      </c>
      <c r="Q1304" t="n">
        <v>444.55</v>
      </c>
      <c r="R1304" t="n">
        <v>73.58</v>
      </c>
      <c r="S1304" t="n">
        <v>48.21</v>
      </c>
      <c r="T1304" t="n">
        <v>6725.22</v>
      </c>
      <c r="U1304" t="n">
        <v>0.66</v>
      </c>
      <c r="V1304" t="n">
        <v>0.77</v>
      </c>
      <c r="W1304" t="n">
        <v>0.19</v>
      </c>
      <c r="X1304" t="n">
        <v>0.4</v>
      </c>
      <c r="Y1304" t="n">
        <v>1</v>
      </c>
      <c r="Z1304" t="n">
        <v>10</v>
      </c>
    </row>
    <row r="1305">
      <c r="A1305" t="n">
        <v>65</v>
      </c>
      <c r="B1305" t="n">
        <v>135</v>
      </c>
      <c r="C1305" t="inlineStr">
        <is>
          <t xml:space="preserve">CONCLUIDO	</t>
        </is>
      </c>
      <c r="D1305" t="n">
        <v>4.7327</v>
      </c>
      <c r="E1305" t="n">
        <v>21.13</v>
      </c>
      <c r="F1305" t="n">
        <v>17.62</v>
      </c>
      <c r="G1305" t="n">
        <v>81.31999999999999</v>
      </c>
      <c r="H1305" t="n">
        <v>1.04</v>
      </c>
      <c r="I1305" t="n">
        <v>13</v>
      </c>
      <c r="J1305" t="n">
        <v>295.23</v>
      </c>
      <c r="K1305" t="n">
        <v>59.89</v>
      </c>
      <c r="L1305" t="n">
        <v>17.25</v>
      </c>
      <c r="M1305" t="n">
        <v>11</v>
      </c>
      <c r="N1305" t="n">
        <v>83.09999999999999</v>
      </c>
      <c r="O1305" t="n">
        <v>36646.38</v>
      </c>
      <c r="P1305" t="n">
        <v>287.2</v>
      </c>
      <c r="Q1305" t="n">
        <v>444.55</v>
      </c>
      <c r="R1305" t="n">
        <v>71.79000000000001</v>
      </c>
      <c r="S1305" t="n">
        <v>48.21</v>
      </c>
      <c r="T1305" t="n">
        <v>5837.37</v>
      </c>
      <c r="U1305" t="n">
        <v>0.67</v>
      </c>
      <c r="V1305" t="n">
        <v>0.77</v>
      </c>
      <c r="W1305" t="n">
        <v>0.18</v>
      </c>
      <c r="X1305" t="n">
        <v>0.34</v>
      </c>
      <c r="Y1305" t="n">
        <v>1</v>
      </c>
      <c r="Z1305" t="n">
        <v>10</v>
      </c>
    </row>
    <row r="1306">
      <c r="A1306" t="n">
        <v>66</v>
      </c>
      <c r="B1306" t="n">
        <v>135</v>
      </c>
      <c r="C1306" t="inlineStr">
        <is>
          <t xml:space="preserve">CONCLUIDO	</t>
        </is>
      </c>
      <c r="D1306" t="n">
        <v>4.7319</v>
      </c>
      <c r="E1306" t="n">
        <v>21.13</v>
      </c>
      <c r="F1306" t="n">
        <v>17.62</v>
      </c>
      <c r="G1306" t="n">
        <v>81.34</v>
      </c>
      <c r="H1306" t="n">
        <v>1.05</v>
      </c>
      <c r="I1306" t="n">
        <v>13</v>
      </c>
      <c r="J1306" t="n">
        <v>295.75</v>
      </c>
      <c r="K1306" t="n">
        <v>59.89</v>
      </c>
      <c r="L1306" t="n">
        <v>17.5</v>
      </c>
      <c r="M1306" t="n">
        <v>11</v>
      </c>
      <c r="N1306" t="n">
        <v>83.36</v>
      </c>
      <c r="O1306" t="n">
        <v>36710.24</v>
      </c>
      <c r="P1306" t="n">
        <v>287.27</v>
      </c>
      <c r="Q1306" t="n">
        <v>444.55</v>
      </c>
      <c r="R1306" t="n">
        <v>71.91</v>
      </c>
      <c r="S1306" t="n">
        <v>48.21</v>
      </c>
      <c r="T1306" t="n">
        <v>5897.37</v>
      </c>
      <c r="U1306" t="n">
        <v>0.67</v>
      </c>
      <c r="V1306" t="n">
        <v>0.77</v>
      </c>
      <c r="W1306" t="n">
        <v>0.18</v>
      </c>
      <c r="X1306" t="n">
        <v>0.35</v>
      </c>
      <c r="Y1306" t="n">
        <v>1</v>
      </c>
      <c r="Z1306" t="n">
        <v>10</v>
      </c>
    </row>
    <row r="1307">
      <c r="A1307" t="n">
        <v>67</v>
      </c>
      <c r="B1307" t="n">
        <v>135</v>
      </c>
      <c r="C1307" t="inlineStr">
        <is>
          <t xml:space="preserve">CONCLUIDO	</t>
        </is>
      </c>
      <c r="D1307" t="n">
        <v>4.7318</v>
      </c>
      <c r="E1307" t="n">
        <v>21.13</v>
      </c>
      <c r="F1307" t="n">
        <v>17.62</v>
      </c>
      <c r="G1307" t="n">
        <v>81.34</v>
      </c>
      <c r="H1307" t="n">
        <v>1.07</v>
      </c>
      <c r="I1307" t="n">
        <v>13</v>
      </c>
      <c r="J1307" t="n">
        <v>296.27</v>
      </c>
      <c r="K1307" t="n">
        <v>59.89</v>
      </c>
      <c r="L1307" t="n">
        <v>17.75</v>
      </c>
      <c r="M1307" t="n">
        <v>11</v>
      </c>
      <c r="N1307" t="n">
        <v>83.63</v>
      </c>
      <c r="O1307" t="n">
        <v>36774.22</v>
      </c>
      <c r="P1307" t="n">
        <v>287.4</v>
      </c>
      <c r="Q1307" t="n">
        <v>444.56</v>
      </c>
      <c r="R1307" t="n">
        <v>71.95999999999999</v>
      </c>
      <c r="S1307" t="n">
        <v>48.21</v>
      </c>
      <c r="T1307" t="n">
        <v>5919.53</v>
      </c>
      <c r="U1307" t="n">
        <v>0.67</v>
      </c>
      <c r="V1307" t="n">
        <v>0.77</v>
      </c>
      <c r="W1307" t="n">
        <v>0.18</v>
      </c>
      <c r="X1307" t="n">
        <v>0.35</v>
      </c>
      <c r="Y1307" t="n">
        <v>1</v>
      </c>
      <c r="Z1307" t="n">
        <v>10</v>
      </c>
    </row>
    <row r="1308">
      <c r="A1308" t="n">
        <v>68</v>
      </c>
      <c r="B1308" t="n">
        <v>135</v>
      </c>
      <c r="C1308" t="inlineStr">
        <is>
          <t xml:space="preserve">CONCLUIDO	</t>
        </is>
      </c>
      <c r="D1308" t="n">
        <v>4.7314</v>
      </c>
      <c r="E1308" t="n">
        <v>21.14</v>
      </c>
      <c r="F1308" t="n">
        <v>17.63</v>
      </c>
      <c r="G1308" t="n">
        <v>81.34999999999999</v>
      </c>
      <c r="H1308" t="n">
        <v>1.08</v>
      </c>
      <c r="I1308" t="n">
        <v>13</v>
      </c>
      <c r="J1308" t="n">
        <v>296.79</v>
      </c>
      <c r="K1308" t="n">
        <v>59.89</v>
      </c>
      <c r="L1308" t="n">
        <v>18</v>
      </c>
      <c r="M1308" t="n">
        <v>11</v>
      </c>
      <c r="N1308" t="n">
        <v>83.90000000000001</v>
      </c>
      <c r="O1308" t="n">
        <v>36838.32</v>
      </c>
      <c r="P1308" t="n">
        <v>287.31</v>
      </c>
      <c r="Q1308" t="n">
        <v>444.55</v>
      </c>
      <c r="R1308" t="n">
        <v>72.08</v>
      </c>
      <c r="S1308" t="n">
        <v>48.21</v>
      </c>
      <c r="T1308" t="n">
        <v>5980.1</v>
      </c>
      <c r="U1308" t="n">
        <v>0.67</v>
      </c>
      <c r="V1308" t="n">
        <v>0.77</v>
      </c>
      <c r="W1308" t="n">
        <v>0.18</v>
      </c>
      <c r="X1308" t="n">
        <v>0.35</v>
      </c>
      <c r="Y1308" t="n">
        <v>1</v>
      </c>
      <c r="Z1308" t="n">
        <v>10</v>
      </c>
    </row>
    <row r="1309">
      <c r="A1309" t="n">
        <v>69</v>
      </c>
      <c r="B1309" t="n">
        <v>135</v>
      </c>
      <c r="C1309" t="inlineStr">
        <is>
          <t xml:space="preserve">CONCLUIDO	</t>
        </is>
      </c>
      <c r="D1309" t="n">
        <v>4.731</v>
      </c>
      <c r="E1309" t="n">
        <v>21.14</v>
      </c>
      <c r="F1309" t="n">
        <v>17.63</v>
      </c>
      <c r="G1309" t="n">
        <v>81.36</v>
      </c>
      <c r="H1309" t="n">
        <v>1.09</v>
      </c>
      <c r="I1309" t="n">
        <v>13</v>
      </c>
      <c r="J1309" t="n">
        <v>297.31</v>
      </c>
      <c r="K1309" t="n">
        <v>59.89</v>
      </c>
      <c r="L1309" t="n">
        <v>18.25</v>
      </c>
      <c r="M1309" t="n">
        <v>11</v>
      </c>
      <c r="N1309" t="n">
        <v>84.17</v>
      </c>
      <c r="O1309" t="n">
        <v>36902.52</v>
      </c>
      <c r="P1309" t="n">
        <v>287.44</v>
      </c>
      <c r="Q1309" t="n">
        <v>444.55</v>
      </c>
      <c r="R1309" t="n">
        <v>72.05</v>
      </c>
      <c r="S1309" t="n">
        <v>48.21</v>
      </c>
      <c r="T1309" t="n">
        <v>5966.65</v>
      </c>
      <c r="U1309" t="n">
        <v>0.67</v>
      </c>
      <c r="V1309" t="n">
        <v>0.77</v>
      </c>
      <c r="W1309" t="n">
        <v>0.19</v>
      </c>
      <c r="X1309" t="n">
        <v>0.35</v>
      </c>
      <c r="Y1309" t="n">
        <v>1</v>
      </c>
      <c r="Z1309" t="n">
        <v>10</v>
      </c>
    </row>
    <row r="1310">
      <c r="A1310" t="n">
        <v>70</v>
      </c>
      <c r="B1310" t="n">
        <v>135</v>
      </c>
      <c r="C1310" t="inlineStr">
        <is>
          <t xml:space="preserve">CONCLUIDO	</t>
        </is>
      </c>
      <c r="D1310" t="n">
        <v>4.7338</v>
      </c>
      <c r="E1310" t="n">
        <v>21.12</v>
      </c>
      <c r="F1310" t="n">
        <v>17.61</v>
      </c>
      <c r="G1310" t="n">
        <v>81.3</v>
      </c>
      <c r="H1310" t="n">
        <v>1.11</v>
      </c>
      <c r="I1310" t="n">
        <v>13</v>
      </c>
      <c r="J1310" t="n">
        <v>297.83</v>
      </c>
      <c r="K1310" t="n">
        <v>59.89</v>
      </c>
      <c r="L1310" t="n">
        <v>18.5</v>
      </c>
      <c r="M1310" t="n">
        <v>11</v>
      </c>
      <c r="N1310" t="n">
        <v>84.45</v>
      </c>
      <c r="O1310" t="n">
        <v>36966.84</v>
      </c>
      <c r="P1310" t="n">
        <v>286.3</v>
      </c>
      <c r="Q1310" t="n">
        <v>444.56</v>
      </c>
      <c r="R1310" t="n">
        <v>71.61</v>
      </c>
      <c r="S1310" t="n">
        <v>48.21</v>
      </c>
      <c r="T1310" t="n">
        <v>5745.81</v>
      </c>
      <c r="U1310" t="n">
        <v>0.67</v>
      </c>
      <c r="V1310" t="n">
        <v>0.77</v>
      </c>
      <c r="W1310" t="n">
        <v>0.19</v>
      </c>
      <c r="X1310" t="n">
        <v>0.34</v>
      </c>
      <c r="Y1310" t="n">
        <v>1</v>
      </c>
      <c r="Z1310" t="n">
        <v>10</v>
      </c>
    </row>
    <row r="1311">
      <c r="A1311" t="n">
        <v>71</v>
      </c>
      <c r="B1311" t="n">
        <v>135</v>
      </c>
      <c r="C1311" t="inlineStr">
        <is>
          <t xml:space="preserve">CONCLUIDO	</t>
        </is>
      </c>
      <c r="D1311" t="n">
        <v>4.7523</v>
      </c>
      <c r="E1311" t="n">
        <v>21.04</v>
      </c>
      <c r="F1311" t="n">
        <v>17.58</v>
      </c>
      <c r="G1311" t="n">
        <v>87.91</v>
      </c>
      <c r="H1311" t="n">
        <v>1.12</v>
      </c>
      <c r="I1311" t="n">
        <v>12</v>
      </c>
      <c r="J1311" t="n">
        <v>298.35</v>
      </c>
      <c r="K1311" t="n">
        <v>59.89</v>
      </c>
      <c r="L1311" t="n">
        <v>18.75</v>
      </c>
      <c r="M1311" t="n">
        <v>10</v>
      </c>
      <c r="N1311" t="n">
        <v>84.72</v>
      </c>
      <c r="O1311" t="n">
        <v>37031.27</v>
      </c>
      <c r="P1311" t="n">
        <v>285.64</v>
      </c>
      <c r="Q1311" t="n">
        <v>444.55</v>
      </c>
      <c r="R1311" t="n">
        <v>70.55</v>
      </c>
      <c r="S1311" t="n">
        <v>48.21</v>
      </c>
      <c r="T1311" t="n">
        <v>5220.14</v>
      </c>
      <c r="U1311" t="n">
        <v>0.68</v>
      </c>
      <c r="V1311" t="n">
        <v>0.78</v>
      </c>
      <c r="W1311" t="n">
        <v>0.18</v>
      </c>
      <c r="X1311" t="n">
        <v>0.31</v>
      </c>
      <c r="Y1311" t="n">
        <v>1</v>
      </c>
      <c r="Z1311" t="n">
        <v>10</v>
      </c>
    </row>
    <row r="1312">
      <c r="A1312" t="n">
        <v>72</v>
      </c>
      <c r="B1312" t="n">
        <v>135</v>
      </c>
      <c r="C1312" t="inlineStr">
        <is>
          <t xml:space="preserve">CONCLUIDO	</t>
        </is>
      </c>
      <c r="D1312" t="n">
        <v>4.7521</v>
      </c>
      <c r="E1312" t="n">
        <v>21.04</v>
      </c>
      <c r="F1312" t="n">
        <v>17.58</v>
      </c>
      <c r="G1312" t="n">
        <v>87.92</v>
      </c>
      <c r="H1312" t="n">
        <v>1.13</v>
      </c>
      <c r="I1312" t="n">
        <v>12</v>
      </c>
      <c r="J1312" t="n">
        <v>298.88</v>
      </c>
      <c r="K1312" t="n">
        <v>59.89</v>
      </c>
      <c r="L1312" t="n">
        <v>19</v>
      </c>
      <c r="M1312" t="n">
        <v>10</v>
      </c>
      <c r="N1312" t="n">
        <v>84.98999999999999</v>
      </c>
      <c r="O1312" t="n">
        <v>37095.82</v>
      </c>
      <c r="P1312" t="n">
        <v>286.08</v>
      </c>
      <c r="Q1312" t="n">
        <v>444.55</v>
      </c>
      <c r="R1312" t="n">
        <v>70.63</v>
      </c>
      <c r="S1312" t="n">
        <v>48.21</v>
      </c>
      <c r="T1312" t="n">
        <v>5258.1</v>
      </c>
      <c r="U1312" t="n">
        <v>0.68</v>
      </c>
      <c r="V1312" t="n">
        <v>0.78</v>
      </c>
      <c r="W1312" t="n">
        <v>0.18</v>
      </c>
      <c r="X1312" t="n">
        <v>0.31</v>
      </c>
      <c r="Y1312" t="n">
        <v>1</v>
      </c>
      <c r="Z1312" t="n">
        <v>10</v>
      </c>
    </row>
    <row r="1313">
      <c r="A1313" t="n">
        <v>73</v>
      </c>
      <c r="B1313" t="n">
        <v>135</v>
      </c>
      <c r="C1313" t="inlineStr">
        <is>
          <t xml:space="preserve">CONCLUIDO	</t>
        </is>
      </c>
      <c r="D1313" t="n">
        <v>4.7504</v>
      </c>
      <c r="E1313" t="n">
        <v>21.05</v>
      </c>
      <c r="F1313" t="n">
        <v>17.59</v>
      </c>
      <c r="G1313" t="n">
        <v>87.95999999999999</v>
      </c>
      <c r="H1313" t="n">
        <v>1.15</v>
      </c>
      <c r="I1313" t="n">
        <v>12</v>
      </c>
      <c r="J1313" t="n">
        <v>299.4</v>
      </c>
      <c r="K1313" t="n">
        <v>59.89</v>
      </c>
      <c r="L1313" t="n">
        <v>19.25</v>
      </c>
      <c r="M1313" t="n">
        <v>10</v>
      </c>
      <c r="N1313" t="n">
        <v>85.27</v>
      </c>
      <c r="O1313" t="n">
        <v>37160.49</v>
      </c>
      <c r="P1313" t="n">
        <v>286.29</v>
      </c>
      <c r="Q1313" t="n">
        <v>444.55</v>
      </c>
      <c r="R1313" t="n">
        <v>70.84</v>
      </c>
      <c r="S1313" t="n">
        <v>48.21</v>
      </c>
      <c r="T1313" t="n">
        <v>5366.43</v>
      </c>
      <c r="U1313" t="n">
        <v>0.68</v>
      </c>
      <c r="V1313" t="n">
        <v>0.78</v>
      </c>
      <c r="W1313" t="n">
        <v>0.18</v>
      </c>
      <c r="X1313" t="n">
        <v>0.31</v>
      </c>
      <c r="Y1313" t="n">
        <v>1</v>
      </c>
      <c r="Z1313" t="n">
        <v>10</v>
      </c>
    </row>
    <row r="1314">
      <c r="A1314" t="n">
        <v>74</v>
      </c>
      <c r="B1314" t="n">
        <v>135</v>
      </c>
      <c r="C1314" t="inlineStr">
        <is>
          <t xml:space="preserve">CONCLUIDO	</t>
        </is>
      </c>
      <c r="D1314" t="n">
        <v>4.7515</v>
      </c>
      <c r="E1314" t="n">
        <v>21.05</v>
      </c>
      <c r="F1314" t="n">
        <v>17.59</v>
      </c>
      <c r="G1314" t="n">
        <v>87.93000000000001</v>
      </c>
      <c r="H1314" t="n">
        <v>1.16</v>
      </c>
      <c r="I1314" t="n">
        <v>12</v>
      </c>
      <c r="J1314" t="n">
        <v>299.93</v>
      </c>
      <c r="K1314" t="n">
        <v>59.89</v>
      </c>
      <c r="L1314" t="n">
        <v>19.5</v>
      </c>
      <c r="M1314" t="n">
        <v>10</v>
      </c>
      <c r="N1314" t="n">
        <v>85.54000000000001</v>
      </c>
      <c r="O1314" t="n">
        <v>37225.39</v>
      </c>
      <c r="P1314" t="n">
        <v>286.44</v>
      </c>
      <c r="Q1314" t="n">
        <v>444.58</v>
      </c>
      <c r="R1314" t="n">
        <v>70.67</v>
      </c>
      <c r="S1314" t="n">
        <v>48.21</v>
      </c>
      <c r="T1314" t="n">
        <v>5278.57</v>
      </c>
      <c r="U1314" t="n">
        <v>0.68</v>
      </c>
      <c r="V1314" t="n">
        <v>0.78</v>
      </c>
      <c r="W1314" t="n">
        <v>0.18</v>
      </c>
      <c r="X1314" t="n">
        <v>0.31</v>
      </c>
      <c r="Y1314" t="n">
        <v>1</v>
      </c>
      <c r="Z1314" t="n">
        <v>10</v>
      </c>
    </row>
    <row r="1315">
      <c r="A1315" t="n">
        <v>75</v>
      </c>
      <c r="B1315" t="n">
        <v>135</v>
      </c>
      <c r="C1315" t="inlineStr">
        <is>
          <t xml:space="preserve">CONCLUIDO	</t>
        </is>
      </c>
      <c r="D1315" t="n">
        <v>4.7525</v>
      </c>
      <c r="E1315" t="n">
        <v>21.04</v>
      </c>
      <c r="F1315" t="n">
        <v>17.58</v>
      </c>
      <c r="G1315" t="n">
        <v>87.91</v>
      </c>
      <c r="H1315" t="n">
        <v>1.17</v>
      </c>
      <c r="I1315" t="n">
        <v>12</v>
      </c>
      <c r="J1315" t="n">
        <v>300.45</v>
      </c>
      <c r="K1315" t="n">
        <v>59.89</v>
      </c>
      <c r="L1315" t="n">
        <v>19.75</v>
      </c>
      <c r="M1315" t="n">
        <v>10</v>
      </c>
      <c r="N1315" t="n">
        <v>85.81999999999999</v>
      </c>
      <c r="O1315" t="n">
        <v>37290.29</v>
      </c>
      <c r="P1315" t="n">
        <v>286.52</v>
      </c>
      <c r="Q1315" t="n">
        <v>444.58</v>
      </c>
      <c r="R1315" t="n">
        <v>70.51000000000001</v>
      </c>
      <c r="S1315" t="n">
        <v>48.21</v>
      </c>
      <c r="T1315" t="n">
        <v>5198.03</v>
      </c>
      <c r="U1315" t="n">
        <v>0.68</v>
      </c>
      <c r="V1315" t="n">
        <v>0.78</v>
      </c>
      <c r="W1315" t="n">
        <v>0.18</v>
      </c>
      <c r="X1315" t="n">
        <v>0.3</v>
      </c>
      <c r="Y1315" t="n">
        <v>1</v>
      </c>
      <c r="Z1315" t="n">
        <v>10</v>
      </c>
    </row>
    <row r="1316">
      <c r="A1316" t="n">
        <v>76</v>
      </c>
      <c r="B1316" t="n">
        <v>135</v>
      </c>
      <c r="C1316" t="inlineStr">
        <is>
          <t xml:space="preserve">CONCLUIDO	</t>
        </is>
      </c>
      <c r="D1316" t="n">
        <v>4.7594</v>
      </c>
      <c r="E1316" t="n">
        <v>21.01</v>
      </c>
      <c r="F1316" t="n">
        <v>17.55</v>
      </c>
      <c r="G1316" t="n">
        <v>87.76000000000001</v>
      </c>
      <c r="H1316" t="n">
        <v>1.18</v>
      </c>
      <c r="I1316" t="n">
        <v>12</v>
      </c>
      <c r="J1316" t="n">
        <v>300.98</v>
      </c>
      <c r="K1316" t="n">
        <v>59.89</v>
      </c>
      <c r="L1316" t="n">
        <v>20</v>
      </c>
      <c r="M1316" t="n">
        <v>10</v>
      </c>
      <c r="N1316" t="n">
        <v>86.09</v>
      </c>
      <c r="O1316" t="n">
        <v>37355.31</v>
      </c>
      <c r="P1316" t="n">
        <v>285.62</v>
      </c>
      <c r="Q1316" t="n">
        <v>444.55</v>
      </c>
      <c r="R1316" t="n">
        <v>69.43000000000001</v>
      </c>
      <c r="S1316" t="n">
        <v>48.21</v>
      </c>
      <c r="T1316" t="n">
        <v>4657.97</v>
      </c>
      <c r="U1316" t="n">
        <v>0.6899999999999999</v>
      </c>
      <c r="V1316" t="n">
        <v>0.78</v>
      </c>
      <c r="W1316" t="n">
        <v>0.18</v>
      </c>
      <c r="X1316" t="n">
        <v>0.27</v>
      </c>
      <c r="Y1316" t="n">
        <v>1</v>
      </c>
      <c r="Z1316" t="n">
        <v>10</v>
      </c>
    </row>
    <row r="1317">
      <c r="A1317" t="n">
        <v>77</v>
      </c>
      <c r="B1317" t="n">
        <v>135</v>
      </c>
      <c r="C1317" t="inlineStr">
        <is>
          <t xml:space="preserve">CONCLUIDO	</t>
        </is>
      </c>
      <c r="D1317" t="n">
        <v>4.7666</v>
      </c>
      <c r="E1317" t="n">
        <v>20.98</v>
      </c>
      <c r="F1317" t="n">
        <v>17.52</v>
      </c>
      <c r="G1317" t="n">
        <v>87.59999999999999</v>
      </c>
      <c r="H1317" t="n">
        <v>1.2</v>
      </c>
      <c r="I1317" t="n">
        <v>12</v>
      </c>
      <c r="J1317" t="n">
        <v>301.51</v>
      </c>
      <c r="K1317" t="n">
        <v>59.89</v>
      </c>
      <c r="L1317" t="n">
        <v>20.25</v>
      </c>
      <c r="M1317" t="n">
        <v>10</v>
      </c>
      <c r="N1317" t="n">
        <v>86.37</v>
      </c>
      <c r="O1317" t="n">
        <v>37420.44</v>
      </c>
      <c r="P1317" t="n">
        <v>284.06</v>
      </c>
      <c r="Q1317" t="n">
        <v>444.55</v>
      </c>
      <c r="R1317" t="n">
        <v>68.45</v>
      </c>
      <c r="S1317" t="n">
        <v>48.21</v>
      </c>
      <c r="T1317" t="n">
        <v>4171.03</v>
      </c>
      <c r="U1317" t="n">
        <v>0.7</v>
      </c>
      <c r="V1317" t="n">
        <v>0.78</v>
      </c>
      <c r="W1317" t="n">
        <v>0.18</v>
      </c>
      <c r="X1317" t="n">
        <v>0.24</v>
      </c>
      <c r="Y1317" t="n">
        <v>1</v>
      </c>
      <c r="Z1317" t="n">
        <v>10</v>
      </c>
    </row>
    <row r="1318">
      <c r="A1318" t="n">
        <v>78</v>
      </c>
      <c r="B1318" t="n">
        <v>135</v>
      </c>
      <c r="C1318" t="inlineStr">
        <is>
          <t xml:space="preserve">CONCLUIDO	</t>
        </is>
      </c>
      <c r="D1318" t="n">
        <v>4.7694</v>
      </c>
      <c r="E1318" t="n">
        <v>20.97</v>
      </c>
      <c r="F1318" t="n">
        <v>17.56</v>
      </c>
      <c r="G1318" t="n">
        <v>95.77</v>
      </c>
      <c r="H1318" t="n">
        <v>1.21</v>
      </c>
      <c r="I1318" t="n">
        <v>11</v>
      </c>
      <c r="J1318" t="n">
        <v>302.04</v>
      </c>
      <c r="K1318" t="n">
        <v>59.89</v>
      </c>
      <c r="L1318" t="n">
        <v>20.5</v>
      </c>
      <c r="M1318" t="n">
        <v>9</v>
      </c>
      <c r="N1318" t="n">
        <v>86.65000000000001</v>
      </c>
      <c r="O1318" t="n">
        <v>37485.7</v>
      </c>
      <c r="P1318" t="n">
        <v>284.71</v>
      </c>
      <c r="Q1318" t="n">
        <v>444.55</v>
      </c>
      <c r="R1318" t="n">
        <v>70.01000000000001</v>
      </c>
      <c r="S1318" t="n">
        <v>48.21</v>
      </c>
      <c r="T1318" t="n">
        <v>4955.68</v>
      </c>
      <c r="U1318" t="n">
        <v>0.6899999999999999</v>
      </c>
      <c r="V1318" t="n">
        <v>0.78</v>
      </c>
      <c r="W1318" t="n">
        <v>0.18</v>
      </c>
      <c r="X1318" t="n">
        <v>0.28</v>
      </c>
      <c r="Y1318" t="n">
        <v>1</v>
      </c>
      <c r="Z1318" t="n">
        <v>10</v>
      </c>
    </row>
    <row r="1319">
      <c r="A1319" t="n">
        <v>79</v>
      </c>
      <c r="B1319" t="n">
        <v>135</v>
      </c>
      <c r="C1319" t="inlineStr">
        <is>
          <t xml:space="preserve">CONCLUIDO	</t>
        </is>
      </c>
      <c r="D1319" t="n">
        <v>4.7647</v>
      </c>
      <c r="E1319" t="n">
        <v>20.99</v>
      </c>
      <c r="F1319" t="n">
        <v>17.58</v>
      </c>
      <c r="G1319" t="n">
        <v>95.88</v>
      </c>
      <c r="H1319" t="n">
        <v>1.22</v>
      </c>
      <c r="I1319" t="n">
        <v>11</v>
      </c>
      <c r="J1319" t="n">
        <v>302.57</v>
      </c>
      <c r="K1319" t="n">
        <v>59.89</v>
      </c>
      <c r="L1319" t="n">
        <v>20.75</v>
      </c>
      <c r="M1319" t="n">
        <v>9</v>
      </c>
      <c r="N1319" t="n">
        <v>86.93000000000001</v>
      </c>
      <c r="O1319" t="n">
        <v>37551.07</v>
      </c>
      <c r="P1319" t="n">
        <v>284.98</v>
      </c>
      <c r="Q1319" t="n">
        <v>444.55</v>
      </c>
      <c r="R1319" t="n">
        <v>70.47</v>
      </c>
      <c r="S1319" t="n">
        <v>48.21</v>
      </c>
      <c r="T1319" t="n">
        <v>5185.3</v>
      </c>
      <c r="U1319" t="n">
        <v>0.68</v>
      </c>
      <c r="V1319" t="n">
        <v>0.78</v>
      </c>
      <c r="W1319" t="n">
        <v>0.18</v>
      </c>
      <c r="X1319" t="n">
        <v>0.3</v>
      </c>
      <c r="Y1319" t="n">
        <v>1</v>
      </c>
      <c r="Z1319" t="n">
        <v>10</v>
      </c>
    </row>
    <row r="1320">
      <c r="A1320" t="n">
        <v>80</v>
      </c>
      <c r="B1320" t="n">
        <v>135</v>
      </c>
      <c r="C1320" t="inlineStr">
        <is>
          <t xml:space="preserve">CONCLUIDO	</t>
        </is>
      </c>
      <c r="D1320" t="n">
        <v>4.7668</v>
      </c>
      <c r="E1320" t="n">
        <v>20.98</v>
      </c>
      <c r="F1320" t="n">
        <v>17.57</v>
      </c>
      <c r="G1320" t="n">
        <v>95.83</v>
      </c>
      <c r="H1320" t="n">
        <v>1.23</v>
      </c>
      <c r="I1320" t="n">
        <v>11</v>
      </c>
      <c r="J1320" t="n">
        <v>303.1</v>
      </c>
      <c r="K1320" t="n">
        <v>59.89</v>
      </c>
      <c r="L1320" t="n">
        <v>21</v>
      </c>
      <c r="M1320" t="n">
        <v>9</v>
      </c>
      <c r="N1320" t="n">
        <v>87.20999999999999</v>
      </c>
      <c r="O1320" t="n">
        <v>37616.56</v>
      </c>
      <c r="P1320" t="n">
        <v>284.89</v>
      </c>
      <c r="Q1320" t="n">
        <v>444.55</v>
      </c>
      <c r="R1320" t="n">
        <v>70.22</v>
      </c>
      <c r="S1320" t="n">
        <v>48.21</v>
      </c>
      <c r="T1320" t="n">
        <v>5059.5</v>
      </c>
      <c r="U1320" t="n">
        <v>0.6899999999999999</v>
      </c>
      <c r="V1320" t="n">
        <v>0.78</v>
      </c>
      <c r="W1320" t="n">
        <v>0.18</v>
      </c>
      <c r="X1320" t="n">
        <v>0.29</v>
      </c>
      <c r="Y1320" t="n">
        <v>1</v>
      </c>
      <c r="Z1320" t="n">
        <v>10</v>
      </c>
    </row>
    <row r="1321">
      <c r="A1321" t="n">
        <v>81</v>
      </c>
      <c r="B1321" t="n">
        <v>135</v>
      </c>
      <c r="C1321" t="inlineStr">
        <is>
          <t xml:space="preserve">CONCLUIDO	</t>
        </is>
      </c>
      <c r="D1321" t="n">
        <v>4.7678</v>
      </c>
      <c r="E1321" t="n">
        <v>20.97</v>
      </c>
      <c r="F1321" t="n">
        <v>17.57</v>
      </c>
      <c r="G1321" t="n">
        <v>95.81</v>
      </c>
      <c r="H1321" t="n">
        <v>1.25</v>
      </c>
      <c r="I1321" t="n">
        <v>11</v>
      </c>
      <c r="J1321" t="n">
        <v>303.63</v>
      </c>
      <c r="K1321" t="n">
        <v>59.89</v>
      </c>
      <c r="L1321" t="n">
        <v>21.25</v>
      </c>
      <c r="M1321" t="n">
        <v>9</v>
      </c>
      <c r="N1321" t="n">
        <v>87.48999999999999</v>
      </c>
      <c r="O1321" t="n">
        <v>37682.17</v>
      </c>
      <c r="P1321" t="n">
        <v>285.1</v>
      </c>
      <c r="Q1321" t="n">
        <v>444.55</v>
      </c>
      <c r="R1321" t="n">
        <v>70.06</v>
      </c>
      <c r="S1321" t="n">
        <v>48.21</v>
      </c>
      <c r="T1321" t="n">
        <v>4980.69</v>
      </c>
      <c r="U1321" t="n">
        <v>0.6899999999999999</v>
      </c>
      <c r="V1321" t="n">
        <v>0.78</v>
      </c>
      <c r="W1321" t="n">
        <v>0.18</v>
      </c>
      <c r="X1321" t="n">
        <v>0.29</v>
      </c>
      <c r="Y1321" t="n">
        <v>1</v>
      </c>
      <c r="Z1321" t="n">
        <v>10</v>
      </c>
    </row>
    <row r="1322">
      <c r="A1322" t="n">
        <v>82</v>
      </c>
      <c r="B1322" t="n">
        <v>135</v>
      </c>
      <c r="C1322" t="inlineStr">
        <is>
          <t xml:space="preserve">CONCLUIDO	</t>
        </is>
      </c>
      <c r="D1322" t="n">
        <v>4.7664</v>
      </c>
      <c r="E1322" t="n">
        <v>20.98</v>
      </c>
      <c r="F1322" t="n">
        <v>17.57</v>
      </c>
      <c r="G1322" t="n">
        <v>95.84</v>
      </c>
      <c r="H1322" t="n">
        <v>1.26</v>
      </c>
      <c r="I1322" t="n">
        <v>11</v>
      </c>
      <c r="J1322" t="n">
        <v>304.16</v>
      </c>
      <c r="K1322" t="n">
        <v>59.89</v>
      </c>
      <c r="L1322" t="n">
        <v>21.5</v>
      </c>
      <c r="M1322" t="n">
        <v>9</v>
      </c>
      <c r="N1322" t="n">
        <v>87.78</v>
      </c>
      <c r="O1322" t="n">
        <v>37747.91</v>
      </c>
      <c r="P1322" t="n">
        <v>285.33</v>
      </c>
      <c r="Q1322" t="n">
        <v>444.58</v>
      </c>
      <c r="R1322" t="n">
        <v>70.23</v>
      </c>
      <c r="S1322" t="n">
        <v>48.21</v>
      </c>
      <c r="T1322" t="n">
        <v>5066.99</v>
      </c>
      <c r="U1322" t="n">
        <v>0.6899999999999999</v>
      </c>
      <c r="V1322" t="n">
        <v>0.78</v>
      </c>
      <c r="W1322" t="n">
        <v>0.18</v>
      </c>
      <c r="X1322" t="n">
        <v>0.29</v>
      </c>
      <c r="Y1322" t="n">
        <v>1</v>
      </c>
      <c r="Z1322" t="n">
        <v>10</v>
      </c>
    </row>
    <row r="1323">
      <c r="A1323" t="n">
        <v>83</v>
      </c>
      <c r="B1323" t="n">
        <v>135</v>
      </c>
      <c r="C1323" t="inlineStr">
        <is>
          <t xml:space="preserve">CONCLUIDO	</t>
        </is>
      </c>
      <c r="D1323" t="n">
        <v>4.7669</v>
      </c>
      <c r="E1323" t="n">
        <v>20.98</v>
      </c>
      <c r="F1323" t="n">
        <v>17.57</v>
      </c>
      <c r="G1323" t="n">
        <v>95.83</v>
      </c>
      <c r="H1323" t="n">
        <v>1.27</v>
      </c>
      <c r="I1323" t="n">
        <v>11</v>
      </c>
      <c r="J1323" t="n">
        <v>304.7</v>
      </c>
      <c r="K1323" t="n">
        <v>59.89</v>
      </c>
      <c r="L1323" t="n">
        <v>21.75</v>
      </c>
      <c r="M1323" t="n">
        <v>9</v>
      </c>
      <c r="N1323" t="n">
        <v>88.06</v>
      </c>
      <c r="O1323" t="n">
        <v>37813.76</v>
      </c>
      <c r="P1323" t="n">
        <v>285.1</v>
      </c>
      <c r="Q1323" t="n">
        <v>444.56</v>
      </c>
      <c r="R1323" t="n">
        <v>70.14</v>
      </c>
      <c r="S1323" t="n">
        <v>48.21</v>
      </c>
      <c r="T1323" t="n">
        <v>5018.15</v>
      </c>
      <c r="U1323" t="n">
        <v>0.6899999999999999</v>
      </c>
      <c r="V1323" t="n">
        <v>0.78</v>
      </c>
      <c r="W1323" t="n">
        <v>0.18</v>
      </c>
      <c r="X1323" t="n">
        <v>0.29</v>
      </c>
      <c r="Y1323" t="n">
        <v>1</v>
      </c>
      <c r="Z1323" t="n">
        <v>10</v>
      </c>
    </row>
    <row r="1324">
      <c r="A1324" t="n">
        <v>84</v>
      </c>
      <c r="B1324" t="n">
        <v>135</v>
      </c>
      <c r="C1324" t="inlineStr">
        <is>
          <t xml:space="preserve">CONCLUIDO	</t>
        </is>
      </c>
      <c r="D1324" t="n">
        <v>4.7676</v>
      </c>
      <c r="E1324" t="n">
        <v>20.97</v>
      </c>
      <c r="F1324" t="n">
        <v>17.57</v>
      </c>
      <c r="G1324" t="n">
        <v>95.81</v>
      </c>
      <c r="H1324" t="n">
        <v>1.28</v>
      </c>
      <c r="I1324" t="n">
        <v>11</v>
      </c>
      <c r="J1324" t="n">
        <v>305.23</v>
      </c>
      <c r="K1324" t="n">
        <v>59.89</v>
      </c>
      <c r="L1324" t="n">
        <v>22</v>
      </c>
      <c r="M1324" t="n">
        <v>9</v>
      </c>
      <c r="N1324" t="n">
        <v>88.34999999999999</v>
      </c>
      <c r="O1324" t="n">
        <v>37879.74</v>
      </c>
      <c r="P1324" t="n">
        <v>284.93</v>
      </c>
      <c r="Q1324" t="n">
        <v>444.55</v>
      </c>
      <c r="R1324" t="n">
        <v>70.08</v>
      </c>
      <c r="S1324" t="n">
        <v>48.21</v>
      </c>
      <c r="T1324" t="n">
        <v>4987.69</v>
      </c>
      <c r="U1324" t="n">
        <v>0.6899999999999999</v>
      </c>
      <c r="V1324" t="n">
        <v>0.78</v>
      </c>
      <c r="W1324" t="n">
        <v>0.18</v>
      </c>
      <c r="X1324" t="n">
        <v>0.29</v>
      </c>
      <c r="Y1324" t="n">
        <v>1</v>
      </c>
      <c r="Z1324" t="n">
        <v>10</v>
      </c>
    </row>
    <row r="1325">
      <c r="A1325" t="n">
        <v>85</v>
      </c>
      <c r="B1325" t="n">
        <v>135</v>
      </c>
      <c r="C1325" t="inlineStr">
        <is>
          <t xml:space="preserve">CONCLUIDO	</t>
        </is>
      </c>
      <c r="D1325" t="n">
        <v>4.7656</v>
      </c>
      <c r="E1325" t="n">
        <v>20.98</v>
      </c>
      <c r="F1325" t="n">
        <v>17.57</v>
      </c>
      <c r="G1325" t="n">
        <v>95.86</v>
      </c>
      <c r="H1325" t="n">
        <v>1.3</v>
      </c>
      <c r="I1325" t="n">
        <v>11</v>
      </c>
      <c r="J1325" t="n">
        <v>305.77</v>
      </c>
      <c r="K1325" t="n">
        <v>59.89</v>
      </c>
      <c r="L1325" t="n">
        <v>22.25</v>
      </c>
      <c r="M1325" t="n">
        <v>9</v>
      </c>
      <c r="N1325" t="n">
        <v>88.63</v>
      </c>
      <c r="O1325" t="n">
        <v>37945.85</v>
      </c>
      <c r="P1325" t="n">
        <v>284.7</v>
      </c>
      <c r="Q1325" t="n">
        <v>444.55</v>
      </c>
      <c r="R1325" t="n">
        <v>70.40000000000001</v>
      </c>
      <c r="S1325" t="n">
        <v>48.21</v>
      </c>
      <c r="T1325" t="n">
        <v>5151.21</v>
      </c>
      <c r="U1325" t="n">
        <v>0.68</v>
      </c>
      <c r="V1325" t="n">
        <v>0.78</v>
      </c>
      <c r="W1325" t="n">
        <v>0.18</v>
      </c>
      <c r="X1325" t="n">
        <v>0.3</v>
      </c>
      <c r="Y1325" t="n">
        <v>1</v>
      </c>
      <c r="Z1325" t="n">
        <v>10</v>
      </c>
    </row>
    <row r="1326">
      <c r="A1326" t="n">
        <v>86</v>
      </c>
      <c r="B1326" t="n">
        <v>135</v>
      </c>
      <c r="C1326" t="inlineStr">
        <is>
          <t xml:space="preserve">CONCLUIDO	</t>
        </is>
      </c>
      <c r="D1326" t="n">
        <v>4.767</v>
      </c>
      <c r="E1326" t="n">
        <v>20.98</v>
      </c>
      <c r="F1326" t="n">
        <v>17.57</v>
      </c>
      <c r="G1326" t="n">
        <v>95.83</v>
      </c>
      <c r="H1326" t="n">
        <v>1.31</v>
      </c>
      <c r="I1326" t="n">
        <v>11</v>
      </c>
      <c r="J1326" t="n">
        <v>306.31</v>
      </c>
      <c r="K1326" t="n">
        <v>59.89</v>
      </c>
      <c r="L1326" t="n">
        <v>22.5</v>
      </c>
      <c r="M1326" t="n">
        <v>9</v>
      </c>
      <c r="N1326" t="n">
        <v>88.92</v>
      </c>
      <c r="O1326" t="n">
        <v>38012.07</v>
      </c>
      <c r="P1326" t="n">
        <v>284.46</v>
      </c>
      <c r="Q1326" t="n">
        <v>444.55</v>
      </c>
      <c r="R1326" t="n">
        <v>70.09</v>
      </c>
      <c r="S1326" t="n">
        <v>48.21</v>
      </c>
      <c r="T1326" t="n">
        <v>4996.37</v>
      </c>
      <c r="U1326" t="n">
        <v>0.6899999999999999</v>
      </c>
      <c r="V1326" t="n">
        <v>0.78</v>
      </c>
      <c r="W1326" t="n">
        <v>0.18</v>
      </c>
      <c r="X1326" t="n">
        <v>0.29</v>
      </c>
      <c r="Y1326" t="n">
        <v>1</v>
      </c>
      <c r="Z1326" t="n">
        <v>10</v>
      </c>
    </row>
    <row r="1327">
      <c r="A1327" t="n">
        <v>87</v>
      </c>
      <c r="B1327" t="n">
        <v>135</v>
      </c>
      <c r="C1327" t="inlineStr">
        <is>
          <t xml:space="preserve">CONCLUIDO	</t>
        </is>
      </c>
      <c r="D1327" t="n">
        <v>4.7905</v>
      </c>
      <c r="E1327" t="n">
        <v>20.87</v>
      </c>
      <c r="F1327" t="n">
        <v>17.52</v>
      </c>
      <c r="G1327" t="n">
        <v>105.1</v>
      </c>
      <c r="H1327" t="n">
        <v>1.32</v>
      </c>
      <c r="I1327" t="n">
        <v>10</v>
      </c>
      <c r="J1327" t="n">
        <v>306.84</v>
      </c>
      <c r="K1327" t="n">
        <v>59.89</v>
      </c>
      <c r="L1327" t="n">
        <v>22.75</v>
      </c>
      <c r="M1327" t="n">
        <v>8</v>
      </c>
      <c r="N1327" t="n">
        <v>89.20999999999999</v>
      </c>
      <c r="O1327" t="n">
        <v>38078.42</v>
      </c>
      <c r="P1327" t="n">
        <v>283.71</v>
      </c>
      <c r="Q1327" t="n">
        <v>444.55</v>
      </c>
      <c r="R1327" t="n">
        <v>68.34999999999999</v>
      </c>
      <c r="S1327" t="n">
        <v>48.21</v>
      </c>
      <c r="T1327" t="n">
        <v>4129.83</v>
      </c>
      <c r="U1327" t="n">
        <v>0.71</v>
      </c>
      <c r="V1327" t="n">
        <v>0.78</v>
      </c>
      <c r="W1327" t="n">
        <v>0.18</v>
      </c>
      <c r="X1327" t="n">
        <v>0.24</v>
      </c>
      <c r="Y1327" t="n">
        <v>1</v>
      </c>
      <c r="Z1327" t="n">
        <v>10</v>
      </c>
    </row>
    <row r="1328">
      <c r="A1328" t="n">
        <v>88</v>
      </c>
      <c r="B1328" t="n">
        <v>135</v>
      </c>
      <c r="C1328" t="inlineStr">
        <is>
          <t xml:space="preserve">CONCLUIDO	</t>
        </is>
      </c>
      <c r="D1328" t="n">
        <v>4.787</v>
      </c>
      <c r="E1328" t="n">
        <v>20.89</v>
      </c>
      <c r="F1328" t="n">
        <v>17.53</v>
      </c>
      <c r="G1328" t="n">
        <v>105.19</v>
      </c>
      <c r="H1328" t="n">
        <v>1.33</v>
      </c>
      <c r="I1328" t="n">
        <v>10</v>
      </c>
      <c r="J1328" t="n">
        <v>307.38</v>
      </c>
      <c r="K1328" t="n">
        <v>59.89</v>
      </c>
      <c r="L1328" t="n">
        <v>23</v>
      </c>
      <c r="M1328" t="n">
        <v>8</v>
      </c>
      <c r="N1328" t="n">
        <v>89.5</v>
      </c>
      <c r="O1328" t="n">
        <v>38144.9</v>
      </c>
      <c r="P1328" t="n">
        <v>284.09</v>
      </c>
      <c r="Q1328" t="n">
        <v>444.55</v>
      </c>
      <c r="R1328" t="n">
        <v>69</v>
      </c>
      <c r="S1328" t="n">
        <v>48.21</v>
      </c>
      <c r="T1328" t="n">
        <v>4452.55</v>
      </c>
      <c r="U1328" t="n">
        <v>0.7</v>
      </c>
      <c r="V1328" t="n">
        <v>0.78</v>
      </c>
      <c r="W1328" t="n">
        <v>0.18</v>
      </c>
      <c r="X1328" t="n">
        <v>0.25</v>
      </c>
      <c r="Y1328" t="n">
        <v>1</v>
      </c>
      <c r="Z1328" t="n">
        <v>10</v>
      </c>
    </row>
    <row r="1329">
      <c r="A1329" t="n">
        <v>89</v>
      </c>
      <c r="B1329" t="n">
        <v>135</v>
      </c>
      <c r="C1329" t="inlineStr">
        <is>
          <t xml:space="preserve">CONCLUIDO	</t>
        </is>
      </c>
      <c r="D1329" t="n">
        <v>4.7888</v>
      </c>
      <c r="E1329" t="n">
        <v>20.88</v>
      </c>
      <c r="F1329" t="n">
        <v>17.52</v>
      </c>
      <c r="G1329" t="n">
        <v>105.14</v>
      </c>
      <c r="H1329" t="n">
        <v>1.35</v>
      </c>
      <c r="I1329" t="n">
        <v>10</v>
      </c>
      <c r="J1329" t="n">
        <v>307.92</v>
      </c>
      <c r="K1329" t="n">
        <v>59.89</v>
      </c>
      <c r="L1329" t="n">
        <v>23.25</v>
      </c>
      <c r="M1329" t="n">
        <v>8</v>
      </c>
      <c r="N1329" t="n">
        <v>89.79000000000001</v>
      </c>
      <c r="O1329" t="n">
        <v>38211.5</v>
      </c>
      <c r="P1329" t="n">
        <v>284.49</v>
      </c>
      <c r="Q1329" t="n">
        <v>444.55</v>
      </c>
      <c r="R1329" t="n">
        <v>68.66</v>
      </c>
      <c r="S1329" t="n">
        <v>48.21</v>
      </c>
      <c r="T1329" t="n">
        <v>4283.46</v>
      </c>
      <c r="U1329" t="n">
        <v>0.7</v>
      </c>
      <c r="V1329" t="n">
        <v>0.78</v>
      </c>
      <c r="W1329" t="n">
        <v>0.18</v>
      </c>
      <c r="X1329" t="n">
        <v>0.25</v>
      </c>
      <c r="Y1329" t="n">
        <v>1</v>
      </c>
      <c r="Z1329" t="n">
        <v>10</v>
      </c>
    </row>
    <row r="1330">
      <c r="A1330" t="n">
        <v>90</v>
      </c>
      <c r="B1330" t="n">
        <v>135</v>
      </c>
      <c r="C1330" t="inlineStr">
        <is>
          <t xml:space="preserve">CONCLUIDO	</t>
        </is>
      </c>
      <c r="D1330" t="n">
        <v>4.7869</v>
      </c>
      <c r="E1330" t="n">
        <v>20.89</v>
      </c>
      <c r="F1330" t="n">
        <v>17.53</v>
      </c>
      <c r="G1330" t="n">
        <v>105.19</v>
      </c>
      <c r="H1330" t="n">
        <v>1.36</v>
      </c>
      <c r="I1330" t="n">
        <v>10</v>
      </c>
      <c r="J1330" t="n">
        <v>308.46</v>
      </c>
      <c r="K1330" t="n">
        <v>59.89</v>
      </c>
      <c r="L1330" t="n">
        <v>23.5</v>
      </c>
      <c r="M1330" t="n">
        <v>8</v>
      </c>
      <c r="N1330" t="n">
        <v>90.08</v>
      </c>
      <c r="O1330" t="n">
        <v>38278.23</v>
      </c>
      <c r="P1330" t="n">
        <v>284.53</v>
      </c>
      <c r="Q1330" t="n">
        <v>444.55</v>
      </c>
      <c r="R1330" t="n">
        <v>68.91</v>
      </c>
      <c r="S1330" t="n">
        <v>48.21</v>
      </c>
      <c r="T1330" t="n">
        <v>4412.19</v>
      </c>
      <c r="U1330" t="n">
        <v>0.7</v>
      </c>
      <c r="V1330" t="n">
        <v>0.78</v>
      </c>
      <c r="W1330" t="n">
        <v>0.18</v>
      </c>
      <c r="X1330" t="n">
        <v>0.26</v>
      </c>
      <c r="Y1330" t="n">
        <v>1</v>
      </c>
      <c r="Z1330" t="n">
        <v>10</v>
      </c>
    </row>
    <row r="1331">
      <c r="A1331" t="n">
        <v>91</v>
      </c>
      <c r="B1331" t="n">
        <v>135</v>
      </c>
      <c r="C1331" t="inlineStr">
        <is>
          <t xml:space="preserve">CONCLUIDO	</t>
        </is>
      </c>
      <c r="D1331" t="n">
        <v>4.7932</v>
      </c>
      <c r="E1331" t="n">
        <v>20.86</v>
      </c>
      <c r="F1331" t="n">
        <v>17.5</v>
      </c>
      <c r="G1331" t="n">
        <v>105.03</v>
      </c>
      <c r="H1331" t="n">
        <v>1.37</v>
      </c>
      <c r="I1331" t="n">
        <v>10</v>
      </c>
      <c r="J1331" t="n">
        <v>309.01</v>
      </c>
      <c r="K1331" t="n">
        <v>59.89</v>
      </c>
      <c r="L1331" t="n">
        <v>23.75</v>
      </c>
      <c r="M1331" t="n">
        <v>8</v>
      </c>
      <c r="N1331" t="n">
        <v>90.37</v>
      </c>
      <c r="O1331" t="n">
        <v>38345.09</v>
      </c>
      <c r="P1331" t="n">
        <v>283.59</v>
      </c>
      <c r="Q1331" t="n">
        <v>444.55</v>
      </c>
      <c r="R1331" t="n">
        <v>67.88</v>
      </c>
      <c r="S1331" t="n">
        <v>48.21</v>
      </c>
      <c r="T1331" t="n">
        <v>3894.37</v>
      </c>
      <c r="U1331" t="n">
        <v>0.71</v>
      </c>
      <c r="V1331" t="n">
        <v>0.78</v>
      </c>
      <c r="W1331" t="n">
        <v>0.18</v>
      </c>
      <c r="X1331" t="n">
        <v>0.23</v>
      </c>
      <c r="Y1331" t="n">
        <v>1</v>
      </c>
      <c r="Z1331" t="n">
        <v>10</v>
      </c>
    </row>
    <row r="1332">
      <c r="A1332" t="n">
        <v>92</v>
      </c>
      <c r="B1332" t="n">
        <v>135</v>
      </c>
      <c r="C1332" t="inlineStr">
        <is>
          <t xml:space="preserve">CONCLUIDO	</t>
        </is>
      </c>
      <c r="D1332" t="n">
        <v>4.8004</v>
      </c>
      <c r="E1332" t="n">
        <v>20.83</v>
      </c>
      <c r="F1332" t="n">
        <v>17.47</v>
      </c>
      <c r="G1332" t="n">
        <v>104.84</v>
      </c>
      <c r="H1332" t="n">
        <v>1.38</v>
      </c>
      <c r="I1332" t="n">
        <v>10</v>
      </c>
      <c r="J1332" t="n">
        <v>309.55</v>
      </c>
      <c r="K1332" t="n">
        <v>59.89</v>
      </c>
      <c r="L1332" t="n">
        <v>24</v>
      </c>
      <c r="M1332" t="n">
        <v>8</v>
      </c>
      <c r="N1332" t="n">
        <v>90.66</v>
      </c>
      <c r="O1332" t="n">
        <v>38412.07</v>
      </c>
      <c r="P1332" t="n">
        <v>282.9</v>
      </c>
      <c r="Q1332" t="n">
        <v>444.55</v>
      </c>
      <c r="R1332" t="n">
        <v>66.81</v>
      </c>
      <c r="S1332" t="n">
        <v>48.21</v>
      </c>
      <c r="T1332" t="n">
        <v>3358.29</v>
      </c>
      <c r="U1332" t="n">
        <v>0.72</v>
      </c>
      <c r="V1332" t="n">
        <v>0.78</v>
      </c>
      <c r="W1332" t="n">
        <v>0.18</v>
      </c>
      <c r="X1332" t="n">
        <v>0.2</v>
      </c>
      <c r="Y1332" t="n">
        <v>1</v>
      </c>
      <c r="Z1332" t="n">
        <v>10</v>
      </c>
    </row>
    <row r="1333">
      <c r="A1333" t="n">
        <v>93</v>
      </c>
      <c r="B1333" t="n">
        <v>135</v>
      </c>
      <c r="C1333" t="inlineStr">
        <is>
          <t xml:space="preserve">CONCLUIDO	</t>
        </is>
      </c>
      <c r="D1333" t="n">
        <v>4.7954</v>
      </c>
      <c r="E1333" t="n">
        <v>20.85</v>
      </c>
      <c r="F1333" t="n">
        <v>17.49</v>
      </c>
      <c r="G1333" t="n">
        <v>104.97</v>
      </c>
      <c r="H1333" t="n">
        <v>1.39</v>
      </c>
      <c r="I1333" t="n">
        <v>10</v>
      </c>
      <c r="J1333" t="n">
        <v>310.09</v>
      </c>
      <c r="K1333" t="n">
        <v>59.89</v>
      </c>
      <c r="L1333" t="n">
        <v>24.25</v>
      </c>
      <c r="M1333" t="n">
        <v>8</v>
      </c>
      <c r="N1333" t="n">
        <v>90.95999999999999</v>
      </c>
      <c r="O1333" t="n">
        <v>38479.19</v>
      </c>
      <c r="P1333" t="n">
        <v>283.14</v>
      </c>
      <c r="Q1333" t="n">
        <v>444.59</v>
      </c>
      <c r="R1333" t="n">
        <v>67.73999999999999</v>
      </c>
      <c r="S1333" t="n">
        <v>48.21</v>
      </c>
      <c r="T1333" t="n">
        <v>3824.01</v>
      </c>
      <c r="U1333" t="n">
        <v>0.71</v>
      </c>
      <c r="V1333" t="n">
        <v>0.78</v>
      </c>
      <c r="W1333" t="n">
        <v>0.17</v>
      </c>
      <c r="X1333" t="n">
        <v>0.22</v>
      </c>
      <c r="Y1333" t="n">
        <v>1</v>
      </c>
      <c r="Z1333" t="n">
        <v>10</v>
      </c>
    </row>
    <row r="1334">
      <c r="A1334" t="n">
        <v>94</v>
      </c>
      <c r="B1334" t="n">
        <v>135</v>
      </c>
      <c r="C1334" t="inlineStr">
        <is>
          <t xml:space="preserve">CONCLUIDO	</t>
        </is>
      </c>
      <c r="D1334" t="n">
        <v>4.7781</v>
      </c>
      <c r="E1334" t="n">
        <v>20.93</v>
      </c>
      <c r="F1334" t="n">
        <v>17.57</v>
      </c>
      <c r="G1334" t="n">
        <v>105.42</v>
      </c>
      <c r="H1334" t="n">
        <v>1.41</v>
      </c>
      <c r="I1334" t="n">
        <v>10</v>
      </c>
      <c r="J1334" t="n">
        <v>310.64</v>
      </c>
      <c r="K1334" t="n">
        <v>59.89</v>
      </c>
      <c r="L1334" t="n">
        <v>24.5</v>
      </c>
      <c r="M1334" t="n">
        <v>8</v>
      </c>
      <c r="N1334" t="n">
        <v>91.25</v>
      </c>
      <c r="O1334" t="n">
        <v>38546.43</v>
      </c>
      <c r="P1334" t="n">
        <v>283.96</v>
      </c>
      <c r="Q1334" t="n">
        <v>444.59</v>
      </c>
      <c r="R1334" t="n">
        <v>70.45999999999999</v>
      </c>
      <c r="S1334" t="n">
        <v>48.21</v>
      </c>
      <c r="T1334" t="n">
        <v>5185.96</v>
      </c>
      <c r="U1334" t="n">
        <v>0.68</v>
      </c>
      <c r="V1334" t="n">
        <v>0.78</v>
      </c>
      <c r="W1334" t="n">
        <v>0.18</v>
      </c>
      <c r="X1334" t="n">
        <v>0.29</v>
      </c>
      <c r="Y1334" t="n">
        <v>1</v>
      </c>
      <c r="Z1334" t="n">
        <v>10</v>
      </c>
    </row>
    <row r="1335">
      <c r="A1335" t="n">
        <v>95</v>
      </c>
      <c r="B1335" t="n">
        <v>135</v>
      </c>
      <c r="C1335" t="inlineStr">
        <is>
          <t xml:space="preserve">CONCLUIDO	</t>
        </is>
      </c>
      <c r="D1335" t="n">
        <v>4.7848</v>
      </c>
      <c r="E1335" t="n">
        <v>20.9</v>
      </c>
      <c r="F1335" t="n">
        <v>17.54</v>
      </c>
      <c r="G1335" t="n">
        <v>105.24</v>
      </c>
      <c r="H1335" t="n">
        <v>1.42</v>
      </c>
      <c r="I1335" t="n">
        <v>10</v>
      </c>
      <c r="J1335" t="n">
        <v>311.19</v>
      </c>
      <c r="K1335" t="n">
        <v>59.89</v>
      </c>
      <c r="L1335" t="n">
        <v>24.75</v>
      </c>
      <c r="M1335" t="n">
        <v>8</v>
      </c>
      <c r="N1335" t="n">
        <v>91.55</v>
      </c>
      <c r="O1335" t="n">
        <v>38613.8</v>
      </c>
      <c r="P1335" t="n">
        <v>283.15</v>
      </c>
      <c r="Q1335" t="n">
        <v>444.58</v>
      </c>
      <c r="R1335" t="n">
        <v>69.31999999999999</v>
      </c>
      <c r="S1335" t="n">
        <v>48.21</v>
      </c>
      <c r="T1335" t="n">
        <v>4613.26</v>
      </c>
      <c r="U1335" t="n">
        <v>0.7</v>
      </c>
      <c r="V1335" t="n">
        <v>0.78</v>
      </c>
      <c r="W1335" t="n">
        <v>0.18</v>
      </c>
      <c r="X1335" t="n">
        <v>0.26</v>
      </c>
      <c r="Y1335" t="n">
        <v>1</v>
      </c>
      <c r="Z1335" t="n">
        <v>10</v>
      </c>
    </row>
    <row r="1336">
      <c r="A1336" t="n">
        <v>96</v>
      </c>
      <c r="B1336" t="n">
        <v>135</v>
      </c>
      <c r="C1336" t="inlineStr">
        <is>
          <t xml:space="preserve">CONCLUIDO	</t>
        </is>
      </c>
      <c r="D1336" t="n">
        <v>4.7816</v>
      </c>
      <c r="E1336" t="n">
        <v>20.91</v>
      </c>
      <c r="F1336" t="n">
        <v>17.55</v>
      </c>
      <c r="G1336" t="n">
        <v>105.33</v>
      </c>
      <c r="H1336" t="n">
        <v>1.43</v>
      </c>
      <c r="I1336" t="n">
        <v>10</v>
      </c>
      <c r="J1336" t="n">
        <v>311.73</v>
      </c>
      <c r="K1336" t="n">
        <v>59.89</v>
      </c>
      <c r="L1336" t="n">
        <v>25</v>
      </c>
      <c r="M1336" t="n">
        <v>8</v>
      </c>
      <c r="N1336" t="n">
        <v>91.84999999999999</v>
      </c>
      <c r="O1336" t="n">
        <v>38681.31</v>
      </c>
      <c r="P1336" t="n">
        <v>282.92</v>
      </c>
      <c r="Q1336" t="n">
        <v>444.55</v>
      </c>
      <c r="R1336" t="n">
        <v>69.78</v>
      </c>
      <c r="S1336" t="n">
        <v>48.21</v>
      </c>
      <c r="T1336" t="n">
        <v>4842.76</v>
      </c>
      <c r="U1336" t="n">
        <v>0.6899999999999999</v>
      </c>
      <c r="V1336" t="n">
        <v>0.78</v>
      </c>
      <c r="W1336" t="n">
        <v>0.18</v>
      </c>
      <c r="X1336" t="n">
        <v>0.28</v>
      </c>
      <c r="Y1336" t="n">
        <v>1</v>
      </c>
      <c r="Z1336" t="n">
        <v>10</v>
      </c>
    </row>
    <row r="1337">
      <c r="A1337" t="n">
        <v>97</v>
      </c>
      <c r="B1337" t="n">
        <v>135</v>
      </c>
      <c r="C1337" t="inlineStr">
        <is>
          <t xml:space="preserve">CONCLUIDO	</t>
        </is>
      </c>
      <c r="D1337" t="n">
        <v>4.8054</v>
      </c>
      <c r="E1337" t="n">
        <v>20.81</v>
      </c>
      <c r="F1337" t="n">
        <v>17.5</v>
      </c>
      <c r="G1337" t="n">
        <v>116.68</v>
      </c>
      <c r="H1337" t="n">
        <v>1.44</v>
      </c>
      <c r="I1337" t="n">
        <v>9</v>
      </c>
      <c r="J1337" t="n">
        <v>312.28</v>
      </c>
      <c r="K1337" t="n">
        <v>59.89</v>
      </c>
      <c r="L1337" t="n">
        <v>25.25</v>
      </c>
      <c r="M1337" t="n">
        <v>7</v>
      </c>
      <c r="N1337" t="n">
        <v>92.15000000000001</v>
      </c>
      <c r="O1337" t="n">
        <v>38749.07</v>
      </c>
      <c r="P1337" t="n">
        <v>281.39</v>
      </c>
      <c r="Q1337" t="n">
        <v>444.55</v>
      </c>
      <c r="R1337" t="n">
        <v>67.95999999999999</v>
      </c>
      <c r="S1337" t="n">
        <v>48.21</v>
      </c>
      <c r="T1337" t="n">
        <v>3942.2</v>
      </c>
      <c r="U1337" t="n">
        <v>0.71</v>
      </c>
      <c r="V1337" t="n">
        <v>0.78</v>
      </c>
      <c r="W1337" t="n">
        <v>0.18</v>
      </c>
      <c r="X1337" t="n">
        <v>0.23</v>
      </c>
      <c r="Y1337" t="n">
        <v>1</v>
      </c>
      <c r="Z1337" t="n">
        <v>10</v>
      </c>
    </row>
    <row r="1338">
      <c r="A1338" t="n">
        <v>98</v>
      </c>
      <c r="B1338" t="n">
        <v>135</v>
      </c>
      <c r="C1338" t="inlineStr">
        <is>
          <t xml:space="preserve">CONCLUIDO	</t>
        </is>
      </c>
      <c r="D1338" t="n">
        <v>4.8051</v>
      </c>
      <c r="E1338" t="n">
        <v>20.81</v>
      </c>
      <c r="F1338" t="n">
        <v>17.5</v>
      </c>
      <c r="G1338" t="n">
        <v>116.69</v>
      </c>
      <c r="H1338" t="n">
        <v>1.45</v>
      </c>
      <c r="I1338" t="n">
        <v>9</v>
      </c>
      <c r="J1338" t="n">
        <v>312.83</v>
      </c>
      <c r="K1338" t="n">
        <v>59.89</v>
      </c>
      <c r="L1338" t="n">
        <v>25.5</v>
      </c>
      <c r="M1338" t="n">
        <v>7</v>
      </c>
      <c r="N1338" t="n">
        <v>92.44</v>
      </c>
      <c r="O1338" t="n">
        <v>38816.85</v>
      </c>
      <c r="P1338" t="n">
        <v>281.86</v>
      </c>
      <c r="Q1338" t="n">
        <v>444.58</v>
      </c>
      <c r="R1338" t="n">
        <v>68.04000000000001</v>
      </c>
      <c r="S1338" t="n">
        <v>48.21</v>
      </c>
      <c r="T1338" t="n">
        <v>3980.93</v>
      </c>
      <c r="U1338" t="n">
        <v>0.71</v>
      </c>
      <c r="V1338" t="n">
        <v>0.78</v>
      </c>
      <c r="W1338" t="n">
        <v>0.18</v>
      </c>
      <c r="X1338" t="n">
        <v>0.23</v>
      </c>
      <c r="Y1338" t="n">
        <v>1</v>
      </c>
      <c r="Z1338" t="n">
        <v>10</v>
      </c>
    </row>
    <row r="1339">
      <c r="A1339" t="n">
        <v>99</v>
      </c>
      <c r="B1339" t="n">
        <v>135</v>
      </c>
      <c r="C1339" t="inlineStr">
        <is>
          <t xml:space="preserve">CONCLUIDO	</t>
        </is>
      </c>
      <c r="D1339" t="n">
        <v>4.805</v>
      </c>
      <c r="E1339" t="n">
        <v>20.81</v>
      </c>
      <c r="F1339" t="n">
        <v>17.5</v>
      </c>
      <c r="G1339" t="n">
        <v>116.69</v>
      </c>
      <c r="H1339" t="n">
        <v>1.46</v>
      </c>
      <c r="I1339" t="n">
        <v>9</v>
      </c>
      <c r="J1339" t="n">
        <v>313.38</v>
      </c>
      <c r="K1339" t="n">
        <v>59.89</v>
      </c>
      <c r="L1339" t="n">
        <v>25.75</v>
      </c>
      <c r="M1339" t="n">
        <v>7</v>
      </c>
      <c r="N1339" t="n">
        <v>92.75</v>
      </c>
      <c r="O1339" t="n">
        <v>38884.75</v>
      </c>
      <c r="P1339" t="n">
        <v>281.83</v>
      </c>
      <c r="Q1339" t="n">
        <v>444.55</v>
      </c>
      <c r="R1339" t="n">
        <v>68.03</v>
      </c>
      <c r="S1339" t="n">
        <v>48.21</v>
      </c>
      <c r="T1339" t="n">
        <v>3975.23</v>
      </c>
      <c r="U1339" t="n">
        <v>0.71</v>
      </c>
      <c r="V1339" t="n">
        <v>0.78</v>
      </c>
      <c r="W1339" t="n">
        <v>0.18</v>
      </c>
      <c r="X1339" t="n">
        <v>0.23</v>
      </c>
      <c r="Y1339" t="n">
        <v>1</v>
      </c>
      <c r="Z1339" t="n">
        <v>10</v>
      </c>
    </row>
    <row r="1340">
      <c r="A1340" t="n">
        <v>100</v>
      </c>
      <c r="B1340" t="n">
        <v>135</v>
      </c>
      <c r="C1340" t="inlineStr">
        <is>
          <t xml:space="preserve">CONCLUIDO	</t>
        </is>
      </c>
      <c r="D1340" t="n">
        <v>4.8032</v>
      </c>
      <c r="E1340" t="n">
        <v>20.82</v>
      </c>
      <c r="F1340" t="n">
        <v>17.51</v>
      </c>
      <c r="G1340" t="n">
        <v>116.74</v>
      </c>
      <c r="H1340" t="n">
        <v>1.48</v>
      </c>
      <c r="I1340" t="n">
        <v>9</v>
      </c>
      <c r="J1340" t="n">
        <v>313.93</v>
      </c>
      <c r="K1340" t="n">
        <v>59.89</v>
      </c>
      <c r="L1340" t="n">
        <v>26</v>
      </c>
      <c r="M1340" t="n">
        <v>7</v>
      </c>
      <c r="N1340" t="n">
        <v>93.05</v>
      </c>
      <c r="O1340" t="n">
        <v>38952.8</v>
      </c>
      <c r="P1340" t="n">
        <v>282.38</v>
      </c>
      <c r="Q1340" t="n">
        <v>444.55</v>
      </c>
      <c r="R1340" t="n">
        <v>68.34</v>
      </c>
      <c r="S1340" t="n">
        <v>48.21</v>
      </c>
      <c r="T1340" t="n">
        <v>4128</v>
      </c>
      <c r="U1340" t="n">
        <v>0.71</v>
      </c>
      <c r="V1340" t="n">
        <v>0.78</v>
      </c>
      <c r="W1340" t="n">
        <v>0.18</v>
      </c>
      <c r="X1340" t="n">
        <v>0.23</v>
      </c>
      <c r="Y1340" t="n">
        <v>1</v>
      </c>
      <c r="Z1340" t="n">
        <v>10</v>
      </c>
    </row>
    <row r="1341">
      <c r="A1341" t="n">
        <v>101</v>
      </c>
      <c r="B1341" t="n">
        <v>135</v>
      </c>
      <c r="C1341" t="inlineStr">
        <is>
          <t xml:space="preserve">CONCLUIDO	</t>
        </is>
      </c>
      <c r="D1341" t="n">
        <v>4.8074</v>
      </c>
      <c r="E1341" t="n">
        <v>20.8</v>
      </c>
      <c r="F1341" t="n">
        <v>17.49</v>
      </c>
      <c r="G1341" t="n">
        <v>116.62</v>
      </c>
      <c r="H1341" t="n">
        <v>1.49</v>
      </c>
      <c r="I1341" t="n">
        <v>9</v>
      </c>
      <c r="J1341" t="n">
        <v>314.49</v>
      </c>
      <c r="K1341" t="n">
        <v>59.89</v>
      </c>
      <c r="L1341" t="n">
        <v>26.25</v>
      </c>
      <c r="M1341" t="n">
        <v>7</v>
      </c>
      <c r="N1341" t="n">
        <v>93.34999999999999</v>
      </c>
      <c r="O1341" t="n">
        <v>39020.97</v>
      </c>
      <c r="P1341" t="n">
        <v>282.25</v>
      </c>
      <c r="Q1341" t="n">
        <v>444.55</v>
      </c>
      <c r="R1341" t="n">
        <v>67.62</v>
      </c>
      <c r="S1341" t="n">
        <v>48.21</v>
      </c>
      <c r="T1341" t="n">
        <v>3769.79</v>
      </c>
      <c r="U1341" t="n">
        <v>0.71</v>
      </c>
      <c r="V1341" t="n">
        <v>0.78</v>
      </c>
      <c r="W1341" t="n">
        <v>0.18</v>
      </c>
      <c r="X1341" t="n">
        <v>0.22</v>
      </c>
      <c r="Y1341" t="n">
        <v>1</v>
      </c>
      <c r="Z1341" t="n">
        <v>10</v>
      </c>
    </row>
    <row r="1342">
      <c r="A1342" t="n">
        <v>102</v>
      </c>
      <c r="B1342" t="n">
        <v>135</v>
      </c>
      <c r="C1342" t="inlineStr">
        <is>
          <t xml:space="preserve">CONCLUIDO	</t>
        </is>
      </c>
      <c r="D1342" t="n">
        <v>4.8051</v>
      </c>
      <c r="E1342" t="n">
        <v>20.81</v>
      </c>
      <c r="F1342" t="n">
        <v>17.5</v>
      </c>
      <c r="G1342" t="n">
        <v>116.69</v>
      </c>
      <c r="H1342" t="n">
        <v>1.5</v>
      </c>
      <c r="I1342" t="n">
        <v>9</v>
      </c>
      <c r="J1342" t="n">
        <v>315.04</v>
      </c>
      <c r="K1342" t="n">
        <v>59.89</v>
      </c>
      <c r="L1342" t="n">
        <v>26.5</v>
      </c>
      <c r="M1342" t="n">
        <v>7</v>
      </c>
      <c r="N1342" t="n">
        <v>93.65000000000001</v>
      </c>
      <c r="O1342" t="n">
        <v>39089.29</v>
      </c>
      <c r="P1342" t="n">
        <v>282.48</v>
      </c>
      <c r="Q1342" t="n">
        <v>444.55</v>
      </c>
      <c r="R1342" t="n">
        <v>67.98999999999999</v>
      </c>
      <c r="S1342" t="n">
        <v>48.21</v>
      </c>
      <c r="T1342" t="n">
        <v>3956.38</v>
      </c>
      <c r="U1342" t="n">
        <v>0.71</v>
      </c>
      <c r="V1342" t="n">
        <v>0.78</v>
      </c>
      <c r="W1342" t="n">
        <v>0.18</v>
      </c>
      <c r="X1342" t="n">
        <v>0.23</v>
      </c>
      <c r="Y1342" t="n">
        <v>1</v>
      </c>
      <c r="Z1342" t="n">
        <v>10</v>
      </c>
    </row>
    <row r="1343">
      <c r="A1343" t="n">
        <v>103</v>
      </c>
      <c r="B1343" t="n">
        <v>135</v>
      </c>
      <c r="C1343" t="inlineStr">
        <is>
          <t xml:space="preserve">CONCLUIDO	</t>
        </is>
      </c>
      <c r="D1343" t="n">
        <v>4.8044</v>
      </c>
      <c r="E1343" t="n">
        <v>20.81</v>
      </c>
      <c r="F1343" t="n">
        <v>17.51</v>
      </c>
      <c r="G1343" t="n">
        <v>116.71</v>
      </c>
      <c r="H1343" t="n">
        <v>1.51</v>
      </c>
      <c r="I1343" t="n">
        <v>9</v>
      </c>
      <c r="J1343" t="n">
        <v>315.6</v>
      </c>
      <c r="K1343" t="n">
        <v>59.89</v>
      </c>
      <c r="L1343" t="n">
        <v>26.75</v>
      </c>
      <c r="M1343" t="n">
        <v>7</v>
      </c>
      <c r="N1343" t="n">
        <v>93.95999999999999</v>
      </c>
      <c r="O1343" t="n">
        <v>39157.74</v>
      </c>
      <c r="P1343" t="n">
        <v>282.78</v>
      </c>
      <c r="Q1343" t="n">
        <v>444.55</v>
      </c>
      <c r="R1343" t="n">
        <v>68.09</v>
      </c>
      <c r="S1343" t="n">
        <v>48.21</v>
      </c>
      <c r="T1343" t="n">
        <v>4004.62</v>
      </c>
      <c r="U1343" t="n">
        <v>0.71</v>
      </c>
      <c r="V1343" t="n">
        <v>0.78</v>
      </c>
      <c r="W1343" t="n">
        <v>0.18</v>
      </c>
      <c r="X1343" t="n">
        <v>0.23</v>
      </c>
      <c r="Y1343" t="n">
        <v>1</v>
      </c>
      <c r="Z1343" t="n">
        <v>10</v>
      </c>
    </row>
    <row r="1344">
      <c r="A1344" t="n">
        <v>104</v>
      </c>
      <c r="B1344" t="n">
        <v>135</v>
      </c>
      <c r="C1344" t="inlineStr">
        <is>
          <t xml:space="preserve">CONCLUIDO	</t>
        </is>
      </c>
      <c r="D1344" t="n">
        <v>4.8062</v>
      </c>
      <c r="E1344" t="n">
        <v>20.81</v>
      </c>
      <c r="F1344" t="n">
        <v>17.5</v>
      </c>
      <c r="G1344" t="n">
        <v>116.66</v>
      </c>
      <c r="H1344" t="n">
        <v>1.52</v>
      </c>
      <c r="I1344" t="n">
        <v>9</v>
      </c>
      <c r="J1344" t="n">
        <v>316.15</v>
      </c>
      <c r="K1344" t="n">
        <v>59.89</v>
      </c>
      <c r="L1344" t="n">
        <v>27</v>
      </c>
      <c r="M1344" t="n">
        <v>7</v>
      </c>
      <c r="N1344" t="n">
        <v>94.26000000000001</v>
      </c>
      <c r="O1344" t="n">
        <v>39226.32</v>
      </c>
      <c r="P1344" t="n">
        <v>282.92</v>
      </c>
      <c r="Q1344" t="n">
        <v>444.55</v>
      </c>
      <c r="R1344" t="n">
        <v>67.81</v>
      </c>
      <c r="S1344" t="n">
        <v>48.21</v>
      </c>
      <c r="T1344" t="n">
        <v>3865.38</v>
      </c>
      <c r="U1344" t="n">
        <v>0.71</v>
      </c>
      <c r="V1344" t="n">
        <v>0.78</v>
      </c>
      <c r="W1344" t="n">
        <v>0.18</v>
      </c>
      <c r="X1344" t="n">
        <v>0.22</v>
      </c>
      <c r="Y1344" t="n">
        <v>1</v>
      </c>
      <c r="Z1344" t="n">
        <v>10</v>
      </c>
    </row>
    <row r="1345">
      <c r="A1345" t="n">
        <v>105</v>
      </c>
      <c r="B1345" t="n">
        <v>135</v>
      </c>
      <c r="C1345" t="inlineStr">
        <is>
          <t xml:space="preserve">CONCLUIDO	</t>
        </is>
      </c>
      <c r="D1345" t="n">
        <v>4.8047</v>
      </c>
      <c r="E1345" t="n">
        <v>20.81</v>
      </c>
      <c r="F1345" t="n">
        <v>17.5</v>
      </c>
      <c r="G1345" t="n">
        <v>116.7</v>
      </c>
      <c r="H1345" t="n">
        <v>1.53</v>
      </c>
      <c r="I1345" t="n">
        <v>9</v>
      </c>
      <c r="J1345" t="n">
        <v>316.71</v>
      </c>
      <c r="K1345" t="n">
        <v>59.89</v>
      </c>
      <c r="L1345" t="n">
        <v>27.25</v>
      </c>
      <c r="M1345" t="n">
        <v>7</v>
      </c>
      <c r="N1345" t="n">
        <v>94.56999999999999</v>
      </c>
      <c r="O1345" t="n">
        <v>39295.05</v>
      </c>
      <c r="P1345" t="n">
        <v>282.69</v>
      </c>
      <c r="Q1345" t="n">
        <v>444.56</v>
      </c>
      <c r="R1345" t="n">
        <v>68.06999999999999</v>
      </c>
      <c r="S1345" t="n">
        <v>48.21</v>
      </c>
      <c r="T1345" t="n">
        <v>3994.82</v>
      </c>
      <c r="U1345" t="n">
        <v>0.71</v>
      </c>
      <c r="V1345" t="n">
        <v>0.78</v>
      </c>
      <c r="W1345" t="n">
        <v>0.18</v>
      </c>
      <c r="X1345" t="n">
        <v>0.23</v>
      </c>
      <c r="Y1345" t="n">
        <v>1</v>
      </c>
      <c r="Z1345" t="n">
        <v>10</v>
      </c>
    </row>
    <row r="1346">
      <c r="A1346" t="n">
        <v>106</v>
      </c>
      <c r="B1346" t="n">
        <v>135</v>
      </c>
      <c r="C1346" t="inlineStr">
        <is>
          <t xml:space="preserve">CONCLUIDO	</t>
        </is>
      </c>
      <c r="D1346" t="n">
        <v>4.8083</v>
      </c>
      <c r="E1346" t="n">
        <v>20.8</v>
      </c>
      <c r="F1346" t="n">
        <v>17.49</v>
      </c>
      <c r="G1346" t="n">
        <v>116.6</v>
      </c>
      <c r="H1346" t="n">
        <v>1.54</v>
      </c>
      <c r="I1346" t="n">
        <v>9</v>
      </c>
      <c r="J1346" t="n">
        <v>317.27</v>
      </c>
      <c r="K1346" t="n">
        <v>59.89</v>
      </c>
      <c r="L1346" t="n">
        <v>27.5</v>
      </c>
      <c r="M1346" t="n">
        <v>7</v>
      </c>
      <c r="N1346" t="n">
        <v>94.88</v>
      </c>
      <c r="O1346" t="n">
        <v>39363.91</v>
      </c>
      <c r="P1346" t="n">
        <v>281.98</v>
      </c>
      <c r="Q1346" t="n">
        <v>444.55</v>
      </c>
      <c r="R1346" t="n">
        <v>67.43000000000001</v>
      </c>
      <c r="S1346" t="n">
        <v>48.21</v>
      </c>
      <c r="T1346" t="n">
        <v>3676.62</v>
      </c>
      <c r="U1346" t="n">
        <v>0.71</v>
      </c>
      <c r="V1346" t="n">
        <v>0.78</v>
      </c>
      <c r="W1346" t="n">
        <v>0.18</v>
      </c>
      <c r="X1346" t="n">
        <v>0.21</v>
      </c>
      <c r="Y1346" t="n">
        <v>1</v>
      </c>
      <c r="Z1346" t="n">
        <v>10</v>
      </c>
    </row>
    <row r="1347">
      <c r="A1347" t="n">
        <v>107</v>
      </c>
      <c r="B1347" t="n">
        <v>135</v>
      </c>
      <c r="C1347" t="inlineStr">
        <is>
          <t xml:space="preserve">CONCLUIDO	</t>
        </is>
      </c>
      <c r="D1347" t="n">
        <v>4.811</v>
      </c>
      <c r="E1347" t="n">
        <v>20.79</v>
      </c>
      <c r="F1347" t="n">
        <v>17.48</v>
      </c>
      <c r="G1347" t="n">
        <v>116.52</v>
      </c>
      <c r="H1347" t="n">
        <v>1.56</v>
      </c>
      <c r="I1347" t="n">
        <v>9</v>
      </c>
      <c r="J1347" t="n">
        <v>317.83</v>
      </c>
      <c r="K1347" t="n">
        <v>59.89</v>
      </c>
      <c r="L1347" t="n">
        <v>27.75</v>
      </c>
      <c r="M1347" t="n">
        <v>7</v>
      </c>
      <c r="N1347" t="n">
        <v>95.19</v>
      </c>
      <c r="O1347" t="n">
        <v>39432.92</v>
      </c>
      <c r="P1347" t="n">
        <v>281.79</v>
      </c>
      <c r="Q1347" t="n">
        <v>444.59</v>
      </c>
      <c r="R1347" t="n">
        <v>67.02</v>
      </c>
      <c r="S1347" t="n">
        <v>48.21</v>
      </c>
      <c r="T1347" t="n">
        <v>3468.91</v>
      </c>
      <c r="U1347" t="n">
        <v>0.72</v>
      </c>
      <c r="V1347" t="n">
        <v>0.78</v>
      </c>
      <c r="W1347" t="n">
        <v>0.18</v>
      </c>
      <c r="X1347" t="n">
        <v>0.2</v>
      </c>
      <c r="Y1347" t="n">
        <v>1</v>
      </c>
      <c r="Z1347" t="n">
        <v>10</v>
      </c>
    </row>
    <row r="1348">
      <c r="A1348" t="n">
        <v>108</v>
      </c>
      <c r="B1348" t="n">
        <v>135</v>
      </c>
      <c r="C1348" t="inlineStr">
        <is>
          <t xml:space="preserve">CONCLUIDO	</t>
        </is>
      </c>
      <c r="D1348" t="n">
        <v>4.8158</v>
      </c>
      <c r="E1348" t="n">
        <v>20.76</v>
      </c>
      <c r="F1348" t="n">
        <v>17.46</v>
      </c>
      <c r="G1348" t="n">
        <v>116.38</v>
      </c>
      <c r="H1348" t="n">
        <v>1.57</v>
      </c>
      <c r="I1348" t="n">
        <v>9</v>
      </c>
      <c r="J1348" t="n">
        <v>318.39</v>
      </c>
      <c r="K1348" t="n">
        <v>59.89</v>
      </c>
      <c r="L1348" t="n">
        <v>28</v>
      </c>
      <c r="M1348" t="n">
        <v>7</v>
      </c>
      <c r="N1348" t="n">
        <v>95.5</v>
      </c>
      <c r="O1348" t="n">
        <v>39502.07</v>
      </c>
      <c r="P1348" t="n">
        <v>281.36</v>
      </c>
      <c r="Q1348" t="n">
        <v>444.55</v>
      </c>
      <c r="R1348" t="n">
        <v>66.38</v>
      </c>
      <c r="S1348" t="n">
        <v>48.21</v>
      </c>
      <c r="T1348" t="n">
        <v>3150.03</v>
      </c>
      <c r="U1348" t="n">
        <v>0.73</v>
      </c>
      <c r="V1348" t="n">
        <v>0.78</v>
      </c>
      <c r="W1348" t="n">
        <v>0.18</v>
      </c>
      <c r="X1348" t="n">
        <v>0.18</v>
      </c>
      <c r="Y1348" t="n">
        <v>1</v>
      </c>
      <c r="Z1348" t="n">
        <v>10</v>
      </c>
    </row>
    <row r="1349">
      <c r="A1349" t="n">
        <v>109</v>
      </c>
      <c r="B1349" t="n">
        <v>135</v>
      </c>
      <c r="C1349" t="inlineStr">
        <is>
          <t xml:space="preserve">CONCLUIDO	</t>
        </is>
      </c>
      <c r="D1349" t="n">
        <v>4.8066</v>
      </c>
      <c r="E1349" t="n">
        <v>20.8</v>
      </c>
      <c r="F1349" t="n">
        <v>17.5</v>
      </c>
      <c r="G1349" t="n">
        <v>116.64</v>
      </c>
      <c r="H1349" t="n">
        <v>1.58</v>
      </c>
      <c r="I1349" t="n">
        <v>9</v>
      </c>
      <c r="J1349" t="n">
        <v>318.95</v>
      </c>
      <c r="K1349" t="n">
        <v>59.89</v>
      </c>
      <c r="L1349" t="n">
        <v>28.25</v>
      </c>
      <c r="M1349" t="n">
        <v>7</v>
      </c>
      <c r="N1349" t="n">
        <v>95.81</v>
      </c>
      <c r="O1349" t="n">
        <v>39571.36</v>
      </c>
      <c r="P1349" t="n">
        <v>281.68</v>
      </c>
      <c r="Q1349" t="n">
        <v>444.55</v>
      </c>
      <c r="R1349" t="n">
        <v>67.92</v>
      </c>
      <c r="S1349" t="n">
        <v>48.21</v>
      </c>
      <c r="T1349" t="n">
        <v>3917.8</v>
      </c>
      <c r="U1349" t="n">
        <v>0.71</v>
      </c>
      <c r="V1349" t="n">
        <v>0.78</v>
      </c>
      <c r="W1349" t="n">
        <v>0.17</v>
      </c>
      <c r="X1349" t="n">
        <v>0.22</v>
      </c>
      <c r="Y1349" t="n">
        <v>1</v>
      </c>
      <c r="Z1349" t="n">
        <v>10</v>
      </c>
    </row>
    <row r="1350">
      <c r="A1350" t="n">
        <v>110</v>
      </c>
      <c r="B1350" t="n">
        <v>135</v>
      </c>
      <c r="C1350" t="inlineStr">
        <is>
          <t xml:space="preserve">CONCLUIDO	</t>
        </is>
      </c>
      <c r="D1350" t="n">
        <v>4.7934</v>
      </c>
      <c r="E1350" t="n">
        <v>20.86</v>
      </c>
      <c r="F1350" t="n">
        <v>17.55</v>
      </c>
      <c r="G1350" t="n">
        <v>117.03</v>
      </c>
      <c r="H1350" t="n">
        <v>1.59</v>
      </c>
      <c r="I1350" t="n">
        <v>9</v>
      </c>
      <c r="J1350" t="n">
        <v>319.51</v>
      </c>
      <c r="K1350" t="n">
        <v>59.89</v>
      </c>
      <c r="L1350" t="n">
        <v>28.5</v>
      </c>
      <c r="M1350" t="n">
        <v>7</v>
      </c>
      <c r="N1350" t="n">
        <v>96.13</v>
      </c>
      <c r="O1350" t="n">
        <v>39640.79</v>
      </c>
      <c r="P1350" t="n">
        <v>282.49</v>
      </c>
      <c r="Q1350" t="n">
        <v>444.55</v>
      </c>
      <c r="R1350" t="n">
        <v>69.90000000000001</v>
      </c>
      <c r="S1350" t="n">
        <v>48.21</v>
      </c>
      <c r="T1350" t="n">
        <v>4911.06</v>
      </c>
      <c r="U1350" t="n">
        <v>0.6899999999999999</v>
      </c>
      <c r="V1350" t="n">
        <v>0.78</v>
      </c>
      <c r="W1350" t="n">
        <v>0.18</v>
      </c>
      <c r="X1350" t="n">
        <v>0.28</v>
      </c>
      <c r="Y1350" t="n">
        <v>1</v>
      </c>
      <c r="Z1350" t="n">
        <v>10</v>
      </c>
    </row>
    <row r="1351">
      <c r="A1351" t="n">
        <v>111</v>
      </c>
      <c r="B1351" t="n">
        <v>135</v>
      </c>
      <c r="C1351" t="inlineStr">
        <is>
          <t xml:space="preserve">CONCLUIDO	</t>
        </is>
      </c>
      <c r="D1351" t="n">
        <v>4.823</v>
      </c>
      <c r="E1351" t="n">
        <v>20.73</v>
      </c>
      <c r="F1351" t="n">
        <v>17.48</v>
      </c>
      <c r="G1351" t="n">
        <v>131.07</v>
      </c>
      <c r="H1351" t="n">
        <v>1.6</v>
      </c>
      <c r="I1351" t="n">
        <v>8</v>
      </c>
      <c r="J1351" t="n">
        <v>320.08</v>
      </c>
      <c r="K1351" t="n">
        <v>59.89</v>
      </c>
      <c r="L1351" t="n">
        <v>28.75</v>
      </c>
      <c r="M1351" t="n">
        <v>6</v>
      </c>
      <c r="N1351" t="n">
        <v>96.44</v>
      </c>
      <c r="O1351" t="n">
        <v>39710.36</v>
      </c>
      <c r="P1351" t="n">
        <v>280.92</v>
      </c>
      <c r="Q1351" t="n">
        <v>444.55</v>
      </c>
      <c r="R1351" t="n">
        <v>67.11</v>
      </c>
      <c r="S1351" t="n">
        <v>48.21</v>
      </c>
      <c r="T1351" t="n">
        <v>3519.03</v>
      </c>
      <c r="U1351" t="n">
        <v>0.72</v>
      </c>
      <c r="V1351" t="n">
        <v>0.78</v>
      </c>
      <c r="W1351" t="n">
        <v>0.18</v>
      </c>
      <c r="X1351" t="n">
        <v>0.2</v>
      </c>
      <c r="Y1351" t="n">
        <v>1</v>
      </c>
      <c r="Z1351" t="n">
        <v>10</v>
      </c>
    </row>
    <row r="1352">
      <c r="A1352" t="n">
        <v>112</v>
      </c>
      <c r="B1352" t="n">
        <v>135</v>
      </c>
      <c r="C1352" t="inlineStr">
        <is>
          <t xml:space="preserve">CONCLUIDO	</t>
        </is>
      </c>
      <c r="D1352" t="n">
        <v>4.8246</v>
      </c>
      <c r="E1352" t="n">
        <v>20.73</v>
      </c>
      <c r="F1352" t="n">
        <v>17.47</v>
      </c>
      <c r="G1352" t="n">
        <v>131.02</v>
      </c>
      <c r="H1352" t="n">
        <v>1.61</v>
      </c>
      <c r="I1352" t="n">
        <v>8</v>
      </c>
      <c r="J1352" t="n">
        <v>320.64</v>
      </c>
      <c r="K1352" t="n">
        <v>59.89</v>
      </c>
      <c r="L1352" t="n">
        <v>29</v>
      </c>
      <c r="M1352" t="n">
        <v>6</v>
      </c>
      <c r="N1352" t="n">
        <v>96.75</v>
      </c>
      <c r="O1352" t="n">
        <v>39780.08</v>
      </c>
      <c r="P1352" t="n">
        <v>281</v>
      </c>
      <c r="Q1352" t="n">
        <v>444.55</v>
      </c>
      <c r="R1352" t="n">
        <v>66.91</v>
      </c>
      <c r="S1352" t="n">
        <v>48.21</v>
      </c>
      <c r="T1352" t="n">
        <v>3421.23</v>
      </c>
      <c r="U1352" t="n">
        <v>0.72</v>
      </c>
      <c r="V1352" t="n">
        <v>0.78</v>
      </c>
      <c r="W1352" t="n">
        <v>0.18</v>
      </c>
      <c r="X1352" t="n">
        <v>0.19</v>
      </c>
      <c r="Y1352" t="n">
        <v>1</v>
      </c>
      <c r="Z1352" t="n">
        <v>10</v>
      </c>
    </row>
    <row r="1353">
      <c r="A1353" t="n">
        <v>113</v>
      </c>
      <c r="B1353" t="n">
        <v>135</v>
      </c>
      <c r="C1353" t="inlineStr">
        <is>
          <t xml:space="preserve">CONCLUIDO	</t>
        </is>
      </c>
      <c r="D1353" t="n">
        <v>4.8236</v>
      </c>
      <c r="E1353" t="n">
        <v>20.73</v>
      </c>
      <c r="F1353" t="n">
        <v>17.47</v>
      </c>
      <c r="G1353" t="n">
        <v>131.05</v>
      </c>
      <c r="H1353" t="n">
        <v>1.62</v>
      </c>
      <c r="I1353" t="n">
        <v>8</v>
      </c>
      <c r="J1353" t="n">
        <v>321.21</v>
      </c>
      <c r="K1353" t="n">
        <v>59.89</v>
      </c>
      <c r="L1353" t="n">
        <v>29.25</v>
      </c>
      <c r="M1353" t="n">
        <v>6</v>
      </c>
      <c r="N1353" t="n">
        <v>97.06999999999999</v>
      </c>
      <c r="O1353" t="n">
        <v>39849.95</v>
      </c>
      <c r="P1353" t="n">
        <v>281.17</v>
      </c>
      <c r="Q1353" t="n">
        <v>444.55</v>
      </c>
      <c r="R1353" t="n">
        <v>67.08</v>
      </c>
      <c r="S1353" t="n">
        <v>48.21</v>
      </c>
      <c r="T1353" t="n">
        <v>3503.52</v>
      </c>
      <c r="U1353" t="n">
        <v>0.72</v>
      </c>
      <c r="V1353" t="n">
        <v>0.78</v>
      </c>
      <c r="W1353" t="n">
        <v>0.18</v>
      </c>
      <c r="X1353" t="n">
        <v>0.2</v>
      </c>
      <c r="Y1353" t="n">
        <v>1</v>
      </c>
      <c r="Z1353" t="n">
        <v>10</v>
      </c>
    </row>
    <row r="1354">
      <c r="A1354" t="n">
        <v>114</v>
      </c>
      <c r="B1354" t="n">
        <v>135</v>
      </c>
      <c r="C1354" t="inlineStr">
        <is>
          <t xml:space="preserve">CONCLUIDO	</t>
        </is>
      </c>
      <c r="D1354" t="n">
        <v>4.8228</v>
      </c>
      <c r="E1354" t="n">
        <v>20.73</v>
      </c>
      <c r="F1354" t="n">
        <v>17.48</v>
      </c>
      <c r="G1354" t="n">
        <v>131.08</v>
      </c>
      <c r="H1354" t="n">
        <v>1.63</v>
      </c>
      <c r="I1354" t="n">
        <v>8</v>
      </c>
      <c r="J1354" t="n">
        <v>321.78</v>
      </c>
      <c r="K1354" t="n">
        <v>59.89</v>
      </c>
      <c r="L1354" t="n">
        <v>29.5</v>
      </c>
      <c r="M1354" t="n">
        <v>6</v>
      </c>
      <c r="N1354" t="n">
        <v>97.39</v>
      </c>
      <c r="O1354" t="n">
        <v>39919.96</v>
      </c>
      <c r="P1354" t="n">
        <v>281.45</v>
      </c>
      <c r="Q1354" t="n">
        <v>444.55</v>
      </c>
      <c r="R1354" t="n">
        <v>67.16</v>
      </c>
      <c r="S1354" t="n">
        <v>48.21</v>
      </c>
      <c r="T1354" t="n">
        <v>3543.68</v>
      </c>
      <c r="U1354" t="n">
        <v>0.72</v>
      </c>
      <c r="V1354" t="n">
        <v>0.78</v>
      </c>
      <c r="W1354" t="n">
        <v>0.18</v>
      </c>
      <c r="X1354" t="n">
        <v>0.2</v>
      </c>
      <c r="Y1354" t="n">
        <v>1</v>
      </c>
      <c r="Z1354" t="n">
        <v>10</v>
      </c>
    </row>
    <row r="1355">
      <c r="A1355" t="n">
        <v>115</v>
      </c>
      <c r="B1355" t="n">
        <v>135</v>
      </c>
      <c r="C1355" t="inlineStr">
        <is>
          <t xml:space="preserve">CONCLUIDO	</t>
        </is>
      </c>
      <c r="D1355" t="n">
        <v>4.8228</v>
      </c>
      <c r="E1355" t="n">
        <v>20.73</v>
      </c>
      <c r="F1355" t="n">
        <v>17.48</v>
      </c>
      <c r="G1355" t="n">
        <v>131.08</v>
      </c>
      <c r="H1355" t="n">
        <v>1.64</v>
      </c>
      <c r="I1355" t="n">
        <v>8</v>
      </c>
      <c r="J1355" t="n">
        <v>322.34</v>
      </c>
      <c r="K1355" t="n">
        <v>59.89</v>
      </c>
      <c r="L1355" t="n">
        <v>29.75</v>
      </c>
      <c r="M1355" t="n">
        <v>6</v>
      </c>
      <c r="N1355" t="n">
        <v>97.70999999999999</v>
      </c>
      <c r="O1355" t="n">
        <v>39990.12</v>
      </c>
      <c r="P1355" t="n">
        <v>281.32</v>
      </c>
      <c r="Q1355" t="n">
        <v>444.55</v>
      </c>
      <c r="R1355" t="n">
        <v>67.16</v>
      </c>
      <c r="S1355" t="n">
        <v>48.21</v>
      </c>
      <c r="T1355" t="n">
        <v>3547.27</v>
      </c>
      <c r="U1355" t="n">
        <v>0.72</v>
      </c>
      <c r="V1355" t="n">
        <v>0.78</v>
      </c>
      <c r="W1355" t="n">
        <v>0.18</v>
      </c>
      <c r="X1355" t="n">
        <v>0.2</v>
      </c>
      <c r="Y1355" t="n">
        <v>1</v>
      </c>
      <c r="Z1355" t="n">
        <v>10</v>
      </c>
    </row>
    <row r="1356">
      <c r="A1356" t="n">
        <v>116</v>
      </c>
      <c r="B1356" t="n">
        <v>135</v>
      </c>
      <c r="C1356" t="inlineStr">
        <is>
          <t xml:space="preserve">CONCLUIDO	</t>
        </is>
      </c>
      <c r="D1356" t="n">
        <v>4.8228</v>
      </c>
      <c r="E1356" t="n">
        <v>20.74</v>
      </c>
      <c r="F1356" t="n">
        <v>17.48</v>
      </c>
      <c r="G1356" t="n">
        <v>131.08</v>
      </c>
      <c r="H1356" t="n">
        <v>1.66</v>
      </c>
      <c r="I1356" t="n">
        <v>8</v>
      </c>
      <c r="J1356" t="n">
        <v>322.91</v>
      </c>
      <c r="K1356" t="n">
        <v>59.89</v>
      </c>
      <c r="L1356" t="n">
        <v>30</v>
      </c>
      <c r="M1356" t="n">
        <v>6</v>
      </c>
      <c r="N1356" t="n">
        <v>98.03</v>
      </c>
      <c r="O1356" t="n">
        <v>40060.43</v>
      </c>
      <c r="P1356" t="n">
        <v>281.26</v>
      </c>
      <c r="Q1356" t="n">
        <v>444.55</v>
      </c>
      <c r="R1356" t="n">
        <v>67.19</v>
      </c>
      <c r="S1356" t="n">
        <v>48.21</v>
      </c>
      <c r="T1356" t="n">
        <v>3560.52</v>
      </c>
      <c r="U1356" t="n">
        <v>0.72</v>
      </c>
      <c r="V1356" t="n">
        <v>0.78</v>
      </c>
      <c r="W1356" t="n">
        <v>0.18</v>
      </c>
      <c r="X1356" t="n">
        <v>0.2</v>
      </c>
      <c r="Y1356" t="n">
        <v>1</v>
      </c>
      <c r="Z1356" t="n">
        <v>10</v>
      </c>
    </row>
    <row r="1357">
      <c r="A1357" t="n">
        <v>117</v>
      </c>
      <c r="B1357" t="n">
        <v>135</v>
      </c>
      <c r="C1357" t="inlineStr">
        <is>
          <t xml:space="preserve">CONCLUIDO	</t>
        </is>
      </c>
      <c r="D1357" t="n">
        <v>4.8221</v>
      </c>
      <c r="E1357" t="n">
        <v>20.74</v>
      </c>
      <c r="F1357" t="n">
        <v>17.48</v>
      </c>
      <c r="G1357" t="n">
        <v>131.1</v>
      </c>
      <c r="H1357" t="n">
        <v>1.67</v>
      </c>
      <c r="I1357" t="n">
        <v>8</v>
      </c>
      <c r="J1357" t="n">
        <v>323.49</v>
      </c>
      <c r="K1357" t="n">
        <v>59.89</v>
      </c>
      <c r="L1357" t="n">
        <v>30.25</v>
      </c>
      <c r="M1357" t="n">
        <v>6</v>
      </c>
      <c r="N1357" t="n">
        <v>98.34999999999999</v>
      </c>
      <c r="O1357" t="n">
        <v>40131.01</v>
      </c>
      <c r="P1357" t="n">
        <v>281.21</v>
      </c>
      <c r="Q1357" t="n">
        <v>444.55</v>
      </c>
      <c r="R1357" t="n">
        <v>67.19</v>
      </c>
      <c r="S1357" t="n">
        <v>48.21</v>
      </c>
      <c r="T1357" t="n">
        <v>3558.95</v>
      </c>
      <c r="U1357" t="n">
        <v>0.72</v>
      </c>
      <c r="V1357" t="n">
        <v>0.78</v>
      </c>
      <c r="W1357" t="n">
        <v>0.18</v>
      </c>
      <c r="X1357" t="n">
        <v>0.2</v>
      </c>
      <c r="Y1357" t="n">
        <v>1</v>
      </c>
      <c r="Z1357" t="n">
        <v>10</v>
      </c>
    </row>
    <row r="1358">
      <c r="A1358" t="n">
        <v>118</v>
      </c>
      <c r="B1358" t="n">
        <v>135</v>
      </c>
      <c r="C1358" t="inlineStr">
        <is>
          <t xml:space="preserve">CONCLUIDO	</t>
        </is>
      </c>
      <c r="D1358" t="n">
        <v>4.8239</v>
      </c>
      <c r="E1358" t="n">
        <v>20.73</v>
      </c>
      <c r="F1358" t="n">
        <v>17.47</v>
      </c>
      <c r="G1358" t="n">
        <v>131.04</v>
      </c>
      <c r="H1358" t="n">
        <v>1.68</v>
      </c>
      <c r="I1358" t="n">
        <v>8</v>
      </c>
      <c r="J1358" t="n">
        <v>324.06</v>
      </c>
      <c r="K1358" t="n">
        <v>59.89</v>
      </c>
      <c r="L1358" t="n">
        <v>30.5</v>
      </c>
      <c r="M1358" t="n">
        <v>6</v>
      </c>
      <c r="N1358" t="n">
        <v>98.67</v>
      </c>
      <c r="O1358" t="n">
        <v>40201.62</v>
      </c>
      <c r="P1358" t="n">
        <v>281.08</v>
      </c>
      <c r="Q1358" t="n">
        <v>444.55</v>
      </c>
      <c r="R1358" t="n">
        <v>67</v>
      </c>
      <c r="S1358" t="n">
        <v>48.21</v>
      </c>
      <c r="T1358" t="n">
        <v>3464.78</v>
      </c>
      <c r="U1358" t="n">
        <v>0.72</v>
      </c>
      <c r="V1358" t="n">
        <v>0.78</v>
      </c>
      <c r="W1358" t="n">
        <v>0.18</v>
      </c>
      <c r="X1358" t="n">
        <v>0.2</v>
      </c>
      <c r="Y1358" t="n">
        <v>1</v>
      </c>
      <c r="Z1358" t="n">
        <v>10</v>
      </c>
    </row>
    <row r="1359">
      <c r="A1359" t="n">
        <v>119</v>
      </c>
      <c r="B1359" t="n">
        <v>135</v>
      </c>
      <c r="C1359" t="inlineStr">
        <is>
          <t xml:space="preserve">CONCLUIDO	</t>
        </is>
      </c>
      <c r="D1359" t="n">
        <v>4.8211</v>
      </c>
      <c r="E1359" t="n">
        <v>20.74</v>
      </c>
      <c r="F1359" t="n">
        <v>17.48</v>
      </c>
      <c r="G1359" t="n">
        <v>131.13</v>
      </c>
      <c r="H1359" t="n">
        <v>1.69</v>
      </c>
      <c r="I1359" t="n">
        <v>8</v>
      </c>
      <c r="J1359" t="n">
        <v>324.63</v>
      </c>
      <c r="K1359" t="n">
        <v>59.89</v>
      </c>
      <c r="L1359" t="n">
        <v>30.75</v>
      </c>
      <c r="M1359" t="n">
        <v>6</v>
      </c>
      <c r="N1359" t="n">
        <v>99</v>
      </c>
      <c r="O1359" t="n">
        <v>40272.38</v>
      </c>
      <c r="P1359" t="n">
        <v>281.01</v>
      </c>
      <c r="Q1359" t="n">
        <v>444.55</v>
      </c>
      <c r="R1359" t="n">
        <v>67.39</v>
      </c>
      <c r="S1359" t="n">
        <v>48.21</v>
      </c>
      <c r="T1359" t="n">
        <v>3662.13</v>
      </c>
      <c r="U1359" t="n">
        <v>0.72</v>
      </c>
      <c r="V1359" t="n">
        <v>0.78</v>
      </c>
      <c r="W1359" t="n">
        <v>0.18</v>
      </c>
      <c r="X1359" t="n">
        <v>0.21</v>
      </c>
      <c r="Y1359" t="n">
        <v>1</v>
      </c>
      <c r="Z1359" t="n">
        <v>10</v>
      </c>
    </row>
    <row r="1360">
      <c r="A1360" t="n">
        <v>120</v>
      </c>
      <c r="B1360" t="n">
        <v>135</v>
      </c>
      <c r="C1360" t="inlineStr">
        <is>
          <t xml:space="preserve">CONCLUIDO	</t>
        </is>
      </c>
      <c r="D1360" t="n">
        <v>4.8245</v>
      </c>
      <c r="E1360" t="n">
        <v>20.73</v>
      </c>
      <c r="F1360" t="n">
        <v>17.47</v>
      </c>
      <c r="G1360" t="n">
        <v>131.03</v>
      </c>
      <c r="H1360" t="n">
        <v>1.7</v>
      </c>
      <c r="I1360" t="n">
        <v>8</v>
      </c>
      <c r="J1360" t="n">
        <v>325.21</v>
      </c>
      <c r="K1360" t="n">
        <v>59.89</v>
      </c>
      <c r="L1360" t="n">
        <v>31</v>
      </c>
      <c r="M1360" t="n">
        <v>6</v>
      </c>
      <c r="N1360" t="n">
        <v>99.31999999999999</v>
      </c>
      <c r="O1360" t="n">
        <v>40343.29</v>
      </c>
      <c r="P1360" t="n">
        <v>280.77</v>
      </c>
      <c r="Q1360" t="n">
        <v>444.56</v>
      </c>
      <c r="R1360" t="n">
        <v>66.81999999999999</v>
      </c>
      <c r="S1360" t="n">
        <v>48.21</v>
      </c>
      <c r="T1360" t="n">
        <v>3373.84</v>
      </c>
      <c r="U1360" t="n">
        <v>0.72</v>
      </c>
      <c r="V1360" t="n">
        <v>0.78</v>
      </c>
      <c r="W1360" t="n">
        <v>0.18</v>
      </c>
      <c r="X1360" t="n">
        <v>0.19</v>
      </c>
      <c r="Y1360" t="n">
        <v>1</v>
      </c>
      <c r="Z1360" t="n">
        <v>10</v>
      </c>
    </row>
    <row r="1361">
      <c r="A1361" t="n">
        <v>121</v>
      </c>
      <c r="B1361" t="n">
        <v>135</v>
      </c>
      <c r="C1361" t="inlineStr">
        <is>
          <t xml:space="preserve">CONCLUIDO	</t>
        </is>
      </c>
      <c r="D1361" t="n">
        <v>4.8274</v>
      </c>
      <c r="E1361" t="n">
        <v>20.72</v>
      </c>
      <c r="F1361" t="n">
        <v>17.46</v>
      </c>
      <c r="G1361" t="n">
        <v>130.93</v>
      </c>
      <c r="H1361" t="n">
        <v>1.71</v>
      </c>
      <c r="I1361" t="n">
        <v>8</v>
      </c>
      <c r="J1361" t="n">
        <v>325.78</v>
      </c>
      <c r="K1361" t="n">
        <v>59.89</v>
      </c>
      <c r="L1361" t="n">
        <v>31.25</v>
      </c>
      <c r="M1361" t="n">
        <v>6</v>
      </c>
      <c r="N1361" t="n">
        <v>99.65000000000001</v>
      </c>
      <c r="O1361" t="n">
        <v>40414.36</v>
      </c>
      <c r="P1361" t="n">
        <v>280.66</v>
      </c>
      <c r="Q1361" t="n">
        <v>444.55</v>
      </c>
      <c r="R1361" t="n">
        <v>66.45999999999999</v>
      </c>
      <c r="S1361" t="n">
        <v>48.21</v>
      </c>
      <c r="T1361" t="n">
        <v>3197.36</v>
      </c>
      <c r="U1361" t="n">
        <v>0.73</v>
      </c>
      <c r="V1361" t="n">
        <v>0.78</v>
      </c>
      <c r="W1361" t="n">
        <v>0.18</v>
      </c>
      <c r="X1361" t="n">
        <v>0.18</v>
      </c>
      <c r="Y1361" t="n">
        <v>1</v>
      </c>
      <c r="Z1361" t="n">
        <v>10</v>
      </c>
    </row>
    <row r="1362">
      <c r="A1362" t="n">
        <v>122</v>
      </c>
      <c r="B1362" t="n">
        <v>135</v>
      </c>
      <c r="C1362" t="inlineStr">
        <is>
          <t xml:space="preserve">CONCLUIDO	</t>
        </is>
      </c>
      <c r="D1362" t="n">
        <v>4.8288</v>
      </c>
      <c r="E1362" t="n">
        <v>20.71</v>
      </c>
      <c r="F1362" t="n">
        <v>17.45</v>
      </c>
      <c r="G1362" t="n">
        <v>130.89</v>
      </c>
      <c r="H1362" t="n">
        <v>1.72</v>
      </c>
      <c r="I1362" t="n">
        <v>8</v>
      </c>
      <c r="J1362" t="n">
        <v>326.36</v>
      </c>
      <c r="K1362" t="n">
        <v>59.89</v>
      </c>
      <c r="L1362" t="n">
        <v>31.5</v>
      </c>
      <c r="M1362" t="n">
        <v>6</v>
      </c>
      <c r="N1362" t="n">
        <v>99.97</v>
      </c>
      <c r="O1362" t="n">
        <v>40485.58</v>
      </c>
      <c r="P1362" t="n">
        <v>280.25</v>
      </c>
      <c r="Q1362" t="n">
        <v>444.55</v>
      </c>
      <c r="R1362" t="n">
        <v>66.11</v>
      </c>
      <c r="S1362" t="n">
        <v>48.21</v>
      </c>
      <c r="T1362" t="n">
        <v>3021.65</v>
      </c>
      <c r="U1362" t="n">
        <v>0.73</v>
      </c>
      <c r="V1362" t="n">
        <v>0.78</v>
      </c>
      <c r="W1362" t="n">
        <v>0.18</v>
      </c>
      <c r="X1362" t="n">
        <v>0.17</v>
      </c>
      <c r="Y1362" t="n">
        <v>1</v>
      </c>
      <c r="Z1362" t="n">
        <v>10</v>
      </c>
    </row>
    <row r="1363">
      <c r="A1363" t="n">
        <v>123</v>
      </c>
      <c r="B1363" t="n">
        <v>135</v>
      </c>
      <c r="C1363" t="inlineStr">
        <is>
          <t xml:space="preserve">CONCLUIDO	</t>
        </is>
      </c>
      <c r="D1363" t="n">
        <v>4.8342</v>
      </c>
      <c r="E1363" t="n">
        <v>20.69</v>
      </c>
      <c r="F1363" t="n">
        <v>17.43</v>
      </c>
      <c r="G1363" t="n">
        <v>130.71</v>
      </c>
      <c r="H1363" t="n">
        <v>1.73</v>
      </c>
      <c r="I1363" t="n">
        <v>8</v>
      </c>
      <c r="J1363" t="n">
        <v>326.94</v>
      </c>
      <c r="K1363" t="n">
        <v>59.89</v>
      </c>
      <c r="L1363" t="n">
        <v>31.75</v>
      </c>
      <c r="M1363" t="n">
        <v>6</v>
      </c>
      <c r="N1363" t="n">
        <v>100.3</v>
      </c>
      <c r="O1363" t="n">
        <v>40556.96</v>
      </c>
      <c r="P1363" t="n">
        <v>279.47</v>
      </c>
      <c r="Q1363" t="n">
        <v>444.55</v>
      </c>
      <c r="R1363" t="n">
        <v>65.55</v>
      </c>
      <c r="S1363" t="n">
        <v>48.21</v>
      </c>
      <c r="T1363" t="n">
        <v>2737.9</v>
      </c>
      <c r="U1363" t="n">
        <v>0.74</v>
      </c>
      <c r="V1363" t="n">
        <v>0.78</v>
      </c>
      <c r="W1363" t="n">
        <v>0.17</v>
      </c>
      <c r="X1363" t="n">
        <v>0.15</v>
      </c>
      <c r="Y1363" t="n">
        <v>1</v>
      </c>
      <c r="Z1363" t="n">
        <v>10</v>
      </c>
    </row>
    <row r="1364">
      <c r="A1364" t="n">
        <v>124</v>
      </c>
      <c r="B1364" t="n">
        <v>135</v>
      </c>
      <c r="C1364" t="inlineStr">
        <is>
          <t xml:space="preserve">CONCLUIDO	</t>
        </is>
      </c>
      <c r="D1364" t="n">
        <v>4.8278</v>
      </c>
      <c r="E1364" t="n">
        <v>20.71</v>
      </c>
      <c r="F1364" t="n">
        <v>17.46</v>
      </c>
      <c r="G1364" t="n">
        <v>130.92</v>
      </c>
      <c r="H1364" t="n">
        <v>1.74</v>
      </c>
      <c r="I1364" t="n">
        <v>8</v>
      </c>
      <c r="J1364" t="n">
        <v>327.52</v>
      </c>
      <c r="K1364" t="n">
        <v>59.89</v>
      </c>
      <c r="L1364" t="n">
        <v>32</v>
      </c>
      <c r="M1364" t="n">
        <v>6</v>
      </c>
      <c r="N1364" t="n">
        <v>100.63</v>
      </c>
      <c r="O1364" t="n">
        <v>40628.49</v>
      </c>
      <c r="P1364" t="n">
        <v>280.2</v>
      </c>
      <c r="Q1364" t="n">
        <v>444.55</v>
      </c>
      <c r="R1364" t="n">
        <v>66.51000000000001</v>
      </c>
      <c r="S1364" t="n">
        <v>48.21</v>
      </c>
      <c r="T1364" t="n">
        <v>3221.99</v>
      </c>
      <c r="U1364" t="n">
        <v>0.72</v>
      </c>
      <c r="V1364" t="n">
        <v>0.78</v>
      </c>
      <c r="W1364" t="n">
        <v>0.17</v>
      </c>
      <c r="X1364" t="n">
        <v>0.18</v>
      </c>
      <c r="Y1364" t="n">
        <v>1</v>
      </c>
      <c r="Z1364" t="n">
        <v>10</v>
      </c>
    </row>
    <row r="1365">
      <c r="A1365" t="n">
        <v>125</v>
      </c>
      <c r="B1365" t="n">
        <v>135</v>
      </c>
      <c r="C1365" t="inlineStr">
        <is>
          <t xml:space="preserve">CONCLUIDO	</t>
        </is>
      </c>
      <c r="D1365" t="n">
        <v>4.8178</v>
      </c>
      <c r="E1365" t="n">
        <v>20.76</v>
      </c>
      <c r="F1365" t="n">
        <v>17.5</v>
      </c>
      <c r="G1365" t="n">
        <v>131.24</v>
      </c>
      <c r="H1365" t="n">
        <v>1.75</v>
      </c>
      <c r="I1365" t="n">
        <v>8</v>
      </c>
      <c r="J1365" t="n">
        <v>328.1</v>
      </c>
      <c r="K1365" t="n">
        <v>59.89</v>
      </c>
      <c r="L1365" t="n">
        <v>32.25</v>
      </c>
      <c r="M1365" t="n">
        <v>6</v>
      </c>
      <c r="N1365" t="n">
        <v>100.96</v>
      </c>
      <c r="O1365" t="n">
        <v>40700.18</v>
      </c>
      <c r="P1365" t="n">
        <v>280.88</v>
      </c>
      <c r="Q1365" t="n">
        <v>444.56</v>
      </c>
      <c r="R1365" t="n">
        <v>68.05</v>
      </c>
      <c r="S1365" t="n">
        <v>48.21</v>
      </c>
      <c r="T1365" t="n">
        <v>3988.74</v>
      </c>
      <c r="U1365" t="n">
        <v>0.71</v>
      </c>
      <c r="V1365" t="n">
        <v>0.78</v>
      </c>
      <c r="W1365" t="n">
        <v>0.17</v>
      </c>
      <c r="X1365" t="n">
        <v>0.22</v>
      </c>
      <c r="Y1365" t="n">
        <v>1</v>
      </c>
      <c r="Z1365" t="n">
        <v>10</v>
      </c>
    </row>
    <row r="1366">
      <c r="A1366" t="n">
        <v>126</v>
      </c>
      <c r="B1366" t="n">
        <v>135</v>
      </c>
      <c r="C1366" t="inlineStr">
        <is>
          <t xml:space="preserve">CONCLUIDO	</t>
        </is>
      </c>
      <c r="D1366" t="n">
        <v>4.821</v>
      </c>
      <c r="E1366" t="n">
        <v>20.74</v>
      </c>
      <c r="F1366" t="n">
        <v>17.48</v>
      </c>
      <c r="G1366" t="n">
        <v>131.14</v>
      </c>
      <c r="H1366" t="n">
        <v>1.76</v>
      </c>
      <c r="I1366" t="n">
        <v>8</v>
      </c>
      <c r="J1366" t="n">
        <v>328.68</v>
      </c>
      <c r="K1366" t="n">
        <v>59.89</v>
      </c>
      <c r="L1366" t="n">
        <v>32.5</v>
      </c>
      <c r="M1366" t="n">
        <v>6</v>
      </c>
      <c r="N1366" t="n">
        <v>101.3</v>
      </c>
      <c r="O1366" t="n">
        <v>40772.03</v>
      </c>
      <c r="P1366" t="n">
        <v>279.85</v>
      </c>
      <c r="Q1366" t="n">
        <v>444.55</v>
      </c>
      <c r="R1366" t="n">
        <v>67.48</v>
      </c>
      <c r="S1366" t="n">
        <v>48.21</v>
      </c>
      <c r="T1366" t="n">
        <v>3702.53</v>
      </c>
      <c r="U1366" t="n">
        <v>0.71</v>
      </c>
      <c r="V1366" t="n">
        <v>0.78</v>
      </c>
      <c r="W1366" t="n">
        <v>0.18</v>
      </c>
      <c r="X1366" t="n">
        <v>0.21</v>
      </c>
      <c r="Y1366" t="n">
        <v>1</v>
      </c>
      <c r="Z1366" t="n">
        <v>10</v>
      </c>
    </row>
    <row r="1367">
      <c r="A1367" t="n">
        <v>127</v>
      </c>
      <c r="B1367" t="n">
        <v>135</v>
      </c>
      <c r="C1367" t="inlineStr">
        <is>
          <t xml:space="preserve">CONCLUIDO	</t>
        </is>
      </c>
      <c r="D1367" t="n">
        <v>4.821</v>
      </c>
      <c r="E1367" t="n">
        <v>20.74</v>
      </c>
      <c r="F1367" t="n">
        <v>17.49</v>
      </c>
      <c r="G1367" t="n">
        <v>131.14</v>
      </c>
      <c r="H1367" t="n">
        <v>1.77</v>
      </c>
      <c r="I1367" t="n">
        <v>8</v>
      </c>
      <c r="J1367" t="n">
        <v>329.27</v>
      </c>
      <c r="K1367" t="n">
        <v>59.89</v>
      </c>
      <c r="L1367" t="n">
        <v>32.75</v>
      </c>
      <c r="M1367" t="n">
        <v>6</v>
      </c>
      <c r="N1367" t="n">
        <v>101.63</v>
      </c>
      <c r="O1367" t="n">
        <v>40844.03</v>
      </c>
      <c r="P1367" t="n">
        <v>279.13</v>
      </c>
      <c r="Q1367" t="n">
        <v>444.55</v>
      </c>
      <c r="R1367" t="n">
        <v>67.47</v>
      </c>
      <c r="S1367" t="n">
        <v>48.21</v>
      </c>
      <c r="T1367" t="n">
        <v>3700.69</v>
      </c>
      <c r="U1367" t="n">
        <v>0.71</v>
      </c>
      <c r="V1367" t="n">
        <v>0.78</v>
      </c>
      <c r="W1367" t="n">
        <v>0.18</v>
      </c>
      <c r="X1367" t="n">
        <v>0.21</v>
      </c>
      <c r="Y1367" t="n">
        <v>1</v>
      </c>
      <c r="Z1367" t="n">
        <v>10</v>
      </c>
    </row>
    <row r="1368">
      <c r="A1368" t="n">
        <v>128</v>
      </c>
      <c r="B1368" t="n">
        <v>135</v>
      </c>
      <c r="C1368" t="inlineStr">
        <is>
          <t xml:space="preserve">CONCLUIDO	</t>
        </is>
      </c>
      <c r="D1368" t="n">
        <v>4.8201</v>
      </c>
      <c r="E1368" t="n">
        <v>20.75</v>
      </c>
      <c r="F1368" t="n">
        <v>17.49</v>
      </c>
      <c r="G1368" t="n">
        <v>131.17</v>
      </c>
      <c r="H1368" t="n">
        <v>1.78</v>
      </c>
      <c r="I1368" t="n">
        <v>8</v>
      </c>
      <c r="J1368" t="n">
        <v>329.85</v>
      </c>
      <c r="K1368" t="n">
        <v>59.89</v>
      </c>
      <c r="L1368" t="n">
        <v>33</v>
      </c>
      <c r="M1368" t="n">
        <v>6</v>
      </c>
      <c r="N1368" t="n">
        <v>101.97</v>
      </c>
      <c r="O1368" t="n">
        <v>40916.2</v>
      </c>
      <c r="P1368" t="n">
        <v>278.82</v>
      </c>
      <c r="Q1368" t="n">
        <v>444.55</v>
      </c>
      <c r="R1368" t="n">
        <v>67.56999999999999</v>
      </c>
      <c r="S1368" t="n">
        <v>48.21</v>
      </c>
      <c r="T1368" t="n">
        <v>3752.42</v>
      </c>
      <c r="U1368" t="n">
        <v>0.71</v>
      </c>
      <c r="V1368" t="n">
        <v>0.78</v>
      </c>
      <c r="W1368" t="n">
        <v>0.18</v>
      </c>
      <c r="X1368" t="n">
        <v>0.21</v>
      </c>
      <c r="Y1368" t="n">
        <v>1</v>
      </c>
      <c r="Z1368" t="n">
        <v>10</v>
      </c>
    </row>
    <row r="1369">
      <c r="A1369" t="n">
        <v>129</v>
      </c>
      <c r="B1369" t="n">
        <v>135</v>
      </c>
      <c r="C1369" t="inlineStr">
        <is>
          <t xml:space="preserve">CONCLUIDO	</t>
        </is>
      </c>
      <c r="D1369" t="n">
        <v>4.8424</v>
      </c>
      <c r="E1369" t="n">
        <v>20.65</v>
      </c>
      <c r="F1369" t="n">
        <v>17.44</v>
      </c>
      <c r="G1369" t="n">
        <v>149.52</v>
      </c>
      <c r="H1369" t="n">
        <v>1.79</v>
      </c>
      <c r="I1369" t="n">
        <v>7</v>
      </c>
      <c r="J1369" t="n">
        <v>330.44</v>
      </c>
      <c r="K1369" t="n">
        <v>59.89</v>
      </c>
      <c r="L1369" t="n">
        <v>33.25</v>
      </c>
      <c r="M1369" t="n">
        <v>5</v>
      </c>
      <c r="N1369" t="n">
        <v>102.3</v>
      </c>
      <c r="O1369" t="n">
        <v>40988.53</v>
      </c>
      <c r="P1369" t="n">
        <v>278.21</v>
      </c>
      <c r="Q1369" t="n">
        <v>444.55</v>
      </c>
      <c r="R1369" t="n">
        <v>66.03</v>
      </c>
      <c r="S1369" t="n">
        <v>48.21</v>
      </c>
      <c r="T1369" t="n">
        <v>2987.34</v>
      </c>
      <c r="U1369" t="n">
        <v>0.73</v>
      </c>
      <c r="V1369" t="n">
        <v>0.78</v>
      </c>
      <c r="W1369" t="n">
        <v>0.18</v>
      </c>
      <c r="X1369" t="n">
        <v>0.17</v>
      </c>
      <c r="Y1369" t="n">
        <v>1</v>
      </c>
      <c r="Z1369" t="n">
        <v>10</v>
      </c>
    </row>
    <row r="1370">
      <c r="A1370" t="n">
        <v>130</v>
      </c>
      <c r="B1370" t="n">
        <v>135</v>
      </c>
      <c r="C1370" t="inlineStr">
        <is>
          <t xml:space="preserve">CONCLUIDO	</t>
        </is>
      </c>
      <c r="D1370" t="n">
        <v>4.8437</v>
      </c>
      <c r="E1370" t="n">
        <v>20.65</v>
      </c>
      <c r="F1370" t="n">
        <v>17.44</v>
      </c>
      <c r="G1370" t="n">
        <v>149.47</v>
      </c>
      <c r="H1370" t="n">
        <v>1.8</v>
      </c>
      <c r="I1370" t="n">
        <v>7</v>
      </c>
      <c r="J1370" t="n">
        <v>331.03</v>
      </c>
      <c r="K1370" t="n">
        <v>59.89</v>
      </c>
      <c r="L1370" t="n">
        <v>33.5</v>
      </c>
      <c r="M1370" t="n">
        <v>5</v>
      </c>
      <c r="N1370" t="n">
        <v>102.64</v>
      </c>
      <c r="O1370" t="n">
        <v>41061.02</v>
      </c>
      <c r="P1370" t="n">
        <v>278.6</v>
      </c>
      <c r="Q1370" t="n">
        <v>444.55</v>
      </c>
      <c r="R1370" t="n">
        <v>65.93000000000001</v>
      </c>
      <c r="S1370" t="n">
        <v>48.21</v>
      </c>
      <c r="T1370" t="n">
        <v>2933.64</v>
      </c>
      <c r="U1370" t="n">
        <v>0.73</v>
      </c>
      <c r="V1370" t="n">
        <v>0.78</v>
      </c>
      <c r="W1370" t="n">
        <v>0.17</v>
      </c>
      <c r="X1370" t="n">
        <v>0.16</v>
      </c>
      <c r="Y1370" t="n">
        <v>1</v>
      </c>
      <c r="Z1370" t="n">
        <v>10</v>
      </c>
    </row>
    <row r="1371">
      <c r="A1371" t="n">
        <v>131</v>
      </c>
      <c r="B1371" t="n">
        <v>135</v>
      </c>
      <c r="C1371" t="inlineStr">
        <is>
          <t xml:space="preserve">CONCLUIDO	</t>
        </is>
      </c>
      <c r="D1371" t="n">
        <v>4.8405</v>
      </c>
      <c r="E1371" t="n">
        <v>20.66</v>
      </c>
      <c r="F1371" t="n">
        <v>17.45</v>
      </c>
      <c r="G1371" t="n">
        <v>149.59</v>
      </c>
      <c r="H1371" t="n">
        <v>1.81</v>
      </c>
      <c r="I1371" t="n">
        <v>7</v>
      </c>
      <c r="J1371" t="n">
        <v>331.62</v>
      </c>
      <c r="K1371" t="n">
        <v>59.89</v>
      </c>
      <c r="L1371" t="n">
        <v>33.75</v>
      </c>
      <c r="M1371" t="n">
        <v>5</v>
      </c>
      <c r="N1371" t="n">
        <v>102.98</v>
      </c>
      <c r="O1371" t="n">
        <v>41133.67</v>
      </c>
      <c r="P1371" t="n">
        <v>279.01</v>
      </c>
      <c r="Q1371" t="n">
        <v>444.55</v>
      </c>
      <c r="R1371" t="n">
        <v>66.38</v>
      </c>
      <c r="S1371" t="n">
        <v>48.21</v>
      </c>
      <c r="T1371" t="n">
        <v>3157.88</v>
      </c>
      <c r="U1371" t="n">
        <v>0.73</v>
      </c>
      <c r="V1371" t="n">
        <v>0.78</v>
      </c>
      <c r="W1371" t="n">
        <v>0.17</v>
      </c>
      <c r="X1371" t="n">
        <v>0.18</v>
      </c>
      <c r="Y1371" t="n">
        <v>1</v>
      </c>
      <c r="Z1371" t="n">
        <v>10</v>
      </c>
    </row>
    <row r="1372">
      <c r="A1372" t="n">
        <v>132</v>
      </c>
      <c r="B1372" t="n">
        <v>135</v>
      </c>
      <c r="C1372" t="inlineStr">
        <is>
          <t xml:space="preserve">CONCLUIDO	</t>
        </is>
      </c>
      <c r="D1372" t="n">
        <v>4.8426</v>
      </c>
      <c r="E1372" t="n">
        <v>20.65</v>
      </c>
      <c r="F1372" t="n">
        <v>17.44</v>
      </c>
      <c r="G1372" t="n">
        <v>149.51</v>
      </c>
      <c r="H1372" t="n">
        <v>1.82</v>
      </c>
      <c r="I1372" t="n">
        <v>7</v>
      </c>
      <c r="J1372" t="n">
        <v>332.21</v>
      </c>
      <c r="K1372" t="n">
        <v>59.89</v>
      </c>
      <c r="L1372" t="n">
        <v>34</v>
      </c>
      <c r="M1372" t="n">
        <v>5</v>
      </c>
      <c r="N1372" t="n">
        <v>103.32</v>
      </c>
      <c r="O1372" t="n">
        <v>41206.49</v>
      </c>
      <c r="P1372" t="n">
        <v>279.17</v>
      </c>
      <c r="Q1372" t="n">
        <v>444.56</v>
      </c>
      <c r="R1372" t="n">
        <v>66</v>
      </c>
      <c r="S1372" t="n">
        <v>48.21</v>
      </c>
      <c r="T1372" t="n">
        <v>2969.63</v>
      </c>
      <c r="U1372" t="n">
        <v>0.73</v>
      </c>
      <c r="V1372" t="n">
        <v>0.78</v>
      </c>
      <c r="W1372" t="n">
        <v>0.18</v>
      </c>
      <c r="X1372" t="n">
        <v>0.17</v>
      </c>
      <c r="Y1372" t="n">
        <v>1</v>
      </c>
      <c r="Z1372" t="n">
        <v>10</v>
      </c>
    </row>
    <row r="1373">
      <c r="A1373" t="n">
        <v>133</v>
      </c>
      <c r="B1373" t="n">
        <v>135</v>
      </c>
      <c r="C1373" t="inlineStr">
        <is>
          <t xml:space="preserve">CONCLUIDO	</t>
        </is>
      </c>
      <c r="D1373" t="n">
        <v>4.8439</v>
      </c>
      <c r="E1373" t="n">
        <v>20.64</v>
      </c>
      <c r="F1373" t="n">
        <v>17.44</v>
      </c>
      <c r="G1373" t="n">
        <v>149.47</v>
      </c>
      <c r="H1373" t="n">
        <v>1.83</v>
      </c>
      <c r="I1373" t="n">
        <v>7</v>
      </c>
      <c r="J1373" t="n">
        <v>332.8</v>
      </c>
      <c r="K1373" t="n">
        <v>59.89</v>
      </c>
      <c r="L1373" t="n">
        <v>34.25</v>
      </c>
      <c r="M1373" t="n">
        <v>5</v>
      </c>
      <c r="N1373" t="n">
        <v>103.66</v>
      </c>
      <c r="O1373" t="n">
        <v>41279.48</v>
      </c>
      <c r="P1373" t="n">
        <v>279.67</v>
      </c>
      <c r="Q1373" t="n">
        <v>444.56</v>
      </c>
      <c r="R1373" t="n">
        <v>65.83</v>
      </c>
      <c r="S1373" t="n">
        <v>48.21</v>
      </c>
      <c r="T1373" t="n">
        <v>2884.31</v>
      </c>
      <c r="U1373" t="n">
        <v>0.73</v>
      </c>
      <c r="V1373" t="n">
        <v>0.78</v>
      </c>
      <c r="W1373" t="n">
        <v>0.18</v>
      </c>
      <c r="X1373" t="n">
        <v>0.16</v>
      </c>
      <c r="Y1373" t="n">
        <v>1</v>
      </c>
      <c r="Z1373" t="n">
        <v>10</v>
      </c>
    </row>
    <row r="1374">
      <c r="A1374" t="n">
        <v>134</v>
      </c>
      <c r="B1374" t="n">
        <v>135</v>
      </c>
      <c r="C1374" t="inlineStr">
        <is>
          <t xml:space="preserve">CONCLUIDO	</t>
        </is>
      </c>
      <c r="D1374" t="n">
        <v>4.8416</v>
      </c>
      <c r="E1374" t="n">
        <v>20.65</v>
      </c>
      <c r="F1374" t="n">
        <v>17.45</v>
      </c>
      <c r="G1374" t="n">
        <v>149.55</v>
      </c>
      <c r="H1374" t="n">
        <v>1.84</v>
      </c>
      <c r="I1374" t="n">
        <v>7</v>
      </c>
      <c r="J1374" t="n">
        <v>333.39</v>
      </c>
      <c r="K1374" t="n">
        <v>59.89</v>
      </c>
      <c r="L1374" t="n">
        <v>34.5</v>
      </c>
      <c r="M1374" t="n">
        <v>5</v>
      </c>
      <c r="N1374" t="n">
        <v>104.01</v>
      </c>
      <c r="O1374" t="n">
        <v>41352.63</v>
      </c>
      <c r="P1374" t="n">
        <v>279.89</v>
      </c>
      <c r="Q1374" t="n">
        <v>444.55</v>
      </c>
      <c r="R1374" t="n">
        <v>66.23</v>
      </c>
      <c r="S1374" t="n">
        <v>48.21</v>
      </c>
      <c r="T1374" t="n">
        <v>3084.07</v>
      </c>
      <c r="U1374" t="n">
        <v>0.73</v>
      </c>
      <c r="V1374" t="n">
        <v>0.78</v>
      </c>
      <c r="W1374" t="n">
        <v>0.17</v>
      </c>
      <c r="X1374" t="n">
        <v>0.17</v>
      </c>
      <c r="Y1374" t="n">
        <v>1</v>
      </c>
      <c r="Z1374" t="n">
        <v>10</v>
      </c>
    </row>
    <row r="1375">
      <c r="A1375" t="n">
        <v>135</v>
      </c>
      <c r="B1375" t="n">
        <v>135</v>
      </c>
      <c r="C1375" t="inlineStr">
        <is>
          <t xml:space="preserve">CONCLUIDO	</t>
        </is>
      </c>
      <c r="D1375" t="n">
        <v>4.8437</v>
      </c>
      <c r="E1375" t="n">
        <v>20.65</v>
      </c>
      <c r="F1375" t="n">
        <v>17.44</v>
      </c>
      <c r="G1375" t="n">
        <v>149.47</v>
      </c>
      <c r="H1375" t="n">
        <v>1.85</v>
      </c>
      <c r="I1375" t="n">
        <v>7</v>
      </c>
      <c r="J1375" t="n">
        <v>333.99</v>
      </c>
      <c r="K1375" t="n">
        <v>59.89</v>
      </c>
      <c r="L1375" t="n">
        <v>34.75</v>
      </c>
      <c r="M1375" t="n">
        <v>5</v>
      </c>
      <c r="N1375" t="n">
        <v>104.35</v>
      </c>
      <c r="O1375" t="n">
        <v>41426.07</v>
      </c>
      <c r="P1375" t="n">
        <v>279.76</v>
      </c>
      <c r="Q1375" t="n">
        <v>444.55</v>
      </c>
      <c r="R1375" t="n">
        <v>65.84999999999999</v>
      </c>
      <c r="S1375" t="n">
        <v>48.21</v>
      </c>
      <c r="T1375" t="n">
        <v>2897.11</v>
      </c>
      <c r="U1375" t="n">
        <v>0.73</v>
      </c>
      <c r="V1375" t="n">
        <v>0.78</v>
      </c>
      <c r="W1375" t="n">
        <v>0.18</v>
      </c>
      <c r="X1375" t="n">
        <v>0.16</v>
      </c>
      <c r="Y1375" t="n">
        <v>1</v>
      </c>
      <c r="Z1375" t="n">
        <v>10</v>
      </c>
    </row>
    <row r="1376">
      <c r="A1376" t="n">
        <v>136</v>
      </c>
      <c r="B1376" t="n">
        <v>135</v>
      </c>
      <c r="C1376" t="inlineStr">
        <is>
          <t xml:space="preserve">CONCLUIDO	</t>
        </is>
      </c>
      <c r="D1376" t="n">
        <v>4.8436</v>
      </c>
      <c r="E1376" t="n">
        <v>20.65</v>
      </c>
      <c r="F1376" t="n">
        <v>17.44</v>
      </c>
      <c r="G1376" t="n">
        <v>149.48</v>
      </c>
      <c r="H1376" t="n">
        <v>1.86</v>
      </c>
      <c r="I1376" t="n">
        <v>7</v>
      </c>
      <c r="J1376" t="n">
        <v>334.58</v>
      </c>
      <c r="K1376" t="n">
        <v>59.89</v>
      </c>
      <c r="L1376" t="n">
        <v>35</v>
      </c>
      <c r="M1376" t="n">
        <v>5</v>
      </c>
      <c r="N1376" t="n">
        <v>104.7</v>
      </c>
      <c r="O1376" t="n">
        <v>41499.57</v>
      </c>
      <c r="P1376" t="n">
        <v>280.04</v>
      </c>
      <c r="Q1376" t="n">
        <v>444.56</v>
      </c>
      <c r="R1376" t="n">
        <v>65.84</v>
      </c>
      <c r="S1376" t="n">
        <v>48.21</v>
      </c>
      <c r="T1376" t="n">
        <v>2888.91</v>
      </c>
      <c r="U1376" t="n">
        <v>0.73</v>
      </c>
      <c r="V1376" t="n">
        <v>0.78</v>
      </c>
      <c r="W1376" t="n">
        <v>0.18</v>
      </c>
      <c r="X1376" t="n">
        <v>0.16</v>
      </c>
      <c r="Y1376" t="n">
        <v>1</v>
      </c>
      <c r="Z1376" t="n">
        <v>10</v>
      </c>
    </row>
    <row r="1377">
      <c r="A1377" t="n">
        <v>137</v>
      </c>
      <c r="B1377" t="n">
        <v>135</v>
      </c>
      <c r="C1377" t="inlineStr">
        <is>
          <t xml:space="preserve">CONCLUIDO	</t>
        </is>
      </c>
      <c r="D1377" t="n">
        <v>4.8482</v>
      </c>
      <c r="E1377" t="n">
        <v>20.63</v>
      </c>
      <c r="F1377" t="n">
        <v>17.42</v>
      </c>
      <c r="G1377" t="n">
        <v>149.31</v>
      </c>
      <c r="H1377" t="n">
        <v>1.87</v>
      </c>
      <c r="I1377" t="n">
        <v>7</v>
      </c>
      <c r="J1377" t="n">
        <v>335.18</v>
      </c>
      <c r="K1377" t="n">
        <v>59.89</v>
      </c>
      <c r="L1377" t="n">
        <v>35.25</v>
      </c>
      <c r="M1377" t="n">
        <v>5</v>
      </c>
      <c r="N1377" t="n">
        <v>105.04</v>
      </c>
      <c r="O1377" t="n">
        <v>41573.23</v>
      </c>
      <c r="P1377" t="n">
        <v>279.66</v>
      </c>
      <c r="Q1377" t="n">
        <v>444.55</v>
      </c>
      <c r="R1377" t="n">
        <v>65.06999999999999</v>
      </c>
      <c r="S1377" t="n">
        <v>48.21</v>
      </c>
      <c r="T1377" t="n">
        <v>2506.2</v>
      </c>
      <c r="U1377" t="n">
        <v>0.74</v>
      </c>
      <c r="V1377" t="n">
        <v>0.78</v>
      </c>
      <c r="W1377" t="n">
        <v>0.18</v>
      </c>
      <c r="X1377" t="n">
        <v>0.14</v>
      </c>
      <c r="Y1377" t="n">
        <v>1</v>
      </c>
      <c r="Z1377" t="n">
        <v>10</v>
      </c>
    </row>
    <row r="1378">
      <c r="A1378" t="n">
        <v>138</v>
      </c>
      <c r="B1378" t="n">
        <v>135</v>
      </c>
      <c r="C1378" t="inlineStr">
        <is>
          <t xml:space="preserve">CONCLUIDO	</t>
        </is>
      </c>
      <c r="D1378" t="n">
        <v>4.8526</v>
      </c>
      <c r="E1378" t="n">
        <v>20.61</v>
      </c>
      <c r="F1378" t="n">
        <v>17.4</v>
      </c>
      <c r="G1378" t="n">
        <v>149.15</v>
      </c>
      <c r="H1378" t="n">
        <v>1.88</v>
      </c>
      <c r="I1378" t="n">
        <v>7</v>
      </c>
      <c r="J1378" t="n">
        <v>335.78</v>
      </c>
      <c r="K1378" t="n">
        <v>59.89</v>
      </c>
      <c r="L1378" t="n">
        <v>35.5</v>
      </c>
      <c r="M1378" t="n">
        <v>5</v>
      </c>
      <c r="N1378" t="n">
        <v>105.39</v>
      </c>
      <c r="O1378" t="n">
        <v>41647.07</v>
      </c>
      <c r="P1378" t="n">
        <v>279.26</v>
      </c>
      <c r="Q1378" t="n">
        <v>444.56</v>
      </c>
      <c r="R1378" t="n">
        <v>64.56999999999999</v>
      </c>
      <c r="S1378" t="n">
        <v>48.21</v>
      </c>
      <c r="T1378" t="n">
        <v>2255.66</v>
      </c>
      <c r="U1378" t="n">
        <v>0.75</v>
      </c>
      <c r="V1378" t="n">
        <v>0.78</v>
      </c>
      <c r="W1378" t="n">
        <v>0.17</v>
      </c>
      <c r="X1378" t="n">
        <v>0.12</v>
      </c>
      <c r="Y1378" t="n">
        <v>1</v>
      </c>
      <c r="Z1378" t="n">
        <v>10</v>
      </c>
    </row>
    <row r="1379">
      <c r="A1379" t="n">
        <v>139</v>
      </c>
      <c r="B1379" t="n">
        <v>135</v>
      </c>
      <c r="C1379" t="inlineStr">
        <is>
          <t xml:space="preserve">CONCLUIDO	</t>
        </is>
      </c>
      <c r="D1379" t="n">
        <v>4.8476</v>
      </c>
      <c r="E1379" t="n">
        <v>20.63</v>
      </c>
      <c r="F1379" t="n">
        <v>17.42</v>
      </c>
      <c r="G1379" t="n">
        <v>149.33</v>
      </c>
      <c r="H1379" t="n">
        <v>1.89</v>
      </c>
      <c r="I1379" t="n">
        <v>7</v>
      </c>
      <c r="J1379" t="n">
        <v>336.38</v>
      </c>
      <c r="K1379" t="n">
        <v>59.89</v>
      </c>
      <c r="L1379" t="n">
        <v>35.75</v>
      </c>
      <c r="M1379" t="n">
        <v>5</v>
      </c>
      <c r="N1379" t="n">
        <v>105.74</v>
      </c>
      <c r="O1379" t="n">
        <v>41721.08</v>
      </c>
      <c r="P1379" t="n">
        <v>279.47</v>
      </c>
      <c r="Q1379" t="n">
        <v>444.55</v>
      </c>
      <c r="R1379" t="n">
        <v>65.36</v>
      </c>
      <c r="S1379" t="n">
        <v>48.21</v>
      </c>
      <c r="T1379" t="n">
        <v>2650.97</v>
      </c>
      <c r="U1379" t="n">
        <v>0.74</v>
      </c>
      <c r="V1379" t="n">
        <v>0.78</v>
      </c>
      <c r="W1379" t="n">
        <v>0.17</v>
      </c>
      <c r="X1379" t="n">
        <v>0.15</v>
      </c>
      <c r="Y1379" t="n">
        <v>1</v>
      </c>
      <c r="Z1379" t="n">
        <v>10</v>
      </c>
    </row>
    <row r="1380">
      <c r="A1380" t="n">
        <v>140</v>
      </c>
      <c r="B1380" t="n">
        <v>135</v>
      </c>
      <c r="C1380" t="inlineStr">
        <is>
          <t xml:space="preserve">CONCLUIDO	</t>
        </is>
      </c>
      <c r="D1380" t="n">
        <v>4.8393</v>
      </c>
      <c r="E1380" t="n">
        <v>20.66</v>
      </c>
      <c r="F1380" t="n">
        <v>17.46</v>
      </c>
      <c r="G1380" t="n">
        <v>149.63</v>
      </c>
      <c r="H1380" t="n">
        <v>1.9</v>
      </c>
      <c r="I1380" t="n">
        <v>7</v>
      </c>
      <c r="J1380" t="n">
        <v>336.98</v>
      </c>
      <c r="K1380" t="n">
        <v>59.89</v>
      </c>
      <c r="L1380" t="n">
        <v>36</v>
      </c>
      <c r="M1380" t="n">
        <v>5</v>
      </c>
      <c r="N1380" t="n">
        <v>106.09</v>
      </c>
      <c r="O1380" t="n">
        <v>41795.26</v>
      </c>
      <c r="P1380" t="n">
        <v>279.77</v>
      </c>
      <c r="Q1380" t="n">
        <v>444.55</v>
      </c>
      <c r="R1380" t="n">
        <v>66.64</v>
      </c>
      <c r="S1380" t="n">
        <v>48.21</v>
      </c>
      <c r="T1380" t="n">
        <v>3291.34</v>
      </c>
      <c r="U1380" t="n">
        <v>0.72</v>
      </c>
      <c r="V1380" t="n">
        <v>0.78</v>
      </c>
      <c r="W1380" t="n">
        <v>0.17</v>
      </c>
      <c r="X1380" t="n">
        <v>0.18</v>
      </c>
      <c r="Y1380" t="n">
        <v>1</v>
      </c>
      <c r="Z1380" t="n">
        <v>10</v>
      </c>
    </row>
    <row r="1381">
      <c r="A1381" t="n">
        <v>141</v>
      </c>
      <c r="B1381" t="n">
        <v>135</v>
      </c>
      <c r="C1381" t="inlineStr">
        <is>
          <t xml:space="preserve">CONCLUIDO	</t>
        </is>
      </c>
      <c r="D1381" t="n">
        <v>4.8384</v>
      </c>
      <c r="E1381" t="n">
        <v>20.67</v>
      </c>
      <c r="F1381" t="n">
        <v>17.46</v>
      </c>
      <c r="G1381" t="n">
        <v>149.66</v>
      </c>
      <c r="H1381" t="n">
        <v>1.91</v>
      </c>
      <c r="I1381" t="n">
        <v>7</v>
      </c>
      <c r="J1381" t="n">
        <v>337.58</v>
      </c>
      <c r="K1381" t="n">
        <v>59.89</v>
      </c>
      <c r="L1381" t="n">
        <v>36.25</v>
      </c>
      <c r="M1381" t="n">
        <v>5</v>
      </c>
      <c r="N1381" t="n">
        <v>106.45</v>
      </c>
      <c r="O1381" t="n">
        <v>41869.62</v>
      </c>
      <c r="P1381" t="n">
        <v>279.56</v>
      </c>
      <c r="Q1381" t="n">
        <v>444.56</v>
      </c>
      <c r="R1381" t="n">
        <v>66.63</v>
      </c>
      <c r="S1381" t="n">
        <v>48.21</v>
      </c>
      <c r="T1381" t="n">
        <v>3287.36</v>
      </c>
      <c r="U1381" t="n">
        <v>0.72</v>
      </c>
      <c r="V1381" t="n">
        <v>0.78</v>
      </c>
      <c r="W1381" t="n">
        <v>0.18</v>
      </c>
      <c r="X1381" t="n">
        <v>0.18</v>
      </c>
      <c r="Y1381" t="n">
        <v>1</v>
      </c>
      <c r="Z1381" t="n">
        <v>10</v>
      </c>
    </row>
    <row r="1382">
      <c r="A1382" t="n">
        <v>142</v>
      </c>
      <c r="B1382" t="n">
        <v>135</v>
      </c>
      <c r="C1382" t="inlineStr">
        <is>
          <t xml:space="preserve">CONCLUIDO	</t>
        </is>
      </c>
      <c r="D1382" t="n">
        <v>4.8411</v>
      </c>
      <c r="E1382" t="n">
        <v>20.66</v>
      </c>
      <c r="F1382" t="n">
        <v>17.45</v>
      </c>
      <c r="G1382" t="n">
        <v>149.57</v>
      </c>
      <c r="H1382" t="n">
        <v>1.92</v>
      </c>
      <c r="I1382" t="n">
        <v>7</v>
      </c>
      <c r="J1382" t="n">
        <v>338.19</v>
      </c>
      <c r="K1382" t="n">
        <v>59.89</v>
      </c>
      <c r="L1382" t="n">
        <v>36.5</v>
      </c>
      <c r="M1382" t="n">
        <v>5</v>
      </c>
      <c r="N1382" t="n">
        <v>106.8</v>
      </c>
      <c r="O1382" t="n">
        <v>41944.15</v>
      </c>
      <c r="P1382" t="n">
        <v>279.45</v>
      </c>
      <c r="Q1382" t="n">
        <v>444.55</v>
      </c>
      <c r="R1382" t="n">
        <v>66.23999999999999</v>
      </c>
      <c r="S1382" t="n">
        <v>48.21</v>
      </c>
      <c r="T1382" t="n">
        <v>3087.76</v>
      </c>
      <c r="U1382" t="n">
        <v>0.73</v>
      </c>
      <c r="V1382" t="n">
        <v>0.78</v>
      </c>
      <c r="W1382" t="n">
        <v>0.18</v>
      </c>
      <c r="X1382" t="n">
        <v>0.17</v>
      </c>
      <c r="Y1382" t="n">
        <v>1</v>
      </c>
      <c r="Z1382" t="n">
        <v>10</v>
      </c>
    </row>
    <row r="1383">
      <c r="A1383" t="n">
        <v>143</v>
      </c>
      <c r="B1383" t="n">
        <v>135</v>
      </c>
      <c r="C1383" t="inlineStr">
        <is>
          <t xml:space="preserve">CONCLUIDO	</t>
        </is>
      </c>
      <c r="D1383" t="n">
        <v>4.8417</v>
      </c>
      <c r="E1383" t="n">
        <v>20.65</v>
      </c>
      <c r="F1383" t="n">
        <v>17.45</v>
      </c>
      <c r="G1383" t="n">
        <v>149.55</v>
      </c>
      <c r="H1383" t="n">
        <v>1.93</v>
      </c>
      <c r="I1383" t="n">
        <v>7</v>
      </c>
      <c r="J1383" t="n">
        <v>338.79</v>
      </c>
      <c r="K1383" t="n">
        <v>59.89</v>
      </c>
      <c r="L1383" t="n">
        <v>36.75</v>
      </c>
      <c r="M1383" t="n">
        <v>5</v>
      </c>
      <c r="N1383" t="n">
        <v>107.16</v>
      </c>
      <c r="O1383" t="n">
        <v>42018.86</v>
      </c>
      <c r="P1383" t="n">
        <v>279.16</v>
      </c>
      <c r="Q1383" t="n">
        <v>444.55</v>
      </c>
      <c r="R1383" t="n">
        <v>66.13</v>
      </c>
      <c r="S1383" t="n">
        <v>48.21</v>
      </c>
      <c r="T1383" t="n">
        <v>3037.46</v>
      </c>
      <c r="U1383" t="n">
        <v>0.73</v>
      </c>
      <c r="V1383" t="n">
        <v>0.78</v>
      </c>
      <c r="W1383" t="n">
        <v>0.18</v>
      </c>
      <c r="X1383" t="n">
        <v>0.17</v>
      </c>
      <c r="Y1383" t="n">
        <v>1</v>
      </c>
      <c r="Z1383" t="n">
        <v>10</v>
      </c>
    </row>
    <row r="1384">
      <c r="A1384" t="n">
        <v>144</v>
      </c>
      <c r="B1384" t="n">
        <v>135</v>
      </c>
      <c r="C1384" t="inlineStr">
        <is>
          <t xml:space="preserve">CONCLUIDO	</t>
        </is>
      </c>
      <c r="D1384" t="n">
        <v>4.842</v>
      </c>
      <c r="E1384" t="n">
        <v>20.65</v>
      </c>
      <c r="F1384" t="n">
        <v>17.45</v>
      </c>
      <c r="G1384" t="n">
        <v>149.53</v>
      </c>
      <c r="H1384" t="n">
        <v>1.94</v>
      </c>
      <c r="I1384" t="n">
        <v>7</v>
      </c>
      <c r="J1384" t="n">
        <v>339.4</v>
      </c>
      <c r="K1384" t="n">
        <v>59.89</v>
      </c>
      <c r="L1384" t="n">
        <v>37</v>
      </c>
      <c r="M1384" t="n">
        <v>5</v>
      </c>
      <c r="N1384" t="n">
        <v>107.51</v>
      </c>
      <c r="O1384" t="n">
        <v>42093.75</v>
      </c>
      <c r="P1384" t="n">
        <v>279.14</v>
      </c>
      <c r="Q1384" t="n">
        <v>444.55</v>
      </c>
      <c r="R1384" t="n">
        <v>66.15000000000001</v>
      </c>
      <c r="S1384" t="n">
        <v>48.21</v>
      </c>
      <c r="T1384" t="n">
        <v>3047.19</v>
      </c>
      <c r="U1384" t="n">
        <v>0.73</v>
      </c>
      <c r="V1384" t="n">
        <v>0.78</v>
      </c>
      <c r="W1384" t="n">
        <v>0.17</v>
      </c>
      <c r="X1384" t="n">
        <v>0.17</v>
      </c>
      <c r="Y1384" t="n">
        <v>1</v>
      </c>
      <c r="Z1384" t="n">
        <v>10</v>
      </c>
    </row>
    <row r="1385">
      <c r="A1385" t="n">
        <v>145</v>
      </c>
      <c r="B1385" t="n">
        <v>135</v>
      </c>
      <c r="C1385" t="inlineStr">
        <is>
          <t xml:space="preserve">CONCLUIDO	</t>
        </is>
      </c>
      <c r="D1385" t="n">
        <v>4.8412</v>
      </c>
      <c r="E1385" t="n">
        <v>20.66</v>
      </c>
      <c r="F1385" t="n">
        <v>17.45</v>
      </c>
      <c r="G1385" t="n">
        <v>149.56</v>
      </c>
      <c r="H1385" t="n">
        <v>1.95</v>
      </c>
      <c r="I1385" t="n">
        <v>7</v>
      </c>
      <c r="J1385" t="n">
        <v>340.01</v>
      </c>
      <c r="K1385" t="n">
        <v>59.89</v>
      </c>
      <c r="L1385" t="n">
        <v>37.25</v>
      </c>
      <c r="M1385" t="n">
        <v>5</v>
      </c>
      <c r="N1385" t="n">
        <v>107.87</v>
      </c>
      <c r="O1385" t="n">
        <v>42168.82</v>
      </c>
      <c r="P1385" t="n">
        <v>278.95</v>
      </c>
      <c r="Q1385" t="n">
        <v>444.55</v>
      </c>
      <c r="R1385" t="n">
        <v>66.27</v>
      </c>
      <c r="S1385" t="n">
        <v>48.21</v>
      </c>
      <c r="T1385" t="n">
        <v>3104.17</v>
      </c>
      <c r="U1385" t="n">
        <v>0.73</v>
      </c>
      <c r="V1385" t="n">
        <v>0.78</v>
      </c>
      <c r="W1385" t="n">
        <v>0.17</v>
      </c>
      <c r="X1385" t="n">
        <v>0.17</v>
      </c>
      <c r="Y1385" t="n">
        <v>1</v>
      </c>
      <c r="Z1385" t="n">
        <v>10</v>
      </c>
    </row>
    <row r="1386">
      <c r="A1386" t="n">
        <v>146</v>
      </c>
      <c r="B1386" t="n">
        <v>135</v>
      </c>
      <c r="C1386" t="inlineStr">
        <is>
          <t xml:space="preserve">CONCLUIDO	</t>
        </is>
      </c>
      <c r="D1386" t="n">
        <v>4.8381</v>
      </c>
      <c r="E1386" t="n">
        <v>20.67</v>
      </c>
      <c r="F1386" t="n">
        <v>17.46</v>
      </c>
      <c r="G1386" t="n">
        <v>149.68</v>
      </c>
      <c r="H1386" t="n">
        <v>1.96</v>
      </c>
      <c r="I1386" t="n">
        <v>7</v>
      </c>
      <c r="J1386" t="n">
        <v>340.62</v>
      </c>
      <c r="K1386" t="n">
        <v>59.89</v>
      </c>
      <c r="L1386" t="n">
        <v>37.5</v>
      </c>
      <c r="M1386" t="n">
        <v>5</v>
      </c>
      <c r="N1386" t="n">
        <v>108.23</v>
      </c>
      <c r="O1386" t="n">
        <v>42244.08</v>
      </c>
      <c r="P1386" t="n">
        <v>279.51</v>
      </c>
      <c r="Q1386" t="n">
        <v>444.55</v>
      </c>
      <c r="R1386" t="n">
        <v>66.73</v>
      </c>
      <c r="S1386" t="n">
        <v>48.21</v>
      </c>
      <c r="T1386" t="n">
        <v>3335.42</v>
      </c>
      <c r="U1386" t="n">
        <v>0.72</v>
      </c>
      <c r="V1386" t="n">
        <v>0.78</v>
      </c>
      <c r="W1386" t="n">
        <v>0.17</v>
      </c>
      <c r="X1386" t="n">
        <v>0.19</v>
      </c>
      <c r="Y1386" t="n">
        <v>1</v>
      </c>
      <c r="Z1386" t="n">
        <v>10</v>
      </c>
    </row>
    <row r="1387">
      <c r="A1387" t="n">
        <v>147</v>
      </c>
      <c r="B1387" t="n">
        <v>135</v>
      </c>
      <c r="C1387" t="inlineStr">
        <is>
          <t xml:space="preserve">CONCLUIDO	</t>
        </is>
      </c>
      <c r="D1387" t="n">
        <v>4.8406</v>
      </c>
      <c r="E1387" t="n">
        <v>20.66</v>
      </c>
      <c r="F1387" t="n">
        <v>17.45</v>
      </c>
      <c r="G1387" t="n">
        <v>149.59</v>
      </c>
      <c r="H1387" t="n">
        <v>1.97</v>
      </c>
      <c r="I1387" t="n">
        <v>7</v>
      </c>
      <c r="J1387" t="n">
        <v>341.23</v>
      </c>
      <c r="K1387" t="n">
        <v>59.89</v>
      </c>
      <c r="L1387" t="n">
        <v>37.75</v>
      </c>
      <c r="M1387" t="n">
        <v>5</v>
      </c>
      <c r="N1387" t="n">
        <v>108.59</v>
      </c>
      <c r="O1387" t="n">
        <v>42319.51</v>
      </c>
      <c r="P1387" t="n">
        <v>279.55</v>
      </c>
      <c r="Q1387" t="n">
        <v>444.6</v>
      </c>
      <c r="R1387" t="n">
        <v>66.3</v>
      </c>
      <c r="S1387" t="n">
        <v>48.21</v>
      </c>
      <c r="T1387" t="n">
        <v>3121.27</v>
      </c>
      <c r="U1387" t="n">
        <v>0.73</v>
      </c>
      <c r="V1387" t="n">
        <v>0.78</v>
      </c>
      <c r="W1387" t="n">
        <v>0.18</v>
      </c>
      <c r="X1387" t="n">
        <v>0.17</v>
      </c>
      <c r="Y1387" t="n">
        <v>1</v>
      </c>
      <c r="Z1387" t="n">
        <v>10</v>
      </c>
    </row>
    <row r="1388">
      <c r="A1388" t="n">
        <v>148</v>
      </c>
      <c r="B1388" t="n">
        <v>135</v>
      </c>
      <c r="C1388" t="inlineStr">
        <is>
          <t xml:space="preserve">CONCLUIDO	</t>
        </is>
      </c>
      <c r="D1388" t="n">
        <v>4.8416</v>
      </c>
      <c r="E1388" t="n">
        <v>20.65</v>
      </c>
      <c r="F1388" t="n">
        <v>17.45</v>
      </c>
      <c r="G1388" t="n">
        <v>149.55</v>
      </c>
      <c r="H1388" t="n">
        <v>1.98</v>
      </c>
      <c r="I1388" t="n">
        <v>7</v>
      </c>
      <c r="J1388" t="n">
        <v>341.84</v>
      </c>
      <c r="K1388" t="n">
        <v>59.89</v>
      </c>
      <c r="L1388" t="n">
        <v>38</v>
      </c>
      <c r="M1388" t="n">
        <v>5</v>
      </c>
      <c r="N1388" t="n">
        <v>108.96</v>
      </c>
      <c r="O1388" t="n">
        <v>42395.13</v>
      </c>
      <c r="P1388" t="n">
        <v>279.52</v>
      </c>
      <c r="Q1388" t="n">
        <v>444.57</v>
      </c>
      <c r="R1388" t="n">
        <v>66.16</v>
      </c>
      <c r="S1388" t="n">
        <v>48.21</v>
      </c>
      <c r="T1388" t="n">
        <v>3050.24</v>
      </c>
      <c r="U1388" t="n">
        <v>0.73</v>
      </c>
      <c r="V1388" t="n">
        <v>0.78</v>
      </c>
      <c r="W1388" t="n">
        <v>0.18</v>
      </c>
      <c r="X1388" t="n">
        <v>0.17</v>
      </c>
      <c r="Y1388" t="n">
        <v>1</v>
      </c>
      <c r="Z1388" t="n">
        <v>10</v>
      </c>
    </row>
    <row r="1389">
      <c r="A1389" t="n">
        <v>149</v>
      </c>
      <c r="B1389" t="n">
        <v>135</v>
      </c>
      <c r="C1389" t="inlineStr">
        <is>
          <t xml:space="preserve">CONCLUIDO	</t>
        </is>
      </c>
      <c r="D1389" t="n">
        <v>4.8384</v>
      </c>
      <c r="E1389" t="n">
        <v>20.67</v>
      </c>
      <c r="F1389" t="n">
        <v>17.46</v>
      </c>
      <c r="G1389" t="n">
        <v>149.67</v>
      </c>
      <c r="H1389" t="n">
        <v>1.99</v>
      </c>
      <c r="I1389" t="n">
        <v>7</v>
      </c>
      <c r="J1389" t="n">
        <v>342.46</v>
      </c>
      <c r="K1389" t="n">
        <v>59.89</v>
      </c>
      <c r="L1389" t="n">
        <v>38.25</v>
      </c>
      <c r="M1389" t="n">
        <v>5</v>
      </c>
      <c r="N1389" t="n">
        <v>109.32</v>
      </c>
      <c r="O1389" t="n">
        <v>42470.94</v>
      </c>
      <c r="P1389" t="n">
        <v>279.36</v>
      </c>
      <c r="Q1389" t="n">
        <v>444.55</v>
      </c>
      <c r="R1389" t="n">
        <v>66.70999999999999</v>
      </c>
      <c r="S1389" t="n">
        <v>48.21</v>
      </c>
      <c r="T1389" t="n">
        <v>3324.46</v>
      </c>
      <c r="U1389" t="n">
        <v>0.72</v>
      </c>
      <c r="V1389" t="n">
        <v>0.78</v>
      </c>
      <c r="W1389" t="n">
        <v>0.17</v>
      </c>
      <c r="X1389" t="n">
        <v>0.18</v>
      </c>
      <c r="Y1389" t="n">
        <v>1</v>
      </c>
      <c r="Z1389" t="n">
        <v>10</v>
      </c>
    </row>
    <row r="1390">
      <c r="A1390" t="n">
        <v>150</v>
      </c>
      <c r="B1390" t="n">
        <v>135</v>
      </c>
      <c r="C1390" t="inlineStr">
        <is>
          <t xml:space="preserve">CONCLUIDO	</t>
        </is>
      </c>
      <c r="D1390" t="n">
        <v>4.8412</v>
      </c>
      <c r="E1390" t="n">
        <v>20.66</v>
      </c>
      <c r="F1390" t="n">
        <v>17.45</v>
      </c>
      <c r="G1390" t="n">
        <v>149.56</v>
      </c>
      <c r="H1390" t="n">
        <v>2</v>
      </c>
      <c r="I1390" t="n">
        <v>7</v>
      </c>
      <c r="J1390" t="n">
        <v>343.08</v>
      </c>
      <c r="K1390" t="n">
        <v>59.89</v>
      </c>
      <c r="L1390" t="n">
        <v>38.5</v>
      </c>
      <c r="M1390" t="n">
        <v>5</v>
      </c>
      <c r="N1390" t="n">
        <v>109.69</v>
      </c>
      <c r="O1390" t="n">
        <v>42546.93</v>
      </c>
      <c r="P1390" t="n">
        <v>279.19</v>
      </c>
      <c r="Q1390" t="n">
        <v>444.55</v>
      </c>
      <c r="R1390" t="n">
        <v>66.20999999999999</v>
      </c>
      <c r="S1390" t="n">
        <v>48.21</v>
      </c>
      <c r="T1390" t="n">
        <v>3076.53</v>
      </c>
      <c r="U1390" t="n">
        <v>0.73</v>
      </c>
      <c r="V1390" t="n">
        <v>0.78</v>
      </c>
      <c r="W1390" t="n">
        <v>0.18</v>
      </c>
      <c r="X1390" t="n">
        <v>0.17</v>
      </c>
      <c r="Y1390" t="n">
        <v>1</v>
      </c>
      <c r="Z1390" t="n">
        <v>10</v>
      </c>
    </row>
    <row r="1391">
      <c r="A1391" t="n">
        <v>151</v>
      </c>
      <c r="B1391" t="n">
        <v>135</v>
      </c>
      <c r="C1391" t="inlineStr">
        <is>
          <t xml:space="preserve">CONCLUIDO	</t>
        </is>
      </c>
      <c r="D1391" t="n">
        <v>4.8448</v>
      </c>
      <c r="E1391" t="n">
        <v>20.64</v>
      </c>
      <c r="F1391" t="n">
        <v>17.43</v>
      </c>
      <c r="G1391" t="n">
        <v>149.43</v>
      </c>
      <c r="H1391" t="n">
        <v>2.01</v>
      </c>
      <c r="I1391" t="n">
        <v>7</v>
      </c>
      <c r="J1391" t="n">
        <v>343.69</v>
      </c>
      <c r="K1391" t="n">
        <v>59.89</v>
      </c>
      <c r="L1391" t="n">
        <v>38.75</v>
      </c>
      <c r="M1391" t="n">
        <v>5</v>
      </c>
      <c r="N1391" t="n">
        <v>110.06</v>
      </c>
      <c r="O1391" t="n">
        <v>42623.24</v>
      </c>
      <c r="P1391" t="n">
        <v>278.65</v>
      </c>
      <c r="Q1391" t="n">
        <v>444.56</v>
      </c>
      <c r="R1391" t="n">
        <v>65.64</v>
      </c>
      <c r="S1391" t="n">
        <v>48.21</v>
      </c>
      <c r="T1391" t="n">
        <v>2791.45</v>
      </c>
      <c r="U1391" t="n">
        <v>0.73</v>
      </c>
      <c r="V1391" t="n">
        <v>0.78</v>
      </c>
      <c r="W1391" t="n">
        <v>0.18</v>
      </c>
      <c r="X1391" t="n">
        <v>0.16</v>
      </c>
      <c r="Y1391" t="n">
        <v>1</v>
      </c>
      <c r="Z1391" t="n">
        <v>10</v>
      </c>
    </row>
    <row r="1392">
      <c r="A1392" t="n">
        <v>152</v>
      </c>
      <c r="B1392" t="n">
        <v>135</v>
      </c>
      <c r="C1392" t="inlineStr">
        <is>
          <t xml:space="preserve">CONCLUIDO	</t>
        </is>
      </c>
      <c r="D1392" t="n">
        <v>4.844</v>
      </c>
      <c r="E1392" t="n">
        <v>20.64</v>
      </c>
      <c r="F1392" t="n">
        <v>17.44</v>
      </c>
      <c r="G1392" t="n">
        <v>149.46</v>
      </c>
      <c r="H1392" t="n">
        <v>2.02</v>
      </c>
      <c r="I1392" t="n">
        <v>7</v>
      </c>
      <c r="J1392" t="n">
        <v>344.31</v>
      </c>
      <c r="K1392" t="n">
        <v>59.89</v>
      </c>
      <c r="L1392" t="n">
        <v>39</v>
      </c>
      <c r="M1392" t="n">
        <v>5</v>
      </c>
      <c r="N1392" t="n">
        <v>110.43</v>
      </c>
      <c r="O1392" t="n">
        <v>42699.62</v>
      </c>
      <c r="P1392" t="n">
        <v>278.21</v>
      </c>
      <c r="Q1392" t="n">
        <v>444.55</v>
      </c>
      <c r="R1392" t="n">
        <v>65.79000000000001</v>
      </c>
      <c r="S1392" t="n">
        <v>48.21</v>
      </c>
      <c r="T1392" t="n">
        <v>2864.05</v>
      </c>
      <c r="U1392" t="n">
        <v>0.73</v>
      </c>
      <c r="V1392" t="n">
        <v>0.78</v>
      </c>
      <c r="W1392" t="n">
        <v>0.18</v>
      </c>
      <c r="X1392" t="n">
        <v>0.16</v>
      </c>
      <c r="Y1392" t="n">
        <v>1</v>
      </c>
      <c r="Z1392" t="n">
        <v>10</v>
      </c>
    </row>
    <row r="1393">
      <c r="A1393" t="n">
        <v>153</v>
      </c>
      <c r="B1393" t="n">
        <v>135</v>
      </c>
      <c r="C1393" t="inlineStr">
        <is>
          <t xml:space="preserve">CONCLUIDO	</t>
        </is>
      </c>
      <c r="D1393" t="n">
        <v>4.8474</v>
      </c>
      <c r="E1393" t="n">
        <v>20.63</v>
      </c>
      <c r="F1393" t="n">
        <v>17.42</v>
      </c>
      <c r="G1393" t="n">
        <v>149.34</v>
      </c>
      <c r="H1393" t="n">
        <v>2.03</v>
      </c>
      <c r="I1393" t="n">
        <v>7</v>
      </c>
      <c r="J1393" t="n">
        <v>344.93</v>
      </c>
      <c r="K1393" t="n">
        <v>59.89</v>
      </c>
      <c r="L1393" t="n">
        <v>39.25</v>
      </c>
      <c r="M1393" t="n">
        <v>5</v>
      </c>
      <c r="N1393" t="n">
        <v>110.8</v>
      </c>
      <c r="O1393" t="n">
        <v>42776.18</v>
      </c>
      <c r="P1393" t="n">
        <v>276.9</v>
      </c>
      <c r="Q1393" t="n">
        <v>444.55</v>
      </c>
      <c r="R1393" t="n">
        <v>65.29000000000001</v>
      </c>
      <c r="S1393" t="n">
        <v>48.21</v>
      </c>
      <c r="T1393" t="n">
        <v>2617.07</v>
      </c>
      <c r="U1393" t="n">
        <v>0.74</v>
      </c>
      <c r="V1393" t="n">
        <v>0.78</v>
      </c>
      <c r="W1393" t="n">
        <v>0.18</v>
      </c>
      <c r="X1393" t="n">
        <v>0.15</v>
      </c>
      <c r="Y1393" t="n">
        <v>1</v>
      </c>
      <c r="Z1393" t="n">
        <v>10</v>
      </c>
    </row>
    <row r="1394">
      <c r="A1394" t="n">
        <v>154</v>
      </c>
      <c r="B1394" t="n">
        <v>135</v>
      </c>
      <c r="C1394" t="inlineStr">
        <is>
          <t xml:space="preserve">CONCLUIDO	</t>
        </is>
      </c>
      <c r="D1394" t="n">
        <v>4.8693</v>
      </c>
      <c r="E1394" t="n">
        <v>20.54</v>
      </c>
      <c r="F1394" t="n">
        <v>17.38</v>
      </c>
      <c r="G1394" t="n">
        <v>173.8</v>
      </c>
      <c r="H1394" t="n">
        <v>2.04</v>
      </c>
      <c r="I1394" t="n">
        <v>6</v>
      </c>
      <c r="J1394" t="n">
        <v>345.56</v>
      </c>
      <c r="K1394" t="n">
        <v>59.89</v>
      </c>
      <c r="L1394" t="n">
        <v>39.5</v>
      </c>
      <c r="M1394" t="n">
        <v>4</v>
      </c>
      <c r="N1394" t="n">
        <v>111.17</v>
      </c>
      <c r="O1394" t="n">
        <v>42852.94</v>
      </c>
      <c r="P1394" t="n">
        <v>276.03</v>
      </c>
      <c r="Q1394" t="n">
        <v>444.55</v>
      </c>
      <c r="R1394" t="n">
        <v>63.88</v>
      </c>
      <c r="S1394" t="n">
        <v>48.21</v>
      </c>
      <c r="T1394" t="n">
        <v>1914.39</v>
      </c>
      <c r="U1394" t="n">
        <v>0.75</v>
      </c>
      <c r="V1394" t="n">
        <v>0.78</v>
      </c>
      <c r="W1394" t="n">
        <v>0.17</v>
      </c>
      <c r="X1394" t="n">
        <v>0.1</v>
      </c>
      <c r="Y1394" t="n">
        <v>1</v>
      </c>
      <c r="Z1394" t="n">
        <v>10</v>
      </c>
    </row>
    <row r="1395">
      <c r="A1395" t="n">
        <v>155</v>
      </c>
      <c r="B1395" t="n">
        <v>135</v>
      </c>
      <c r="C1395" t="inlineStr">
        <is>
          <t xml:space="preserve">CONCLUIDO	</t>
        </is>
      </c>
      <c r="D1395" t="n">
        <v>4.8661</v>
      </c>
      <c r="E1395" t="n">
        <v>20.55</v>
      </c>
      <c r="F1395" t="n">
        <v>17.39</v>
      </c>
      <c r="G1395" t="n">
        <v>173.94</v>
      </c>
      <c r="H1395" t="n">
        <v>2.05</v>
      </c>
      <c r="I1395" t="n">
        <v>6</v>
      </c>
      <c r="J1395" t="n">
        <v>346.18</v>
      </c>
      <c r="K1395" t="n">
        <v>59.89</v>
      </c>
      <c r="L1395" t="n">
        <v>39.75</v>
      </c>
      <c r="M1395" t="n">
        <v>4</v>
      </c>
      <c r="N1395" t="n">
        <v>111.54</v>
      </c>
      <c r="O1395" t="n">
        <v>42929.9</v>
      </c>
      <c r="P1395" t="n">
        <v>276.84</v>
      </c>
      <c r="Q1395" t="n">
        <v>444.55</v>
      </c>
      <c r="R1395" t="n">
        <v>64.45</v>
      </c>
      <c r="S1395" t="n">
        <v>48.21</v>
      </c>
      <c r="T1395" t="n">
        <v>2199.97</v>
      </c>
      <c r="U1395" t="n">
        <v>0.75</v>
      </c>
      <c r="V1395" t="n">
        <v>0.78</v>
      </c>
      <c r="W1395" t="n">
        <v>0.17</v>
      </c>
      <c r="X1395" t="n">
        <v>0.12</v>
      </c>
      <c r="Y1395" t="n">
        <v>1</v>
      </c>
      <c r="Z1395" t="n">
        <v>10</v>
      </c>
    </row>
    <row r="1396">
      <c r="A1396" t="n">
        <v>156</v>
      </c>
      <c r="B1396" t="n">
        <v>135</v>
      </c>
      <c r="C1396" t="inlineStr">
        <is>
          <t xml:space="preserve">CONCLUIDO	</t>
        </is>
      </c>
      <c r="D1396" t="n">
        <v>4.8604</v>
      </c>
      <c r="E1396" t="n">
        <v>20.57</v>
      </c>
      <c r="F1396" t="n">
        <v>17.42</v>
      </c>
      <c r="G1396" t="n">
        <v>174.18</v>
      </c>
      <c r="H1396" t="n">
        <v>2.06</v>
      </c>
      <c r="I1396" t="n">
        <v>6</v>
      </c>
      <c r="J1396" t="n">
        <v>346.81</v>
      </c>
      <c r="K1396" t="n">
        <v>59.89</v>
      </c>
      <c r="L1396" t="n">
        <v>40</v>
      </c>
      <c r="M1396" t="n">
        <v>4</v>
      </c>
      <c r="N1396" t="n">
        <v>111.92</v>
      </c>
      <c r="O1396" t="n">
        <v>43007.05</v>
      </c>
      <c r="P1396" t="n">
        <v>277.4</v>
      </c>
      <c r="Q1396" t="n">
        <v>444.55</v>
      </c>
      <c r="R1396" t="n">
        <v>65.29000000000001</v>
      </c>
      <c r="S1396" t="n">
        <v>48.21</v>
      </c>
      <c r="T1396" t="n">
        <v>2619.59</v>
      </c>
      <c r="U1396" t="n">
        <v>0.74</v>
      </c>
      <c r="V1396" t="n">
        <v>0.78</v>
      </c>
      <c r="W1396" t="n">
        <v>0.17</v>
      </c>
      <c r="X1396" t="n">
        <v>0.14</v>
      </c>
      <c r="Y1396" t="n">
        <v>1</v>
      </c>
      <c r="Z1396" t="n">
        <v>10</v>
      </c>
    </row>
    <row r="1397">
      <c r="A1397" t="n">
        <v>0</v>
      </c>
      <c r="B1397" t="n">
        <v>80</v>
      </c>
      <c r="C1397" t="inlineStr">
        <is>
          <t xml:space="preserve">CONCLUIDO	</t>
        </is>
      </c>
      <c r="D1397" t="n">
        <v>3.0885</v>
      </c>
      <c r="E1397" t="n">
        <v>32.38</v>
      </c>
      <c r="F1397" t="n">
        <v>23.38</v>
      </c>
      <c r="G1397" t="n">
        <v>6.78</v>
      </c>
      <c r="H1397" t="n">
        <v>0.11</v>
      </c>
      <c r="I1397" t="n">
        <v>207</v>
      </c>
      <c r="J1397" t="n">
        <v>159.12</v>
      </c>
      <c r="K1397" t="n">
        <v>50.28</v>
      </c>
      <c r="L1397" t="n">
        <v>1</v>
      </c>
      <c r="M1397" t="n">
        <v>205</v>
      </c>
      <c r="N1397" t="n">
        <v>27.84</v>
      </c>
      <c r="O1397" t="n">
        <v>19859.16</v>
      </c>
      <c r="P1397" t="n">
        <v>284.81</v>
      </c>
      <c r="Q1397" t="n">
        <v>444.86</v>
      </c>
      <c r="R1397" t="n">
        <v>260.16</v>
      </c>
      <c r="S1397" t="n">
        <v>48.21</v>
      </c>
      <c r="T1397" t="n">
        <v>99047.57000000001</v>
      </c>
      <c r="U1397" t="n">
        <v>0.19</v>
      </c>
      <c r="V1397" t="n">
        <v>0.58</v>
      </c>
      <c r="W1397" t="n">
        <v>0.49</v>
      </c>
      <c r="X1397" t="n">
        <v>6.1</v>
      </c>
      <c r="Y1397" t="n">
        <v>1</v>
      </c>
      <c r="Z1397" t="n">
        <v>10</v>
      </c>
    </row>
    <row r="1398">
      <c r="A1398" t="n">
        <v>1</v>
      </c>
      <c r="B1398" t="n">
        <v>80</v>
      </c>
      <c r="C1398" t="inlineStr">
        <is>
          <t xml:space="preserve">CONCLUIDO	</t>
        </is>
      </c>
      <c r="D1398" t="n">
        <v>3.4535</v>
      </c>
      <c r="E1398" t="n">
        <v>28.96</v>
      </c>
      <c r="F1398" t="n">
        <v>21.7</v>
      </c>
      <c r="G1398" t="n">
        <v>8.51</v>
      </c>
      <c r="H1398" t="n">
        <v>0.14</v>
      </c>
      <c r="I1398" t="n">
        <v>153</v>
      </c>
      <c r="J1398" t="n">
        <v>159.48</v>
      </c>
      <c r="K1398" t="n">
        <v>50.28</v>
      </c>
      <c r="L1398" t="n">
        <v>1.25</v>
      </c>
      <c r="M1398" t="n">
        <v>151</v>
      </c>
      <c r="N1398" t="n">
        <v>27.95</v>
      </c>
      <c r="O1398" t="n">
        <v>19902.91</v>
      </c>
      <c r="P1398" t="n">
        <v>263.66</v>
      </c>
      <c r="Q1398" t="n">
        <v>444.65</v>
      </c>
      <c r="R1398" t="n">
        <v>205.23</v>
      </c>
      <c r="S1398" t="n">
        <v>48.21</v>
      </c>
      <c r="T1398" t="n">
        <v>71855.96000000001</v>
      </c>
      <c r="U1398" t="n">
        <v>0.23</v>
      </c>
      <c r="V1398" t="n">
        <v>0.63</v>
      </c>
      <c r="W1398" t="n">
        <v>0.4</v>
      </c>
      <c r="X1398" t="n">
        <v>4.42</v>
      </c>
      <c r="Y1398" t="n">
        <v>1</v>
      </c>
      <c r="Z1398" t="n">
        <v>10</v>
      </c>
    </row>
    <row r="1399">
      <c r="A1399" t="n">
        <v>2</v>
      </c>
      <c r="B1399" t="n">
        <v>80</v>
      </c>
      <c r="C1399" t="inlineStr">
        <is>
          <t xml:space="preserve">CONCLUIDO	</t>
        </is>
      </c>
      <c r="D1399" t="n">
        <v>3.6978</v>
      </c>
      <c r="E1399" t="n">
        <v>27.04</v>
      </c>
      <c r="F1399" t="n">
        <v>20.79</v>
      </c>
      <c r="G1399" t="n">
        <v>10.22</v>
      </c>
      <c r="H1399" t="n">
        <v>0.17</v>
      </c>
      <c r="I1399" t="n">
        <v>122</v>
      </c>
      <c r="J1399" t="n">
        <v>159.83</v>
      </c>
      <c r="K1399" t="n">
        <v>50.28</v>
      </c>
      <c r="L1399" t="n">
        <v>1.5</v>
      </c>
      <c r="M1399" t="n">
        <v>120</v>
      </c>
      <c r="N1399" t="n">
        <v>28.05</v>
      </c>
      <c r="O1399" t="n">
        <v>19946.71</v>
      </c>
      <c r="P1399" t="n">
        <v>252</v>
      </c>
      <c r="Q1399" t="n">
        <v>444.63</v>
      </c>
      <c r="R1399" t="n">
        <v>174.93</v>
      </c>
      <c r="S1399" t="n">
        <v>48.21</v>
      </c>
      <c r="T1399" t="n">
        <v>56857.66</v>
      </c>
      <c r="U1399" t="n">
        <v>0.28</v>
      </c>
      <c r="V1399" t="n">
        <v>0.66</v>
      </c>
      <c r="W1399" t="n">
        <v>0.36</v>
      </c>
      <c r="X1399" t="n">
        <v>3.51</v>
      </c>
      <c r="Y1399" t="n">
        <v>1</v>
      </c>
      <c r="Z1399" t="n">
        <v>10</v>
      </c>
    </row>
    <row r="1400">
      <c r="A1400" t="n">
        <v>3</v>
      </c>
      <c r="B1400" t="n">
        <v>80</v>
      </c>
      <c r="C1400" t="inlineStr">
        <is>
          <t xml:space="preserve">CONCLUIDO	</t>
        </is>
      </c>
      <c r="D1400" t="n">
        <v>3.8769</v>
      </c>
      <c r="E1400" t="n">
        <v>25.79</v>
      </c>
      <c r="F1400" t="n">
        <v>20.18</v>
      </c>
      <c r="G1400" t="n">
        <v>11.87</v>
      </c>
      <c r="H1400" t="n">
        <v>0.19</v>
      </c>
      <c r="I1400" t="n">
        <v>102</v>
      </c>
      <c r="J1400" t="n">
        <v>160.19</v>
      </c>
      <c r="K1400" t="n">
        <v>50.28</v>
      </c>
      <c r="L1400" t="n">
        <v>1.75</v>
      </c>
      <c r="M1400" t="n">
        <v>100</v>
      </c>
      <c r="N1400" t="n">
        <v>28.16</v>
      </c>
      <c r="O1400" t="n">
        <v>19990.53</v>
      </c>
      <c r="P1400" t="n">
        <v>244.11</v>
      </c>
      <c r="Q1400" t="n">
        <v>444.64</v>
      </c>
      <c r="R1400" t="n">
        <v>155.32</v>
      </c>
      <c r="S1400" t="n">
        <v>48.21</v>
      </c>
      <c r="T1400" t="n">
        <v>47154.74</v>
      </c>
      <c r="U1400" t="n">
        <v>0.31</v>
      </c>
      <c r="V1400" t="n">
        <v>0.68</v>
      </c>
      <c r="W1400" t="n">
        <v>0.33</v>
      </c>
      <c r="X1400" t="n">
        <v>2.9</v>
      </c>
      <c r="Y1400" t="n">
        <v>1</v>
      </c>
      <c r="Z1400" t="n">
        <v>10</v>
      </c>
    </row>
    <row r="1401">
      <c r="A1401" t="n">
        <v>4</v>
      </c>
      <c r="B1401" t="n">
        <v>80</v>
      </c>
      <c r="C1401" t="inlineStr">
        <is>
          <t xml:space="preserve">CONCLUIDO	</t>
        </is>
      </c>
      <c r="D1401" t="n">
        <v>4.0208</v>
      </c>
      <c r="E1401" t="n">
        <v>24.87</v>
      </c>
      <c r="F1401" t="n">
        <v>19.74</v>
      </c>
      <c r="G1401" t="n">
        <v>13.62</v>
      </c>
      <c r="H1401" t="n">
        <v>0.22</v>
      </c>
      <c r="I1401" t="n">
        <v>87</v>
      </c>
      <c r="J1401" t="n">
        <v>160.54</v>
      </c>
      <c r="K1401" t="n">
        <v>50.28</v>
      </c>
      <c r="L1401" t="n">
        <v>2</v>
      </c>
      <c r="M1401" t="n">
        <v>85</v>
      </c>
      <c r="N1401" t="n">
        <v>28.26</v>
      </c>
      <c r="O1401" t="n">
        <v>20034.4</v>
      </c>
      <c r="P1401" t="n">
        <v>238.25</v>
      </c>
      <c r="Q1401" t="n">
        <v>444.63</v>
      </c>
      <c r="R1401" t="n">
        <v>141</v>
      </c>
      <c r="S1401" t="n">
        <v>48.21</v>
      </c>
      <c r="T1401" t="n">
        <v>40068.88</v>
      </c>
      <c r="U1401" t="n">
        <v>0.34</v>
      </c>
      <c r="V1401" t="n">
        <v>0.6899999999999999</v>
      </c>
      <c r="W1401" t="n">
        <v>0.3</v>
      </c>
      <c r="X1401" t="n">
        <v>2.46</v>
      </c>
      <c r="Y1401" t="n">
        <v>1</v>
      </c>
      <c r="Z1401" t="n">
        <v>10</v>
      </c>
    </row>
    <row r="1402">
      <c r="A1402" t="n">
        <v>5</v>
      </c>
      <c r="B1402" t="n">
        <v>80</v>
      </c>
      <c r="C1402" t="inlineStr">
        <is>
          <t xml:space="preserve">CONCLUIDO	</t>
        </is>
      </c>
      <c r="D1402" t="n">
        <v>4.1329</v>
      </c>
      <c r="E1402" t="n">
        <v>24.2</v>
      </c>
      <c r="F1402" t="n">
        <v>19.42</v>
      </c>
      <c r="G1402" t="n">
        <v>15.33</v>
      </c>
      <c r="H1402" t="n">
        <v>0.25</v>
      </c>
      <c r="I1402" t="n">
        <v>76</v>
      </c>
      <c r="J1402" t="n">
        <v>160.9</v>
      </c>
      <c r="K1402" t="n">
        <v>50.28</v>
      </c>
      <c r="L1402" t="n">
        <v>2.25</v>
      </c>
      <c r="M1402" t="n">
        <v>74</v>
      </c>
      <c r="N1402" t="n">
        <v>28.37</v>
      </c>
      <c r="O1402" t="n">
        <v>20078.3</v>
      </c>
      <c r="P1402" t="n">
        <v>233.92</v>
      </c>
      <c r="Q1402" t="n">
        <v>444.58</v>
      </c>
      <c r="R1402" t="n">
        <v>130.71</v>
      </c>
      <c r="S1402" t="n">
        <v>48.21</v>
      </c>
      <c r="T1402" t="n">
        <v>34978.7</v>
      </c>
      <c r="U1402" t="n">
        <v>0.37</v>
      </c>
      <c r="V1402" t="n">
        <v>0.7</v>
      </c>
      <c r="W1402" t="n">
        <v>0.28</v>
      </c>
      <c r="X1402" t="n">
        <v>2.15</v>
      </c>
      <c r="Y1402" t="n">
        <v>1</v>
      </c>
      <c r="Z1402" t="n">
        <v>10</v>
      </c>
    </row>
    <row r="1403">
      <c r="A1403" t="n">
        <v>6</v>
      </c>
      <c r="B1403" t="n">
        <v>80</v>
      </c>
      <c r="C1403" t="inlineStr">
        <is>
          <t xml:space="preserve">CONCLUIDO	</t>
        </is>
      </c>
      <c r="D1403" t="n">
        <v>4.2346</v>
      </c>
      <c r="E1403" t="n">
        <v>23.62</v>
      </c>
      <c r="F1403" t="n">
        <v>19.13</v>
      </c>
      <c r="G1403" t="n">
        <v>17.13</v>
      </c>
      <c r="H1403" t="n">
        <v>0.27</v>
      </c>
      <c r="I1403" t="n">
        <v>67</v>
      </c>
      <c r="J1403" t="n">
        <v>161.26</v>
      </c>
      <c r="K1403" t="n">
        <v>50.28</v>
      </c>
      <c r="L1403" t="n">
        <v>2.5</v>
      </c>
      <c r="M1403" t="n">
        <v>65</v>
      </c>
      <c r="N1403" t="n">
        <v>28.48</v>
      </c>
      <c r="O1403" t="n">
        <v>20122.23</v>
      </c>
      <c r="P1403" t="n">
        <v>229.95</v>
      </c>
      <c r="Q1403" t="n">
        <v>444.57</v>
      </c>
      <c r="R1403" t="n">
        <v>120.89</v>
      </c>
      <c r="S1403" t="n">
        <v>48.21</v>
      </c>
      <c r="T1403" t="n">
        <v>30117.24</v>
      </c>
      <c r="U1403" t="n">
        <v>0.4</v>
      </c>
      <c r="V1403" t="n">
        <v>0.71</v>
      </c>
      <c r="W1403" t="n">
        <v>0.27</v>
      </c>
      <c r="X1403" t="n">
        <v>1.85</v>
      </c>
      <c r="Y1403" t="n">
        <v>1</v>
      </c>
      <c r="Z1403" t="n">
        <v>10</v>
      </c>
    </row>
    <row r="1404">
      <c r="A1404" t="n">
        <v>7</v>
      </c>
      <c r="B1404" t="n">
        <v>80</v>
      </c>
      <c r="C1404" t="inlineStr">
        <is>
          <t xml:space="preserve">CONCLUIDO	</t>
        </is>
      </c>
      <c r="D1404" t="n">
        <v>4.3031</v>
      </c>
      <c r="E1404" t="n">
        <v>23.24</v>
      </c>
      <c r="F1404" t="n">
        <v>18.95</v>
      </c>
      <c r="G1404" t="n">
        <v>18.64</v>
      </c>
      <c r="H1404" t="n">
        <v>0.3</v>
      </c>
      <c r="I1404" t="n">
        <v>61</v>
      </c>
      <c r="J1404" t="n">
        <v>161.61</v>
      </c>
      <c r="K1404" t="n">
        <v>50.28</v>
      </c>
      <c r="L1404" t="n">
        <v>2.75</v>
      </c>
      <c r="M1404" t="n">
        <v>59</v>
      </c>
      <c r="N1404" t="n">
        <v>28.58</v>
      </c>
      <c r="O1404" t="n">
        <v>20166.2</v>
      </c>
      <c r="P1404" t="n">
        <v>227.22</v>
      </c>
      <c r="Q1404" t="n">
        <v>444.59</v>
      </c>
      <c r="R1404" t="n">
        <v>114.84</v>
      </c>
      <c r="S1404" t="n">
        <v>48.21</v>
      </c>
      <c r="T1404" t="n">
        <v>27119.24</v>
      </c>
      <c r="U1404" t="n">
        <v>0.42</v>
      </c>
      <c r="V1404" t="n">
        <v>0.72</v>
      </c>
      <c r="W1404" t="n">
        <v>0.26</v>
      </c>
      <c r="X1404" t="n">
        <v>1.67</v>
      </c>
      <c r="Y1404" t="n">
        <v>1</v>
      </c>
      <c r="Z1404" t="n">
        <v>10</v>
      </c>
    </row>
    <row r="1405">
      <c r="A1405" t="n">
        <v>8</v>
      </c>
      <c r="B1405" t="n">
        <v>80</v>
      </c>
      <c r="C1405" t="inlineStr">
        <is>
          <t xml:space="preserve">CONCLUIDO	</t>
        </is>
      </c>
      <c r="D1405" t="n">
        <v>4.4208</v>
      </c>
      <c r="E1405" t="n">
        <v>22.62</v>
      </c>
      <c r="F1405" t="n">
        <v>18.56</v>
      </c>
      <c r="G1405" t="n">
        <v>20.62</v>
      </c>
      <c r="H1405" t="n">
        <v>0.33</v>
      </c>
      <c r="I1405" t="n">
        <v>54</v>
      </c>
      <c r="J1405" t="n">
        <v>161.97</v>
      </c>
      <c r="K1405" t="n">
        <v>50.28</v>
      </c>
      <c r="L1405" t="n">
        <v>3</v>
      </c>
      <c r="M1405" t="n">
        <v>52</v>
      </c>
      <c r="N1405" t="n">
        <v>28.69</v>
      </c>
      <c r="O1405" t="n">
        <v>20210.21</v>
      </c>
      <c r="P1405" t="n">
        <v>221.88</v>
      </c>
      <c r="Q1405" t="n">
        <v>444.56</v>
      </c>
      <c r="R1405" t="n">
        <v>101.62</v>
      </c>
      <c r="S1405" t="n">
        <v>48.21</v>
      </c>
      <c r="T1405" t="n">
        <v>20542.77</v>
      </c>
      <c r="U1405" t="n">
        <v>0.47</v>
      </c>
      <c r="V1405" t="n">
        <v>0.74</v>
      </c>
      <c r="W1405" t="n">
        <v>0.25</v>
      </c>
      <c r="X1405" t="n">
        <v>1.28</v>
      </c>
      <c r="Y1405" t="n">
        <v>1</v>
      </c>
      <c r="Z1405" t="n">
        <v>10</v>
      </c>
    </row>
    <row r="1406">
      <c r="A1406" t="n">
        <v>9</v>
      </c>
      <c r="B1406" t="n">
        <v>80</v>
      </c>
      <c r="C1406" t="inlineStr">
        <is>
          <t xml:space="preserve">CONCLUIDO	</t>
        </is>
      </c>
      <c r="D1406" t="n">
        <v>4.376</v>
      </c>
      <c r="E1406" t="n">
        <v>22.85</v>
      </c>
      <c r="F1406" t="n">
        <v>18.88</v>
      </c>
      <c r="G1406" t="n">
        <v>22.22</v>
      </c>
      <c r="H1406" t="n">
        <v>0.35</v>
      </c>
      <c r="I1406" t="n">
        <v>51</v>
      </c>
      <c r="J1406" t="n">
        <v>162.33</v>
      </c>
      <c r="K1406" t="n">
        <v>50.28</v>
      </c>
      <c r="L1406" t="n">
        <v>3.25</v>
      </c>
      <c r="M1406" t="n">
        <v>49</v>
      </c>
      <c r="N1406" t="n">
        <v>28.8</v>
      </c>
      <c r="O1406" t="n">
        <v>20254.26</v>
      </c>
      <c r="P1406" t="n">
        <v>225.57</v>
      </c>
      <c r="Q1406" t="n">
        <v>444.59</v>
      </c>
      <c r="R1406" t="n">
        <v>114.76</v>
      </c>
      <c r="S1406" t="n">
        <v>48.21</v>
      </c>
      <c r="T1406" t="n">
        <v>27130.89</v>
      </c>
      <c r="U1406" t="n">
        <v>0.42</v>
      </c>
      <c r="V1406" t="n">
        <v>0.72</v>
      </c>
      <c r="W1406" t="n">
        <v>0.21</v>
      </c>
      <c r="X1406" t="n">
        <v>1.61</v>
      </c>
      <c r="Y1406" t="n">
        <v>1</v>
      </c>
      <c r="Z1406" t="n">
        <v>10</v>
      </c>
    </row>
    <row r="1407">
      <c r="A1407" t="n">
        <v>10</v>
      </c>
      <c r="B1407" t="n">
        <v>80</v>
      </c>
      <c r="C1407" t="inlineStr">
        <is>
          <t xml:space="preserve">CONCLUIDO	</t>
        </is>
      </c>
      <c r="D1407" t="n">
        <v>4.4434</v>
      </c>
      <c r="E1407" t="n">
        <v>22.51</v>
      </c>
      <c r="F1407" t="n">
        <v>18.67</v>
      </c>
      <c r="G1407" t="n">
        <v>23.83</v>
      </c>
      <c r="H1407" t="n">
        <v>0.38</v>
      </c>
      <c r="I1407" t="n">
        <v>47</v>
      </c>
      <c r="J1407" t="n">
        <v>162.68</v>
      </c>
      <c r="K1407" t="n">
        <v>50.28</v>
      </c>
      <c r="L1407" t="n">
        <v>3.5</v>
      </c>
      <c r="M1407" t="n">
        <v>45</v>
      </c>
      <c r="N1407" t="n">
        <v>28.9</v>
      </c>
      <c r="O1407" t="n">
        <v>20298.34</v>
      </c>
      <c r="P1407" t="n">
        <v>222.43</v>
      </c>
      <c r="Q1407" t="n">
        <v>444.58</v>
      </c>
      <c r="R1407" t="n">
        <v>106.35</v>
      </c>
      <c r="S1407" t="n">
        <v>48.21</v>
      </c>
      <c r="T1407" t="n">
        <v>22944.26</v>
      </c>
      <c r="U1407" t="n">
        <v>0.45</v>
      </c>
      <c r="V1407" t="n">
        <v>0.73</v>
      </c>
      <c r="W1407" t="n">
        <v>0.23</v>
      </c>
      <c r="X1407" t="n">
        <v>1.39</v>
      </c>
      <c r="Y1407" t="n">
        <v>1</v>
      </c>
      <c r="Z1407" t="n">
        <v>10</v>
      </c>
    </row>
    <row r="1408">
      <c r="A1408" t="n">
        <v>11</v>
      </c>
      <c r="B1408" t="n">
        <v>80</v>
      </c>
      <c r="C1408" t="inlineStr">
        <is>
          <t xml:space="preserve">CONCLUIDO	</t>
        </is>
      </c>
      <c r="D1408" t="n">
        <v>4.4864</v>
      </c>
      <c r="E1408" t="n">
        <v>22.29</v>
      </c>
      <c r="F1408" t="n">
        <v>18.55</v>
      </c>
      <c r="G1408" t="n">
        <v>25.29</v>
      </c>
      <c r="H1408" t="n">
        <v>0.41</v>
      </c>
      <c r="I1408" t="n">
        <v>44</v>
      </c>
      <c r="J1408" t="n">
        <v>163.04</v>
      </c>
      <c r="K1408" t="n">
        <v>50.28</v>
      </c>
      <c r="L1408" t="n">
        <v>3.75</v>
      </c>
      <c r="M1408" t="n">
        <v>42</v>
      </c>
      <c r="N1408" t="n">
        <v>29.01</v>
      </c>
      <c r="O1408" t="n">
        <v>20342.46</v>
      </c>
      <c r="P1408" t="n">
        <v>220.7</v>
      </c>
      <c r="Q1408" t="n">
        <v>444.57</v>
      </c>
      <c r="R1408" t="n">
        <v>102.09</v>
      </c>
      <c r="S1408" t="n">
        <v>48.21</v>
      </c>
      <c r="T1408" t="n">
        <v>20829.67</v>
      </c>
      <c r="U1408" t="n">
        <v>0.47</v>
      </c>
      <c r="V1408" t="n">
        <v>0.74</v>
      </c>
      <c r="W1408" t="n">
        <v>0.24</v>
      </c>
      <c r="X1408" t="n">
        <v>1.27</v>
      </c>
      <c r="Y1408" t="n">
        <v>1</v>
      </c>
      <c r="Z1408" t="n">
        <v>10</v>
      </c>
    </row>
    <row r="1409">
      <c r="A1409" t="n">
        <v>12</v>
      </c>
      <c r="B1409" t="n">
        <v>80</v>
      </c>
      <c r="C1409" t="inlineStr">
        <is>
          <t xml:space="preserve">CONCLUIDO	</t>
        </is>
      </c>
      <c r="D1409" t="n">
        <v>4.5271</v>
      </c>
      <c r="E1409" t="n">
        <v>22.09</v>
      </c>
      <c r="F1409" t="n">
        <v>18.44</v>
      </c>
      <c r="G1409" t="n">
        <v>26.99</v>
      </c>
      <c r="H1409" t="n">
        <v>0.43</v>
      </c>
      <c r="I1409" t="n">
        <v>41</v>
      </c>
      <c r="J1409" t="n">
        <v>163.4</v>
      </c>
      <c r="K1409" t="n">
        <v>50.28</v>
      </c>
      <c r="L1409" t="n">
        <v>4</v>
      </c>
      <c r="M1409" t="n">
        <v>39</v>
      </c>
      <c r="N1409" t="n">
        <v>29.12</v>
      </c>
      <c r="O1409" t="n">
        <v>20386.62</v>
      </c>
      <c r="P1409" t="n">
        <v>218.71</v>
      </c>
      <c r="Q1409" t="n">
        <v>444.57</v>
      </c>
      <c r="R1409" t="n">
        <v>98.65000000000001</v>
      </c>
      <c r="S1409" t="n">
        <v>48.21</v>
      </c>
      <c r="T1409" t="n">
        <v>19122.69</v>
      </c>
      <c r="U1409" t="n">
        <v>0.49</v>
      </c>
      <c r="V1409" t="n">
        <v>0.74</v>
      </c>
      <c r="W1409" t="n">
        <v>0.23</v>
      </c>
      <c r="X1409" t="n">
        <v>1.17</v>
      </c>
      <c r="Y1409" t="n">
        <v>1</v>
      </c>
      <c r="Z1409" t="n">
        <v>10</v>
      </c>
    </row>
    <row r="1410">
      <c r="A1410" t="n">
        <v>13</v>
      </c>
      <c r="B1410" t="n">
        <v>80</v>
      </c>
      <c r="C1410" t="inlineStr">
        <is>
          <t xml:space="preserve">CONCLUIDO	</t>
        </is>
      </c>
      <c r="D1410" t="n">
        <v>4.5678</v>
      </c>
      <c r="E1410" t="n">
        <v>21.89</v>
      </c>
      <c r="F1410" t="n">
        <v>18.34</v>
      </c>
      <c r="G1410" t="n">
        <v>28.96</v>
      </c>
      <c r="H1410" t="n">
        <v>0.46</v>
      </c>
      <c r="I1410" t="n">
        <v>38</v>
      </c>
      <c r="J1410" t="n">
        <v>163.76</v>
      </c>
      <c r="K1410" t="n">
        <v>50.28</v>
      </c>
      <c r="L1410" t="n">
        <v>4.25</v>
      </c>
      <c r="M1410" t="n">
        <v>36</v>
      </c>
      <c r="N1410" t="n">
        <v>29.23</v>
      </c>
      <c r="O1410" t="n">
        <v>20430.81</v>
      </c>
      <c r="P1410" t="n">
        <v>217.24</v>
      </c>
      <c r="Q1410" t="n">
        <v>444.55</v>
      </c>
      <c r="R1410" t="n">
        <v>95.37</v>
      </c>
      <c r="S1410" t="n">
        <v>48.21</v>
      </c>
      <c r="T1410" t="n">
        <v>17499.28</v>
      </c>
      <c r="U1410" t="n">
        <v>0.51</v>
      </c>
      <c r="V1410" t="n">
        <v>0.74</v>
      </c>
      <c r="W1410" t="n">
        <v>0.23</v>
      </c>
      <c r="X1410" t="n">
        <v>1.07</v>
      </c>
      <c r="Y1410" t="n">
        <v>1</v>
      </c>
      <c r="Z1410" t="n">
        <v>10</v>
      </c>
    </row>
    <row r="1411">
      <c r="A1411" t="n">
        <v>14</v>
      </c>
      <c r="B1411" t="n">
        <v>80</v>
      </c>
      <c r="C1411" t="inlineStr">
        <is>
          <t xml:space="preserve">CONCLUIDO	</t>
        </is>
      </c>
      <c r="D1411" t="n">
        <v>4.5933</v>
      </c>
      <c r="E1411" t="n">
        <v>21.77</v>
      </c>
      <c r="F1411" t="n">
        <v>18.29</v>
      </c>
      <c r="G1411" t="n">
        <v>30.48</v>
      </c>
      <c r="H1411" t="n">
        <v>0.49</v>
      </c>
      <c r="I1411" t="n">
        <v>36</v>
      </c>
      <c r="J1411" t="n">
        <v>164.12</v>
      </c>
      <c r="K1411" t="n">
        <v>50.28</v>
      </c>
      <c r="L1411" t="n">
        <v>4.5</v>
      </c>
      <c r="M1411" t="n">
        <v>34</v>
      </c>
      <c r="N1411" t="n">
        <v>29.34</v>
      </c>
      <c r="O1411" t="n">
        <v>20475.04</v>
      </c>
      <c r="P1411" t="n">
        <v>216</v>
      </c>
      <c r="Q1411" t="n">
        <v>444.55</v>
      </c>
      <c r="R1411" t="n">
        <v>93.45999999999999</v>
      </c>
      <c r="S1411" t="n">
        <v>48.21</v>
      </c>
      <c r="T1411" t="n">
        <v>16557.14</v>
      </c>
      <c r="U1411" t="n">
        <v>0.52</v>
      </c>
      <c r="V1411" t="n">
        <v>0.75</v>
      </c>
      <c r="W1411" t="n">
        <v>0.22</v>
      </c>
      <c r="X1411" t="n">
        <v>1.01</v>
      </c>
      <c r="Y1411" t="n">
        <v>1</v>
      </c>
      <c r="Z1411" t="n">
        <v>10</v>
      </c>
    </row>
    <row r="1412">
      <c r="A1412" t="n">
        <v>15</v>
      </c>
      <c r="B1412" t="n">
        <v>80</v>
      </c>
      <c r="C1412" t="inlineStr">
        <is>
          <t xml:space="preserve">CONCLUIDO	</t>
        </is>
      </c>
      <c r="D1412" t="n">
        <v>4.6191</v>
      </c>
      <c r="E1412" t="n">
        <v>21.65</v>
      </c>
      <c r="F1412" t="n">
        <v>18.23</v>
      </c>
      <c r="G1412" t="n">
        <v>32.17</v>
      </c>
      <c r="H1412" t="n">
        <v>0.51</v>
      </c>
      <c r="I1412" t="n">
        <v>34</v>
      </c>
      <c r="J1412" t="n">
        <v>164.48</v>
      </c>
      <c r="K1412" t="n">
        <v>50.28</v>
      </c>
      <c r="L1412" t="n">
        <v>4.75</v>
      </c>
      <c r="M1412" t="n">
        <v>32</v>
      </c>
      <c r="N1412" t="n">
        <v>29.45</v>
      </c>
      <c r="O1412" t="n">
        <v>20519.3</v>
      </c>
      <c r="P1412" t="n">
        <v>214.96</v>
      </c>
      <c r="Q1412" t="n">
        <v>444.56</v>
      </c>
      <c r="R1412" t="n">
        <v>91.67</v>
      </c>
      <c r="S1412" t="n">
        <v>48.21</v>
      </c>
      <c r="T1412" t="n">
        <v>15668.74</v>
      </c>
      <c r="U1412" t="n">
        <v>0.53</v>
      </c>
      <c r="V1412" t="n">
        <v>0.75</v>
      </c>
      <c r="W1412" t="n">
        <v>0.22</v>
      </c>
      <c r="X1412" t="n">
        <v>0.95</v>
      </c>
      <c r="Y1412" t="n">
        <v>1</v>
      </c>
      <c r="Z1412" t="n">
        <v>10</v>
      </c>
    </row>
    <row r="1413">
      <c r="A1413" t="n">
        <v>16</v>
      </c>
      <c r="B1413" t="n">
        <v>80</v>
      </c>
      <c r="C1413" t="inlineStr">
        <is>
          <t xml:space="preserve">CONCLUIDO	</t>
        </is>
      </c>
      <c r="D1413" t="n">
        <v>4.6509</v>
      </c>
      <c r="E1413" t="n">
        <v>21.5</v>
      </c>
      <c r="F1413" t="n">
        <v>18.15</v>
      </c>
      <c r="G1413" t="n">
        <v>34.02</v>
      </c>
      <c r="H1413" t="n">
        <v>0.54</v>
      </c>
      <c r="I1413" t="n">
        <v>32</v>
      </c>
      <c r="J1413" t="n">
        <v>164.83</v>
      </c>
      <c r="K1413" t="n">
        <v>50.28</v>
      </c>
      <c r="L1413" t="n">
        <v>5</v>
      </c>
      <c r="M1413" t="n">
        <v>30</v>
      </c>
      <c r="N1413" t="n">
        <v>29.55</v>
      </c>
      <c r="O1413" t="n">
        <v>20563.61</v>
      </c>
      <c r="P1413" t="n">
        <v>213.52</v>
      </c>
      <c r="Q1413" t="n">
        <v>444.55</v>
      </c>
      <c r="R1413" t="n">
        <v>89.01000000000001</v>
      </c>
      <c r="S1413" t="n">
        <v>48.21</v>
      </c>
      <c r="T1413" t="n">
        <v>14347.9</v>
      </c>
      <c r="U1413" t="n">
        <v>0.54</v>
      </c>
      <c r="V1413" t="n">
        <v>0.75</v>
      </c>
      <c r="W1413" t="n">
        <v>0.21</v>
      </c>
      <c r="X1413" t="n">
        <v>0.87</v>
      </c>
      <c r="Y1413" t="n">
        <v>1</v>
      </c>
      <c r="Z1413" t="n">
        <v>10</v>
      </c>
    </row>
    <row r="1414">
      <c r="A1414" t="n">
        <v>17</v>
      </c>
      <c r="B1414" t="n">
        <v>80</v>
      </c>
      <c r="C1414" t="inlineStr">
        <is>
          <t xml:space="preserve">CONCLUIDO	</t>
        </is>
      </c>
      <c r="D1414" t="n">
        <v>4.6764</v>
      </c>
      <c r="E1414" t="n">
        <v>21.38</v>
      </c>
      <c r="F1414" t="n">
        <v>18.09</v>
      </c>
      <c r="G1414" t="n">
        <v>36.19</v>
      </c>
      <c r="H1414" t="n">
        <v>0.5600000000000001</v>
      </c>
      <c r="I1414" t="n">
        <v>30</v>
      </c>
      <c r="J1414" t="n">
        <v>165.19</v>
      </c>
      <c r="K1414" t="n">
        <v>50.28</v>
      </c>
      <c r="L1414" t="n">
        <v>5.25</v>
      </c>
      <c r="M1414" t="n">
        <v>28</v>
      </c>
      <c r="N1414" t="n">
        <v>29.66</v>
      </c>
      <c r="O1414" t="n">
        <v>20607.95</v>
      </c>
      <c r="P1414" t="n">
        <v>212.27</v>
      </c>
      <c r="Q1414" t="n">
        <v>444.57</v>
      </c>
      <c r="R1414" t="n">
        <v>87.25</v>
      </c>
      <c r="S1414" t="n">
        <v>48.21</v>
      </c>
      <c r="T1414" t="n">
        <v>13478.33</v>
      </c>
      <c r="U1414" t="n">
        <v>0.55</v>
      </c>
      <c r="V1414" t="n">
        <v>0.75</v>
      </c>
      <c r="W1414" t="n">
        <v>0.21</v>
      </c>
      <c r="X1414" t="n">
        <v>0.82</v>
      </c>
      <c r="Y1414" t="n">
        <v>1</v>
      </c>
      <c r="Z1414" t="n">
        <v>10</v>
      </c>
    </row>
    <row r="1415">
      <c r="A1415" t="n">
        <v>18</v>
      </c>
      <c r="B1415" t="n">
        <v>80</v>
      </c>
      <c r="C1415" t="inlineStr">
        <is>
          <t xml:space="preserve">CONCLUIDO	</t>
        </is>
      </c>
      <c r="D1415" t="n">
        <v>4.6912</v>
      </c>
      <c r="E1415" t="n">
        <v>21.32</v>
      </c>
      <c r="F1415" t="n">
        <v>18.06</v>
      </c>
      <c r="G1415" t="n">
        <v>37.36</v>
      </c>
      <c r="H1415" t="n">
        <v>0.59</v>
      </c>
      <c r="I1415" t="n">
        <v>29</v>
      </c>
      <c r="J1415" t="n">
        <v>165.55</v>
      </c>
      <c r="K1415" t="n">
        <v>50.28</v>
      </c>
      <c r="L1415" t="n">
        <v>5.5</v>
      </c>
      <c r="M1415" t="n">
        <v>27</v>
      </c>
      <c r="N1415" t="n">
        <v>29.77</v>
      </c>
      <c r="O1415" t="n">
        <v>20652.33</v>
      </c>
      <c r="P1415" t="n">
        <v>211.4</v>
      </c>
      <c r="Q1415" t="n">
        <v>444.55</v>
      </c>
      <c r="R1415" t="n">
        <v>85.98999999999999</v>
      </c>
      <c r="S1415" t="n">
        <v>48.21</v>
      </c>
      <c r="T1415" t="n">
        <v>12855.65</v>
      </c>
      <c r="U1415" t="n">
        <v>0.5600000000000001</v>
      </c>
      <c r="V1415" t="n">
        <v>0.76</v>
      </c>
      <c r="W1415" t="n">
        <v>0.21</v>
      </c>
      <c r="X1415" t="n">
        <v>0.78</v>
      </c>
      <c r="Y1415" t="n">
        <v>1</v>
      </c>
      <c r="Z1415" t="n">
        <v>10</v>
      </c>
    </row>
    <row r="1416">
      <c r="A1416" t="n">
        <v>19</v>
      </c>
      <c r="B1416" t="n">
        <v>80</v>
      </c>
      <c r="C1416" t="inlineStr">
        <is>
          <t xml:space="preserve">CONCLUIDO	</t>
        </is>
      </c>
      <c r="D1416" t="n">
        <v>4.7174</v>
      </c>
      <c r="E1416" t="n">
        <v>21.2</v>
      </c>
      <c r="F1416" t="n">
        <v>17.97</v>
      </c>
      <c r="G1416" t="n">
        <v>38.51</v>
      </c>
      <c r="H1416" t="n">
        <v>0.61</v>
      </c>
      <c r="I1416" t="n">
        <v>28</v>
      </c>
      <c r="J1416" t="n">
        <v>165.91</v>
      </c>
      <c r="K1416" t="n">
        <v>50.28</v>
      </c>
      <c r="L1416" t="n">
        <v>5.75</v>
      </c>
      <c r="M1416" t="n">
        <v>26</v>
      </c>
      <c r="N1416" t="n">
        <v>29.88</v>
      </c>
      <c r="O1416" t="n">
        <v>20696.74</v>
      </c>
      <c r="P1416" t="n">
        <v>209.96</v>
      </c>
      <c r="Q1416" t="n">
        <v>444.58</v>
      </c>
      <c r="R1416" t="n">
        <v>82.90000000000001</v>
      </c>
      <c r="S1416" t="n">
        <v>48.21</v>
      </c>
      <c r="T1416" t="n">
        <v>11313.24</v>
      </c>
      <c r="U1416" t="n">
        <v>0.58</v>
      </c>
      <c r="V1416" t="n">
        <v>0.76</v>
      </c>
      <c r="W1416" t="n">
        <v>0.21</v>
      </c>
      <c r="X1416" t="n">
        <v>0.6899999999999999</v>
      </c>
      <c r="Y1416" t="n">
        <v>1</v>
      </c>
      <c r="Z1416" t="n">
        <v>10</v>
      </c>
    </row>
    <row r="1417">
      <c r="A1417" t="n">
        <v>20</v>
      </c>
      <c r="B1417" t="n">
        <v>80</v>
      </c>
      <c r="C1417" t="inlineStr">
        <is>
          <t xml:space="preserve">CONCLUIDO	</t>
        </is>
      </c>
      <c r="D1417" t="n">
        <v>4.7396</v>
      </c>
      <c r="E1417" t="n">
        <v>21.1</v>
      </c>
      <c r="F1417" t="n">
        <v>17.94</v>
      </c>
      <c r="G1417" t="n">
        <v>41.39</v>
      </c>
      <c r="H1417" t="n">
        <v>0.64</v>
      </c>
      <c r="I1417" t="n">
        <v>26</v>
      </c>
      <c r="J1417" t="n">
        <v>166.27</v>
      </c>
      <c r="K1417" t="n">
        <v>50.28</v>
      </c>
      <c r="L1417" t="n">
        <v>6</v>
      </c>
      <c r="M1417" t="n">
        <v>24</v>
      </c>
      <c r="N1417" t="n">
        <v>29.99</v>
      </c>
      <c r="O1417" t="n">
        <v>20741.2</v>
      </c>
      <c r="P1417" t="n">
        <v>209.16</v>
      </c>
      <c r="Q1417" t="n">
        <v>444.57</v>
      </c>
      <c r="R1417" t="n">
        <v>82.48999999999999</v>
      </c>
      <c r="S1417" t="n">
        <v>48.21</v>
      </c>
      <c r="T1417" t="n">
        <v>11118.81</v>
      </c>
      <c r="U1417" t="n">
        <v>0.58</v>
      </c>
      <c r="V1417" t="n">
        <v>0.76</v>
      </c>
      <c r="W1417" t="n">
        <v>0.19</v>
      </c>
      <c r="X1417" t="n">
        <v>0.66</v>
      </c>
      <c r="Y1417" t="n">
        <v>1</v>
      </c>
      <c r="Z1417" t="n">
        <v>10</v>
      </c>
    </row>
    <row r="1418">
      <c r="A1418" t="n">
        <v>21</v>
      </c>
      <c r="B1418" t="n">
        <v>80</v>
      </c>
      <c r="C1418" t="inlineStr">
        <is>
          <t xml:space="preserve">CONCLUIDO	</t>
        </is>
      </c>
      <c r="D1418" t="n">
        <v>4.7302</v>
      </c>
      <c r="E1418" t="n">
        <v>21.14</v>
      </c>
      <c r="F1418" t="n">
        <v>18.01</v>
      </c>
      <c r="G1418" t="n">
        <v>43.23</v>
      </c>
      <c r="H1418" t="n">
        <v>0.66</v>
      </c>
      <c r="I1418" t="n">
        <v>25</v>
      </c>
      <c r="J1418" t="n">
        <v>166.64</v>
      </c>
      <c r="K1418" t="n">
        <v>50.28</v>
      </c>
      <c r="L1418" t="n">
        <v>6.25</v>
      </c>
      <c r="M1418" t="n">
        <v>23</v>
      </c>
      <c r="N1418" t="n">
        <v>30.11</v>
      </c>
      <c r="O1418" t="n">
        <v>20785.69</v>
      </c>
      <c r="P1418" t="n">
        <v>209.44</v>
      </c>
      <c r="Q1418" t="n">
        <v>444.56</v>
      </c>
      <c r="R1418" t="n">
        <v>84.58</v>
      </c>
      <c r="S1418" t="n">
        <v>48.21</v>
      </c>
      <c r="T1418" t="n">
        <v>12172.36</v>
      </c>
      <c r="U1418" t="n">
        <v>0.57</v>
      </c>
      <c r="V1418" t="n">
        <v>0.76</v>
      </c>
      <c r="W1418" t="n">
        <v>0.21</v>
      </c>
      <c r="X1418" t="n">
        <v>0.73</v>
      </c>
      <c r="Y1418" t="n">
        <v>1</v>
      </c>
      <c r="Z1418" t="n">
        <v>10</v>
      </c>
    </row>
    <row r="1419">
      <c r="A1419" t="n">
        <v>22</v>
      </c>
      <c r="B1419" t="n">
        <v>80</v>
      </c>
      <c r="C1419" t="inlineStr">
        <is>
          <t xml:space="preserve">CONCLUIDO	</t>
        </is>
      </c>
      <c r="D1419" t="n">
        <v>4.754</v>
      </c>
      <c r="E1419" t="n">
        <v>21.03</v>
      </c>
      <c r="F1419" t="n">
        <v>17.94</v>
      </c>
      <c r="G1419" t="n">
        <v>44.84</v>
      </c>
      <c r="H1419" t="n">
        <v>0.6899999999999999</v>
      </c>
      <c r="I1419" t="n">
        <v>24</v>
      </c>
      <c r="J1419" t="n">
        <v>167</v>
      </c>
      <c r="K1419" t="n">
        <v>50.28</v>
      </c>
      <c r="L1419" t="n">
        <v>6.5</v>
      </c>
      <c r="M1419" t="n">
        <v>22</v>
      </c>
      <c r="N1419" t="n">
        <v>30.22</v>
      </c>
      <c r="O1419" t="n">
        <v>20830.22</v>
      </c>
      <c r="P1419" t="n">
        <v>208.2</v>
      </c>
      <c r="Q1419" t="n">
        <v>444.55</v>
      </c>
      <c r="R1419" t="n">
        <v>82.2</v>
      </c>
      <c r="S1419" t="n">
        <v>48.21</v>
      </c>
      <c r="T1419" t="n">
        <v>10987.06</v>
      </c>
      <c r="U1419" t="n">
        <v>0.59</v>
      </c>
      <c r="V1419" t="n">
        <v>0.76</v>
      </c>
      <c r="W1419" t="n">
        <v>0.2</v>
      </c>
      <c r="X1419" t="n">
        <v>0.66</v>
      </c>
      <c r="Y1419" t="n">
        <v>1</v>
      </c>
      <c r="Z1419" t="n">
        <v>10</v>
      </c>
    </row>
    <row r="1420">
      <c r="A1420" t="n">
        <v>23</v>
      </c>
      <c r="B1420" t="n">
        <v>80</v>
      </c>
      <c r="C1420" t="inlineStr">
        <is>
          <t xml:space="preserve">CONCLUIDO	</t>
        </is>
      </c>
      <c r="D1420" t="n">
        <v>4.7674</v>
      </c>
      <c r="E1420" t="n">
        <v>20.98</v>
      </c>
      <c r="F1420" t="n">
        <v>17.91</v>
      </c>
      <c r="G1420" t="n">
        <v>46.72</v>
      </c>
      <c r="H1420" t="n">
        <v>0.71</v>
      </c>
      <c r="I1420" t="n">
        <v>23</v>
      </c>
      <c r="J1420" t="n">
        <v>167.36</v>
      </c>
      <c r="K1420" t="n">
        <v>50.28</v>
      </c>
      <c r="L1420" t="n">
        <v>6.75</v>
      </c>
      <c r="M1420" t="n">
        <v>21</v>
      </c>
      <c r="N1420" t="n">
        <v>30.33</v>
      </c>
      <c r="O1420" t="n">
        <v>20874.78</v>
      </c>
      <c r="P1420" t="n">
        <v>207.09</v>
      </c>
      <c r="Q1420" t="n">
        <v>444.56</v>
      </c>
      <c r="R1420" t="n">
        <v>81.20999999999999</v>
      </c>
      <c r="S1420" t="n">
        <v>48.21</v>
      </c>
      <c r="T1420" t="n">
        <v>10495.63</v>
      </c>
      <c r="U1420" t="n">
        <v>0.59</v>
      </c>
      <c r="V1420" t="n">
        <v>0.76</v>
      </c>
      <c r="W1420" t="n">
        <v>0.2</v>
      </c>
      <c r="X1420" t="n">
        <v>0.63</v>
      </c>
      <c r="Y1420" t="n">
        <v>1</v>
      </c>
      <c r="Z1420" t="n">
        <v>10</v>
      </c>
    </row>
    <row r="1421">
      <c r="A1421" t="n">
        <v>24</v>
      </c>
      <c r="B1421" t="n">
        <v>80</v>
      </c>
      <c r="C1421" t="inlineStr">
        <is>
          <t xml:space="preserve">CONCLUIDO	</t>
        </is>
      </c>
      <c r="D1421" t="n">
        <v>4.7671</v>
      </c>
      <c r="E1421" t="n">
        <v>20.98</v>
      </c>
      <c r="F1421" t="n">
        <v>17.91</v>
      </c>
      <c r="G1421" t="n">
        <v>46.73</v>
      </c>
      <c r="H1421" t="n">
        <v>0.74</v>
      </c>
      <c r="I1421" t="n">
        <v>23</v>
      </c>
      <c r="J1421" t="n">
        <v>167.72</v>
      </c>
      <c r="K1421" t="n">
        <v>50.28</v>
      </c>
      <c r="L1421" t="n">
        <v>7</v>
      </c>
      <c r="M1421" t="n">
        <v>21</v>
      </c>
      <c r="N1421" t="n">
        <v>30.44</v>
      </c>
      <c r="O1421" t="n">
        <v>20919.39</v>
      </c>
      <c r="P1421" t="n">
        <v>206.98</v>
      </c>
      <c r="Q1421" t="n">
        <v>444.55</v>
      </c>
      <c r="R1421" t="n">
        <v>81.34</v>
      </c>
      <c r="S1421" t="n">
        <v>48.21</v>
      </c>
      <c r="T1421" t="n">
        <v>10561.48</v>
      </c>
      <c r="U1421" t="n">
        <v>0.59</v>
      </c>
      <c r="V1421" t="n">
        <v>0.76</v>
      </c>
      <c r="W1421" t="n">
        <v>0.2</v>
      </c>
      <c r="X1421" t="n">
        <v>0.63</v>
      </c>
      <c r="Y1421" t="n">
        <v>1</v>
      </c>
      <c r="Z1421" t="n">
        <v>10</v>
      </c>
    </row>
    <row r="1422">
      <c r="A1422" t="n">
        <v>25</v>
      </c>
      <c r="B1422" t="n">
        <v>80</v>
      </c>
      <c r="C1422" t="inlineStr">
        <is>
          <t xml:space="preserve">CONCLUIDO	</t>
        </is>
      </c>
      <c r="D1422" t="n">
        <v>4.7811</v>
      </c>
      <c r="E1422" t="n">
        <v>20.92</v>
      </c>
      <c r="F1422" t="n">
        <v>17.88</v>
      </c>
      <c r="G1422" t="n">
        <v>48.77</v>
      </c>
      <c r="H1422" t="n">
        <v>0.76</v>
      </c>
      <c r="I1422" t="n">
        <v>22</v>
      </c>
      <c r="J1422" t="n">
        <v>168.08</v>
      </c>
      <c r="K1422" t="n">
        <v>50.28</v>
      </c>
      <c r="L1422" t="n">
        <v>7.25</v>
      </c>
      <c r="M1422" t="n">
        <v>20</v>
      </c>
      <c r="N1422" t="n">
        <v>30.55</v>
      </c>
      <c r="O1422" t="n">
        <v>20964.03</v>
      </c>
      <c r="P1422" t="n">
        <v>206.37</v>
      </c>
      <c r="Q1422" t="n">
        <v>444.57</v>
      </c>
      <c r="R1422" t="n">
        <v>80.38</v>
      </c>
      <c r="S1422" t="n">
        <v>48.21</v>
      </c>
      <c r="T1422" t="n">
        <v>10082.82</v>
      </c>
      <c r="U1422" t="n">
        <v>0.6</v>
      </c>
      <c r="V1422" t="n">
        <v>0.76</v>
      </c>
      <c r="W1422" t="n">
        <v>0.2</v>
      </c>
      <c r="X1422" t="n">
        <v>0.6</v>
      </c>
      <c r="Y1422" t="n">
        <v>1</v>
      </c>
      <c r="Z1422" t="n">
        <v>10</v>
      </c>
    </row>
    <row r="1423">
      <c r="A1423" t="n">
        <v>26</v>
      </c>
      <c r="B1423" t="n">
        <v>80</v>
      </c>
      <c r="C1423" t="inlineStr">
        <is>
          <t xml:space="preserve">CONCLUIDO	</t>
        </is>
      </c>
      <c r="D1423" t="n">
        <v>4.796</v>
      </c>
      <c r="E1423" t="n">
        <v>20.85</v>
      </c>
      <c r="F1423" t="n">
        <v>17.85</v>
      </c>
      <c r="G1423" t="n">
        <v>51</v>
      </c>
      <c r="H1423" t="n">
        <v>0.79</v>
      </c>
      <c r="I1423" t="n">
        <v>21</v>
      </c>
      <c r="J1423" t="n">
        <v>168.44</v>
      </c>
      <c r="K1423" t="n">
        <v>50.28</v>
      </c>
      <c r="L1423" t="n">
        <v>7.5</v>
      </c>
      <c r="M1423" t="n">
        <v>19</v>
      </c>
      <c r="N1423" t="n">
        <v>30.66</v>
      </c>
      <c r="O1423" t="n">
        <v>21008.71</v>
      </c>
      <c r="P1423" t="n">
        <v>205.27</v>
      </c>
      <c r="Q1423" t="n">
        <v>444.6</v>
      </c>
      <c r="R1423" t="n">
        <v>79.34</v>
      </c>
      <c r="S1423" t="n">
        <v>48.21</v>
      </c>
      <c r="T1423" t="n">
        <v>9571.690000000001</v>
      </c>
      <c r="U1423" t="n">
        <v>0.61</v>
      </c>
      <c r="V1423" t="n">
        <v>0.76</v>
      </c>
      <c r="W1423" t="n">
        <v>0.2</v>
      </c>
      <c r="X1423" t="n">
        <v>0.57</v>
      </c>
      <c r="Y1423" t="n">
        <v>1</v>
      </c>
      <c r="Z1423" t="n">
        <v>10</v>
      </c>
    </row>
    <row r="1424">
      <c r="A1424" t="n">
        <v>27</v>
      </c>
      <c r="B1424" t="n">
        <v>80</v>
      </c>
      <c r="C1424" t="inlineStr">
        <is>
          <t xml:space="preserve">CONCLUIDO	</t>
        </is>
      </c>
      <c r="D1424" t="n">
        <v>4.8132</v>
      </c>
      <c r="E1424" t="n">
        <v>20.78</v>
      </c>
      <c r="F1424" t="n">
        <v>17.81</v>
      </c>
      <c r="G1424" t="n">
        <v>53.42</v>
      </c>
      <c r="H1424" t="n">
        <v>0.8100000000000001</v>
      </c>
      <c r="I1424" t="n">
        <v>20</v>
      </c>
      <c r="J1424" t="n">
        <v>168.81</v>
      </c>
      <c r="K1424" t="n">
        <v>50.28</v>
      </c>
      <c r="L1424" t="n">
        <v>7.75</v>
      </c>
      <c r="M1424" t="n">
        <v>18</v>
      </c>
      <c r="N1424" t="n">
        <v>30.78</v>
      </c>
      <c r="O1424" t="n">
        <v>21053.43</v>
      </c>
      <c r="P1424" t="n">
        <v>204.47</v>
      </c>
      <c r="Q1424" t="n">
        <v>444.55</v>
      </c>
      <c r="R1424" t="n">
        <v>77.92</v>
      </c>
      <c r="S1424" t="n">
        <v>48.21</v>
      </c>
      <c r="T1424" t="n">
        <v>8865.75</v>
      </c>
      <c r="U1424" t="n">
        <v>0.62</v>
      </c>
      <c r="V1424" t="n">
        <v>0.77</v>
      </c>
      <c r="W1424" t="n">
        <v>0.19</v>
      </c>
      <c r="X1424" t="n">
        <v>0.53</v>
      </c>
      <c r="Y1424" t="n">
        <v>1</v>
      </c>
      <c r="Z1424" t="n">
        <v>10</v>
      </c>
    </row>
    <row r="1425">
      <c r="A1425" t="n">
        <v>28</v>
      </c>
      <c r="B1425" t="n">
        <v>80</v>
      </c>
      <c r="C1425" t="inlineStr">
        <is>
          <t xml:space="preserve">CONCLUIDO	</t>
        </is>
      </c>
      <c r="D1425" t="n">
        <v>4.8108</v>
      </c>
      <c r="E1425" t="n">
        <v>20.79</v>
      </c>
      <c r="F1425" t="n">
        <v>17.82</v>
      </c>
      <c r="G1425" t="n">
        <v>53.45</v>
      </c>
      <c r="H1425" t="n">
        <v>0.84</v>
      </c>
      <c r="I1425" t="n">
        <v>20</v>
      </c>
      <c r="J1425" t="n">
        <v>169.17</v>
      </c>
      <c r="K1425" t="n">
        <v>50.28</v>
      </c>
      <c r="L1425" t="n">
        <v>8</v>
      </c>
      <c r="M1425" t="n">
        <v>18</v>
      </c>
      <c r="N1425" t="n">
        <v>30.89</v>
      </c>
      <c r="O1425" t="n">
        <v>21098.19</v>
      </c>
      <c r="P1425" t="n">
        <v>204.27</v>
      </c>
      <c r="Q1425" t="n">
        <v>444.55</v>
      </c>
      <c r="R1425" t="n">
        <v>78.3</v>
      </c>
      <c r="S1425" t="n">
        <v>48.21</v>
      </c>
      <c r="T1425" t="n">
        <v>9056.52</v>
      </c>
      <c r="U1425" t="n">
        <v>0.62</v>
      </c>
      <c r="V1425" t="n">
        <v>0.77</v>
      </c>
      <c r="W1425" t="n">
        <v>0.19</v>
      </c>
      <c r="X1425" t="n">
        <v>0.54</v>
      </c>
      <c r="Y1425" t="n">
        <v>1</v>
      </c>
      <c r="Z1425" t="n">
        <v>10</v>
      </c>
    </row>
    <row r="1426">
      <c r="A1426" t="n">
        <v>29</v>
      </c>
      <c r="B1426" t="n">
        <v>80</v>
      </c>
      <c r="C1426" t="inlineStr">
        <is>
          <t xml:space="preserve">CONCLUIDO	</t>
        </is>
      </c>
      <c r="D1426" t="n">
        <v>4.8275</v>
      </c>
      <c r="E1426" t="n">
        <v>20.71</v>
      </c>
      <c r="F1426" t="n">
        <v>17.78</v>
      </c>
      <c r="G1426" t="n">
        <v>56.14</v>
      </c>
      <c r="H1426" t="n">
        <v>0.86</v>
      </c>
      <c r="I1426" t="n">
        <v>19</v>
      </c>
      <c r="J1426" t="n">
        <v>169.53</v>
      </c>
      <c r="K1426" t="n">
        <v>50.28</v>
      </c>
      <c r="L1426" t="n">
        <v>8.25</v>
      </c>
      <c r="M1426" t="n">
        <v>17</v>
      </c>
      <c r="N1426" t="n">
        <v>31</v>
      </c>
      <c r="O1426" t="n">
        <v>21142.98</v>
      </c>
      <c r="P1426" t="n">
        <v>203.34</v>
      </c>
      <c r="Q1426" t="n">
        <v>444.55</v>
      </c>
      <c r="R1426" t="n">
        <v>76.84</v>
      </c>
      <c r="S1426" t="n">
        <v>48.21</v>
      </c>
      <c r="T1426" t="n">
        <v>8330.4</v>
      </c>
      <c r="U1426" t="n">
        <v>0.63</v>
      </c>
      <c r="V1426" t="n">
        <v>0.77</v>
      </c>
      <c r="W1426" t="n">
        <v>0.2</v>
      </c>
      <c r="X1426" t="n">
        <v>0.5</v>
      </c>
      <c r="Y1426" t="n">
        <v>1</v>
      </c>
      <c r="Z1426" t="n">
        <v>10</v>
      </c>
    </row>
    <row r="1427">
      <c r="A1427" t="n">
        <v>30</v>
      </c>
      <c r="B1427" t="n">
        <v>80</v>
      </c>
      <c r="C1427" t="inlineStr">
        <is>
          <t xml:space="preserve">CONCLUIDO	</t>
        </is>
      </c>
      <c r="D1427" t="n">
        <v>4.8606</v>
      </c>
      <c r="E1427" t="n">
        <v>20.57</v>
      </c>
      <c r="F1427" t="n">
        <v>17.67</v>
      </c>
      <c r="G1427" t="n">
        <v>58.9</v>
      </c>
      <c r="H1427" t="n">
        <v>0.89</v>
      </c>
      <c r="I1427" t="n">
        <v>18</v>
      </c>
      <c r="J1427" t="n">
        <v>169.9</v>
      </c>
      <c r="K1427" t="n">
        <v>50.28</v>
      </c>
      <c r="L1427" t="n">
        <v>8.5</v>
      </c>
      <c r="M1427" t="n">
        <v>16</v>
      </c>
      <c r="N1427" t="n">
        <v>31.12</v>
      </c>
      <c r="O1427" t="n">
        <v>21187.82</v>
      </c>
      <c r="P1427" t="n">
        <v>201.19</v>
      </c>
      <c r="Q1427" t="n">
        <v>444.55</v>
      </c>
      <c r="R1427" t="n">
        <v>73.16</v>
      </c>
      <c r="S1427" t="n">
        <v>48.21</v>
      </c>
      <c r="T1427" t="n">
        <v>6493.73</v>
      </c>
      <c r="U1427" t="n">
        <v>0.66</v>
      </c>
      <c r="V1427" t="n">
        <v>0.77</v>
      </c>
      <c r="W1427" t="n">
        <v>0.19</v>
      </c>
      <c r="X1427" t="n">
        <v>0.39</v>
      </c>
      <c r="Y1427" t="n">
        <v>1</v>
      </c>
      <c r="Z1427" t="n">
        <v>10</v>
      </c>
    </row>
    <row r="1428">
      <c r="A1428" t="n">
        <v>31</v>
      </c>
      <c r="B1428" t="n">
        <v>80</v>
      </c>
      <c r="C1428" t="inlineStr">
        <is>
          <t xml:space="preserve">CONCLUIDO	</t>
        </is>
      </c>
      <c r="D1428" t="n">
        <v>4.8244</v>
      </c>
      <c r="E1428" t="n">
        <v>20.73</v>
      </c>
      <c r="F1428" t="n">
        <v>17.82</v>
      </c>
      <c r="G1428" t="n">
        <v>59.41</v>
      </c>
      <c r="H1428" t="n">
        <v>0.91</v>
      </c>
      <c r="I1428" t="n">
        <v>18</v>
      </c>
      <c r="J1428" t="n">
        <v>170.26</v>
      </c>
      <c r="K1428" t="n">
        <v>50.28</v>
      </c>
      <c r="L1428" t="n">
        <v>8.75</v>
      </c>
      <c r="M1428" t="n">
        <v>16</v>
      </c>
      <c r="N1428" t="n">
        <v>31.23</v>
      </c>
      <c r="O1428" t="n">
        <v>21232.69</v>
      </c>
      <c r="P1428" t="n">
        <v>202.69</v>
      </c>
      <c r="Q1428" t="n">
        <v>444.55</v>
      </c>
      <c r="R1428" t="n">
        <v>79.06999999999999</v>
      </c>
      <c r="S1428" t="n">
        <v>48.21</v>
      </c>
      <c r="T1428" t="n">
        <v>9451.16</v>
      </c>
      <c r="U1428" t="n">
        <v>0.61</v>
      </c>
      <c r="V1428" t="n">
        <v>0.77</v>
      </c>
      <c r="W1428" t="n">
        <v>0.18</v>
      </c>
      <c r="X1428" t="n">
        <v>0.55</v>
      </c>
      <c r="Y1428" t="n">
        <v>1</v>
      </c>
      <c r="Z1428" t="n">
        <v>10</v>
      </c>
    </row>
    <row r="1429">
      <c r="A1429" t="n">
        <v>32</v>
      </c>
      <c r="B1429" t="n">
        <v>80</v>
      </c>
      <c r="C1429" t="inlineStr">
        <is>
          <t xml:space="preserve">CONCLUIDO	</t>
        </is>
      </c>
      <c r="D1429" t="n">
        <v>4.8485</v>
      </c>
      <c r="E1429" t="n">
        <v>20.62</v>
      </c>
      <c r="F1429" t="n">
        <v>17.75</v>
      </c>
      <c r="G1429" t="n">
        <v>62.66</v>
      </c>
      <c r="H1429" t="n">
        <v>0.9399999999999999</v>
      </c>
      <c r="I1429" t="n">
        <v>17</v>
      </c>
      <c r="J1429" t="n">
        <v>170.62</v>
      </c>
      <c r="K1429" t="n">
        <v>50.28</v>
      </c>
      <c r="L1429" t="n">
        <v>9</v>
      </c>
      <c r="M1429" t="n">
        <v>15</v>
      </c>
      <c r="N1429" t="n">
        <v>31.34</v>
      </c>
      <c r="O1429" t="n">
        <v>21277.6</v>
      </c>
      <c r="P1429" t="n">
        <v>201.16</v>
      </c>
      <c r="Q1429" t="n">
        <v>444.55</v>
      </c>
      <c r="R1429" t="n">
        <v>76.13</v>
      </c>
      <c r="S1429" t="n">
        <v>48.21</v>
      </c>
      <c r="T1429" t="n">
        <v>7984.94</v>
      </c>
      <c r="U1429" t="n">
        <v>0.63</v>
      </c>
      <c r="V1429" t="n">
        <v>0.77</v>
      </c>
      <c r="W1429" t="n">
        <v>0.19</v>
      </c>
      <c r="X1429" t="n">
        <v>0.48</v>
      </c>
      <c r="Y1429" t="n">
        <v>1</v>
      </c>
      <c r="Z1429" t="n">
        <v>10</v>
      </c>
    </row>
    <row r="1430">
      <c r="A1430" t="n">
        <v>33</v>
      </c>
      <c r="B1430" t="n">
        <v>80</v>
      </c>
      <c r="C1430" t="inlineStr">
        <is>
          <t xml:space="preserve">CONCLUIDO	</t>
        </is>
      </c>
      <c r="D1430" t="n">
        <v>4.8493</v>
      </c>
      <c r="E1430" t="n">
        <v>20.62</v>
      </c>
      <c r="F1430" t="n">
        <v>17.75</v>
      </c>
      <c r="G1430" t="n">
        <v>62.65</v>
      </c>
      <c r="H1430" t="n">
        <v>0.96</v>
      </c>
      <c r="I1430" t="n">
        <v>17</v>
      </c>
      <c r="J1430" t="n">
        <v>170.99</v>
      </c>
      <c r="K1430" t="n">
        <v>50.28</v>
      </c>
      <c r="L1430" t="n">
        <v>9.25</v>
      </c>
      <c r="M1430" t="n">
        <v>15</v>
      </c>
      <c r="N1430" t="n">
        <v>31.46</v>
      </c>
      <c r="O1430" t="n">
        <v>21322.55</v>
      </c>
      <c r="P1430" t="n">
        <v>201.36</v>
      </c>
      <c r="Q1430" t="n">
        <v>444.55</v>
      </c>
      <c r="R1430" t="n">
        <v>76.08</v>
      </c>
      <c r="S1430" t="n">
        <v>48.21</v>
      </c>
      <c r="T1430" t="n">
        <v>7960.96</v>
      </c>
      <c r="U1430" t="n">
        <v>0.63</v>
      </c>
      <c r="V1430" t="n">
        <v>0.77</v>
      </c>
      <c r="W1430" t="n">
        <v>0.19</v>
      </c>
      <c r="X1430" t="n">
        <v>0.47</v>
      </c>
      <c r="Y1430" t="n">
        <v>1</v>
      </c>
      <c r="Z1430" t="n">
        <v>10</v>
      </c>
    </row>
    <row r="1431">
      <c r="A1431" t="n">
        <v>34</v>
      </c>
      <c r="B1431" t="n">
        <v>80</v>
      </c>
      <c r="C1431" t="inlineStr">
        <is>
          <t xml:space="preserve">CONCLUIDO	</t>
        </is>
      </c>
      <c r="D1431" t="n">
        <v>4.8489</v>
      </c>
      <c r="E1431" t="n">
        <v>20.62</v>
      </c>
      <c r="F1431" t="n">
        <v>17.75</v>
      </c>
      <c r="G1431" t="n">
        <v>62.65</v>
      </c>
      <c r="H1431" t="n">
        <v>0.98</v>
      </c>
      <c r="I1431" t="n">
        <v>17</v>
      </c>
      <c r="J1431" t="n">
        <v>171.35</v>
      </c>
      <c r="K1431" t="n">
        <v>50.28</v>
      </c>
      <c r="L1431" t="n">
        <v>9.5</v>
      </c>
      <c r="M1431" t="n">
        <v>15</v>
      </c>
      <c r="N1431" t="n">
        <v>31.57</v>
      </c>
      <c r="O1431" t="n">
        <v>21367.54</v>
      </c>
      <c r="P1431" t="n">
        <v>200.55</v>
      </c>
      <c r="Q1431" t="n">
        <v>444.56</v>
      </c>
      <c r="R1431" t="n">
        <v>76.16</v>
      </c>
      <c r="S1431" t="n">
        <v>48.21</v>
      </c>
      <c r="T1431" t="n">
        <v>8001.68</v>
      </c>
      <c r="U1431" t="n">
        <v>0.63</v>
      </c>
      <c r="V1431" t="n">
        <v>0.77</v>
      </c>
      <c r="W1431" t="n">
        <v>0.19</v>
      </c>
      <c r="X1431" t="n">
        <v>0.47</v>
      </c>
      <c r="Y1431" t="n">
        <v>1</v>
      </c>
      <c r="Z1431" t="n">
        <v>10</v>
      </c>
    </row>
    <row r="1432">
      <c r="A1432" t="n">
        <v>35</v>
      </c>
      <c r="B1432" t="n">
        <v>80</v>
      </c>
      <c r="C1432" t="inlineStr">
        <is>
          <t xml:space="preserve">CONCLUIDO	</t>
        </is>
      </c>
      <c r="D1432" t="n">
        <v>4.868</v>
      </c>
      <c r="E1432" t="n">
        <v>20.54</v>
      </c>
      <c r="F1432" t="n">
        <v>17.7</v>
      </c>
      <c r="G1432" t="n">
        <v>66.38</v>
      </c>
      <c r="H1432" t="n">
        <v>1.01</v>
      </c>
      <c r="I1432" t="n">
        <v>16</v>
      </c>
      <c r="J1432" t="n">
        <v>171.72</v>
      </c>
      <c r="K1432" t="n">
        <v>50.28</v>
      </c>
      <c r="L1432" t="n">
        <v>9.75</v>
      </c>
      <c r="M1432" t="n">
        <v>14</v>
      </c>
      <c r="N1432" t="n">
        <v>31.69</v>
      </c>
      <c r="O1432" t="n">
        <v>21412.57</v>
      </c>
      <c r="P1432" t="n">
        <v>199.46</v>
      </c>
      <c r="Q1432" t="n">
        <v>444.56</v>
      </c>
      <c r="R1432" t="n">
        <v>74.45</v>
      </c>
      <c r="S1432" t="n">
        <v>48.21</v>
      </c>
      <c r="T1432" t="n">
        <v>7150.53</v>
      </c>
      <c r="U1432" t="n">
        <v>0.65</v>
      </c>
      <c r="V1432" t="n">
        <v>0.77</v>
      </c>
      <c r="W1432" t="n">
        <v>0.19</v>
      </c>
      <c r="X1432" t="n">
        <v>0.42</v>
      </c>
      <c r="Y1432" t="n">
        <v>1</v>
      </c>
      <c r="Z1432" t="n">
        <v>10</v>
      </c>
    </row>
    <row r="1433">
      <c r="A1433" t="n">
        <v>36</v>
      </c>
      <c r="B1433" t="n">
        <v>80</v>
      </c>
      <c r="C1433" t="inlineStr">
        <is>
          <t xml:space="preserve">CONCLUIDO	</t>
        </is>
      </c>
      <c r="D1433" t="n">
        <v>4.8674</v>
      </c>
      <c r="E1433" t="n">
        <v>20.54</v>
      </c>
      <c r="F1433" t="n">
        <v>17.7</v>
      </c>
      <c r="G1433" t="n">
        <v>66.39</v>
      </c>
      <c r="H1433" t="n">
        <v>1.03</v>
      </c>
      <c r="I1433" t="n">
        <v>16</v>
      </c>
      <c r="J1433" t="n">
        <v>172.08</v>
      </c>
      <c r="K1433" t="n">
        <v>50.28</v>
      </c>
      <c r="L1433" t="n">
        <v>10</v>
      </c>
      <c r="M1433" t="n">
        <v>14</v>
      </c>
      <c r="N1433" t="n">
        <v>31.8</v>
      </c>
      <c r="O1433" t="n">
        <v>21457.64</v>
      </c>
      <c r="P1433" t="n">
        <v>199.13</v>
      </c>
      <c r="Q1433" t="n">
        <v>444.56</v>
      </c>
      <c r="R1433" t="n">
        <v>74.54000000000001</v>
      </c>
      <c r="S1433" t="n">
        <v>48.21</v>
      </c>
      <c r="T1433" t="n">
        <v>7192.96</v>
      </c>
      <c r="U1433" t="n">
        <v>0.65</v>
      </c>
      <c r="V1433" t="n">
        <v>0.77</v>
      </c>
      <c r="W1433" t="n">
        <v>0.19</v>
      </c>
      <c r="X1433" t="n">
        <v>0.43</v>
      </c>
      <c r="Y1433" t="n">
        <v>1</v>
      </c>
      <c r="Z1433" t="n">
        <v>10</v>
      </c>
    </row>
    <row r="1434">
      <c r="A1434" t="n">
        <v>37</v>
      </c>
      <c r="B1434" t="n">
        <v>80</v>
      </c>
      <c r="C1434" t="inlineStr">
        <is>
          <t xml:space="preserve">CONCLUIDO	</t>
        </is>
      </c>
      <c r="D1434" t="n">
        <v>4.8835</v>
      </c>
      <c r="E1434" t="n">
        <v>20.48</v>
      </c>
      <c r="F1434" t="n">
        <v>17.67</v>
      </c>
      <c r="G1434" t="n">
        <v>70.68000000000001</v>
      </c>
      <c r="H1434" t="n">
        <v>1.05</v>
      </c>
      <c r="I1434" t="n">
        <v>15</v>
      </c>
      <c r="J1434" t="n">
        <v>172.45</v>
      </c>
      <c r="K1434" t="n">
        <v>50.28</v>
      </c>
      <c r="L1434" t="n">
        <v>10.25</v>
      </c>
      <c r="M1434" t="n">
        <v>13</v>
      </c>
      <c r="N1434" t="n">
        <v>31.92</v>
      </c>
      <c r="O1434" t="n">
        <v>21502.75</v>
      </c>
      <c r="P1434" t="n">
        <v>198.45</v>
      </c>
      <c r="Q1434" t="n">
        <v>444.56</v>
      </c>
      <c r="R1434" t="n">
        <v>73.40000000000001</v>
      </c>
      <c r="S1434" t="n">
        <v>48.21</v>
      </c>
      <c r="T1434" t="n">
        <v>6632.31</v>
      </c>
      <c r="U1434" t="n">
        <v>0.66</v>
      </c>
      <c r="V1434" t="n">
        <v>0.77</v>
      </c>
      <c r="W1434" t="n">
        <v>0.19</v>
      </c>
      <c r="X1434" t="n">
        <v>0.39</v>
      </c>
      <c r="Y1434" t="n">
        <v>1</v>
      </c>
      <c r="Z1434" t="n">
        <v>10</v>
      </c>
    </row>
    <row r="1435">
      <c r="A1435" t="n">
        <v>38</v>
      </c>
      <c r="B1435" t="n">
        <v>80</v>
      </c>
      <c r="C1435" t="inlineStr">
        <is>
          <t xml:space="preserve">CONCLUIDO	</t>
        </is>
      </c>
      <c r="D1435" t="n">
        <v>4.8824</v>
      </c>
      <c r="E1435" t="n">
        <v>20.48</v>
      </c>
      <c r="F1435" t="n">
        <v>17.67</v>
      </c>
      <c r="G1435" t="n">
        <v>70.7</v>
      </c>
      <c r="H1435" t="n">
        <v>1.08</v>
      </c>
      <c r="I1435" t="n">
        <v>15</v>
      </c>
      <c r="J1435" t="n">
        <v>172.82</v>
      </c>
      <c r="K1435" t="n">
        <v>50.28</v>
      </c>
      <c r="L1435" t="n">
        <v>10.5</v>
      </c>
      <c r="M1435" t="n">
        <v>13</v>
      </c>
      <c r="N1435" t="n">
        <v>32.04</v>
      </c>
      <c r="O1435" t="n">
        <v>21547.89</v>
      </c>
      <c r="P1435" t="n">
        <v>197.86</v>
      </c>
      <c r="Q1435" t="n">
        <v>444.55</v>
      </c>
      <c r="R1435" t="n">
        <v>73.59</v>
      </c>
      <c r="S1435" t="n">
        <v>48.21</v>
      </c>
      <c r="T1435" t="n">
        <v>6722.92</v>
      </c>
      <c r="U1435" t="n">
        <v>0.66</v>
      </c>
      <c r="V1435" t="n">
        <v>0.77</v>
      </c>
      <c r="W1435" t="n">
        <v>0.19</v>
      </c>
      <c r="X1435" t="n">
        <v>0.4</v>
      </c>
      <c r="Y1435" t="n">
        <v>1</v>
      </c>
      <c r="Z1435" t="n">
        <v>10</v>
      </c>
    </row>
    <row r="1436">
      <c r="A1436" t="n">
        <v>39</v>
      </c>
      <c r="B1436" t="n">
        <v>80</v>
      </c>
      <c r="C1436" t="inlineStr">
        <is>
          <t xml:space="preserve">CONCLUIDO	</t>
        </is>
      </c>
      <c r="D1436" t="n">
        <v>4.8825</v>
      </c>
      <c r="E1436" t="n">
        <v>20.48</v>
      </c>
      <c r="F1436" t="n">
        <v>17.67</v>
      </c>
      <c r="G1436" t="n">
        <v>70.69</v>
      </c>
      <c r="H1436" t="n">
        <v>1.1</v>
      </c>
      <c r="I1436" t="n">
        <v>15</v>
      </c>
      <c r="J1436" t="n">
        <v>173.18</v>
      </c>
      <c r="K1436" t="n">
        <v>50.28</v>
      </c>
      <c r="L1436" t="n">
        <v>10.75</v>
      </c>
      <c r="M1436" t="n">
        <v>13</v>
      </c>
      <c r="N1436" t="n">
        <v>32.15</v>
      </c>
      <c r="O1436" t="n">
        <v>21593.08</v>
      </c>
      <c r="P1436" t="n">
        <v>197.57</v>
      </c>
      <c r="Q1436" t="n">
        <v>444.56</v>
      </c>
      <c r="R1436" t="n">
        <v>73.52</v>
      </c>
      <c r="S1436" t="n">
        <v>48.21</v>
      </c>
      <c r="T1436" t="n">
        <v>6690.6</v>
      </c>
      <c r="U1436" t="n">
        <v>0.66</v>
      </c>
      <c r="V1436" t="n">
        <v>0.77</v>
      </c>
      <c r="W1436" t="n">
        <v>0.19</v>
      </c>
      <c r="X1436" t="n">
        <v>0.4</v>
      </c>
      <c r="Y1436" t="n">
        <v>1</v>
      </c>
      <c r="Z1436" t="n">
        <v>10</v>
      </c>
    </row>
    <row r="1437">
      <c r="A1437" t="n">
        <v>40</v>
      </c>
      <c r="B1437" t="n">
        <v>80</v>
      </c>
      <c r="C1437" t="inlineStr">
        <is>
          <t xml:space="preserve">CONCLUIDO	</t>
        </is>
      </c>
      <c r="D1437" t="n">
        <v>4.9097</v>
      </c>
      <c r="E1437" t="n">
        <v>20.37</v>
      </c>
      <c r="F1437" t="n">
        <v>17.59</v>
      </c>
      <c r="G1437" t="n">
        <v>75.40000000000001</v>
      </c>
      <c r="H1437" t="n">
        <v>1.12</v>
      </c>
      <c r="I1437" t="n">
        <v>14</v>
      </c>
      <c r="J1437" t="n">
        <v>173.55</v>
      </c>
      <c r="K1437" t="n">
        <v>50.28</v>
      </c>
      <c r="L1437" t="n">
        <v>11</v>
      </c>
      <c r="M1437" t="n">
        <v>12</v>
      </c>
      <c r="N1437" t="n">
        <v>32.27</v>
      </c>
      <c r="O1437" t="n">
        <v>21638.31</v>
      </c>
      <c r="P1437" t="n">
        <v>196.56</v>
      </c>
      <c r="Q1437" t="n">
        <v>444.55</v>
      </c>
      <c r="R1437" t="n">
        <v>70.66</v>
      </c>
      <c r="S1437" t="n">
        <v>48.21</v>
      </c>
      <c r="T1437" t="n">
        <v>5262.69</v>
      </c>
      <c r="U1437" t="n">
        <v>0.68</v>
      </c>
      <c r="V1437" t="n">
        <v>0.78</v>
      </c>
      <c r="W1437" t="n">
        <v>0.19</v>
      </c>
      <c r="X1437" t="n">
        <v>0.32</v>
      </c>
      <c r="Y1437" t="n">
        <v>1</v>
      </c>
      <c r="Z1437" t="n">
        <v>10</v>
      </c>
    </row>
    <row r="1438">
      <c r="A1438" t="n">
        <v>41</v>
      </c>
      <c r="B1438" t="n">
        <v>80</v>
      </c>
      <c r="C1438" t="inlineStr">
        <is>
          <t xml:space="preserve">CONCLUIDO	</t>
        </is>
      </c>
      <c r="D1438" t="n">
        <v>4.8996</v>
      </c>
      <c r="E1438" t="n">
        <v>20.41</v>
      </c>
      <c r="F1438" t="n">
        <v>17.63</v>
      </c>
      <c r="G1438" t="n">
        <v>75.58</v>
      </c>
      <c r="H1438" t="n">
        <v>1.15</v>
      </c>
      <c r="I1438" t="n">
        <v>14</v>
      </c>
      <c r="J1438" t="n">
        <v>173.92</v>
      </c>
      <c r="K1438" t="n">
        <v>50.28</v>
      </c>
      <c r="L1438" t="n">
        <v>11.25</v>
      </c>
      <c r="M1438" t="n">
        <v>12</v>
      </c>
      <c r="N1438" t="n">
        <v>32.39</v>
      </c>
      <c r="O1438" t="n">
        <v>21683.57</v>
      </c>
      <c r="P1438" t="n">
        <v>196.41</v>
      </c>
      <c r="Q1438" t="n">
        <v>444.58</v>
      </c>
      <c r="R1438" t="n">
        <v>72.5</v>
      </c>
      <c r="S1438" t="n">
        <v>48.21</v>
      </c>
      <c r="T1438" t="n">
        <v>6183.93</v>
      </c>
      <c r="U1438" t="n">
        <v>0.66</v>
      </c>
      <c r="V1438" t="n">
        <v>0.77</v>
      </c>
      <c r="W1438" t="n">
        <v>0.18</v>
      </c>
      <c r="X1438" t="n">
        <v>0.36</v>
      </c>
      <c r="Y1438" t="n">
        <v>1</v>
      </c>
      <c r="Z1438" t="n">
        <v>10</v>
      </c>
    </row>
    <row r="1439">
      <c r="A1439" t="n">
        <v>42</v>
      </c>
      <c r="B1439" t="n">
        <v>80</v>
      </c>
      <c r="C1439" t="inlineStr">
        <is>
          <t xml:space="preserve">CONCLUIDO	</t>
        </is>
      </c>
      <c r="D1439" t="n">
        <v>4.891</v>
      </c>
      <c r="E1439" t="n">
        <v>20.45</v>
      </c>
      <c r="F1439" t="n">
        <v>17.67</v>
      </c>
      <c r="G1439" t="n">
        <v>75.73</v>
      </c>
      <c r="H1439" t="n">
        <v>1.17</v>
      </c>
      <c r="I1439" t="n">
        <v>14</v>
      </c>
      <c r="J1439" t="n">
        <v>174.28</v>
      </c>
      <c r="K1439" t="n">
        <v>50.28</v>
      </c>
      <c r="L1439" t="n">
        <v>11.5</v>
      </c>
      <c r="M1439" t="n">
        <v>12</v>
      </c>
      <c r="N1439" t="n">
        <v>32.5</v>
      </c>
      <c r="O1439" t="n">
        <v>21728.87</v>
      </c>
      <c r="P1439" t="n">
        <v>195.5</v>
      </c>
      <c r="Q1439" t="n">
        <v>444.56</v>
      </c>
      <c r="R1439" t="n">
        <v>73.55</v>
      </c>
      <c r="S1439" t="n">
        <v>48.21</v>
      </c>
      <c r="T1439" t="n">
        <v>6712.07</v>
      </c>
      <c r="U1439" t="n">
        <v>0.66</v>
      </c>
      <c r="V1439" t="n">
        <v>0.77</v>
      </c>
      <c r="W1439" t="n">
        <v>0.18</v>
      </c>
      <c r="X1439" t="n">
        <v>0.39</v>
      </c>
      <c r="Y1439" t="n">
        <v>1</v>
      </c>
      <c r="Z1439" t="n">
        <v>10</v>
      </c>
    </row>
    <row r="1440">
      <c r="A1440" t="n">
        <v>43</v>
      </c>
      <c r="B1440" t="n">
        <v>80</v>
      </c>
      <c r="C1440" t="inlineStr">
        <is>
          <t xml:space="preserve">CONCLUIDO	</t>
        </is>
      </c>
      <c r="D1440" t="n">
        <v>4.9086</v>
      </c>
      <c r="E1440" t="n">
        <v>20.37</v>
      </c>
      <c r="F1440" t="n">
        <v>17.63</v>
      </c>
      <c r="G1440" t="n">
        <v>81.36</v>
      </c>
      <c r="H1440" t="n">
        <v>1.19</v>
      </c>
      <c r="I1440" t="n">
        <v>13</v>
      </c>
      <c r="J1440" t="n">
        <v>174.65</v>
      </c>
      <c r="K1440" t="n">
        <v>50.28</v>
      </c>
      <c r="L1440" t="n">
        <v>11.75</v>
      </c>
      <c r="M1440" t="n">
        <v>11</v>
      </c>
      <c r="N1440" t="n">
        <v>32.62</v>
      </c>
      <c r="O1440" t="n">
        <v>21774.22</v>
      </c>
      <c r="P1440" t="n">
        <v>194.76</v>
      </c>
      <c r="Q1440" t="n">
        <v>444.55</v>
      </c>
      <c r="R1440" t="n">
        <v>72.14</v>
      </c>
      <c r="S1440" t="n">
        <v>48.21</v>
      </c>
      <c r="T1440" t="n">
        <v>6009.03</v>
      </c>
      <c r="U1440" t="n">
        <v>0.67</v>
      </c>
      <c r="V1440" t="n">
        <v>0.77</v>
      </c>
      <c r="W1440" t="n">
        <v>0.18</v>
      </c>
      <c r="X1440" t="n">
        <v>0.35</v>
      </c>
      <c r="Y1440" t="n">
        <v>1</v>
      </c>
      <c r="Z1440" t="n">
        <v>10</v>
      </c>
    </row>
    <row r="1441">
      <c r="A1441" t="n">
        <v>44</v>
      </c>
      <c r="B1441" t="n">
        <v>80</v>
      </c>
      <c r="C1441" t="inlineStr">
        <is>
          <t xml:space="preserve">CONCLUIDO	</t>
        </is>
      </c>
      <c r="D1441" t="n">
        <v>4.9092</v>
      </c>
      <c r="E1441" t="n">
        <v>20.37</v>
      </c>
      <c r="F1441" t="n">
        <v>17.63</v>
      </c>
      <c r="G1441" t="n">
        <v>81.34999999999999</v>
      </c>
      <c r="H1441" t="n">
        <v>1.22</v>
      </c>
      <c r="I1441" t="n">
        <v>13</v>
      </c>
      <c r="J1441" t="n">
        <v>175.02</v>
      </c>
      <c r="K1441" t="n">
        <v>50.28</v>
      </c>
      <c r="L1441" t="n">
        <v>12</v>
      </c>
      <c r="M1441" t="n">
        <v>11</v>
      </c>
      <c r="N1441" t="n">
        <v>32.74</v>
      </c>
      <c r="O1441" t="n">
        <v>21819.6</v>
      </c>
      <c r="P1441" t="n">
        <v>194.49</v>
      </c>
      <c r="Q1441" t="n">
        <v>444.59</v>
      </c>
      <c r="R1441" t="n">
        <v>72.02</v>
      </c>
      <c r="S1441" t="n">
        <v>48.21</v>
      </c>
      <c r="T1441" t="n">
        <v>5950.26</v>
      </c>
      <c r="U1441" t="n">
        <v>0.67</v>
      </c>
      <c r="V1441" t="n">
        <v>0.77</v>
      </c>
      <c r="W1441" t="n">
        <v>0.18</v>
      </c>
      <c r="X1441" t="n">
        <v>0.35</v>
      </c>
      <c r="Y1441" t="n">
        <v>1</v>
      </c>
      <c r="Z1441" t="n">
        <v>10</v>
      </c>
    </row>
    <row r="1442">
      <c r="A1442" t="n">
        <v>45</v>
      </c>
      <c r="B1442" t="n">
        <v>80</v>
      </c>
      <c r="C1442" t="inlineStr">
        <is>
          <t xml:space="preserve">CONCLUIDO	</t>
        </is>
      </c>
      <c r="D1442" t="n">
        <v>4.907</v>
      </c>
      <c r="E1442" t="n">
        <v>20.38</v>
      </c>
      <c r="F1442" t="n">
        <v>17.64</v>
      </c>
      <c r="G1442" t="n">
        <v>81.40000000000001</v>
      </c>
      <c r="H1442" t="n">
        <v>1.24</v>
      </c>
      <c r="I1442" t="n">
        <v>13</v>
      </c>
      <c r="J1442" t="n">
        <v>175.39</v>
      </c>
      <c r="K1442" t="n">
        <v>50.28</v>
      </c>
      <c r="L1442" t="n">
        <v>12.25</v>
      </c>
      <c r="M1442" t="n">
        <v>11</v>
      </c>
      <c r="N1442" t="n">
        <v>32.86</v>
      </c>
      <c r="O1442" t="n">
        <v>21865.03</v>
      </c>
      <c r="P1442" t="n">
        <v>194.34</v>
      </c>
      <c r="Q1442" t="n">
        <v>444.55</v>
      </c>
      <c r="R1442" t="n">
        <v>72.37</v>
      </c>
      <c r="S1442" t="n">
        <v>48.21</v>
      </c>
      <c r="T1442" t="n">
        <v>6122.62</v>
      </c>
      <c r="U1442" t="n">
        <v>0.67</v>
      </c>
      <c r="V1442" t="n">
        <v>0.77</v>
      </c>
      <c r="W1442" t="n">
        <v>0.19</v>
      </c>
      <c r="X1442" t="n">
        <v>0.36</v>
      </c>
      <c r="Y1442" t="n">
        <v>1</v>
      </c>
      <c r="Z1442" t="n">
        <v>10</v>
      </c>
    </row>
    <row r="1443">
      <c r="A1443" t="n">
        <v>46</v>
      </c>
      <c r="B1443" t="n">
        <v>80</v>
      </c>
      <c r="C1443" t="inlineStr">
        <is>
          <t xml:space="preserve">CONCLUIDO	</t>
        </is>
      </c>
      <c r="D1443" t="n">
        <v>4.9285</v>
      </c>
      <c r="E1443" t="n">
        <v>20.29</v>
      </c>
      <c r="F1443" t="n">
        <v>17.58</v>
      </c>
      <c r="G1443" t="n">
        <v>87.90000000000001</v>
      </c>
      <c r="H1443" t="n">
        <v>1.26</v>
      </c>
      <c r="I1443" t="n">
        <v>12</v>
      </c>
      <c r="J1443" t="n">
        <v>175.76</v>
      </c>
      <c r="K1443" t="n">
        <v>50.28</v>
      </c>
      <c r="L1443" t="n">
        <v>12.5</v>
      </c>
      <c r="M1443" t="n">
        <v>10</v>
      </c>
      <c r="N1443" t="n">
        <v>32.98</v>
      </c>
      <c r="O1443" t="n">
        <v>21910.49</v>
      </c>
      <c r="P1443" t="n">
        <v>191.94</v>
      </c>
      <c r="Q1443" t="n">
        <v>444.56</v>
      </c>
      <c r="R1443" t="n">
        <v>70.39</v>
      </c>
      <c r="S1443" t="n">
        <v>48.21</v>
      </c>
      <c r="T1443" t="n">
        <v>5142.25</v>
      </c>
      <c r="U1443" t="n">
        <v>0.68</v>
      </c>
      <c r="V1443" t="n">
        <v>0.78</v>
      </c>
      <c r="W1443" t="n">
        <v>0.18</v>
      </c>
      <c r="X1443" t="n">
        <v>0.3</v>
      </c>
      <c r="Y1443" t="n">
        <v>1</v>
      </c>
      <c r="Z1443" t="n">
        <v>10</v>
      </c>
    </row>
    <row r="1444">
      <c r="A1444" t="n">
        <v>47</v>
      </c>
      <c r="B1444" t="n">
        <v>80</v>
      </c>
      <c r="C1444" t="inlineStr">
        <is>
          <t xml:space="preserve">CONCLUIDO	</t>
        </is>
      </c>
      <c r="D1444" t="n">
        <v>4.9263</v>
      </c>
      <c r="E1444" t="n">
        <v>20.3</v>
      </c>
      <c r="F1444" t="n">
        <v>17.59</v>
      </c>
      <c r="G1444" t="n">
        <v>87.94</v>
      </c>
      <c r="H1444" t="n">
        <v>1.28</v>
      </c>
      <c r="I1444" t="n">
        <v>12</v>
      </c>
      <c r="J1444" t="n">
        <v>176.12</v>
      </c>
      <c r="K1444" t="n">
        <v>50.28</v>
      </c>
      <c r="L1444" t="n">
        <v>12.75</v>
      </c>
      <c r="M1444" t="n">
        <v>10</v>
      </c>
      <c r="N1444" t="n">
        <v>33.09</v>
      </c>
      <c r="O1444" t="n">
        <v>21956</v>
      </c>
      <c r="P1444" t="n">
        <v>192.43</v>
      </c>
      <c r="Q1444" t="n">
        <v>444.55</v>
      </c>
      <c r="R1444" t="n">
        <v>70.72</v>
      </c>
      <c r="S1444" t="n">
        <v>48.21</v>
      </c>
      <c r="T1444" t="n">
        <v>5305.52</v>
      </c>
      <c r="U1444" t="n">
        <v>0.68</v>
      </c>
      <c r="V1444" t="n">
        <v>0.78</v>
      </c>
      <c r="W1444" t="n">
        <v>0.18</v>
      </c>
      <c r="X1444" t="n">
        <v>0.31</v>
      </c>
      <c r="Y1444" t="n">
        <v>1</v>
      </c>
      <c r="Z1444" t="n">
        <v>10</v>
      </c>
    </row>
    <row r="1445">
      <c r="A1445" t="n">
        <v>48</v>
      </c>
      <c r="B1445" t="n">
        <v>80</v>
      </c>
      <c r="C1445" t="inlineStr">
        <is>
          <t xml:space="preserve">CONCLUIDO	</t>
        </is>
      </c>
      <c r="D1445" t="n">
        <v>4.9261</v>
      </c>
      <c r="E1445" t="n">
        <v>20.3</v>
      </c>
      <c r="F1445" t="n">
        <v>17.59</v>
      </c>
      <c r="G1445" t="n">
        <v>87.94</v>
      </c>
      <c r="H1445" t="n">
        <v>1.31</v>
      </c>
      <c r="I1445" t="n">
        <v>12</v>
      </c>
      <c r="J1445" t="n">
        <v>176.49</v>
      </c>
      <c r="K1445" t="n">
        <v>50.28</v>
      </c>
      <c r="L1445" t="n">
        <v>13</v>
      </c>
      <c r="M1445" t="n">
        <v>10</v>
      </c>
      <c r="N1445" t="n">
        <v>33.21</v>
      </c>
      <c r="O1445" t="n">
        <v>22001.54</v>
      </c>
      <c r="P1445" t="n">
        <v>192.28</v>
      </c>
      <c r="Q1445" t="n">
        <v>444.55</v>
      </c>
      <c r="R1445" t="n">
        <v>70.73</v>
      </c>
      <c r="S1445" t="n">
        <v>48.21</v>
      </c>
      <c r="T1445" t="n">
        <v>5312.35</v>
      </c>
      <c r="U1445" t="n">
        <v>0.68</v>
      </c>
      <c r="V1445" t="n">
        <v>0.78</v>
      </c>
      <c r="W1445" t="n">
        <v>0.18</v>
      </c>
      <c r="X1445" t="n">
        <v>0.31</v>
      </c>
      <c r="Y1445" t="n">
        <v>1</v>
      </c>
      <c r="Z1445" t="n">
        <v>10</v>
      </c>
    </row>
    <row r="1446">
      <c r="A1446" t="n">
        <v>49</v>
      </c>
      <c r="B1446" t="n">
        <v>80</v>
      </c>
      <c r="C1446" t="inlineStr">
        <is>
          <t xml:space="preserve">CONCLUIDO	</t>
        </is>
      </c>
      <c r="D1446" t="n">
        <v>4.9299</v>
      </c>
      <c r="E1446" t="n">
        <v>20.28</v>
      </c>
      <c r="F1446" t="n">
        <v>17.57</v>
      </c>
      <c r="G1446" t="n">
        <v>87.87</v>
      </c>
      <c r="H1446" t="n">
        <v>1.33</v>
      </c>
      <c r="I1446" t="n">
        <v>12</v>
      </c>
      <c r="J1446" t="n">
        <v>176.86</v>
      </c>
      <c r="K1446" t="n">
        <v>50.28</v>
      </c>
      <c r="L1446" t="n">
        <v>13.25</v>
      </c>
      <c r="M1446" t="n">
        <v>10</v>
      </c>
      <c r="N1446" t="n">
        <v>33.33</v>
      </c>
      <c r="O1446" t="n">
        <v>22047.13</v>
      </c>
      <c r="P1446" t="n">
        <v>192.24</v>
      </c>
      <c r="Q1446" t="n">
        <v>444.55</v>
      </c>
      <c r="R1446" t="n">
        <v>70.13</v>
      </c>
      <c r="S1446" t="n">
        <v>48.21</v>
      </c>
      <c r="T1446" t="n">
        <v>5008.88</v>
      </c>
      <c r="U1446" t="n">
        <v>0.6899999999999999</v>
      </c>
      <c r="V1446" t="n">
        <v>0.78</v>
      </c>
      <c r="W1446" t="n">
        <v>0.18</v>
      </c>
      <c r="X1446" t="n">
        <v>0.3</v>
      </c>
      <c r="Y1446" t="n">
        <v>1</v>
      </c>
      <c r="Z1446" t="n">
        <v>10</v>
      </c>
    </row>
    <row r="1447">
      <c r="A1447" t="n">
        <v>50</v>
      </c>
      <c r="B1447" t="n">
        <v>80</v>
      </c>
      <c r="C1447" t="inlineStr">
        <is>
          <t xml:space="preserve">CONCLUIDO	</t>
        </is>
      </c>
      <c r="D1447" t="n">
        <v>4.942</v>
      </c>
      <c r="E1447" t="n">
        <v>20.23</v>
      </c>
      <c r="F1447" t="n">
        <v>17.52</v>
      </c>
      <c r="G1447" t="n">
        <v>87.62</v>
      </c>
      <c r="H1447" t="n">
        <v>1.35</v>
      </c>
      <c r="I1447" t="n">
        <v>12</v>
      </c>
      <c r="J1447" t="n">
        <v>177.23</v>
      </c>
      <c r="K1447" t="n">
        <v>50.28</v>
      </c>
      <c r="L1447" t="n">
        <v>13.5</v>
      </c>
      <c r="M1447" t="n">
        <v>10</v>
      </c>
      <c r="N1447" t="n">
        <v>33.45</v>
      </c>
      <c r="O1447" t="n">
        <v>22092.76</v>
      </c>
      <c r="P1447" t="n">
        <v>189.86</v>
      </c>
      <c r="Q1447" t="n">
        <v>444.55</v>
      </c>
      <c r="R1447" t="n">
        <v>68.48</v>
      </c>
      <c r="S1447" t="n">
        <v>48.21</v>
      </c>
      <c r="T1447" t="n">
        <v>4187.15</v>
      </c>
      <c r="U1447" t="n">
        <v>0.7</v>
      </c>
      <c r="V1447" t="n">
        <v>0.78</v>
      </c>
      <c r="W1447" t="n">
        <v>0.18</v>
      </c>
      <c r="X1447" t="n">
        <v>0.25</v>
      </c>
      <c r="Y1447" t="n">
        <v>1</v>
      </c>
      <c r="Z1447" t="n">
        <v>10</v>
      </c>
    </row>
    <row r="1448">
      <c r="A1448" t="n">
        <v>51</v>
      </c>
      <c r="B1448" t="n">
        <v>80</v>
      </c>
      <c r="C1448" t="inlineStr">
        <is>
          <t xml:space="preserve">CONCLUIDO	</t>
        </is>
      </c>
      <c r="D1448" t="n">
        <v>4.9295</v>
      </c>
      <c r="E1448" t="n">
        <v>20.29</v>
      </c>
      <c r="F1448" t="n">
        <v>17.61</v>
      </c>
      <c r="G1448" t="n">
        <v>96.04000000000001</v>
      </c>
      <c r="H1448" t="n">
        <v>1.37</v>
      </c>
      <c r="I1448" t="n">
        <v>11</v>
      </c>
      <c r="J1448" t="n">
        <v>177.6</v>
      </c>
      <c r="K1448" t="n">
        <v>50.28</v>
      </c>
      <c r="L1448" t="n">
        <v>13.75</v>
      </c>
      <c r="M1448" t="n">
        <v>9</v>
      </c>
      <c r="N1448" t="n">
        <v>33.57</v>
      </c>
      <c r="O1448" t="n">
        <v>22138.42</v>
      </c>
      <c r="P1448" t="n">
        <v>190.33</v>
      </c>
      <c r="Q1448" t="n">
        <v>444.55</v>
      </c>
      <c r="R1448" t="n">
        <v>71.65000000000001</v>
      </c>
      <c r="S1448" t="n">
        <v>48.21</v>
      </c>
      <c r="T1448" t="n">
        <v>5773.86</v>
      </c>
      <c r="U1448" t="n">
        <v>0.67</v>
      </c>
      <c r="V1448" t="n">
        <v>0.77</v>
      </c>
      <c r="W1448" t="n">
        <v>0.18</v>
      </c>
      <c r="X1448" t="n">
        <v>0.33</v>
      </c>
      <c r="Y1448" t="n">
        <v>1</v>
      </c>
      <c r="Z1448" t="n">
        <v>10</v>
      </c>
    </row>
    <row r="1449">
      <c r="A1449" t="n">
        <v>52</v>
      </c>
      <c r="B1449" t="n">
        <v>80</v>
      </c>
      <c r="C1449" t="inlineStr">
        <is>
          <t xml:space="preserve">CONCLUIDO	</t>
        </is>
      </c>
      <c r="D1449" t="n">
        <v>4.9374</v>
      </c>
      <c r="E1449" t="n">
        <v>20.25</v>
      </c>
      <c r="F1449" t="n">
        <v>17.57</v>
      </c>
      <c r="G1449" t="n">
        <v>95.86</v>
      </c>
      <c r="H1449" t="n">
        <v>1.4</v>
      </c>
      <c r="I1449" t="n">
        <v>11</v>
      </c>
      <c r="J1449" t="n">
        <v>177.97</v>
      </c>
      <c r="K1449" t="n">
        <v>50.28</v>
      </c>
      <c r="L1449" t="n">
        <v>14</v>
      </c>
      <c r="M1449" t="n">
        <v>9</v>
      </c>
      <c r="N1449" t="n">
        <v>33.69</v>
      </c>
      <c r="O1449" t="n">
        <v>22184.13</v>
      </c>
      <c r="P1449" t="n">
        <v>189.74</v>
      </c>
      <c r="Q1449" t="n">
        <v>444.55</v>
      </c>
      <c r="R1449" t="n">
        <v>70.36</v>
      </c>
      <c r="S1449" t="n">
        <v>48.21</v>
      </c>
      <c r="T1449" t="n">
        <v>5129.89</v>
      </c>
      <c r="U1449" t="n">
        <v>0.6899999999999999</v>
      </c>
      <c r="V1449" t="n">
        <v>0.78</v>
      </c>
      <c r="W1449" t="n">
        <v>0.18</v>
      </c>
      <c r="X1449" t="n">
        <v>0.3</v>
      </c>
      <c r="Y1449" t="n">
        <v>1</v>
      </c>
      <c r="Z1449" t="n">
        <v>10</v>
      </c>
    </row>
    <row r="1450">
      <c r="A1450" t="n">
        <v>53</v>
      </c>
      <c r="B1450" t="n">
        <v>80</v>
      </c>
      <c r="C1450" t="inlineStr">
        <is>
          <t xml:space="preserve">CONCLUIDO	</t>
        </is>
      </c>
      <c r="D1450" t="n">
        <v>4.9394</v>
      </c>
      <c r="E1450" t="n">
        <v>20.25</v>
      </c>
      <c r="F1450" t="n">
        <v>17.57</v>
      </c>
      <c r="G1450" t="n">
        <v>95.81999999999999</v>
      </c>
      <c r="H1450" t="n">
        <v>1.42</v>
      </c>
      <c r="I1450" t="n">
        <v>11</v>
      </c>
      <c r="J1450" t="n">
        <v>178.34</v>
      </c>
      <c r="K1450" t="n">
        <v>50.28</v>
      </c>
      <c r="L1450" t="n">
        <v>14.25</v>
      </c>
      <c r="M1450" t="n">
        <v>9</v>
      </c>
      <c r="N1450" t="n">
        <v>33.82</v>
      </c>
      <c r="O1450" t="n">
        <v>22229.88</v>
      </c>
      <c r="P1450" t="n">
        <v>189.64</v>
      </c>
      <c r="Q1450" t="n">
        <v>444.55</v>
      </c>
      <c r="R1450" t="n">
        <v>70.08</v>
      </c>
      <c r="S1450" t="n">
        <v>48.21</v>
      </c>
      <c r="T1450" t="n">
        <v>4991.92</v>
      </c>
      <c r="U1450" t="n">
        <v>0.6899999999999999</v>
      </c>
      <c r="V1450" t="n">
        <v>0.78</v>
      </c>
      <c r="W1450" t="n">
        <v>0.18</v>
      </c>
      <c r="X1450" t="n">
        <v>0.29</v>
      </c>
      <c r="Y1450" t="n">
        <v>1</v>
      </c>
      <c r="Z1450" t="n">
        <v>10</v>
      </c>
    </row>
    <row r="1451">
      <c r="A1451" t="n">
        <v>54</v>
      </c>
      <c r="B1451" t="n">
        <v>80</v>
      </c>
      <c r="C1451" t="inlineStr">
        <is>
          <t xml:space="preserve">CONCLUIDO	</t>
        </is>
      </c>
      <c r="D1451" t="n">
        <v>4.9379</v>
      </c>
      <c r="E1451" t="n">
        <v>20.25</v>
      </c>
      <c r="F1451" t="n">
        <v>17.57</v>
      </c>
      <c r="G1451" t="n">
        <v>95.84999999999999</v>
      </c>
      <c r="H1451" t="n">
        <v>1.44</v>
      </c>
      <c r="I1451" t="n">
        <v>11</v>
      </c>
      <c r="J1451" t="n">
        <v>178.72</v>
      </c>
      <c r="K1451" t="n">
        <v>50.28</v>
      </c>
      <c r="L1451" t="n">
        <v>14.5</v>
      </c>
      <c r="M1451" t="n">
        <v>9</v>
      </c>
      <c r="N1451" t="n">
        <v>33.94</v>
      </c>
      <c r="O1451" t="n">
        <v>22275.67</v>
      </c>
      <c r="P1451" t="n">
        <v>189.57</v>
      </c>
      <c r="Q1451" t="n">
        <v>444.56</v>
      </c>
      <c r="R1451" t="n">
        <v>70.3</v>
      </c>
      <c r="S1451" t="n">
        <v>48.21</v>
      </c>
      <c r="T1451" t="n">
        <v>5099.56</v>
      </c>
      <c r="U1451" t="n">
        <v>0.6899999999999999</v>
      </c>
      <c r="V1451" t="n">
        <v>0.78</v>
      </c>
      <c r="W1451" t="n">
        <v>0.18</v>
      </c>
      <c r="X1451" t="n">
        <v>0.3</v>
      </c>
      <c r="Y1451" t="n">
        <v>1</v>
      </c>
      <c r="Z1451" t="n">
        <v>10</v>
      </c>
    </row>
    <row r="1452">
      <c r="A1452" t="n">
        <v>55</v>
      </c>
      <c r="B1452" t="n">
        <v>80</v>
      </c>
      <c r="C1452" t="inlineStr">
        <is>
          <t xml:space="preserve">CONCLUIDO	</t>
        </is>
      </c>
      <c r="D1452" t="n">
        <v>4.9344</v>
      </c>
      <c r="E1452" t="n">
        <v>20.27</v>
      </c>
      <c r="F1452" t="n">
        <v>17.59</v>
      </c>
      <c r="G1452" t="n">
        <v>95.93000000000001</v>
      </c>
      <c r="H1452" t="n">
        <v>1.46</v>
      </c>
      <c r="I1452" t="n">
        <v>11</v>
      </c>
      <c r="J1452" t="n">
        <v>179.09</v>
      </c>
      <c r="K1452" t="n">
        <v>50.28</v>
      </c>
      <c r="L1452" t="n">
        <v>14.75</v>
      </c>
      <c r="M1452" t="n">
        <v>9</v>
      </c>
      <c r="N1452" t="n">
        <v>34.06</v>
      </c>
      <c r="O1452" t="n">
        <v>22321.5</v>
      </c>
      <c r="P1452" t="n">
        <v>188.31</v>
      </c>
      <c r="Q1452" t="n">
        <v>444.55</v>
      </c>
      <c r="R1452" t="n">
        <v>70.84</v>
      </c>
      <c r="S1452" t="n">
        <v>48.21</v>
      </c>
      <c r="T1452" t="n">
        <v>5371.53</v>
      </c>
      <c r="U1452" t="n">
        <v>0.68</v>
      </c>
      <c r="V1452" t="n">
        <v>0.78</v>
      </c>
      <c r="W1452" t="n">
        <v>0.18</v>
      </c>
      <c r="X1452" t="n">
        <v>0.31</v>
      </c>
      <c r="Y1452" t="n">
        <v>1</v>
      </c>
      <c r="Z1452" t="n">
        <v>10</v>
      </c>
    </row>
    <row r="1453">
      <c r="A1453" t="n">
        <v>56</v>
      </c>
      <c r="B1453" t="n">
        <v>80</v>
      </c>
      <c r="C1453" t="inlineStr">
        <is>
          <t xml:space="preserve">CONCLUIDO	</t>
        </is>
      </c>
      <c r="D1453" t="n">
        <v>4.9614</v>
      </c>
      <c r="E1453" t="n">
        <v>20.16</v>
      </c>
      <c r="F1453" t="n">
        <v>17.51</v>
      </c>
      <c r="G1453" t="n">
        <v>105.05</v>
      </c>
      <c r="H1453" t="n">
        <v>1.48</v>
      </c>
      <c r="I1453" t="n">
        <v>10</v>
      </c>
      <c r="J1453" t="n">
        <v>179.46</v>
      </c>
      <c r="K1453" t="n">
        <v>50.28</v>
      </c>
      <c r="L1453" t="n">
        <v>15</v>
      </c>
      <c r="M1453" t="n">
        <v>8</v>
      </c>
      <c r="N1453" t="n">
        <v>34.18</v>
      </c>
      <c r="O1453" t="n">
        <v>22367.38</v>
      </c>
      <c r="P1453" t="n">
        <v>187.22</v>
      </c>
      <c r="Q1453" t="n">
        <v>444.55</v>
      </c>
      <c r="R1453" t="n">
        <v>68.09</v>
      </c>
      <c r="S1453" t="n">
        <v>48.21</v>
      </c>
      <c r="T1453" t="n">
        <v>3998.91</v>
      </c>
      <c r="U1453" t="n">
        <v>0.71</v>
      </c>
      <c r="V1453" t="n">
        <v>0.78</v>
      </c>
      <c r="W1453" t="n">
        <v>0.18</v>
      </c>
      <c r="X1453" t="n">
        <v>0.23</v>
      </c>
      <c r="Y1453" t="n">
        <v>1</v>
      </c>
      <c r="Z1453" t="n">
        <v>10</v>
      </c>
    </row>
    <row r="1454">
      <c r="A1454" t="n">
        <v>57</v>
      </c>
      <c r="B1454" t="n">
        <v>80</v>
      </c>
      <c r="C1454" t="inlineStr">
        <is>
          <t xml:space="preserve">CONCLUIDO	</t>
        </is>
      </c>
      <c r="D1454" t="n">
        <v>4.9577</v>
      </c>
      <c r="E1454" t="n">
        <v>20.17</v>
      </c>
      <c r="F1454" t="n">
        <v>17.52</v>
      </c>
      <c r="G1454" t="n">
        <v>105.14</v>
      </c>
      <c r="H1454" t="n">
        <v>1.5</v>
      </c>
      <c r="I1454" t="n">
        <v>10</v>
      </c>
      <c r="J1454" t="n">
        <v>179.83</v>
      </c>
      <c r="K1454" t="n">
        <v>50.28</v>
      </c>
      <c r="L1454" t="n">
        <v>15.25</v>
      </c>
      <c r="M1454" t="n">
        <v>8</v>
      </c>
      <c r="N1454" t="n">
        <v>34.3</v>
      </c>
      <c r="O1454" t="n">
        <v>22413.29</v>
      </c>
      <c r="P1454" t="n">
        <v>187.49</v>
      </c>
      <c r="Q1454" t="n">
        <v>444.55</v>
      </c>
      <c r="R1454" t="n">
        <v>68.58</v>
      </c>
      <c r="S1454" t="n">
        <v>48.21</v>
      </c>
      <c r="T1454" t="n">
        <v>4247.02</v>
      </c>
      <c r="U1454" t="n">
        <v>0.7</v>
      </c>
      <c r="V1454" t="n">
        <v>0.78</v>
      </c>
      <c r="W1454" t="n">
        <v>0.18</v>
      </c>
      <c r="X1454" t="n">
        <v>0.25</v>
      </c>
      <c r="Y1454" t="n">
        <v>1</v>
      </c>
      <c r="Z1454" t="n">
        <v>10</v>
      </c>
    </row>
    <row r="1455">
      <c r="A1455" t="n">
        <v>58</v>
      </c>
      <c r="B1455" t="n">
        <v>80</v>
      </c>
      <c r="C1455" t="inlineStr">
        <is>
          <t xml:space="preserve">CONCLUIDO	</t>
        </is>
      </c>
      <c r="D1455" t="n">
        <v>4.9628</v>
      </c>
      <c r="E1455" t="n">
        <v>20.15</v>
      </c>
      <c r="F1455" t="n">
        <v>17.5</v>
      </c>
      <c r="G1455" t="n">
        <v>105.02</v>
      </c>
      <c r="H1455" t="n">
        <v>1.53</v>
      </c>
      <c r="I1455" t="n">
        <v>10</v>
      </c>
      <c r="J1455" t="n">
        <v>180.2</v>
      </c>
      <c r="K1455" t="n">
        <v>50.28</v>
      </c>
      <c r="L1455" t="n">
        <v>15.5</v>
      </c>
      <c r="M1455" t="n">
        <v>8</v>
      </c>
      <c r="N1455" t="n">
        <v>34.43</v>
      </c>
      <c r="O1455" t="n">
        <v>22459.24</v>
      </c>
      <c r="P1455" t="n">
        <v>186.54</v>
      </c>
      <c r="Q1455" t="n">
        <v>444.55</v>
      </c>
      <c r="R1455" t="n">
        <v>67.78</v>
      </c>
      <c r="S1455" t="n">
        <v>48.21</v>
      </c>
      <c r="T1455" t="n">
        <v>3845.53</v>
      </c>
      <c r="U1455" t="n">
        <v>0.71</v>
      </c>
      <c r="V1455" t="n">
        <v>0.78</v>
      </c>
      <c r="W1455" t="n">
        <v>0.18</v>
      </c>
      <c r="X1455" t="n">
        <v>0.23</v>
      </c>
      <c r="Y1455" t="n">
        <v>1</v>
      </c>
      <c r="Z1455" t="n">
        <v>10</v>
      </c>
    </row>
    <row r="1456">
      <c r="A1456" t="n">
        <v>59</v>
      </c>
      <c r="B1456" t="n">
        <v>80</v>
      </c>
      <c r="C1456" t="inlineStr">
        <is>
          <t xml:space="preserve">CONCLUIDO	</t>
        </is>
      </c>
      <c r="D1456" t="n">
        <v>4.9698</v>
      </c>
      <c r="E1456" t="n">
        <v>20.12</v>
      </c>
      <c r="F1456" t="n">
        <v>17.48</v>
      </c>
      <c r="G1456" t="n">
        <v>104.85</v>
      </c>
      <c r="H1456" t="n">
        <v>1.55</v>
      </c>
      <c r="I1456" t="n">
        <v>10</v>
      </c>
      <c r="J1456" t="n">
        <v>180.58</v>
      </c>
      <c r="K1456" t="n">
        <v>50.28</v>
      </c>
      <c r="L1456" t="n">
        <v>15.75</v>
      </c>
      <c r="M1456" t="n">
        <v>8</v>
      </c>
      <c r="N1456" t="n">
        <v>34.55</v>
      </c>
      <c r="O1456" t="n">
        <v>22505.24</v>
      </c>
      <c r="P1456" t="n">
        <v>185.7</v>
      </c>
      <c r="Q1456" t="n">
        <v>444.55</v>
      </c>
      <c r="R1456" t="n">
        <v>67</v>
      </c>
      <c r="S1456" t="n">
        <v>48.21</v>
      </c>
      <c r="T1456" t="n">
        <v>3455.28</v>
      </c>
      <c r="U1456" t="n">
        <v>0.72</v>
      </c>
      <c r="V1456" t="n">
        <v>0.78</v>
      </c>
      <c r="W1456" t="n">
        <v>0.18</v>
      </c>
      <c r="X1456" t="n">
        <v>0.2</v>
      </c>
      <c r="Y1456" t="n">
        <v>1</v>
      </c>
      <c r="Z1456" t="n">
        <v>10</v>
      </c>
    </row>
    <row r="1457">
      <c r="A1457" t="n">
        <v>60</v>
      </c>
      <c r="B1457" t="n">
        <v>80</v>
      </c>
      <c r="C1457" t="inlineStr">
        <is>
          <t xml:space="preserve">CONCLUIDO	</t>
        </is>
      </c>
      <c r="D1457" t="n">
        <v>4.9445</v>
      </c>
      <c r="E1457" t="n">
        <v>20.22</v>
      </c>
      <c r="F1457" t="n">
        <v>17.58</v>
      </c>
      <c r="G1457" t="n">
        <v>105.47</v>
      </c>
      <c r="H1457" t="n">
        <v>1.57</v>
      </c>
      <c r="I1457" t="n">
        <v>10</v>
      </c>
      <c r="J1457" t="n">
        <v>180.95</v>
      </c>
      <c r="K1457" t="n">
        <v>50.28</v>
      </c>
      <c r="L1457" t="n">
        <v>16</v>
      </c>
      <c r="M1457" t="n">
        <v>8</v>
      </c>
      <c r="N1457" t="n">
        <v>34.67</v>
      </c>
      <c r="O1457" t="n">
        <v>22551.28</v>
      </c>
      <c r="P1457" t="n">
        <v>185.89</v>
      </c>
      <c r="Q1457" t="n">
        <v>444.56</v>
      </c>
      <c r="R1457" t="n">
        <v>70.69</v>
      </c>
      <c r="S1457" t="n">
        <v>48.21</v>
      </c>
      <c r="T1457" t="n">
        <v>5299.32</v>
      </c>
      <c r="U1457" t="n">
        <v>0.68</v>
      </c>
      <c r="V1457" t="n">
        <v>0.78</v>
      </c>
      <c r="W1457" t="n">
        <v>0.18</v>
      </c>
      <c r="X1457" t="n">
        <v>0.3</v>
      </c>
      <c r="Y1457" t="n">
        <v>1</v>
      </c>
      <c r="Z1457" t="n">
        <v>10</v>
      </c>
    </row>
    <row r="1458">
      <c r="A1458" t="n">
        <v>61</v>
      </c>
      <c r="B1458" t="n">
        <v>80</v>
      </c>
      <c r="C1458" t="inlineStr">
        <is>
          <t xml:space="preserve">CONCLUIDO	</t>
        </is>
      </c>
      <c r="D1458" t="n">
        <v>4.9495</v>
      </c>
      <c r="E1458" t="n">
        <v>20.2</v>
      </c>
      <c r="F1458" t="n">
        <v>17.56</v>
      </c>
      <c r="G1458" t="n">
        <v>105.34</v>
      </c>
      <c r="H1458" t="n">
        <v>1.59</v>
      </c>
      <c r="I1458" t="n">
        <v>10</v>
      </c>
      <c r="J1458" t="n">
        <v>181.32</v>
      </c>
      <c r="K1458" t="n">
        <v>50.28</v>
      </c>
      <c r="L1458" t="n">
        <v>16.25</v>
      </c>
      <c r="M1458" t="n">
        <v>8</v>
      </c>
      <c r="N1458" t="n">
        <v>34.79</v>
      </c>
      <c r="O1458" t="n">
        <v>22597.36</v>
      </c>
      <c r="P1458" t="n">
        <v>184.48</v>
      </c>
      <c r="Q1458" t="n">
        <v>444.55</v>
      </c>
      <c r="R1458" t="n">
        <v>69.84</v>
      </c>
      <c r="S1458" t="n">
        <v>48.21</v>
      </c>
      <c r="T1458" t="n">
        <v>4873.9</v>
      </c>
      <c r="U1458" t="n">
        <v>0.6899999999999999</v>
      </c>
      <c r="V1458" t="n">
        <v>0.78</v>
      </c>
      <c r="W1458" t="n">
        <v>0.18</v>
      </c>
      <c r="X1458" t="n">
        <v>0.28</v>
      </c>
      <c r="Y1458" t="n">
        <v>1</v>
      </c>
      <c r="Z1458" t="n">
        <v>10</v>
      </c>
    </row>
    <row r="1459">
      <c r="A1459" t="n">
        <v>62</v>
      </c>
      <c r="B1459" t="n">
        <v>80</v>
      </c>
      <c r="C1459" t="inlineStr">
        <is>
          <t xml:space="preserve">CONCLUIDO	</t>
        </is>
      </c>
      <c r="D1459" t="n">
        <v>4.9716</v>
      </c>
      <c r="E1459" t="n">
        <v>20.11</v>
      </c>
      <c r="F1459" t="n">
        <v>17.5</v>
      </c>
      <c r="G1459" t="n">
        <v>116.66</v>
      </c>
      <c r="H1459" t="n">
        <v>1.61</v>
      </c>
      <c r="I1459" t="n">
        <v>9</v>
      </c>
      <c r="J1459" t="n">
        <v>181.7</v>
      </c>
      <c r="K1459" t="n">
        <v>50.28</v>
      </c>
      <c r="L1459" t="n">
        <v>16.5</v>
      </c>
      <c r="M1459" t="n">
        <v>7</v>
      </c>
      <c r="N1459" t="n">
        <v>34.92</v>
      </c>
      <c r="O1459" t="n">
        <v>22643.61</v>
      </c>
      <c r="P1459" t="n">
        <v>182.87</v>
      </c>
      <c r="Q1459" t="n">
        <v>444.55</v>
      </c>
      <c r="R1459" t="n">
        <v>67.87</v>
      </c>
      <c r="S1459" t="n">
        <v>48.21</v>
      </c>
      <c r="T1459" t="n">
        <v>3895</v>
      </c>
      <c r="U1459" t="n">
        <v>0.71</v>
      </c>
      <c r="V1459" t="n">
        <v>0.78</v>
      </c>
      <c r="W1459" t="n">
        <v>0.18</v>
      </c>
      <c r="X1459" t="n">
        <v>0.22</v>
      </c>
      <c r="Y1459" t="n">
        <v>1</v>
      </c>
      <c r="Z1459" t="n">
        <v>10</v>
      </c>
    </row>
    <row r="1460">
      <c r="A1460" t="n">
        <v>63</v>
      </c>
      <c r="B1460" t="n">
        <v>80</v>
      </c>
      <c r="C1460" t="inlineStr">
        <is>
          <t xml:space="preserve">CONCLUIDO	</t>
        </is>
      </c>
      <c r="D1460" t="n">
        <v>4.9688</v>
      </c>
      <c r="E1460" t="n">
        <v>20.13</v>
      </c>
      <c r="F1460" t="n">
        <v>17.51</v>
      </c>
      <c r="G1460" t="n">
        <v>116.74</v>
      </c>
      <c r="H1460" t="n">
        <v>1.63</v>
      </c>
      <c r="I1460" t="n">
        <v>9</v>
      </c>
      <c r="J1460" t="n">
        <v>182.07</v>
      </c>
      <c r="K1460" t="n">
        <v>50.28</v>
      </c>
      <c r="L1460" t="n">
        <v>16.75</v>
      </c>
      <c r="M1460" t="n">
        <v>7</v>
      </c>
      <c r="N1460" t="n">
        <v>35.04</v>
      </c>
      <c r="O1460" t="n">
        <v>22689.77</v>
      </c>
      <c r="P1460" t="n">
        <v>182.91</v>
      </c>
      <c r="Q1460" t="n">
        <v>444.55</v>
      </c>
      <c r="R1460" t="n">
        <v>68.29000000000001</v>
      </c>
      <c r="S1460" t="n">
        <v>48.21</v>
      </c>
      <c r="T1460" t="n">
        <v>4103.29</v>
      </c>
      <c r="U1460" t="n">
        <v>0.71</v>
      </c>
      <c r="V1460" t="n">
        <v>0.78</v>
      </c>
      <c r="W1460" t="n">
        <v>0.18</v>
      </c>
      <c r="X1460" t="n">
        <v>0.23</v>
      </c>
      <c r="Y1460" t="n">
        <v>1</v>
      </c>
      <c r="Z1460" t="n">
        <v>10</v>
      </c>
    </row>
    <row r="1461">
      <c r="A1461" t="n">
        <v>64</v>
      </c>
      <c r="B1461" t="n">
        <v>80</v>
      </c>
      <c r="C1461" t="inlineStr">
        <is>
          <t xml:space="preserve">CONCLUIDO	</t>
        </is>
      </c>
      <c r="D1461" t="n">
        <v>4.975</v>
      </c>
      <c r="E1461" t="n">
        <v>20.1</v>
      </c>
      <c r="F1461" t="n">
        <v>17.49</v>
      </c>
      <c r="G1461" t="n">
        <v>116.57</v>
      </c>
      <c r="H1461" t="n">
        <v>1.65</v>
      </c>
      <c r="I1461" t="n">
        <v>9</v>
      </c>
      <c r="J1461" t="n">
        <v>182.45</v>
      </c>
      <c r="K1461" t="n">
        <v>50.28</v>
      </c>
      <c r="L1461" t="n">
        <v>17</v>
      </c>
      <c r="M1461" t="n">
        <v>7</v>
      </c>
      <c r="N1461" t="n">
        <v>35.17</v>
      </c>
      <c r="O1461" t="n">
        <v>22735.98</v>
      </c>
      <c r="P1461" t="n">
        <v>182.87</v>
      </c>
      <c r="Q1461" t="n">
        <v>444.55</v>
      </c>
      <c r="R1461" t="n">
        <v>67.34999999999999</v>
      </c>
      <c r="S1461" t="n">
        <v>48.21</v>
      </c>
      <c r="T1461" t="n">
        <v>3636.56</v>
      </c>
      <c r="U1461" t="n">
        <v>0.72</v>
      </c>
      <c r="V1461" t="n">
        <v>0.78</v>
      </c>
      <c r="W1461" t="n">
        <v>0.18</v>
      </c>
      <c r="X1461" t="n">
        <v>0.21</v>
      </c>
      <c r="Y1461" t="n">
        <v>1</v>
      </c>
      <c r="Z1461" t="n">
        <v>10</v>
      </c>
    </row>
    <row r="1462">
      <c r="A1462" t="n">
        <v>65</v>
      </c>
      <c r="B1462" t="n">
        <v>80</v>
      </c>
      <c r="C1462" t="inlineStr">
        <is>
          <t xml:space="preserve">CONCLUIDO	</t>
        </is>
      </c>
      <c r="D1462" t="n">
        <v>4.9694</v>
      </c>
      <c r="E1462" t="n">
        <v>20.12</v>
      </c>
      <c r="F1462" t="n">
        <v>17.51</v>
      </c>
      <c r="G1462" t="n">
        <v>116.72</v>
      </c>
      <c r="H1462" t="n">
        <v>1.67</v>
      </c>
      <c r="I1462" t="n">
        <v>9</v>
      </c>
      <c r="J1462" t="n">
        <v>182.82</v>
      </c>
      <c r="K1462" t="n">
        <v>50.28</v>
      </c>
      <c r="L1462" t="n">
        <v>17.25</v>
      </c>
      <c r="M1462" t="n">
        <v>7</v>
      </c>
      <c r="N1462" t="n">
        <v>35.29</v>
      </c>
      <c r="O1462" t="n">
        <v>22782.23</v>
      </c>
      <c r="P1462" t="n">
        <v>182.85</v>
      </c>
      <c r="Q1462" t="n">
        <v>444.55</v>
      </c>
      <c r="R1462" t="n">
        <v>68.19</v>
      </c>
      <c r="S1462" t="n">
        <v>48.21</v>
      </c>
      <c r="T1462" t="n">
        <v>4055.41</v>
      </c>
      <c r="U1462" t="n">
        <v>0.71</v>
      </c>
      <c r="V1462" t="n">
        <v>0.78</v>
      </c>
      <c r="W1462" t="n">
        <v>0.18</v>
      </c>
      <c r="X1462" t="n">
        <v>0.23</v>
      </c>
      <c r="Y1462" t="n">
        <v>1</v>
      </c>
      <c r="Z1462" t="n">
        <v>10</v>
      </c>
    </row>
    <row r="1463">
      <c r="A1463" t="n">
        <v>66</v>
      </c>
      <c r="B1463" t="n">
        <v>80</v>
      </c>
      <c r="C1463" t="inlineStr">
        <is>
          <t xml:space="preserve">CONCLUIDO	</t>
        </is>
      </c>
      <c r="D1463" t="n">
        <v>4.9709</v>
      </c>
      <c r="E1463" t="n">
        <v>20.12</v>
      </c>
      <c r="F1463" t="n">
        <v>17.5</v>
      </c>
      <c r="G1463" t="n">
        <v>116.69</v>
      </c>
      <c r="H1463" t="n">
        <v>1.69</v>
      </c>
      <c r="I1463" t="n">
        <v>9</v>
      </c>
      <c r="J1463" t="n">
        <v>183.2</v>
      </c>
      <c r="K1463" t="n">
        <v>50.28</v>
      </c>
      <c r="L1463" t="n">
        <v>17.5</v>
      </c>
      <c r="M1463" t="n">
        <v>7</v>
      </c>
      <c r="N1463" t="n">
        <v>35.42</v>
      </c>
      <c r="O1463" t="n">
        <v>22828.53</v>
      </c>
      <c r="P1463" t="n">
        <v>182.66</v>
      </c>
      <c r="Q1463" t="n">
        <v>444.55</v>
      </c>
      <c r="R1463" t="n">
        <v>67.95</v>
      </c>
      <c r="S1463" t="n">
        <v>48.21</v>
      </c>
      <c r="T1463" t="n">
        <v>3933.23</v>
      </c>
      <c r="U1463" t="n">
        <v>0.71</v>
      </c>
      <c r="V1463" t="n">
        <v>0.78</v>
      </c>
      <c r="W1463" t="n">
        <v>0.18</v>
      </c>
      <c r="X1463" t="n">
        <v>0.23</v>
      </c>
      <c r="Y1463" t="n">
        <v>1</v>
      </c>
      <c r="Z1463" t="n">
        <v>10</v>
      </c>
    </row>
    <row r="1464">
      <c r="A1464" t="n">
        <v>67</v>
      </c>
      <c r="B1464" t="n">
        <v>80</v>
      </c>
      <c r="C1464" t="inlineStr">
        <is>
          <t xml:space="preserve">CONCLUIDO	</t>
        </is>
      </c>
      <c r="D1464" t="n">
        <v>4.977</v>
      </c>
      <c r="E1464" t="n">
        <v>20.09</v>
      </c>
      <c r="F1464" t="n">
        <v>17.48</v>
      </c>
      <c r="G1464" t="n">
        <v>116.52</v>
      </c>
      <c r="H1464" t="n">
        <v>1.72</v>
      </c>
      <c r="I1464" t="n">
        <v>9</v>
      </c>
      <c r="J1464" t="n">
        <v>183.57</v>
      </c>
      <c r="K1464" t="n">
        <v>50.28</v>
      </c>
      <c r="L1464" t="n">
        <v>17.75</v>
      </c>
      <c r="M1464" t="n">
        <v>7</v>
      </c>
      <c r="N1464" t="n">
        <v>35.54</v>
      </c>
      <c r="O1464" t="n">
        <v>22874.86</v>
      </c>
      <c r="P1464" t="n">
        <v>181.32</v>
      </c>
      <c r="Q1464" t="n">
        <v>444.55</v>
      </c>
      <c r="R1464" t="n">
        <v>67.15000000000001</v>
      </c>
      <c r="S1464" t="n">
        <v>48.21</v>
      </c>
      <c r="T1464" t="n">
        <v>3535</v>
      </c>
      <c r="U1464" t="n">
        <v>0.72</v>
      </c>
      <c r="V1464" t="n">
        <v>0.78</v>
      </c>
      <c r="W1464" t="n">
        <v>0.18</v>
      </c>
      <c r="X1464" t="n">
        <v>0.2</v>
      </c>
      <c r="Y1464" t="n">
        <v>1</v>
      </c>
      <c r="Z1464" t="n">
        <v>10</v>
      </c>
    </row>
    <row r="1465">
      <c r="A1465" t="n">
        <v>68</v>
      </c>
      <c r="B1465" t="n">
        <v>80</v>
      </c>
      <c r="C1465" t="inlineStr">
        <is>
          <t xml:space="preserve">CONCLUIDO	</t>
        </is>
      </c>
      <c r="D1465" t="n">
        <v>4.9775</v>
      </c>
      <c r="E1465" t="n">
        <v>20.09</v>
      </c>
      <c r="F1465" t="n">
        <v>17.48</v>
      </c>
      <c r="G1465" t="n">
        <v>116.51</v>
      </c>
      <c r="H1465" t="n">
        <v>1.74</v>
      </c>
      <c r="I1465" t="n">
        <v>9</v>
      </c>
      <c r="J1465" t="n">
        <v>183.95</v>
      </c>
      <c r="K1465" t="n">
        <v>50.28</v>
      </c>
      <c r="L1465" t="n">
        <v>18</v>
      </c>
      <c r="M1465" t="n">
        <v>7</v>
      </c>
      <c r="N1465" t="n">
        <v>35.67</v>
      </c>
      <c r="O1465" t="n">
        <v>22921.24</v>
      </c>
      <c r="P1465" t="n">
        <v>180.86</v>
      </c>
      <c r="Q1465" t="n">
        <v>444.55</v>
      </c>
      <c r="R1465" t="n">
        <v>67.16</v>
      </c>
      <c r="S1465" t="n">
        <v>48.21</v>
      </c>
      <c r="T1465" t="n">
        <v>3541.66</v>
      </c>
      <c r="U1465" t="n">
        <v>0.72</v>
      </c>
      <c r="V1465" t="n">
        <v>0.78</v>
      </c>
      <c r="W1465" t="n">
        <v>0.17</v>
      </c>
      <c r="X1465" t="n">
        <v>0.2</v>
      </c>
      <c r="Y1465" t="n">
        <v>1</v>
      </c>
      <c r="Z1465" t="n">
        <v>10</v>
      </c>
    </row>
    <row r="1466">
      <c r="A1466" t="n">
        <v>69</v>
      </c>
      <c r="B1466" t="n">
        <v>80</v>
      </c>
      <c r="C1466" t="inlineStr">
        <is>
          <t xml:space="preserve">CONCLUIDO	</t>
        </is>
      </c>
      <c r="D1466" t="n">
        <v>4.957</v>
      </c>
      <c r="E1466" t="n">
        <v>20.17</v>
      </c>
      <c r="F1466" t="n">
        <v>17.56</v>
      </c>
      <c r="G1466" t="n">
        <v>117.06</v>
      </c>
      <c r="H1466" t="n">
        <v>1.76</v>
      </c>
      <c r="I1466" t="n">
        <v>9</v>
      </c>
      <c r="J1466" t="n">
        <v>184.33</v>
      </c>
      <c r="K1466" t="n">
        <v>50.28</v>
      </c>
      <c r="L1466" t="n">
        <v>18.25</v>
      </c>
      <c r="M1466" t="n">
        <v>7</v>
      </c>
      <c r="N1466" t="n">
        <v>35.8</v>
      </c>
      <c r="O1466" t="n">
        <v>22967.66</v>
      </c>
      <c r="P1466" t="n">
        <v>180.92</v>
      </c>
      <c r="Q1466" t="n">
        <v>444.55</v>
      </c>
      <c r="R1466" t="n">
        <v>70.06</v>
      </c>
      <c r="S1466" t="n">
        <v>48.21</v>
      </c>
      <c r="T1466" t="n">
        <v>4989.99</v>
      </c>
      <c r="U1466" t="n">
        <v>0.6899999999999999</v>
      </c>
      <c r="V1466" t="n">
        <v>0.78</v>
      </c>
      <c r="W1466" t="n">
        <v>0.18</v>
      </c>
      <c r="X1466" t="n">
        <v>0.28</v>
      </c>
      <c r="Y1466" t="n">
        <v>1</v>
      </c>
      <c r="Z1466" t="n">
        <v>10</v>
      </c>
    </row>
    <row r="1467">
      <c r="A1467" t="n">
        <v>70</v>
      </c>
      <c r="B1467" t="n">
        <v>80</v>
      </c>
      <c r="C1467" t="inlineStr">
        <is>
          <t xml:space="preserve">CONCLUIDO	</t>
        </is>
      </c>
      <c r="D1467" t="n">
        <v>4.9886</v>
      </c>
      <c r="E1467" t="n">
        <v>20.05</v>
      </c>
      <c r="F1467" t="n">
        <v>17.46</v>
      </c>
      <c r="G1467" t="n">
        <v>130.97</v>
      </c>
      <c r="H1467" t="n">
        <v>1.78</v>
      </c>
      <c r="I1467" t="n">
        <v>8</v>
      </c>
      <c r="J1467" t="n">
        <v>184.7</v>
      </c>
      <c r="K1467" t="n">
        <v>50.28</v>
      </c>
      <c r="L1467" t="n">
        <v>18.5</v>
      </c>
      <c r="M1467" t="n">
        <v>6</v>
      </c>
      <c r="N1467" t="n">
        <v>35.92</v>
      </c>
      <c r="O1467" t="n">
        <v>23014.13</v>
      </c>
      <c r="P1467" t="n">
        <v>179.57</v>
      </c>
      <c r="Q1467" t="n">
        <v>444.55</v>
      </c>
      <c r="R1467" t="n">
        <v>66.76000000000001</v>
      </c>
      <c r="S1467" t="n">
        <v>48.21</v>
      </c>
      <c r="T1467" t="n">
        <v>3342.52</v>
      </c>
      <c r="U1467" t="n">
        <v>0.72</v>
      </c>
      <c r="V1467" t="n">
        <v>0.78</v>
      </c>
      <c r="W1467" t="n">
        <v>0.17</v>
      </c>
      <c r="X1467" t="n">
        <v>0.19</v>
      </c>
      <c r="Y1467" t="n">
        <v>1</v>
      </c>
      <c r="Z1467" t="n">
        <v>10</v>
      </c>
    </row>
    <row r="1468">
      <c r="A1468" t="n">
        <v>71</v>
      </c>
      <c r="B1468" t="n">
        <v>80</v>
      </c>
      <c r="C1468" t="inlineStr">
        <is>
          <t xml:space="preserve">CONCLUIDO	</t>
        </is>
      </c>
      <c r="D1468" t="n">
        <v>4.9831</v>
      </c>
      <c r="E1468" t="n">
        <v>20.07</v>
      </c>
      <c r="F1468" t="n">
        <v>17.49</v>
      </c>
      <c r="G1468" t="n">
        <v>131.14</v>
      </c>
      <c r="H1468" t="n">
        <v>1.8</v>
      </c>
      <c r="I1468" t="n">
        <v>8</v>
      </c>
      <c r="J1468" t="n">
        <v>185.08</v>
      </c>
      <c r="K1468" t="n">
        <v>50.28</v>
      </c>
      <c r="L1468" t="n">
        <v>18.75</v>
      </c>
      <c r="M1468" t="n">
        <v>6</v>
      </c>
      <c r="N1468" t="n">
        <v>36.05</v>
      </c>
      <c r="O1468" t="n">
        <v>23060.64</v>
      </c>
      <c r="P1468" t="n">
        <v>179.21</v>
      </c>
      <c r="Q1468" t="n">
        <v>444.55</v>
      </c>
      <c r="R1468" t="n">
        <v>67.52</v>
      </c>
      <c r="S1468" t="n">
        <v>48.21</v>
      </c>
      <c r="T1468" t="n">
        <v>3724.86</v>
      </c>
      <c r="U1468" t="n">
        <v>0.71</v>
      </c>
      <c r="V1468" t="n">
        <v>0.78</v>
      </c>
      <c r="W1468" t="n">
        <v>0.18</v>
      </c>
      <c r="X1468" t="n">
        <v>0.21</v>
      </c>
      <c r="Y1468" t="n">
        <v>1</v>
      </c>
      <c r="Z1468" t="n">
        <v>10</v>
      </c>
    </row>
    <row r="1469">
      <c r="A1469" t="n">
        <v>72</v>
      </c>
      <c r="B1469" t="n">
        <v>80</v>
      </c>
      <c r="C1469" t="inlineStr">
        <is>
          <t xml:space="preserve">CONCLUIDO	</t>
        </is>
      </c>
      <c r="D1469" t="n">
        <v>4.9856</v>
      </c>
      <c r="E1469" t="n">
        <v>20.06</v>
      </c>
      <c r="F1469" t="n">
        <v>17.48</v>
      </c>
      <c r="G1469" t="n">
        <v>131.07</v>
      </c>
      <c r="H1469" t="n">
        <v>1.82</v>
      </c>
      <c r="I1469" t="n">
        <v>8</v>
      </c>
      <c r="J1469" t="n">
        <v>185.46</v>
      </c>
      <c r="K1469" t="n">
        <v>50.28</v>
      </c>
      <c r="L1469" t="n">
        <v>19</v>
      </c>
      <c r="M1469" t="n">
        <v>6</v>
      </c>
      <c r="N1469" t="n">
        <v>36.18</v>
      </c>
      <c r="O1469" t="n">
        <v>23107.19</v>
      </c>
      <c r="P1469" t="n">
        <v>178.31</v>
      </c>
      <c r="Q1469" t="n">
        <v>444.55</v>
      </c>
      <c r="R1469" t="n">
        <v>67.15000000000001</v>
      </c>
      <c r="S1469" t="n">
        <v>48.21</v>
      </c>
      <c r="T1469" t="n">
        <v>3539</v>
      </c>
      <c r="U1469" t="n">
        <v>0.72</v>
      </c>
      <c r="V1469" t="n">
        <v>0.78</v>
      </c>
      <c r="W1469" t="n">
        <v>0.18</v>
      </c>
      <c r="X1469" t="n">
        <v>0.2</v>
      </c>
      <c r="Y1469" t="n">
        <v>1</v>
      </c>
      <c r="Z1469" t="n">
        <v>10</v>
      </c>
    </row>
    <row r="1470">
      <c r="A1470" t="n">
        <v>73</v>
      </c>
      <c r="B1470" t="n">
        <v>80</v>
      </c>
      <c r="C1470" t="inlineStr">
        <is>
          <t xml:space="preserve">CONCLUIDO	</t>
        </is>
      </c>
      <c r="D1470" t="n">
        <v>4.9853</v>
      </c>
      <c r="E1470" t="n">
        <v>20.06</v>
      </c>
      <c r="F1470" t="n">
        <v>17.48</v>
      </c>
      <c r="G1470" t="n">
        <v>131.08</v>
      </c>
      <c r="H1470" t="n">
        <v>1.84</v>
      </c>
      <c r="I1470" t="n">
        <v>8</v>
      </c>
      <c r="J1470" t="n">
        <v>185.84</v>
      </c>
      <c r="K1470" t="n">
        <v>50.28</v>
      </c>
      <c r="L1470" t="n">
        <v>19.25</v>
      </c>
      <c r="M1470" t="n">
        <v>6</v>
      </c>
      <c r="N1470" t="n">
        <v>36.31</v>
      </c>
      <c r="O1470" t="n">
        <v>23153.78</v>
      </c>
      <c r="P1470" t="n">
        <v>177.69</v>
      </c>
      <c r="Q1470" t="n">
        <v>444.55</v>
      </c>
      <c r="R1470" t="n">
        <v>67.15000000000001</v>
      </c>
      <c r="S1470" t="n">
        <v>48.21</v>
      </c>
      <c r="T1470" t="n">
        <v>3539.77</v>
      </c>
      <c r="U1470" t="n">
        <v>0.72</v>
      </c>
      <c r="V1470" t="n">
        <v>0.78</v>
      </c>
      <c r="W1470" t="n">
        <v>0.18</v>
      </c>
      <c r="X1470" t="n">
        <v>0.2</v>
      </c>
      <c r="Y1470" t="n">
        <v>1</v>
      </c>
      <c r="Z1470" t="n">
        <v>10</v>
      </c>
    </row>
    <row r="1471">
      <c r="A1471" t="n">
        <v>74</v>
      </c>
      <c r="B1471" t="n">
        <v>80</v>
      </c>
      <c r="C1471" t="inlineStr">
        <is>
          <t xml:space="preserve">CONCLUIDO	</t>
        </is>
      </c>
      <c r="D1471" t="n">
        <v>4.992</v>
      </c>
      <c r="E1471" t="n">
        <v>20.03</v>
      </c>
      <c r="F1471" t="n">
        <v>17.45</v>
      </c>
      <c r="G1471" t="n">
        <v>130.88</v>
      </c>
      <c r="H1471" t="n">
        <v>1.86</v>
      </c>
      <c r="I1471" t="n">
        <v>8</v>
      </c>
      <c r="J1471" t="n">
        <v>186.21</v>
      </c>
      <c r="K1471" t="n">
        <v>50.28</v>
      </c>
      <c r="L1471" t="n">
        <v>19.5</v>
      </c>
      <c r="M1471" t="n">
        <v>6</v>
      </c>
      <c r="N1471" t="n">
        <v>36.43</v>
      </c>
      <c r="O1471" t="n">
        <v>23200.42</v>
      </c>
      <c r="P1471" t="n">
        <v>176.73</v>
      </c>
      <c r="Q1471" t="n">
        <v>444.58</v>
      </c>
      <c r="R1471" t="n">
        <v>66.05</v>
      </c>
      <c r="S1471" t="n">
        <v>48.21</v>
      </c>
      <c r="T1471" t="n">
        <v>2990.45</v>
      </c>
      <c r="U1471" t="n">
        <v>0.73</v>
      </c>
      <c r="V1471" t="n">
        <v>0.78</v>
      </c>
      <c r="W1471" t="n">
        <v>0.18</v>
      </c>
      <c r="X1471" t="n">
        <v>0.17</v>
      </c>
      <c r="Y1471" t="n">
        <v>1</v>
      </c>
      <c r="Z1471" t="n">
        <v>10</v>
      </c>
    </row>
    <row r="1472">
      <c r="A1472" t="n">
        <v>75</v>
      </c>
      <c r="B1472" t="n">
        <v>80</v>
      </c>
      <c r="C1472" t="inlineStr">
        <is>
          <t xml:space="preserve">CONCLUIDO	</t>
        </is>
      </c>
      <c r="D1472" t="n">
        <v>4.9941</v>
      </c>
      <c r="E1472" t="n">
        <v>20.02</v>
      </c>
      <c r="F1472" t="n">
        <v>17.44</v>
      </c>
      <c r="G1472" t="n">
        <v>130.81</v>
      </c>
      <c r="H1472" t="n">
        <v>1.88</v>
      </c>
      <c r="I1472" t="n">
        <v>8</v>
      </c>
      <c r="J1472" t="n">
        <v>186.59</v>
      </c>
      <c r="K1472" t="n">
        <v>50.28</v>
      </c>
      <c r="L1472" t="n">
        <v>19.75</v>
      </c>
      <c r="M1472" t="n">
        <v>6</v>
      </c>
      <c r="N1472" t="n">
        <v>36.56</v>
      </c>
      <c r="O1472" t="n">
        <v>23247.1</v>
      </c>
      <c r="P1472" t="n">
        <v>175.79</v>
      </c>
      <c r="Q1472" t="n">
        <v>444.55</v>
      </c>
      <c r="R1472" t="n">
        <v>65.84999999999999</v>
      </c>
      <c r="S1472" t="n">
        <v>48.21</v>
      </c>
      <c r="T1472" t="n">
        <v>2888.34</v>
      </c>
      <c r="U1472" t="n">
        <v>0.73</v>
      </c>
      <c r="V1472" t="n">
        <v>0.78</v>
      </c>
      <c r="W1472" t="n">
        <v>0.18</v>
      </c>
      <c r="X1472" t="n">
        <v>0.16</v>
      </c>
      <c r="Y1472" t="n">
        <v>1</v>
      </c>
      <c r="Z1472" t="n">
        <v>10</v>
      </c>
    </row>
    <row r="1473">
      <c r="A1473" t="n">
        <v>76</v>
      </c>
      <c r="B1473" t="n">
        <v>80</v>
      </c>
      <c r="C1473" t="inlineStr">
        <is>
          <t xml:space="preserve">CONCLUIDO	</t>
        </is>
      </c>
      <c r="D1473" t="n">
        <v>4.9897</v>
      </c>
      <c r="E1473" t="n">
        <v>20.04</v>
      </c>
      <c r="F1473" t="n">
        <v>17.46</v>
      </c>
      <c r="G1473" t="n">
        <v>130.94</v>
      </c>
      <c r="H1473" t="n">
        <v>1.9</v>
      </c>
      <c r="I1473" t="n">
        <v>8</v>
      </c>
      <c r="J1473" t="n">
        <v>186.97</v>
      </c>
      <c r="K1473" t="n">
        <v>50.28</v>
      </c>
      <c r="L1473" t="n">
        <v>20</v>
      </c>
      <c r="M1473" t="n">
        <v>6</v>
      </c>
      <c r="N1473" t="n">
        <v>36.69</v>
      </c>
      <c r="O1473" t="n">
        <v>23293.82</v>
      </c>
      <c r="P1473" t="n">
        <v>175.89</v>
      </c>
      <c r="Q1473" t="n">
        <v>444.55</v>
      </c>
      <c r="R1473" t="n">
        <v>66.67</v>
      </c>
      <c r="S1473" t="n">
        <v>48.21</v>
      </c>
      <c r="T1473" t="n">
        <v>3297.63</v>
      </c>
      <c r="U1473" t="n">
        <v>0.72</v>
      </c>
      <c r="V1473" t="n">
        <v>0.78</v>
      </c>
      <c r="W1473" t="n">
        <v>0.17</v>
      </c>
      <c r="X1473" t="n">
        <v>0.18</v>
      </c>
      <c r="Y1473" t="n">
        <v>1</v>
      </c>
      <c r="Z1473" t="n">
        <v>10</v>
      </c>
    </row>
    <row r="1474">
      <c r="A1474" t="n">
        <v>77</v>
      </c>
      <c r="B1474" t="n">
        <v>80</v>
      </c>
      <c r="C1474" t="inlineStr">
        <is>
          <t xml:space="preserve">CONCLUIDO	</t>
        </is>
      </c>
      <c r="D1474" t="n">
        <v>4.9841</v>
      </c>
      <c r="E1474" t="n">
        <v>20.06</v>
      </c>
      <c r="F1474" t="n">
        <v>17.48</v>
      </c>
      <c r="G1474" t="n">
        <v>131.11</v>
      </c>
      <c r="H1474" t="n">
        <v>1.92</v>
      </c>
      <c r="I1474" t="n">
        <v>8</v>
      </c>
      <c r="J1474" t="n">
        <v>187.35</v>
      </c>
      <c r="K1474" t="n">
        <v>50.28</v>
      </c>
      <c r="L1474" t="n">
        <v>20.25</v>
      </c>
      <c r="M1474" t="n">
        <v>6</v>
      </c>
      <c r="N1474" t="n">
        <v>36.82</v>
      </c>
      <c r="O1474" t="n">
        <v>23340.59</v>
      </c>
      <c r="P1474" t="n">
        <v>173.96</v>
      </c>
      <c r="Q1474" t="n">
        <v>444.55</v>
      </c>
      <c r="R1474" t="n">
        <v>67.33</v>
      </c>
      <c r="S1474" t="n">
        <v>48.21</v>
      </c>
      <c r="T1474" t="n">
        <v>3630.42</v>
      </c>
      <c r="U1474" t="n">
        <v>0.72</v>
      </c>
      <c r="V1474" t="n">
        <v>0.78</v>
      </c>
      <c r="W1474" t="n">
        <v>0.18</v>
      </c>
      <c r="X1474" t="n">
        <v>0.2</v>
      </c>
      <c r="Y1474" t="n">
        <v>1</v>
      </c>
      <c r="Z1474" t="n">
        <v>10</v>
      </c>
    </row>
    <row r="1475">
      <c r="A1475" t="n">
        <v>78</v>
      </c>
      <c r="B1475" t="n">
        <v>80</v>
      </c>
      <c r="C1475" t="inlineStr">
        <is>
          <t xml:space="preserve">CONCLUIDO	</t>
        </is>
      </c>
      <c r="D1475" t="n">
        <v>4.9815</v>
      </c>
      <c r="E1475" t="n">
        <v>20.07</v>
      </c>
      <c r="F1475" t="n">
        <v>17.49</v>
      </c>
      <c r="G1475" t="n">
        <v>131.19</v>
      </c>
      <c r="H1475" t="n">
        <v>1.94</v>
      </c>
      <c r="I1475" t="n">
        <v>8</v>
      </c>
      <c r="J1475" t="n">
        <v>187.73</v>
      </c>
      <c r="K1475" t="n">
        <v>50.28</v>
      </c>
      <c r="L1475" t="n">
        <v>20.5</v>
      </c>
      <c r="M1475" t="n">
        <v>6</v>
      </c>
      <c r="N1475" t="n">
        <v>36.95</v>
      </c>
      <c r="O1475" t="n">
        <v>23387.4</v>
      </c>
      <c r="P1475" t="n">
        <v>172.76</v>
      </c>
      <c r="Q1475" t="n">
        <v>444.55</v>
      </c>
      <c r="R1475" t="n">
        <v>67.67</v>
      </c>
      <c r="S1475" t="n">
        <v>48.21</v>
      </c>
      <c r="T1475" t="n">
        <v>3798.31</v>
      </c>
      <c r="U1475" t="n">
        <v>0.71</v>
      </c>
      <c r="V1475" t="n">
        <v>0.78</v>
      </c>
      <c r="W1475" t="n">
        <v>0.18</v>
      </c>
      <c r="X1475" t="n">
        <v>0.22</v>
      </c>
      <c r="Y1475" t="n">
        <v>1</v>
      </c>
      <c r="Z1475" t="n">
        <v>10</v>
      </c>
    </row>
    <row r="1476">
      <c r="A1476" t="n">
        <v>79</v>
      </c>
      <c r="B1476" t="n">
        <v>80</v>
      </c>
      <c r="C1476" t="inlineStr">
        <is>
          <t xml:space="preserve">CONCLUIDO	</t>
        </is>
      </c>
      <c r="D1476" t="n">
        <v>5.0014</v>
      </c>
      <c r="E1476" t="n">
        <v>19.99</v>
      </c>
      <c r="F1476" t="n">
        <v>17.44</v>
      </c>
      <c r="G1476" t="n">
        <v>149.52</v>
      </c>
      <c r="H1476" t="n">
        <v>1.96</v>
      </c>
      <c r="I1476" t="n">
        <v>7</v>
      </c>
      <c r="J1476" t="n">
        <v>188.11</v>
      </c>
      <c r="K1476" t="n">
        <v>50.28</v>
      </c>
      <c r="L1476" t="n">
        <v>20.75</v>
      </c>
      <c r="M1476" t="n">
        <v>5</v>
      </c>
      <c r="N1476" t="n">
        <v>37.08</v>
      </c>
      <c r="O1476" t="n">
        <v>23434.26</v>
      </c>
      <c r="P1476" t="n">
        <v>172.76</v>
      </c>
      <c r="Q1476" t="n">
        <v>444.55</v>
      </c>
      <c r="R1476" t="n">
        <v>66.09999999999999</v>
      </c>
      <c r="S1476" t="n">
        <v>48.21</v>
      </c>
      <c r="T1476" t="n">
        <v>3019.23</v>
      </c>
      <c r="U1476" t="n">
        <v>0.73</v>
      </c>
      <c r="V1476" t="n">
        <v>0.78</v>
      </c>
      <c r="W1476" t="n">
        <v>0.17</v>
      </c>
      <c r="X1476" t="n">
        <v>0.17</v>
      </c>
      <c r="Y1476" t="n">
        <v>1</v>
      </c>
      <c r="Z1476" t="n">
        <v>10</v>
      </c>
    </row>
    <row r="1477">
      <c r="A1477" t="n">
        <v>80</v>
      </c>
      <c r="B1477" t="n">
        <v>80</v>
      </c>
      <c r="C1477" t="inlineStr">
        <is>
          <t xml:space="preserve">CONCLUIDO	</t>
        </is>
      </c>
      <c r="D1477" t="n">
        <v>5.0031</v>
      </c>
      <c r="E1477" t="n">
        <v>19.99</v>
      </c>
      <c r="F1477" t="n">
        <v>17.44</v>
      </c>
      <c r="G1477" t="n">
        <v>149.46</v>
      </c>
      <c r="H1477" t="n">
        <v>1.98</v>
      </c>
      <c r="I1477" t="n">
        <v>7</v>
      </c>
      <c r="J1477" t="n">
        <v>188.49</v>
      </c>
      <c r="K1477" t="n">
        <v>50.28</v>
      </c>
      <c r="L1477" t="n">
        <v>21</v>
      </c>
      <c r="M1477" t="n">
        <v>4</v>
      </c>
      <c r="N1477" t="n">
        <v>37.21</v>
      </c>
      <c r="O1477" t="n">
        <v>23481.16</v>
      </c>
      <c r="P1477" t="n">
        <v>172.76</v>
      </c>
      <c r="Q1477" t="n">
        <v>444.55</v>
      </c>
      <c r="R1477" t="n">
        <v>65.7</v>
      </c>
      <c r="S1477" t="n">
        <v>48.21</v>
      </c>
      <c r="T1477" t="n">
        <v>2821.97</v>
      </c>
      <c r="U1477" t="n">
        <v>0.73</v>
      </c>
      <c r="V1477" t="n">
        <v>0.78</v>
      </c>
      <c r="W1477" t="n">
        <v>0.18</v>
      </c>
      <c r="X1477" t="n">
        <v>0.16</v>
      </c>
      <c r="Y1477" t="n">
        <v>1</v>
      </c>
      <c r="Z1477" t="n">
        <v>10</v>
      </c>
    </row>
    <row r="1478">
      <c r="A1478" t="n">
        <v>81</v>
      </c>
      <c r="B1478" t="n">
        <v>80</v>
      </c>
      <c r="C1478" t="inlineStr">
        <is>
          <t xml:space="preserve">CONCLUIDO	</t>
        </is>
      </c>
      <c r="D1478" t="n">
        <v>5.0024</v>
      </c>
      <c r="E1478" t="n">
        <v>19.99</v>
      </c>
      <c r="F1478" t="n">
        <v>17.44</v>
      </c>
      <c r="G1478" t="n">
        <v>149.49</v>
      </c>
      <c r="H1478" t="n">
        <v>2</v>
      </c>
      <c r="I1478" t="n">
        <v>7</v>
      </c>
      <c r="J1478" t="n">
        <v>188.87</v>
      </c>
      <c r="K1478" t="n">
        <v>50.28</v>
      </c>
      <c r="L1478" t="n">
        <v>21.25</v>
      </c>
      <c r="M1478" t="n">
        <v>5</v>
      </c>
      <c r="N1478" t="n">
        <v>37.34</v>
      </c>
      <c r="O1478" t="n">
        <v>23528.1</v>
      </c>
      <c r="P1478" t="n">
        <v>172.73</v>
      </c>
      <c r="Q1478" t="n">
        <v>444.55</v>
      </c>
      <c r="R1478" t="n">
        <v>65.95999999999999</v>
      </c>
      <c r="S1478" t="n">
        <v>48.21</v>
      </c>
      <c r="T1478" t="n">
        <v>2949</v>
      </c>
      <c r="U1478" t="n">
        <v>0.73</v>
      </c>
      <c r="V1478" t="n">
        <v>0.78</v>
      </c>
      <c r="W1478" t="n">
        <v>0.18</v>
      </c>
      <c r="X1478" t="n">
        <v>0.16</v>
      </c>
      <c r="Y1478" t="n">
        <v>1</v>
      </c>
      <c r="Z1478" t="n">
        <v>10</v>
      </c>
    </row>
    <row r="1479">
      <c r="A1479" t="n">
        <v>82</v>
      </c>
      <c r="B1479" t="n">
        <v>80</v>
      </c>
      <c r="C1479" t="inlineStr">
        <is>
          <t xml:space="preserve">CONCLUIDO	</t>
        </is>
      </c>
      <c r="D1479" t="n">
        <v>5.0009</v>
      </c>
      <c r="E1479" t="n">
        <v>20</v>
      </c>
      <c r="F1479" t="n">
        <v>17.45</v>
      </c>
      <c r="G1479" t="n">
        <v>149.54</v>
      </c>
      <c r="H1479" t="n">
        <v>2.02</v>
      </c>
      <c r="I1479" t="n">
        <v>7</v>
      </c>
      <c r="J1479" t="n">
        <v>189.25</v>
      </c>
      <c r="K1479" t="n">
        <v>50.28</v>
      </c>
      <c r="L1479" t="n">
        <v>21.5</v>
      </c>
      <c r="M1479" t="n">
        <v>4</v>
      </c>
      <c r="N1479" t="n">
        <v>37.47</v>
      </c>
      <c r="O1479" t="n">
        <v>23575.09</v>
      </c>
      <c r="P1479" t="n">
        <v>172.94</v>
      </c>
      <c r="Q1479" t="n">
        <v>444.55</v>
      </c>
      <c r="R1479" t="n">
        <v>66.09999999999999</v>
      </c>
      <c r="S1479" t="n">
        <v>48.21</v>
      </c>
      <c r="T1479" t="n">
        <v>3022.22</v>
      </c>
      <c r="U1479" t="n">
        <v>0.73</v>
      </c>
      <c r="V1479" t="n">
        <v>0.78</v>
      </c>
      <c r="W1479" t="n">
        <v>0.18</v>
      </c>
      <c r="X1479" t="n">
        <v>0.17</v>
      </c>
      <c r="Y1479" t="n">
        <v>1</v>
      </c>
      <c r="Z1479" t="n">
        <v>10</v>
      </c>
    </row>
    <row r="1480">
      <c r="A1480" t="n">
        <v>83</v>
      </c>
      <c r="B1480" t="n">
        <v>80</v>
      </c>
      <c r="C1480" t="inlineStr">
        <is>
          <t xml:space="preserve">CONCLUIDO	</t>
        </is>
      </c>
      <c r="D1480" t="n">
        <v>5.0064</v>
      </c>
      <c r="E1480" t="n">
        <v>19.97</v>
      </c>
      <c r="F1480" t="n">
        <v>17.42</v>
      </c>
      <c r="G1480" t="n">
        <v>149.35</v>
      </c>
      <c r="H1480" t="n">
        <v>2.04</v>
      </c>
      <c r="I1480" t="n">
        <v>7</v>
      </c>
      <c r="J1480" t="n">
        <v>189.63</v>
      </c>
      <c r="K1480" t="n">
        <v>50.28</v>
      </c>
      <c r="L1480" t="n">
        <v>21.75</v>
      </c>
      <c r="M1480" t="n">
        <v>2</v>
      </c>
      <c r="N1480" t="n">
        <v>37.6</v>
      </c>
      <c r="O1480" t="n">
        <v>23622.13</v>
      </c>
      <c r="P1480" t="n">
        <v>172.18</v>
      </c>
      <c r="Q1480" t="n">
        <v>444.55</v>
      </c>
      <c r="R1480" t="n">
        <v>65.17</v>
      </c>
      <c r="S1480" t="n">
        <v>48.21</v>
      </c>
      <c r="T1480" t="n">
        <v>2553</v>
      </c>
      <c r="U1480" t="n">
        <v>0.74</v>
      </c>
      <c r="V1480" t="n">
        <v>0.78</v>
      </c>
      <c r="W1480" t="n">
        <v>0.18</v>
      </c>
      <c r="X1480" t="n">
        <v>0.15</v>
      </c>
      <c r="Y1480" t="n">
        <v>1</v>
      </c>
      <c r="Z1480" t="n">
        <v>10</v>
      </c>
    </row>
    <row r="1481">
      <c r="A1481" t="n">
        <v>84</v>
      </c>
      <c r="B1481" t="n">
        <v>80</v>
      </c>
      <c r="C1481" t="inlineStr">
        <is>
          <t xml:space="preserve">CONCLUIDO	</t>
        </is>
      </c>
      <c r="D1481" t="n">
        <v>5.0065</v>
      </c>
      <c r="E1481" t="n">
        <v>19.97</v>
      </c>
      <c r="F1481" t="n">
        <v>17.42</v>
      </c>
      <c r="G1481" t="n">
        <v>149.35</v>
      </c>
      <c r="H1481" t="n">
        <v>2.05</v>
      </c>
      <c r="I1481" t="n">
        <v>7</v>
      </c>
      <c r="J1481" t="n">
        <v>190.01</v>
      </c>
      <c r="K1481" t="n">
        <v>50.28</v>
      </c>
      <c r="L1481" t="n">
        <v>22</v>
      </c>
      <c r="M1481" t="n">
        <v>1</v>
      </c>
      <c r="N1481" t="n">
        <v>37.74</v>
      </c>
      <c r="O1481" t="n">
        <v>23669.2</v>
      </c>
      <c r="P1481" t="n">
        <v>172.29</v>
      </c>
      <c r="Q1481" t="n">
        <v>444.55</v>
      </c>
      <c r="R1481" t="n">
        <v>65.16</v>
      </c>
      <c r="S1481" t="n">
        <v>48.21</v>
      </c>
      <c r="T1481" t="n">
        <v>2548.16</v>
      </c>
      <c r="U1481" t="n">
        <v>0.74</v>
      </c>
      <c r="V1481" t="n">
        <v>0.78</v>
      </c>
      <c r="W1481" t="n">
        <v>0.18</v>
      </c>
      <c r="X1481" t="n">
        <v>0.15</v>
      </c>
      <c r="Y1481" t="n">
        <v>1</v>
      </c>
      <c r="Z1481" t="n">
        <v>10</v>
      </c>
    </row>
    <row r="1482">
      <c r="A1482" t="n">
        <v>85</v>
      </c>
      <c r="B1482" t="n">
        <v>80</v>
      </c>
      <c r="C1482" t="inlineStr">
        <is>
          <t xml:space="preserve">CONCLUIDO	</t>
        </is>
      </c>
      <c r="D1482" t="n">
        <v>5.0058</v>
      </c>
      <c r="E1482" t="n">
        <v>19.98</v>
      </c>
      <c r="F1482" t="n">
        <v>17.43</v>
      </c>
      <c r="G1482" t="n">
        <v>149.37</v>
      </c>
      <c r="H1482" t="n">
        <v>2.07</v>
      </c>
      <c r="I1482" t="n">
        <v>7</v>
      </c>
      <c r="J1482" t="n">
        <v>190.4</v>
      </c>
      <c r="K1482" t="n">
        <v>50.28</v>
      </c>
      <c r="L1482" t="n">
        <v>22.25</v>
      </c>
      <c r="M1482" t="n">
        <v>0</v>
      </c>
      <c r="N1482" t="n">
        <v>37.87</v>
      </c>
      <c r="O1482" t="n">
        <v>23716.33</v>
      </c>
      <c r="P1482" t="n">
        <v>172.62</v>
      </c>
      <c r="Q1482" t="n">
        <v>444.55</v>
      </c>
      <c r="R1482" t="n">
        <v>65.20999999999999</v>
      </c>
      <c r="S1482" t="n">
        <v>48.21</v>
      </c>
      <c r="T1482" t="n">
        <v>2573.97</v>
      </c>
      <c r="U1482" t="n">
        <v>0.74</v>
      </c>
      <c r="V1482" t="n">
        <v>0.78</v>
      </c>
      <c r="W1482" t="n">
        <v>0.18</v>
      </c>
      <c r="X1482" t="n">
        <v>0.15</v>
      </c>
      <c r="Y1482" t="n">
        <v>1</v>
      </c>
      <c r="Z1482" t="n">
        <v>10</v>
      </c>
    </row>
    <row r="1483">
      <c r="A1483" t="n">
        <v>0</v>
      </c>
      <c r="B1483" t="n">
        <v>115</v>
      </c>
      <c r="C1483" t="inlineStr">
        <is>
          <t xml:space="preserve">CONCLUIDO	</t>
        </is>
      </c>
      <c r="D1483" t="n">
        <v>2.4448</v>
      </c>
      <c r="E1483" t="n">
        <v>40.9</v>
      </c>
      <c r="F1483" t="n">
        <v>25.78</v>
      </c>
      <c r="G1483" t="n">
        <v>5.45</v>
      </c>
      <c r="H1483" t="n">
        <v>0.08</v>
      </c>
      <c r="I1483" t="n">
        <v>284</v>
      </c>
      <c r="J1483" t="n">
        <v>222.93</v>
      </c>
      <c r="K1483" t="n">
        <v>56.94</v>
      </c>
      <c r="L1483" t="n">
        <v>1</v>
      </c>
      <c r="M1483" t="n">
        <v>282</v>
      </c>
      <c r="N1483" t="n">
        <v>49.99</v>
      </c>
      <c r="O1483" t="n">
        <v>27728.69</v>
      </c>
      <c r="P1483" t="n">
        <v>390.6</v>
      </c>
      <c r="Q1483" t="n">
        <v>444.84</v>
      </c>
      <c r="R1483" t="n">
        <v>338.54</v>
      </c>
      <c r="S1483" t="n">
        <v>48.21</v>
      </c>
      <c r="T1483" t="n">
        <v>137855.01</v>
      </c>
      <c r="U1483" t="n">
        <v>0.14</v>
      </c>
      <c r="V1483" t="n">
        <v>0.53</v>
      </c>
      <c r="W1483" t="n">
        <v>0.62</v>
      </c>
      <c r="X1483" t="n">
        <v>8.49</v>
      </c>
      <c r="Y1483" t="n">
        <v>1</v>
      </c>
      <c r="Z1483" t="n">
        <v>10</v>
      </c>
    </row>
    <row r="1484">
      <c r="A1484" t="n">
        <v>1</v>
      </c>
      <c r="B1484" t="n">
        <v>115</v>
      </c>
      <c r="C1484" t="inlineStr">
        <is>
          <t xml:space="preserve">CONCLUIDO	</t>
        </is>
      </c>
      <c r="D1484" t="n">
        <v>2.8604</v>
      </c>
      <c r="E1484" t="n">
        <v>34.96</v>
      </c>
      <c r="F1484" t="n">
        <v>23.3</v>
      </c>
      <c r="G1484" t="n">
        <v>6.82</v>
      </c>
      <c r="H1484" t="n">
        <v>0.1</v>
      </c>
      <c r="I1484" t="n">
        <v>205</v>
      </c>
      <c r="J1484" t="n">
        <v>223.35</v>
      </c>
      <c r="K1484" t="n">
        <v>56.94</v>
      </c>
      <c r="L1484" t="n">
        <v>1.25</v>
      </c>
      <c r="M1484" t="n">
        <v>203</v>
      </c>
      <c r="N1484" t="n">
        <v>50.15</v>
      </c>
      <c r="O1484" t="n">
        <v>27780.03</v>
      </c>
      <c r="P1484" t="n">
        <v>352.56</v>
      </c>
      <c r="Q1484" t="n">
        <v>444.72</v>
      </c>
      <c r="R1484" t="n">
        <v>257.42</v>
      </c>
      <c r="S1484" t="n">
        <v>48.21</v>
      </c>
      <c r="T1484" t="n">
        <v>97691.12</v>
      </c>
      <c r="U1484" t="n">
        <v>0.19</v>
      </c>
      <c r="V1484" t="n">
        <v>0.59</v>
      </c>
      <c r="W1484" t="n">
        <v>0.49</v>
      </c>
      <c r="X1484" t="n">
        <v>6.02</v>
      </c>
      <c r="Y1484" t="n">
        <v>1</v>
      </c>
      <c r="Z1484" t="n">
        <v>10</v>
      </c>
    </row>
    <row r="1485">
      <c r="A1485" t="n">
        <v>2</v>
      </c>
      <c r="B1485" t="n">
        <v>115</v>
      </c>
      <c r="C1485" t="inlineStr">
        <is>
          <t xml:space="preserve">CONCLUIDO	</t>
        </is>
      </c>
      <c r="D1485" t="n">
        <v>3.1529</v>
      </c>
      <c r="E1485" t="n">
        <v>31.72</v>
      </c>
      <c r="F1485" t="n">
        <v>21.99</v>
      </c>
      <c r="G1485" t="n">
        <v>8.199999999999999</v>
      </c>
      <c r="H1485" t="n">
        <v>0.12</v>
      </c>
      <c r="I1485" t="n">
        <v>161</v>
      </c>
      <c r="J1485" t="n">
        <v>223.76</v>
      </c>
      <c r="K1485" t="n">
        <v>56.94</v>
      </c>
      <c r="L1485" t="n">
        <v>1.5</v>
      </c>
      <c r="M1485" t="n">
        <v>159</v>
      </c>
      <c r="N1485" t="n">
        <v>50.32</v>
      </c>
      <c r="O1485" t="n">
        <v>27831.42</v>
      </c>
      <c r="P1485" t="n">
        <v>332.3</v>
      </c>
      <c r="Q1485" t="n">
        <v>444.64</v>
      </c>
      <c r="R1485" t="n">
        <v>214.83</v>
      </c>
      <c r="S1485" t="n">
        <v>48.21</v>
      </c>
      <c r="T1485" t="n">
        <v>76614.11</v>
      </c>
      <c r="U1485" t="n">
        <v>0.22</v>
      </c>
      <c r="V1485" t="n">
        <v>0.62</v>
      </c>
      <c r="W1485" t="n">
        <v>0.42</v>
      </c>
      <c r="X1485" t="n">
        <v>4.71</v>
      </c>
      <c r="Y1485" t="n">
        <v>1</v>
      </c>
      <c r="Z1485" t="n">
        <v>10</v>
      </c>
    </row>
    <row r="1486">
      <c r="A1486" t="n">
        <v>3</v>
      </c>
      <c r="B1486" t="n">
        <v>115</v>
      </c>
      <c r="C1486" t="inlineStr">
        <is>
          <t xml:space="preserve">CONCLUIDO	</t>
        </is>
      </c>
      <c r="D1486" t="n">
        <v>3.3862</v>
      </c>
      <c r="E1486" t="n">
        <v>29.53</v>
      </c>
      <c r="F1486" t="n">
        <v>21.08</v>
      </c>
      <c r="G1486" t="n">
        <v>9.58</v>
      </c>
      <c r="H1486" t="n">
        <v>0.14</v>
      </c>
      <c r="I1486" t="n">
        <v>132</v>
      </c>
      <c r="J1486" t="n">
        <v>224.18</v>
      </c>
      <c r="K1486" t="n">
        <v>56.94</v>
      </c>
      <c r="L1486" t="n">
        <v>1.75</v>
      </c>
      <c r="M1486" t="n">
        <v>130</v>
      </c>
      <c r="N1486" t="n">
        <v>50.49</v>
      </c>
      <c r="O1486" t="n">
        <v>27882.87</v>
      </c>
      <c r="P1486" t="n">
        <v>318.17</v>
      </c>
      <c r="Q1486" t="n">
        <v>444.61</v>
      </c>
      <c r="R1486" t="n">
        <v>184.81</v>
      </c>
      <c r="S1486" t="n">
        <v>48.21</v>
      </c>
      <c r="T1486" t="n">
        <v>61750.33</v>
      </c>
      <c r="U1486" t="n">
        <v>0.26</v>
      </c>
      <c r="V1486" t="n">
        <v>0.65</v>
      </c>
      <c r="W1486" t="n">
        <v>0.37</v>
      </c>
      <c r="X1486" t="n">
        <v>3.8</v>
      </c>
      <c r="Y1486" t="n">
        <v>1</v>
      </c>
      <c r="Z1486" t="n">
        <v>10</v>
      </c>
    </row>
    <row r="1487">
      <c r="A1487" t="n">
        <v>4</v>
      </c>
      <c r="B1487" t="n">
        <v>115</v>
      </c>
      <c r="C1487" t="inlineStr">
        <is>
          <t xml:space="preserve">CONCLUIDO	</t>
        </is>
      </c>
      <c r="D1487" t="n">
        <v>3.5539</v>
      </c>
      <c r="E1487" t="n">
        <v>28.14</v>
      </c>
      <c r="F1487" t="n">
        <v>20.52</v>
      </c>
      <c r="G1487" t="n">
        <v>10.89</v>
      </c>
      <c r="H1487" t="n">
        <v>0.16</v>
      </c>
      <c r="I1487" t="n">
        <v>113</v>
      </c>
      <c r="J1487" t="n">
        <v>224.6</v>
      </c>
      <c r="K1487" t="n">
        <v>56.94</v>
      </c>
      <c r="L1487" t="n">
        <v>2</v>
      </c>
      <c r="M1487" t="n">
        <v>111</v>
      </c>
      <c r="N1487" t="n">
        <v>50.65</v>
      </c>
      <c r="O1487" t="n">
        <v>27934.37</v>
      </c>
      <c r="P1487" t="n">
        <v>309.37</v>
      </c>
      <c r="Q1487" t="n">
        <v>444.68</v>
      </c>
      <c r="R1487" t="n">
        <v>166.22</v>
      </c>
      <c r="S1487" t="n">
        <v>48.21</v>
      </c>
      <c r="T1487" t="n">
        <v>52550.83</v>
      </c>
      <c r="U1487" t="n">
        <v>0.29</v>
      </c>
      <c r="V1487" t="n">
        <v>0.67</v>
      </c>
      <c r="W1487" t="n">
        <v>0.34</v>
      </c>
      <c r="X1487" t="n">
        <v>3.24</v>
      </c>
      <c r="Y1487" t="n">
        <v>1</v>
      </c>
      <c r="Z1487" t="n">
        <v>10</v>
      </c>
    </row>
    <row r="1488">
      <c r="A1488" t="n">
        <v>5</v>
      </c>
      <c r="B1488" t="n">
        <v>115</v>
      </c>
      <c r="C1488" t="inlineStr">
        <is>
          <t xml:space="preserve">CONCLUIDO	</t>
        </is>
      </c>
      <c r="D1488" t="n">
        <v>3.6963</v>
      </c>
      <c r="E1488" t="n">
        <v>27.05</v>
      </c>
      <c r="F1488" t="n">
        <v>20.09</v>
      </c>
      <c r="G1488" t="n">
        <v>12.3</v>
      </c>
      <c r="H1488" t="n">
        <v>0.18</v>
      </c>
      <c r="I1488" t="n">
        <v>98</v>
      </c>
      <c r="J1488" t="n">
        <v>225.01</v>
      </c>
      <c r="K1488" t="n">
        <v>56.94</v>
      </c>
      <c r="L1488" t="n">
        <v>2.25</v>
      </c>
      <c r="M1488" t="n">
        <v>96</v>
      </c>
      <c r="N1488" t="n">
        <v>50.82</v>
      </c>
      <c r="O1488" t="n">
        <v>27985.94</v>
      </c>
      <c r="P1488" t="n">
        <v>302.64</v>
      </c>
      <c r="Q1488" t="n">
        <v>444.6</v>
      </c>
      <c r="R1488" t="n">
        <v>152.61</v>
      </c>
      <c r="S1488" t="n">
        <v>48.21</v>
      </c>
      <c r="T1488" t="n">
        <v>45820.74</v>
      </c>
      <c r="U1488" t="n">
        <v>0.32</v>
      </c>
      <c r="V1488" t="n">
        <v>0.68</v>
      </c>
      <c r="W1488" t="n">
        <v>0.32</v>
      </c>
      <c r="X1488" t="n">
        <v>2.81</v>
      </c>
      <c r="Y1488" t="n">
        <v>1</v>
      </c>
      <c r="Z1488" t="n">
        <v>10</v>
      </c>
    </row>
    <row r="1489">
      <c r="A1489" t="n">
        <v>6</v>
      </c>
      <c r="B1489" t="n">
        <v>115</v>
      </c>
      <c r="C1489" t="inlineStr">
        <is>
          <t xml:space="preserve">CONCLUIDO	</t>
        </is>
      </c>
      <c r="D1489" t="n">
        <v>3.8136</v>
      </c>
      <c r="E1489" t="n">
        <v>26.22</v>
      </c>
      <c r="F1489" t="n">
        <v>19.74</v>
      </c>
      <c r="G1489" t="n">
        <v>13.62</v>
      </c>
      <c r="H1489" t="n">
        <v>0.2</v>
      </c>
      <c r="I1489" t="n">
        <v>87</v>
      </c>
      <c r="J1489" t="n">
        <v>225.43</v>
      </c>
      <c r="K1489" t="n">
        <v>56.94</v>
      </c>
      <c r="L1489" t="n">
        <v>2.5</v>
      </c>
      <c r="M1489" t="n">
        <v>85</v>
      </c>
      <c r="N1489" t="n">
        <v>50.99</v>
      </c>
      <c r="O1489" t="n">
        <v>28037.57</v>
      </c>
      <c r="P1489" t="n">
        <v>297.07</v>
      </c>
      <c r="Q1489" t="n">
        <v>444.58</v>
      </c>
      <c r="R1489" t="n">
        <v>141.04</v>
      </c>
      <c r="S1489" t="n">
        <v>48.21</v>
      </c>
      <c r="T1489" t="n">
        <v>40089.13</v>
      </c>
      <c r="U1489" t="n">
        <v>0.34</v>
      </c>
      <c r="V1489" t="n">
        <v>0.6899999999999999</v>
      </c>
      <c r="W1489" t="n">
        <v>0.3</v>
      </c>
      <c r="X1489" t="n">
        <v>2.46</v>
      </c>
      <c r="Y1489" t="n">
        <v>1</v>
      </c>
      <c r="Z1489" t="n">
        <v>10</v>
      </c>
    </row>
    <row r="1490">
      <c r="A1490" t="n">
        <v>7</v>
      </c>
      <c r="B1490" t="n">
        <v>115</v>
      </c>
      <c r="C1490" t="inlineStr">
        <is>
          <t xml:space="preserve">CONCLUIDO	</t>
        </is>
      </c>
      <c r="D1490" t="n">
        <v>3.9138</v>
      </c>
      <c r="E1490" t="n">
        <v>25.55</v>
      </c>
      <c r="F1490" t="n">
        <v>19.47</v>
      </c>
      <c r="G1490" t="n">
        <v>14.97</v>
      </c>
      <c r="H1490" t="n">
        <v>0.22</v>
      </c>
      <c r="I1490" t="n">
        <v>78</v>
      </c>
      <c r="J1490" t="n">
        <v>225.85</v>
      </c>
      <c r="K1490" t="n">
        <v>56.94</v>
      </c>
      <c r="L1490" t="n">
        <v>2.75</v>
      </c>
      <c r="M1490" t="n">
        <v>76</v>
      </c>
      <c r="N1490" t="n">
        <v>51.16</v>
      </c>
      <c r="O1490" t="n">
        <v>28089.25</v>
      </c>
      <c r="P1490" t="n">
        <v>292.6</v>
      </c>
      <c r="Q1490" t="n">
        <v>444.65</v>
      </c>
      <c r="R1490" t="n">
        <v>131.88</v>
      </c>
      <c r="S1490" t="n">
        <v>48.21</v>
      </c>
      <c r="T1490" t="n">
        <v>35554.67</v>
      </c>
      <c r="U1490" t="n">
        <v>0.37</v>
      </c>
      <c r="V1490" t="n">
        <v>0.7</v>
      </c>
      <c r="W1490" t="n">
        <v>0.29</v>
      </c>
      <c r="X1490" t="n">
        <v>2.19</v>
      </c>
      <c r="Y1490" t="n">
        <v>1</v>
      </c>
      <c r="Z1490" t="n">
        <v>10</v>
      </c>
    </row>
    <row r="1491">
      <c r="A1491" t="n">
        <v>8</v>
      </c>
      <c r="B1491" t="n">
        <v>115</v>
      </c>
      <c r="C1491" t="inlineStr">
        <is>
          <t xml:space="preserve">CONCLUIDO	</t>
        </is>
      </c>
      <c r="D1491" t="n">
        <v>3.9925</v>
      </c>
      <c r="E1491" t="n">
        <v>25.05</v>
      </c>
      <c r="F1491" t="n">
        <v>19.27</v>
      </c>
      <c r="G1491" t="n">
        <v>16.28</v>
      </c>
      <c r="H1491" t="n">
        <v>0.24</v>
      </c>
      <c r="I1491" t="n">
        <v>71</v>
      </c>
      <c r="J1491" t="n">
        <v>226.27</v>
      </c>
      <c r="K1491" t="n">
        <v>56.94</v>
      </c>
      <c r="L1491" t="n">
        <v>3</v>
      </c>
      <c r="M1491" t="n">
        <v>69</v>
      </c>
      <c r="N1491" t="n">
        <v>51.33</v>
      </c>
      <c r="O1491" t="n">
        <v>28140.99</v>
      </c>
      <c r="P1491" t="n">
        <v>289.41</v>
      </c>
      <c r="Q1491" t="n">
        <v>444.62</v>
      </c>
      <c r="R1491" t="n">
        <v>125.54</v>
      </c>
      <c r="S1491" t="n">
        <v>48.21</v>
      </c>
      <c r="T1491" t="n">
        <v>32419.38</v>
      </c>
      <c r="U1491" t="n">
        <v>0.38</v>
      </c>
      <c r="V1491" t="n">
        <v>0.71</v>
      </c>
      <c r="W1491" t="n">
        <v>0.28</v>
      </c>
      <c r="X1491" t="n">
        <v>1.99</v>
      </c>
      <c r="Y1491" t="n">
        <v>1</v>
      </c>
      <c r="Z1491" t="n">
        <v>10</v>
      </c>
    </row>
    <row r="1492">
      <c r="A1492" t="n">
        <v>9</v>
      </c>
      <c r="B1492" t="n">
        <v>115</v>
      </c>
      <c r="C1492" t="inlineStr">
        <is>
          <t xml:space="preserve">CONCLUIDO	</t>
        </is>
      </c>
      <c r="D1492" t="n">
        <v>4.0669</v>
      </c>
      <c r="E1492" t="n">
        <v>24.59</v>
      </c>
      <c r="F1492" t="n">
        <v>19.08</v>
      </c>
      <c r="G1492" t="n">
        <v>17.61</v>
      </c>
      <c r="H1492" t="n">
        <v>0.25</v>
      </c>
      <c r="I1492" t="n">
        <v>65</v>
      </c>
      <c r="J1492" t="n">
        <v>226.69</v>
      </c>
      <c r="K1492" t="n">
        <v>56.94</v>
      </c>
      <c r="L1492" t="n">
        <v>3.25</v>
      </c>
      <c r="M1492" t="n">
        <v>63</v>
      </c>
      <c r="N1492" t="n">
        <v>51.5</v>
      </c>
      <c r="O1492" t="n">
        <v>28192.8</v>
      </c>
      <c r="P1492" t="n">
        <v>286.19</v>
      </c>
      <c r="Q1492" t="n">
        <v>444.59</v>
      </c>
      <c r="R1492" t="n">
        <v>119.11</v>
      </c>
      <c r="S1492" t="n">
        <v>48.21</v>
      </c>
      <c r="T1492" t="n">
        <v>29233.96</v>
      </c>
      <c r="U1492" t="n">
        <v>0.4</v>
      </c>
      <c r="V1492" t="n">
        <v>0.72</v>
      </c>
      <c r="W1492" t="n">
        <v>0.27</v>
      </c>
      <c r="X1492" t="n">
        <v>1.8</v>
      </c>
      <c r="Y1492" t="n">
        <v>1</v>
      </c>
      <c r="Z1492" t="n">
        <v>10</v>
      </c>
    </row>
    <row r="1493">
      <c r="A1493" t="n">
        <v>10</v>
      </c>
      <c r="B1493" t="n">
        <v>115</v>
      </c>
      <c r="C1493" t="inlineStr">
        <is>
          <t xml:space="preserve">CONCLUIDO	</t>
        </is>
      </c>
      <c r="D1493" t="n">
        <v>4.1449</v>
      </c>
      <c r="E1493" t="n">
        <v>24.13</v>
      </c>
      <c r="F1493" t="n">
        <v>18.88</v>
      </c>
      <c r="G1493" t="n">
        <v>19.2</v>
      </c>
      <c r="H1493" t="n">
        <v>0.27</v>
      </c>
      <c r="I1493" t="n">
        <v>59</v>
      </c>
      <c r="J1493" t="n">
        <v>227.11</v>
      </c>
      <c r="K1493" t="n">
        <v>56.94</v>
      </c>
      <c r="L1493" t="n">
        <v>3.5</v>
      </c>
      <c r="M1493" t="n">
        <v>57</v>
      </c>
      <c r="N1493" t="n">
        <v>51.67</v>
      </c>
      <c r="O1493" t="n">
        <v>28244.66</v>
      </c>
      <c r="P1493" t="n">
        <v>282.91</v>
      </c>
      <c r="Q1493" t="n">
        <v>444.6</v>
      </c>
      <c r="R1493" t="n">
        <v>112.56</v>
      </c>
      <c r="S1493" t="n">
        <v>48.21</v>
      </c>
      <c r="T1493" t="n">
        <v>25988.57</v>
      </c>
      <c r="U1493" t="n">
        <v>0.43</v>
      </c>
      <c r="V1493" t="n">
        <v>0.72</v>
      </c>
      <c r="W1493" t="n">
        <v>0.26</v>
      </c>
      <c r="X1493" t="n">
        <v>1.6</v>
      </c>
      <c r="Y1493" t="n">
        <v>1</v>
      </c>
      <c r="Z1493" t="n">
        <v>10</v>
      </c>
    </row>
    <row r="1494">
      <c r="A1494" t="n">
        <v>11</v>
      </c>
      <c r="B1494" t="n">
        <v>115</v>
      </c>
      <c r="C1494" t="inlineStr">
        <is>
          <t xml:space="preserve">CONCLUIDO	</t>
        </is>
      </c>
      <c r="D1494" t="n">
        <v>4.2243</v>
      </c>
      <c r="E1494" t="n">
        <v>23.67</v>
      </c>
      <c r="F1494" t="n">
        <v>18.6</v>
      </c>
      <c r="G1494" t="n">
        <v>20.29</v>
      </c>
      <c r="H1494" t="n">
        <v>0.29</v>
      </c>
      <c r="I1494" t="n">
        <v>55</v>
      </c>
      <c r="J1494" t="n">
        <v>227.53</v>
      </c>
      <c r="K1494" t="n">
        <v>56.94</v>
      </c>
      <c r="L1494" t="n">
        <v>3.75</v>
      </c>
      <c r="M1494" t="n">
        <v>53</v>
      </c>
      <c r="N1494" t="n">
        <v>51.84</v>
      </c>
      <c r="O1494" t="n">
        <v>28296.58</v>
      </c>
      <c r="P1494" t="n">
        <v>278.34</v>
      </c>
      <c r="Q1494" t="n">
        <v>444.57</v>
      </c>
      <c r="R1494" t="n">
        <v>102.99</v>
      </c>
      <c r="S1494" t="n">
        <v>48.21</v>
      </c>
      <c r="T1494" t="n">
        <v>21224.44</v>
      </c>
      <c r="U1494" t="n">
        <v>0.47</v>
      </c>
      <c r="V1494" t="n">
        <v>0.73</v>
      </c>
      <c r="W1494" t="n">
        <v>0.25</v>
      </c>
      <c r="X1494" t="n">
        <v>1.32</v>
      </c>
      <c r="Y1494" t="n">
        <v>1</v>
      </c>
      <c r="Z1494" t="n">
        <v>10</v>
      </c>
    </row>
    <row r="1495">
      <c r="A1495" t="n">
        <v>12</v>
      </c>
      <c r="B1495" t="n">
        <v>115</v>
      </c>
      <c r="C1495" t="inlineStr">
        <is>
          <t xml:space="preserve">CONCLUIDO	</t>
        </is>
      </c>
      <c r="D1495" t="n">
        <v>4.231</v>
      </c>
      <c r="E1495" t="n">
        <v>23.64</v>
      </c>
      <c r="F1495" t="n">
        <v>18.69</v>
      </c>
      <c r="G1495" t="n">
        <v>21.57</v>
      </c>
      <c r="H1495" t="n">
        <v>0.31</v>
      </c>
      <c r="I1495" t="n">
        <v>52</v>
      </c>
      <c r="J1495" t="n">
        <v>227.95</v>
      </c>
      <c r="K1495" t="n">
        <v>56.94</v>
      </c>
      <c r="L1495" t="n">
        <v>4</v>
      </c>
      <c r="M1495" t="n">
        <v>50</v>
      </c>
      <c r="N1495" t="n">
        <v>52.01</v>
      </c>
      <c r="O1495" t="n">
        <v>28348.56</v>
      </c>
      <c r="P1495" t="n">
        <v>279.55</v>
      </c>
      <c r="Q1495" t="n">
        <v>444.57</v>
      </c>
      <c r="R1495" t="n">
        <v>107.49</v>
      </c>
      <c r="S1495" t="n">
        <v>48.21</v>
      </c>
      <c r="T1495" t="n">
        <v>23489.63</v>
      </c>
      <c r="U1495" t="n">
        <v>0.45</v>
      </c>
      <c r="V1495" t="n">
        <v>0.73</v>
      </c>
      <c r="W1495" t="n">
        <v>0.22</v>
      </c>
      <c r="X1495" t="n">
        <v>1.41</v>
      </c>
      <c r="Y1495" t="n">
        <v>1</v>
      </c>
      <c r="Z1495" t="n">
        <v>10</v>
      </c>
    </row>
    <row r="1496">
      <c r="A1496" t="n">
        <v>13</v>
      </c>
      <c r="B1496" t="n">
        <v>115</v>
      </c>
      <c r="C1496" t="inlineStr">
        <is>
          <t xml:space="preserve">CONCLUIDO	</t>
        </is>
      </c>
      <c r="D1496" t="n">
        <v>4.2296</v>
      </c>
      <c r="E1496" t="n">
        <v>23.64</v>
      </c>
      <c r="F1496" t="n">
        <v>18.83</v>
      </c>
      <c r="G1496" t="n">
        <v>23.06</v>
      </c>
      <c r="H1496" t="n">
        <v>0.33</v>
      </c>
      <c r="I1496" t="n">
        <v>49</v>
      </c>
      <c r="J1496" t="n">
        <v>228.38</v>
      </c>
      <c r="K1496" t="n">
        <v>56.94</v>
      </c>
      <c r="L1496" t="n">
        <v>4.25</v>
      </c>
      <c r="M1496" t="n">
        <v>47</v>
      </c>
      <c r="N1496" t="n">
        <v>52.18</v>
      </c>
      <c r="O1496" t="n">
        <v>28400.61</v>
      </c>
      <c r="P1496" t="n">
        <v>281.65</v>
      </c>
      <c r="Q1496" t="n">
        <v>444.62</v>
      </c>
      <c r="R1496" t="n">
        <v>112.13</v>
      </c>
      <c r="S1496" t="n">
        <v>48.21</v>
      </c>
      <c r="T1496" t="n">
        <v>25823.35</v>
      </c>
      <c r="U1496" t="n">
        <v>0.43</v>
      </c>
      <c r="V1496" t="n">
        <v>0.72</v>
      </c>
      <c r="W1496" t="n">
        <v>0.24</v>
      </c>
      <c r="X1496" t="n">
        <v>1.55</v>
      </c>
      <c r="Y1496" t="n">
        <v>1</v>
      </c>
      <c r="Z1496" t="n">
        <v>10</v>
      </c>
    </row>
    <row r="1497">
      <c r="A1497" t="n">
        <v>14</v>
      </c>
      <c r="B1497" t="n">
        <v>115</v>
      </c>
      <c r="C1497" t="inlineStr">
        <is>
          <t xml:space="preserve">CONCLUIDO	</t>
        </is>
      </c>
      <c r="D1497" t="n">
        <v>4.2902</v>
      </c>
      <c r="E1497" t="n">
        <v>23.31</v>
      </c>
      <c r="F1497" t="n">
        <v>18.63</v>
      </c>
      <c r="G1497" t="n">
        <v>24.3</v>
      </c>
      <c r="H1497" t="n">
        <v>0.35</v>
      </c>
      <c r="I1497" t="n">
        <v>46</v>
      </c>
      <c r="J1497" t="n">
        <v>228.8</v>
      </c>
      <c r="K1497" t="n">
        <v>56.94</v>
      </c>
      <c r="L1497" t="n">
        <v>4.5</v>
      </c>
      <c r="M1497" t="n">
        <v>44</v>
      </c>
      <c r="N1497" t="n">
        <v>52.36</v>
      </c>
      <c r="O1497" t="n">
        <v>28452.71</v>
      </c>
      <c r="P1497" t="n">
        <v>278.19</v>
      </c>
      <c r="Q1497" t="n">
        <v>444.57</v>
      </c>
      <c r="R1497" t="n">
        <v>104.87</v>
      </c>
      <c r="S1497" t="n">
        <v>48.21</v>
      </c>
      <c r="T1497" t="n">
        <v>22208.06</v>
      </c>
      <c r="U1497" t="n">
        <v>0.46</v>
      </c>
      <c r="V1497" t="n">
        <v>0.73</v>
      </c>
      <c r="W1497" t="n">
        <v>0.24</v>
      </c>
      <c r="X1497" t="n">
        <v>1.35</v>
      </c>
      <c r="Y1497" t="n">
        <v>1</v>
      </c>
      <c r="Z1497" t="n">
        <v>10</v>
      </c>
    </row>
    <row r="1498">
      <c r="A1498" t="n">
        <v>15</v>
      </c>
      <c r="B1498" t="n">
        <v>115</v>
      </c>
      <c r="C1498" t="inlineStr">
        <is>
          <t xml:space="preserve">CONCLUIDO	</t>
        </is>
      </c>
      <c r="D1498" t="n">
        <v>4.3388</v>
      </c>
      <c r="E1498" t="n">
        <v>23.05</v>
      </c>
      <c r="F1498" t="n">
        <v>18.5</v>
      </c>
      <c r="G1498" t="n">
        <v>25.81</v>
      </c>
      <c r="H1498" t="n">
        <v>0.37</v>
      </c>
      <c r="I1498" t="n">
        <v>43</v>
      </c>
      <c r="J1498" t="n">
        <v>229.22</v>
      </c>
      <c r="K1498" t="n">
        <v>56.94</v>
      </c>
      <c r="L1498" t="n">
        <v>4.75</v>
      </c>
      <c r="M1498" t="n">
        <v>41</v>
      </c>
      <c r="N1498" t="n">
        <v>52.53</v>
      </c>
      <c r="O1498" t="n">
        <v>28504.87</v>
      </c>
      <c r="P1498" t="n">
        <v>276.06</v>
      </c>
      <c r="Q1498" t="n">
        <v>444.56</v>
      </c>
      <c r="R1498" t="n">
        <v>100.58</v>
      </c>
      <c r="S1498" t="n">
        <v>48.21</v>
      </c>
      <c r="T1498" t="n">
        <v>20078.08</v>
      </c>
      <c r="U1498" t="n">
        <v>0.48</v>
      </c>
      <c r="V1498" t="n">
        <v>0.74</v>
      </c>
      <c r="W1498" t="n">
        <v>0.23</v>
      </c>
      <c r="X1498" t="n">
        <v>1.22</v>
      </c>
      <c r="Y1498" t="n">
        <v>1</v>
      </c>
      <c r="Z1498" t="n">
        <v>10</v>
      </c>
    </row>
    <row r="1499">
      <c r="A1499" t="n">
        <v>16</v>
      </c>
      <c r="B1499" t="n">
        <v>115</v>
      </c>
      <c r="C1499" t="inlineStr">
        <is>
          <t xml:space="preserve">CONCLUIDO	</t>
        </is>
      </c>
      <c r="D1499" t="n">
        <v>4.3662</v>
      </c>
      <c r="E1499" t="n">
        <v>22.9</v>
      </c>
      <c r="F1499" t="n">
        <v>18.44</v>
      </c>
      <c r="G1499" t="n">
        <v>26.99</v>
      </c>
      <c r="H1499" t="n">
        <v>0.39</v>
      </c>
      <c r="I1499" t="n">
        <v>41</v>
      </c>
      <c r="J1499" t="n">
        <v>229.65</v>
      </c>
      <c r="K1499" t="n">
        <v>56.94</v>
      </c>
      <c r="L1499" t="n">
        <v>5</v>
      </c>
      <c r="M1499" t="n">
        <v>39</v>
      </c>
      <c r="N1499" t="n">
        <v>52.7</v>
      </c>
      <c r="O1499" t="n">
        <v>28557.1</v>
      </c>
      <c r="P1499" t="n">
        <v>274.83</v>
      </c>
      <c r="Q1499" t="n">
        <v>444.57</v>
      </c>
      <c r="R1499" t="n">
        <v>98.65000000000001</v>
      </c>
      <c r="S1499" t="n">
        <v>48.21</v>
      </c>
      <c r="T1499" t="n">
        <v>19125.56</v>
      </c>
      <c r="U1499" t="n">
        <v>0.49</v>
      </c>
      <c r="V1499" t="n">
        <v>0.74</v>
      </c>
      <c r="W1499" t="n">
        <v>0.23</v>
      </c>
      <c r="X1499" t="n">
        <v>1.17</v>
      </c>
      <c r="Y1499" t="n">
        <v>1</v>
      </c>
      <c r="Z1499" t="n">
        <v>10</v>
      </c>
    </row>
    <row r="1500">
      <c r="A1500" t="n">
        <v>17</v>
      </c>
      <c r="B1500" t="n">
        <v>115</v>
      </c>
      <c r="C1500" t="inlineStr">
        <is>
          <t xml:space="preserve">CONCLUIDO	</t>
        </is>
      </c>
      <c r="D1500" t="n">
        <v>4.3941</v>
      </c>
      <c r="E1500" t="n">
        <v>22.76</v>
      </c>
      <c r="F1500" t="n">
        <v>18.39</v>
      </c>
      <c r="G1500" t="n">
        <v>28.29</v>
      </c>
      <c r="H1500" t="n">
        <v>0.41</v>
      </c>
      <c r="I1500" t="n">
        <v>39</v>
      </c>
      <c r="J1500" t="n">
        <v>230.07</v>
      </c>
      <c r="K1500" t="n">
        <v>56.94</v>
      </c>
      <c r="L1500" t="n">
        <v>5.25</v>
      </c>
      <c r="M1500" t="n">
        <v>37</v>
      </c>
      <c r="N1500" t="n">
        <v>52.88</v>
      </c>
      <c r="O1500" t="n">
        <v>28609.38</v>
      </c>
      <c r="P1500" t="n">
        <v>273.85</v>
      </c>
      <c r="Q1500" t="n">
        <v>444.56</v>
      </c>
      <c r="R1500" t="n">
        <v>96.93000000000001</v>
      </c>
      <c r="S1500" t="n">
        <v>48.21</v>
      </c>
      <c r="T1500" t="n">
        <v>18273.03</v>
      </c>
      <c r="U1500" t="n">
        <v>0.5</v>
      </c>
      <c r="V1500" t="n">
        <v>0.74</v>
      </c>
      <c r="W1500" t="n">
        <v>0.22</v>
      </c>
      <c r="X1500" t="n">
        <v>1.11</v>
      </c>
      <c r="Y1500" t="n">
        <v>1</v>
      </c>
      <c r="Z1500" t="n">
        <v>10</v>
      </c>
    </row>
    <row r="1501">
      <c r="A1501" t="n">
        <v>18</v>
      </c>
      <c r="B1501" t="n">
        <v>115</v>
      </c>
      <c r="C1501" t="inlineStr">
        <is>
          <t xml:space="preserve">CONCLUIDO	</t>
        </is>
      </c>
      <c r="D1501" t="n">
        <v>4.4243</v>
      </c>
      <c r="E1501" t="n">
        <v>22.6</v>
      </c>
      <c r="F1501" t="n">
        <v>18.32</v>
      </c>
      <c r="G1501" t="n">
        <v>29.7</v>
      </c>
      <c r="H1501" t="n">
        <v>0.42</v>
      </c>
      <c r="I1501" t="n">
        <v>37</v>
      </c>
      <c r="J1501" t="n">
        <v>230.49</v>
      </c>
      <c r="K1501" t="n">
        <v>56.94</v>
      </c>
      <c r="L1501" t="n">
        <v>5.5</v>
      </c>
      <c r="M1501" t="n">
        <v>35</v>
      </c>
      <c r="N1501" t="n">
        <v>53.05</v>
      </c>
      <c r="O1501" t="n">
        <v>28661.73</v>
      </c>
      <c r="P1501" t="n">
        <v>272.49</v>
      </c>
      <c r="Q1501" t="n">
        <v>444.56</v>
      </c>
      <c r="R1501" t="n">
        <v>94.59999999999999</v>
      </c>
      <c r="S1501" t="n">
        <v>48.21</v>
      </c>
      <c r="T1501" t="n">
        <v>17117.53</v>
      </c>
      <c r="U1501" t="n">
        <v>0.51</v>
      </c>
      <c r="V1501" t="n">
        <v>0.74</v>
      </c>
      <c r="W1501" t="n">
        <v>0.22</v>
      </c>
      <c r="X1501" t="n">
        <v>1.04</v>
      </c>
      <c r="Y1501" t="n">
        <v>1</v>
      </c>
      <c r="Z1501" t="n">
        <v>10</v>
      </c>
    </row>
    <row r="1502">
      <c r="A1502" t="n">
        <v>19</v>
      </c>
      <c r="B1502" t="n">
        <v>115</v>
      </c>
      <c r="C1502" t="inlineStr">
        <is>
          <t xml:space="preserve">CONCLUIDO	</t>
        </is>
      </c>
      <c r="D1502" t="n">
        <v>4.4519</v>
      </c>
      <c r="E1502" t="n">
        <v>22.46</v>
      </c>
      <c r="F1502" t="n">
        <v>18.27</v>
      </c>
      <c r="G1502" t="n">
        <v>31.31</v>
      </c>
      <c r="H1502" t="n">
        <v>0.44</v>
      </c>
      <c r="I1502" t="n">
        <v>35</v>
      </c>
      <c r="J1502" t="n">
        <v>230.92</v>
      </c>
      <c r="K1502" t="n">
        <v>56.94</v>
      </c>
      <c r="L1502" t="n">
        <v>5.75</v>
      </c>
      <c r="M1502" t="n">
        <v>33</v>
      </c>
      <c r="N1502" t="n">
        <v>53.23</v>
      </c>
      <c r="O1502" t="n">
        <v>28714.14</v>
      </c>
      <c r="P1502" t="n">
        <v>271.58</v>
      </c>
      <c r="Q1502" t="n">
        <v>444.56</v>
      </c>
      <c r="R1502" t="n">
        <v>92.84</v>
      </c>
      <c r="S1502" t="n">
        <v>48.21</v>
      </c>
      <c r="T1502" t="n">
        <v>16251.29</v>
      </c>
      <c r="U1502" t="n">
        <v>0.52</v>
      </c>
      <c r="V1502" t="n">
        <v>0.75</v>
      </c>
      <c r="W1502" t="n">
        <v>0.22</v>
      </c>
      <c r="X1502" t="n">
        <v>0.99</v>
      </c>
      <c r="Y1502" t="n">
        <v>1</v>
      </c>
      <c r="Z1502" t="n">
        <v>10</v>
      </c>
    </row>
    <row r="1503">
      <c r="A1503" t="n">
        <v>20</v>
      </c>
      <c r="B1503" t="n">
        <v>115</v>
      </c>
      <c r="C1503" t="inlineStr">
        <is>
          <t xml:space="preserve">CONCLUIDO	</t>
        </is>
      </c>
      <c r="D1503" t="n">
        <v>4.4667</v>
      </c>
      <c r="E1503" t="n">
        <v>22.39</v>
      </c>
      <c r="F1503" t="n">
        <v>18.23</v>
      </c>
      <c r="G1503" t="n">
        <v>32.18</v>
      </c>
      <c r="H1503" t="n">
        <v>0.46</v>
      </c>
      <c r="I1503" t="n">
        <v>34</v>
      </c>
      <c r="J1503" t="n">
        <v>231.34</v>
      </c>
      <c r="K1503" t="n">
        <v>56.94</v>
      </c>
      <c r="L1503" t="n">
        <v>6</v>
      </c>
      <c r="M1503" t="n">
        <v>32</v>
      </c>
      <c r="N1503" t="n">
        <v>53.4</v>
      </c>
      <c r="O1503" t="n">
        <v>28766.61</v>
      </c>
      <c r="P1503" t="n">
        <v>270.9</v>
      </c>
      <c r="Q1503" t="n">
        <v>444.58</v>
      </c>
      <c r="R1503" t="n">
        <v>91.89</v>
      </c>
      <c r="S1503" t="n">
        <v>48.21</v>
      </c>
      <c r="T1503" t="n">
        <v>15782.48</v>
      </c>
      <c r="U1503" t="n">
        <v>0.52</v>
      </c>
      <c r="V1503" t="n">
        <v>0.75</v>
      </c>
      <c r="W1503" t="n">
        <v>0.22</v>
      </c>
      <c r="X1503" t="n">
        <v>0.96</v>
      </c>
      <c r="Y1503" t="n">
        <v>1</v>
      </c>
      <c r="Z1503" t="n">
        <v>10</v>
      </c>
    </row>
    <row r="1504">
      <c r="A1504" t="n">
        <v>21</v>
      </c>
      <c r="B1504" t="n">
        <v>115</v>
      </c>
      <c r="C1504" t="inlineStr">
        <is>
          <t xml:space="preserve">CONCLUIDO	</t>
        </is>
      </c>
      <c r="D1504" t="n">
        <v>4.5</v>
      </c>
      <c r="E1504" t="n">
        <v>22.22</v>
      </c>
      <c r="F1504" t="n">
        <v>18.16</v>
      </c>
      <c r="G1504" t="n">
        <v>34.04</v>
      </c>
      <c r="H1504" t="n">
        <v>0.48</v>
      </c>
      <c r="I1504" t="n">
        <v>32</v>
      </c>
      <c r="J1504" t="n">
        <v>231.77</v>
      </c>
      <c r="K1504" t="n">
        <v>56.94</v>
      </c>
      <c r="L1504" t="n">
        <v>6.25</v>
      </c>
      <c r="M1504" t="n">
        <v>30</v>
      </c>
      <c r="N1504" t="n">
        <v>53.58</v>
      </c>
      <c r="O1504" t="n">
        <v>28819.14</v>
      </c>
      <c r="P1504" t="n">
        <v>269.47</v>
      </c>
      <c r="Q1504" t="n">
        <v>444.55</v>
      </c>
      <c r="R1504" t="n">
        <v>89.23999999999999</v>
      </c>
      <c r="S1504" t="n">
        <v>48.21</v>
      </c>
      <c r="T1504" t="n">
        <v>14466.34</v>
      </c>
      <c r="U1504" t="n">
        <v>0.54</v>
      </c>
      <c r="V1504" t="n">
        <v>0.75</v>
      </c>
      <c r="W1504" t="n">
        <v>0.22</v>
      </c>
      <c r="X1504" t="n">
        <v>0.88</v>
      </c>
      <c r="Y1504" t="n">
        <v>1</v>
      </c>
      <c r="Z1504" t="n">
        <v>10</v>
      </c>
    </row>
    <row r="1505">
      <c r="A1505" t="n">
        <v>22</v>
      </c>
      <c r="B1505" t="n">
        <v>115</v>
      </c>
      <c r="C1505" t="inlineStr">
        <is>
          <t xml:space="preserve">CONCLUIDO	</t>
        </is>
      </c>
      <c r="D1505" t="n">
        <v>4.5163</v>
      </c>
      <c r="E1505" t="n">
        <v>22.14</v>
      </c>
      <c r="F1505" t="n">
        <v>18.12</v>
      </c>
      <c r="G1505" t="n">
        <v>35.07</v>
      </c>
      <c r="H1505" t="n">
        <v>0.5</v>
      </c>
      <c r="I1505" t="n">
        <v>31</v>
      </c>
      <c r="J1505" t="n">
        <v>232.2</v>
      </c>
      <c r="K1505" t="n">
        <v>56.94</v>
      </c>
      <c r="L1505" t="n">
        <v>6.5</v>
      </c>
      <c r="M1505" t="n">
        <v>29</v>
      </c>
      <c r="N1505" t="n">
        <v>53.75</v>
      </c>
      <c r="O1505" t="n">
        <v>28871.74</v>
      </c>
      <c r="P1505" t="n">
        <v>268.61</v>
      </c>
      <c r="Q1505" t="n">
        <v>444.59</v>
      </c>
      <c r="R1505" t="n">
        <v>88.09</v>
      </c>
      <c r="S1505" t="n">
        <v>48.21</v>
      </c>
      <c r="T1505" t="n">
        <v>13896.14</v>
      </c>
      <c r="U1505" t="n">
        <v>0.55</v>
      </c>
      <c r="V1505" t="n">
        <v>0.75</v>
      </c>
      <c r="W1505" t="n">
        <v>0.21</v>
      </c>
      <c r="X1505" t="n">
        <v>0.84</v>
      </c>
      <c r="Y1505" t="n">
        <v>1</v>
      </c>
      <c r="Z1505" t="n">
        <v>10</v>
      </c>
    </row>
    <row r="1506">
      <c r="A1506" t="n">
        <v>23</v>
      </c>
      <c r="B1506" t="n">
        <v>115</v>
      </c>
      <c r="C1506" t="inlineStr">
        <is>
          <t xml:space="preserve">CONCLUIDO	</t>
        </is>
      </c>
      <c r="D1506" t="n">
        <v>4.5304</v>
      </c>
      <c r="E1506" t="n">
        <v>22.07</v>
      </c>
      <c r="F1506" t="n">
        <v>18.1</v>
      </c>
      <c r="G1506" t="n">
        <v>36.19</v>
      </c>
      <c r="H1506" t="n">
        <v>0.52</v>
      </c>
      <c r="I1506" t="n">
        <v>30</v>
      </c>
      <c r="J1506" t="n">
        <v>232.62</v>
      </c>
      <c r="K1506" t="n">
        <v>56.94</v>
      </c>
      <c r="L1506" t="n">
        <v>6.75</v>
      </c>
      <c r="M1506" t="n">
        <v>28</v>
      </c>
      <c r="N1506" t="n">
        <v>53.93</v>
      </c>
      <c r="O1506" t="n">
        <v>28924.39</v>
      </c>
      <c r="P1506" t="n">
        <v>268.13</v>
      </c>
      <c r="Q1506" t="n">
        <v>444.56</v>
      </c>
      <c r="R1506" t="n">
        <v>87.20999999999999</v>
      </c>
      <c r="S1506" t="n">
        <v>48.21</v>
      </c>
      <c r="T1506" t="n">
        <v>13459.53</v>
      </c>
      <c r="U1506" t="n">
        <v>0.55</v>
      </c>
      <c r="V1506" t="n">
        <v>0.75</v>
      </c>
      <c r="W1506" t="n">
        <v>0.21</v>
      </c>
      <c r="X1506" t="n">
        <v>0.82</v>
      </c>
      <c r="Y1506" t="n">
        <v>1</v>
      </c>
      <c r="Z1506" t="n">
        <v>10</v>
      </c>
    </row>
    <row r="1507">
      <c r="A1507" t="n">
        <v>24</v>
      </c>
      <c r="B1507" t="n">
        <v>115</v>
      </c>
      <c r="C1507" t="inlineStr">
        <is>
          <t xml:space="preserve">CONCLUIDO	</t>
        </is>
      </c>
      <c r="D1507" t="n">
        <v>4.5457</v>
      </c>
      <c r="E1507" t="n">
        <v>22</v>
      </c>
      <c r="F1507" t="n">
        <v>18.07</v>
      </c>
      <c r="G1507" t="n">
        <v>37.38</v>
      </c>
      <c r="H1507" t="n">
        <v>0.53</v>
      </c>
      <c r="I1507" t="n">
        <v>29</v>
      </c>
      <c r="J1507" t="n">
        <v>233.05</v>
      </c>
      <c r="K1507" t="n">
        <v>56.94</v>
      </c>
      <c r="L1507" t="n">
        <v>7</v>
      </c>
      <c r="M1507" t="n">
        <v>27</v>
      </c>
      <c r="N1507" t="n">
        <v>54.11</v>
      </c>
      <c r="O1507" t="n">
        <v>28977.11</v>
      </c>
      <c r="P1507" t="n">
        <v>267.26</v>
      </c>
      <c r="Q1507" t="n">
        <v>444.55</v>
      </c>
      <c r="R1507" t="n">
        <v>86.22</v>
      </c>
      <c r="S1507" t="n">
        <v>48.21</v>
      </c>
      <c r="T1507" t="n">
        <v>12968.55</v>
      </c>
      <c r="U1507" t="n">
        <v>0.5600000000000001</v>
      </c>
      <c r="V1507" t="n">
        <v>0.76</v>
      </c>
      <c r="W1507" t="n">
        <v>0.21</v>
      </c>
      <c r="X1507" t="n">
        <v>0.79</v>
      </c>
      <c r="Y1507" t="n">
        <v>1</v>
      </c>
      <c r="Z1507" t="n">
        <v>10</v>
      </c>
    </row>
    <row r="1508">
      <c r="A1508" t="n">
        <v>25</v>
      </c>
      <c r="B1508" t="n">
        <v>115</v>
      </c>
      <c r="C1508" t="inlineStr">
        <is>
          <t xml:space="preserve">CONCLUIDO	</t>
        </is>
      </c>
      <c r="D1508" t="n">
        <v>4.57</v>
      </c>
      <c r="E1508" t="n">
        <v>21.88</v>
      </c>
      <c r="F1508" t="n">
        <v>17.99</v>
      </c>
      <c r="G1508" t="n">
        <v>38.55</v>
      </c>
      <c r="H1508" t="n">
        <v>0.55</v>
      </c>
      <c r="I1508" t="n">
        <v>28</v>
      </c>
      <c r="J1508" t="n">
        <v>233.48</v>
      </c>
      <c r="K1508" t="n">
        <v>56.94</v>
      </c>
      <c r="L1508" t="n">
        <v>7.25</v>
      </c>
      <c r="M1508" t="n">
        <v>26</v>
      </c>
      <c r="N1508" t="n">
        <v>54.29</v>
      </c>
      <c r="O1508" t="n">
        <v>29029.89</v>
      </c>
      <c r="P1508" t="n">
        <v>265.98</v>
      </c>
      <c r="Q1508" t="n">
        <v>444.6</v>
      </c>
      <c r="R1508" t="n">
        <v>83.59999999999999</v>
      </c>
      <c r="S1508" t="n">
        <v>48.21</v>
      </c>
      <c r="T1508" t="n">
        <v>11666.6</v>
      </c>
      <c r="U1508" t="n">
        <v>0.58</v>
      </c>
      <c r="V1508" t="n">
        <v>0.76</v>
      </c>
      <c r="W1508" t="n">
        <v>0.21</v>
      </c>
      <c r="X1508" t="n">
        <v>0.71</v>
      </c>
      <c r="Y1508" t="n">
        <v>1</v>
      </c>
      <c r="Z1508" t="n">
        <v>10</v>
      </c>
    </row>
    <row r="1509">
      <c r="A1509" t="n">
        <v>26</v>
      </c>
      <c r="B1509" t="n">
        <v>115</v>
      </c>
      <c r="C1509" t="inlineStr">
        <is>
          <t xml:space="preserve">CONCLUIDO	</t>
        </is>
      </c>
      <c r="D1509" t="n">
        <v>4.6049</v>
      </c>
      <c r="E1509" t="n">
        <v>21.72</v>
      </c>
      <c r="F1509" t="n">
        <v>17.87</v>
      </c>
      <c r="G1509" t="n">
        <v>39.71</v>
      </c>
      <c r="H1509" t="n">
        <v>0.57</v>
      </c>
      <c r="I1509" t="n">
        <v>27</v>
      </c>
      <c r="J1509" t="n">
        <v>233.91</v>
      </c>
      <c r="K1509" t="n">
        <v>56.94</v>
      </c>
      <c r="L1509" t="n">
        <v>7.5</v>
      </c>
      <c r="M1509" t="n">
        <v>25</v>
      </c>
      <c r="N1509" t="n">
        <v>54.46</v>
      </c>
      <c r="O1509" t="n">
        <v>29082.74</v>
      </c>
      <c r="P1509" t="n">
        <v>263.77</v>
      </c>
      <c r="Q1509" t="n">
        <v>444.58</v>
      </c>
      <c r="R1509" t="n">
        <v>79.70999999999999</v>
      </c>
      <c r="S1509" t="n">
        <v>48.21</v>
      </c>
      <c r="T1509" t="n">
        <v>9724.48</v>
      </c>
      <c r="U1509" t="n">
        <v>0.6</v>
      </c>
      <c r="V1509" t="n">
        <v>0.76</v>
      </c>
      <c r="W1509" t="n">
        <v>0.2</v>
      </c>
      <c r="X1509" t="n">
        <v>0.59</v>
      </c>
      <c r="Y1509" t="n">
        <v>1</v>
      </c>
      <c r="Z1509" t="n">
        <v>10</v>
      </c>
    </row>
    <row r="1510">
      <c r="A1510" t="n">
        <v>27</v>
      </c>
      <c r="B1510" t="n">
        <v>115</v>
      </c>
      <c r="C1510" t="inlineStr">
        <is>
          <t xml:space="preserve">CONCLUIDO	</t>
        </is>
      </c>
      <c r="D1510" t="n">
        <v>4.551</v>
      </c>
      <c r="E1510" t="n">
        <v>21.97</v>
      </c>
      <c r="F1510" t="n">
        <v>18.17</v>
      </c>
      <c r="G1510" t="n">
        <v>41.93</v>
      </c>
      <c r="H1510" t="n">
        <v>0.59</v>
      </c>
      <c r="I1510" t="n">
        <v>26</v>
      </c>
      <c r="J1510" t="n">
        <v>234.34</v>
      </c>
      <c r="K1510" t="n">
        <v>56.94</v>
      </c>
      <c r="L1510" t="n">
        <v>7.75</v>
      </c>
      <c r="M1510" t="n">
        <v>24</v>
      </c>
      <c r="N1510" t="n">
        <v>54.64</v>
      </c>
      <c r="O1510" t="n">
        <v>29135.65</v>
      </c>
      <c r="P1510" t="n">
        <v>268.26</v>
      </c>
      <c r="Q1510" t="n">
        <v>444.58</v>
      </c>
      <c r="R1510" t="n">
        <v>90.84999999999999</v>
      </c>
      <c r="S1510" t="n">
        <v>48.21</v>
      </c>
      <c r="T1510" t="n">
        <v>15299.78</v>
      </c>
      <c r="U1510" t="n">
        <v>0.53</v>
      </c>
      <c r="V1510" t="n">
        <v>0.75</v>
      </c>
      <c r="W1510" t="n">
        <v>0.19</v>
      </c>
      <c r="X1510" t="n">
        <v>0.89</v>
      </c>
      <c r="Y1510" t="n">
        <v>1</v>
      </c>
      <c r="Z1510" t="n">
        <v>10</v>
      </c>
    </row>
    <row r="1511">
      <c r="A1511" t="n">
        <v>28</v>
      </c>
      <c r="B1511" t="n">
        <v>115</v>
      </c>
      <c r="C1511" t="inlineStr">
        <is>
          <t xml:space="preserve">CONCLUIDO	</t>
        </is>
      </c>
      <c r="D1511" t="n">
        <v>4.5973</v>
      </c>
      <c r="E1511" t="n">
        <v>21.75</v>
      </c>
      <c r="F1511" t="n">
        <v>17.99</v>
      </c>
      <c r="G1511" t="n">
        <v>43.18</v>
      </c>
      <c r="H1511" t="n">
        <v>0.61</v>
      </c>
      <c r="I1511" t="n">
        <v>25</v>
      </c>
      <c r="J1511" t="n">
        <v>234.77</v>
      </c>
      <c r="K1511" t="n">
        <v>56.94</v>
      </c>
      <c r="L1511" t="n">
        <v>8</v>
      </c>
      <c r="M1511" t="n">
        <v>23</v>
      </c>
      <c r="N1511" t="n">
        <v>54.82</v>
      </c>
      <c r="O1511" t="n">
        <v>29188.62</v>
      </c>
      <c r="P1511" t="n">
        <v>265.45</v>
      </c>
      <c r="Q1511" t="n">
        <v>444.55</v>
      </c>
      <c r="R1511" t="n">
        <v>84.17</v>
      </c>
      <c r="S1511" t="n">
        <v>48.21</v>
      </c>
      <c r="T1511" t="n">
        <v>11965.76</v>
      </c>
      <c r="U1511" t="n">
        <v>0.57</v>
      </c>
      <c r="V1511" t="n">
        <v>0.76</v>
      </c>
      <c r="W1511" t="n">
        <v>0.2</v>
      </c>
      <c r="X1511" t="n">
        <v>0.72</v>
      </c>
      <c r="Y1511" t="n">
        <v>1</v>
      </c>
      <c r="Z1511" t="n">
        <v>10</v>
      </c>
    </row>
    <row r="1512">
      <c r="A1512" t="n">
        <v>29</v>
      </c>
      <c r="B1512" t="n">
        <v>115</v>
      </c>
      <c r="C1512" t="inlineStr">
        <is>
          <t xml:space="preserve">CONCLUIDO	</t>
        </is>
      </c>
      <c r="D1512" t="n">
        <v>4.6185</v>
      </c>
      <c r="E1512" t="n">
        <v>21.65</v>
      </c>
      <c r="F1512" t="n">
        <v>17.94</v>
      </c>
      <c r="G1512" t="n">
        <v>44.84</v>
      </c>
      <c r="H1512" t="n">
        <v>0.62</v>
      </c>
      <c r="I1512" t="n">
        <v>24</v>
      </c>
      <c r="J1512" t="n">
        <v>235.2</v>
      </c>
      <c r="K1512" t="n">
        <v>56.94</v>
      </c>
      <c r="L1512" t="n">
        <v>8.25</v>
      </c>
      <c r="M1512" t="n">
        <v>22</v>
      </c>
      <c r="N1512" t="n">
        <v>55</v>
      </c>
      <c r="O1512" t="n">
        <v>29241.66</v>
      </c>
      <c r="P1512" t="n">
        <v>264.17</v>
      </c>
      <c r="Q1512" t="n">
        <v>444.55</v>
      </c>
      <c r="R1512" t="n">
        <v>82.19</v>
      </c>
      <c r="S1512" t="n">
        <v>48.21</v>
      </c>
      <c r="T1512" t="n">
        <v>10978.33</v>
      </c>
      <c r="U1512" t="n">
        <v>0.59</v>
      </c>
      <c r="V1512" t="n">
        <v>0.76</v>
      </c>
      <c r="W1512" t="n">
        <v>0.2</v>
      </c>
      <c r="X1512" t="n">
        <v>0.66</v>
      </c>
      <c r="Y1512" t="n">
        <v>1</v>
      </c>
      <c r="Z1512" t="n">
        <v>10</v>
      </c>
    </row>
    <row r="1513">
      <c r="A1513" t="n">
        <v>30</v>
      </c>
      <c r="B1513" t="n">
        <v>115</v>
      </c>
      <c r="C1513" t="inlineStr">
        <is>
          <t xml:space="preserve">CONCLUIDO	</t>
        </is>
      </c>
      <c r="D1513" t="n">
        <v>4.6149</v>
      </c>
      <c r="E1513" t="n">
        <v>21.67</v>
      </c>
      <c r="F1513" t="n">
        <v>17.95</v>
      </c>
      <c r="G1513" t="n">
        <v>44.89</v>
      </c>
      <c r="H1513" t="n">
        <v>0.64</v>
      </c>
      <c r="I1513" t="n">
        <v>24</v>
      </c>
      <c r="J1513" t="n">
        <v>235.63</v>
      </c>
      <c r="K1513" t="n">
        <v>56.94</v>
      </c>
      <c r="L1513" t="n">
        <v>8.5</v>
      </c>
      <c r="M1513" t="n">
        <v>22</v>
      </c>
      <c r="N1513" t="n">
        <v>55.18</v>
      </c>
      <c r="O1513" t="n">
        <v>29294.76</v>
      </c>
      <c r="P1513" t="n">
        <v>264.37</v>
      </c>
      <c r="Q1513" t="n">
        <v>444.59</v>
      </c>
      <c r="R1513" t="n">
        <v>82.75</v>
      </c>
      <c r="S1513" t="n">
        <v>48.21</v>
      </c>
      <c r="T1513" t="n">
        <v>11259.02</v>
      </c>
      <c r="U1513" t="n">
        <v>0.58</v>
      </c>
      <c r="V1513" t="n">
        <v>0.76</v>
      </c>
      <c r="W1513" t="n">
        <v>0.2</v>
      </c>
      <c r="X1513" t="n">
        <v>0.68</v>
      </c>
      <c r="Y1513" t="n">
        <v>1</v>
      </c>
      <c r="Z1513" t="n">
        <v>10</v>
      </c>
    </row>
    <row r="1514">
      <c r="A1514" t="n">
        <v>31</v>
      </c>
      <c r="B1514" t="n">
        <v>115</v>
      </c>
      <c r="C1514" t="inlineStr">
        <is>
          <t xml:space="preserve">CONCLUIDO	</t>
        </is>
      </c>
      <c r="D1514" t="n">
        <v>4.6339</v>
      </c>
      <c r="E1514" t="n">
        <v>21.58</v>
      </c>
      <c r="F1514" t="n">
        <v>17.91</v>
      </c>
      <c r="G1514" t="n">
        <v>46.72</v>
      </c>
      <c r="H1514" t="n">
        <v>0.66</v>
      </c>
      <c r="I1514" t="n">
        <v>23</v>
      </c>
      <c r="J1514" t="n">
        <v>236.06</v>
      </c>
      <c r="K1514" t="n">
        <v>56.94</v>
      </c>
      <c r="L1514" t="n">
        <v>8.75</v>
      </c>
      <c r="M1514" t="n">
        <v>21</v>
      </c>
      <c r="N1514" t="n">
        <v>55.36</v>
      </c>
      <c r="O1514" t="n">
        <v>29347.92</v>
      </c>
      <c r="P1514" t="n">
        <v>263.47</v>
      </c>
      <c r="Q1514" t="n">
        <v>444.55</v>
      </c>
      <c r="R1514" t="n">
        <v>81.36</v>
      </c>
      <c r="S1514" t="n">
        <v>48.21</v>
      </c>
      <c r="T1514" t="n">
        <v>10569.54</v>
      </c>
      <c r="U1514" t="n">
        <v>0.59</v>
      </c>
      <c r="V1514" t="n">
        <v>0.76</v>
      </c>
      <c r="W1514" t="n">
        <v>0.2</v>
      </c>
      <c r="X1514" t="n">
        <v>0.63</v>
      </c>
      <c r="Y1514" t="n">
        <v>1</v>
      </c>
      <c r="Z1514" t="n">
        <v>10</v>
      </c>
    </row>
    <row r="1515">
      <c r="A1515" t="n">
        <v>32</v>
      </c>
      <c r="B1515" t="n">
        <v>115</v>
      </c>
      <c r="C1515" t="inlineStr">
        <is>
          <t xml:space="preserve">CONCLUIDO	</t>
        </is>
      </c>
      <c r="D1515" t="n">
        <v>4.6499</v>
      </c>
      <c r="E1515" t="n">
        <v>21.51</v>
      </c>
      <c r="F1515" t="n">
        <v>17.88</v>
      </c>
      <c r="G1515" t="n">
        <v>48.76</v>
      </c>
      <c r="H1515" t="n">
        <v>0.68</v>
      </c>
      <c r="I1515" t="n">
        <v>22</v>
      </c>
      <c r="J1515" t="n">
        <v>236.49</v>
      </c>
      <c r="K1515" t="n">
        <v>56.94</v>
      </c>
      <c r="L1515" t="n">
        <v>9</v>
      </c>
      <c r="M1515" t="n">
        <v>20</v>
      </c>
      <c r="N1515" t="n">
        <v>55.55</v>
      </c>
      <c r="O1515" t="n">
        <v>29401.15</v>
      </c>
      <c r="P1515" t="n">
        <v>262.66</v>
      </c>
      <c r="Q1515" t="n">
        <v>444.55</v>
      </c>
      <c r="R1515" t="n">
        <v>80.16</v>
      </c>
      <c r="S1515" t="n">
        <v>48.21</v>
      </c>
      <c r="T1515" t="n">
        <v>9974.4</v>
      </c>
      <c r="U1515" t="n">
        <v>0.6</v>
      </c>
      <c r="V1515" t="n">
        <v>0.76</v>
      </c>
      <c r="W1515" t="n">
        <v>0.2</v>
      </c>
      <c r="X1515" t="n">
        <v>0.6</v>
      </c>
      <c r="Y1515" t="n">
        <v>1</v>
      </c>
      <c r="Z1515" t="n">
        <v>10</v>
      </c>
    </row>
    <row r="1516">
      <c r="A1516" t="n">
        <v>33</v>
      </c>
      <c r="B1516" t="n">
        <v>115</v>
      </c>
      <c r="C1516" t="inlineStr">
        <is>
          <t xml:space="preserve">CONCLUIDO	</t>
        </is>
      </c>
      <c r="D1516" t="n">
        <v>4.6486</v>
      </c>
      <c r="E1516" t="n">
        <v>21.51</v>
      </c>
      <c r="F1516" t="n">
        <v>17.89</v>
      </c>
      <c r="G1516" t="n">
        <v>48.78</v>
      </c>
      <c r="H1516" t="n">
        <v>0.6899999999999999</v>
      </c>
      <c r="I1516" t="n">
        <v>22</v>
      </c>
      <c r="J1516" t="n">
        <v>236.92</v>
      </c>
      <c r="K1516" t="n">
        <v>56.94</v>
      </c>
      <c r="L1516" t="n">
        <v>9.25</v>
      </c>
      <c r="M1516" t="n">
        <v>20</v>
      </c>
      <c r="N1516" t="n">
        <v>55.73</v>
      </c>
      <c r="O1516" t="n">
        <v>29454.44</v>
      </c>
      <c r="P1516" t="n">
        <v>262.7</v>
      </c>
      <c r="Q1516" t="n">
        <v>444.55</v>
      </c>
      <c r="R1516" t="n">
        <v>80.47</v>
      </c>
      <c r="S1516" t="n">
        <v>48.21</v>
      </c>
      <c r="T1516" t="n">
        <v>10131.73</v>
      </c>
      <c r="U1516" t="n">
        <v>0.6</v>
      </c>
      <c r="V1516" t="n">
        <v>0.76</v>
      </c>
      <c r="W1516" t="n">
        <v>0.2</v>
      </c>
      <c r="X1516" t="n">
        <v>0.61</v>
      </c>
      <c r="Y1516" t="n">
        <v>1</v>
      </c>
      <c r="Z1516" t="n">
        <v>10</v>
      </c>
    </row>
    <row r="1517">
      <c r="A1517" t="n">
        <v>34</v>
      </c>
      <c r="B1517" t="n">
        <v>115</v>
      </c>
      <c r="C1517" t="inlineStr">
        <is>
          <t xml:space="preserve">CONCLUIDO	</t>
        </is>
      </c>
      <c r="D1517" t="n">
        <v>4.6682</v>
      </c>
      <c r="E1517" t="n">
        <v>21.42</v>
      </c>
      <c r="F1517" t="n">
        <v>17.84</v>
      </c>
      <c r="G1517" t="n">
        <v>50.97</v>
      </c>
      <c r="H1517" t="n">
        <v>0.71</v>
      </c>
      <c r="I1517" t="n">
        <v>21</v>
      </c>
      <c r="J1517" t="n">
        <v>237.35</v>
      </c>
      <c r="K1517" t="n">
        <v>56.94</v>
      </c>
      <c r="L1517" t="n">
        <v>9.5</v>
      </c>
      <c r="M1517" t="n">
        <v>19</v>
      </c>
      <c r="N1517" t="n">
        <v>55.91</v>
      </c>
      <c r="O1517" t="n">
        <v>29507.8</v>
      </c>
      <c r="P1517" t="n">
        <v>261.4</v>
      </c>
      <c r="Q1517" t="n">
        <v>444.55</v>
      </c>
      <c r="R1517" t="n">
        <v>78.97</v>
      </c>
      <c r="S1517" t="n">
        <v>48.21</v>
      </c>
      <c r="T1517" t="n">
        <v>9385.059999999999</v>
      </c>
      <c r="U1517" t="n">
        <v>0.61</v>
      </c>
      <c r="V1517" t="n">
        <v>0.76</v>
      </c>
      <c r="W1517" t="n">
        <v>0.2</v>
      </c>
      <c r="X1517" t="n">
        <v>0.5600000000000001</v>
      </c>
      <c r="Y1517" t="n">
        <v>1</v>
      </c>
      <c r="Z1517" t="n">
        <v>10</v>
      </c>
    </row>
    <row r="1518">
      <c r="A1518" t="n">
        <v>35</v>
      </c>
      <c r="B1518" t="n">
        <v>115</v>
      </c>
      <c r="C1518" t="inlineStr">
        <is>
          <t xml:space="preserve">CONCLUIDO	</t>
        </is>
      </c>
      <c r="D1518" t="n">
        <v>4.6656</v>
      </c>
      <c r="E1518" t="n">
        <v>21.43</v>
      </c>
      <c r="F1518" t="n">
        <v>17.85</v>
      </c>
      <c r="G1518" t="n">
        <v>51</v>
      </c>
      <c r="H1518" t="n">
        <v>0.73</v>
      </c>
      <c r="I1518" t="n">
        <v>21</v>
      </c>
      <c r="J1518" t="n">
        <v>237.79</v>
      </c>
      <c r="K1518" t="n">
        <v>56.94</v>
      </c>
      <c r="L1518" t="n">
        <v>9.75</v>
      </c>
      <c r="M1518" t="n">
        <v>19</v>
      </c>
      <c r="N1518" t="n">
        <v>56.09</v>
      </c>
      <c r="O1518" t="n">
        <v>29561.22</v>
      </c>
      <c r="P1518" t="n">
        <v>261.77</v>
      </c>
      <c r="Q1518" t="n">
        <v>444.56</v>
      </c>
      <c r="R1518" t="n">
        <v>79.41</v>
      </c>
      <c r="S1518" t="n">
        <v>48.21</v>
      </c>
      <c r="T1518" t="n">
        <v>9606.73</v>
      </c>
      <c r="U1518" t="n">
        <v>0.61</v>
      </c>
      <c r="V1518" t="n">
        <v>0.76</v>
      </c>
      <c r="W1518" t="n">
        <v>0.2</v>
      </c>
      <c r="X1518" t="n">
        <v>0.57</v>
      </c>
      <c r="Y1518" t="n">
        <v>1</v>
      </c>
      <c r="Z1518" t="n">
        <v>10</v>
      </c>
    </row>
    <row r="1519">
      <c r="A1519" t="n">
        <v>36</v>
      </c>
      <c r="B1519" t="n">
        <v>115</v>
      </c>
      <c r="C1519" t="inlineStr">
        <is>
          <t xml:space="preserve">CONCLUIDO	</t>
        </is>
      </c>
      <c r="D1519" t="n">
        <v>4.6835</v>
      </c>
      <c r="E1519" t="n">
        <v>21.35</v>
      </c>
      <c r="F1519" t="n">
        <v>17.81</v>
      </c>
      <c r="G1519" t="n">
        <v>53.44</v>
      </c>
      <c r="H1519" t="n">
        <v>0.75</v>
      </c>
      <c r="I1519" t="n">
        <v>20</v>
      </c>
      <c r="J1519" t="n">
        <v>238.22</v>
      </c>
      <c r="K1519" t="n">
        <v>56.94</v>
      </c>
      <c r="L1519" t="n">
        <v>10</v>
      </c>
      <c r="M1519" t="n">
        <v>18</v>
      </c>
      <c r="N1519" t="n">
        <v>56.28</v>
      </c>
      <c r="O1519" t="n">
        <v>29614.71</v>
      </c>
      <c r="P1519" t="n">
        <v>261</v>
      </c>
      <c r="Q1519" t="n">
        <v>444.57</v>
      </c>
      <c r="R1519" t="n">
        <v>77.98</v>
      </c>
      <c r="S1519" t="n">
        <v>48.21</v>
      </c>
      <c r="T1519" t="n">
        <v>8895.559999999999</v>
      </c>
      <c r="U1519" t="n">
        <v>0.62</v>
      </c>
      <c r="V1519" t="n">
        <v>0.77</v>
      </c>
      <c r="W1519" t="n">
        <v>0.2</v>
      </c>
      <c r="X1519" t="n">
        <v>0.54</v>
      </c>
      <c r="Y1519" t="n">
        <v>1</v>
      </c>
      <c r="Z1519" t="n">
        <v>10</v>
      </c>
    </row>
    <row r="1520">
      <c r="A1520" t="n">
        <v>37</v>
      </c>
      <c r="B1520" t="n">
        <v>115</v>
      </c>
      <c r="C1520" t="inlineStr">
        <is>
          <t xml:space="preserve">CONCLUIDO	</t>
        </is>
      </c>
      <c r="D1520" t="n">
        <v>4.682</v>
      </c>
      <c r="E1520" t="n">
        <v>21.36</v>
      </c>
      <c r="F1520" t="n">
        <v>17.82</v>
      </c>
      <c r="G1520" t="n">
        <v>53.46</v>
      </c>
      <c r="H1520" t="n">
        <v>0.76</v>
      </c>
      <c r="I1520" t="n">
        <v>20</v>
      </c>
      <c r="J1520" t="n">
        <v>238.66</v>
      </c>
      <c r="K1520" t="n">
        <v>56.94</v>
      </c>
      <c r="L1520" t="n">
        <v>10.25</v>
      </c>
      <c r="M1520" t="n">
        <v>18</v>
      </c>
      <c r="N1520" t="n">
        <v>56.46</v>
      </c>
      <c r="O1520" t="n">
        <v>29668.27</v>
      </c>
      <c r="P1520" t="n">
        <v>260.79</v>
      </c>
      <c r="Q1520" t="n">
        <v>444.55</v>
      </c>
      <c r="R1520" t="n">
        <v>78.25</v>
      </c>
      <c r="S1520" t="n">
        <v>48.21</v>
      </c>
      <c r="T1520" t="n">
        <v>9028.280000000001</v>
      </c>
      <c r="U1520" t="n">
        <v>0.62</v>
      </c>
      <c r="V1520" t="n">
        <v>0.77</v>
      </c>
      <c r="W1520" t="n">
        <v>0.2</v>
      </c>
      <c r="X1520" t="n">
        <v>0.54</v>
      </c>
      <c r="Y1520" t="n">
        <v>1</v>
      </c>
      <c r="Z1520" t="n">
        <v>10</v>
      </c>
    </row>
    <row r="1521">
      <c r="A1521" t="n">
        <v>38</v>
      </c>
      <c r="B1521" t="n">
        <v>115</v>
      </c>
      <c r="C1521" t="inlineStr">
        <is>
          <t xml:space="preserve">CONCLUIDO	</t>
        </is>
      </c>
      <c r="D1521" t="n">
        <v>4.7017</v>
      </c>
      <c r="E1521" t="n">
        <v>21.27</v>
      </c>
      <c r="F1521" t="n">
        <v>17.77</v>
      </c>
      <c r="G1521" t="n">
        <v>56.13</v>
      </c>
      <c r="H1521" t="n">
        <v>0.78</v>
      </c>
      <c r="I1521" t="n">
        <v>19</v>
      </c>
      <c r="J1521" t="n">
        <v>239.09</v>
      </c>
      <c r="K1521" t="n">
        <v>56.94</v>
      </c>
      <c r="L1521" t="n">
        <v>10.5</v>
      </c>
      <c r="M1521" t="n">
        <v>17</v>
      </c>
      <c r="N1521" t="n">
        <v>56.65</v>
      </c>
      <c r="O1521" t="n">
        <v>29721.89</v>
      </c>
      <c r="P1521" t="n">
        <v>259.92</v>
      </c>
      <c r="Q1521" t="n">
        <v>444.55</v>
      </c>
      <c r="R1521" t="n">
        <v>76.79000000000001</v>
      </c>
      <c r="S1521" t="n">
        <v>48.21</v>
      </c>
      <c r="T1521" t="n">
        <v>8306.83</v>
      </c>
      <c r="U1521" t="n">
        <v>0.63</v>
      </c>
      <c r="V1521" t="n">
        <v>0.77</v>
      </c>
      <c r="W1521" t="n">
        <v>0.19</v>
      </c>
      <c r="X1521" t="n">
        <v>0.5</v>
      </c>
      <c r="Y1521" t="n">
        <v>1</v>
      </c>
      <c r="Z1521" t="n">
        <v>10</v>
      </c>
    </row>
    <row r="1522">
      <c r="A1522" t="n">
        <v>39</v>
      </c>
      <c r="B1522" t="n">
        <v>115</v>
      </c>
      <c r="C1522" t="inlineStr">
        <is>
          <t xml:space="preserve">CONCLUIDO	</t>
        </is>
      </c>
      <c r="D1522" t="n">
        <v>4.7064</v>
      </c>
      <c r="E1522" t="n">
        <v>21.25</v>
      </c>
      <c r="F1522" t="n">
        <v>17.75</v>
      </c>
      <c r="G1522" t="n">
        <v>56.06</v>
      </c>
      <c r="H1522" t="n">
        <v>0.8</v>
      </c>
      <c r="I1522" t="n">
        <v>19</v>
      </c>
      <c r="J1522" t="n">
        <v>239.53</v>
      </c>
      <c r="K1522" t="n">
        <v>56.94</v>
      </c>
      <c r="L1522" t="n">
        <v>10.75</v>
      </c>
      <c r="M1522" t="n">
        <v>17</v>
      </c>
      <c r="N1522" t="n">
        <v>56.83</v>
      </c>
      <c r="O1522" t="n">
        <v>29775.57</v>
      </c>
      <c r="P1522" t="n">
        <v>259.09</v>
      </c>
      <c r="Q1522" t="n">
        <v>444.56</v>
      </c>
      <c r="R1522" t="n">
        <v>75.79000000000001</v>
      </c>
      <c r="S1522" t="n">
        <v>48.21</v>
      </c>
      <c r="T1522" t="n">
        <v>7806.64</v>
      </c>
      <c r="U1522" t="n">
        <v>0.64</v>
      </c>
      <c r="V1522" t="n">
        <v>0.77</v>
      </c>
      <c r="W1522" t="n">
        <v>0.2</v>
      </c>
      <c r="X1522" t="n">
        <v>0.48</v>
      </c>
      <c r="Y1522" t="n">
        <v>1</v>
      </c>
      <c r="Z1522" t="n">
        <v>10</v>
      </c>
    </row>
    <row r="1523">
      <c r="A1523" t="n">
        <v>40</v>
      </c>
      <c r="B1523" t="n">
        <v>115</v>
      </c>
      <c r="C1523" t="inlineStr">
        <is>
          <t xml:space="preserve">CONCLUIDO	</t>
        </is>
      </c>
      <c r="D1523" t="n">
        <v>4.7399</v>
      </c>
      <c r="E1523" t="n">
        <v>21.1</v>
      </c>
      <c r="F1523" t="n">
        <v>17.65</v>
      </c>
      <c r="G1523" t="n">
        <v>58.82</v>
      </c>
      <c r="H1523" t="n">
        <v>0.82</v>
      </c>
      <c r="I1523" t="n">
        <v>18</v>
      </c>
      <c r="J1523" t="n">
        <v>239.96</v>
      </c>
      <c r="K1523" t="n">
        <v>56.94</v>
      </c>
      <c r="L1523" t="n">
        <v>11</v>
      </c>
      <c r="M1523" t="n">
        <v>16</v>
      </c>
      <c r="N1523" t="n">
        <v>57.02</v>
      </c>
      <c r="O1523" t="n">
        <v>29829.32</v>
      </c>
      <c r="P1523" t="n">
        <v>257.25</v>
      </c>
      <c r="Q1523" t="n">
        <v>444.55</v>
      </c>
      <c r="R1523" t="n">
        <v>72.55</v>
      </c>
      <c r="S1523" t="n">
        <v>48.21</v>
      </c>
      <c r="T1523" t="n">
        <v>6188.14</v>
      </c>
      <c r="U1523" t="n">
        <v>0.66</v>
      </c>
      <c r="V1523" t="n">
        <v>0.77</v>
      </c>
      <c r="W1523" t="n">
        <v>0.19</v>
      </c>
      <c r="X1523" t="n">
        <v>0.37</v>
      </c>
      <c r="Y1523" t="n">
        <v>1</v>
      </c>
      <c r="Z1523" t="n">
        <v>10</v>
      </c>
    </row>
    <row r="1524">
      <c r="A1524" t="n">
        <v>41</v>
      </c>
      <c r="B1524" t="n">
        <v>115</v>
      </c>
      <c r="C1524" t="inlineStr">
        <is>
          <t xml:space="preserve">CONCLUIDO	</t>
        </is>
      </c>
      <c r="D1524" t="n">
        <v>4.6931</v>
      </c>
      <c r="E1524" t="n">
        <v>21.31</v>
      </c>
      <c r="F1524" t="n">
        <v>17.86</v>
      </c>
      <c r="G1524" t="n">
        <v>59.52</v>
      </c>
      <c r="H1524" t="n">
        <v>0.83</v>
      </c>
      <c r="I1524" t="n">
        <v>18</v>
      </c>
      <c r="J1524" t="n">
        <v>240.4</v>
      </c>
      <c r="K1524" t="n">
        <v>56.94</v>
      </c>
      <c r="L1524" t="n">
        <v>11.25</v>
      </c>
      <c r="M1524" t="n">
        <v>16</v>
      </c>
      <c r="N1524" t="n">
        <v>57.21</v>
      </c>
      <c r="O1524" t="n">
        <v>29883.27</v>
      </c>
      <c r="P1524" t="n">
        <v>260.12</v>
      </c>
      <c r="Q1524" t="n">
        <v>444.55</v>
      </c>
      <c r="R1524" t="n">
        <v>80.28</v>
      </c>
      <c r="S1524" t="n">
        <v>48.21</v>
      </c>
      <c r="T1524" t="n">
        <v>10053.92</v>
      </c>
      <c r="U1524" t="n">
        <v>0.6</v>
      </c>
      <c r="V1524" t="n">
        <v>0.76</v>
      </c>
      <c r="W1524" t="n">
        <v>0.18</v>
      </c>
      <c r="X1524" t="n">
        <v>0.58</v>
      </c>
      <c r="Y1524" t="n">
        <v>1</v>
      </c>
      <c r="Z1524" t="n">
        <v>10</v>
      </c>
    </row>
    <row r="1525">
      <c r="A1525" t="n">
        <v>42</v>
      </c>
      <c r="B1525" t="n">
        <v>115</v>
      </c>
      <c r="C1525" t="inlineStr">
        <is>
          <t xml:space="preserve">CONCLUIDO	</t>
        </is>
      </c>
      <c r="D1525" t="n">
        <v>4.7061</v>
      </c>
      <c r="E1525" t="n">
        <v>21.25</v>
      </c>
      <c r="F1525" t="n">
        <v>17.8</v>
      </c>
      <c r="G1525" t="n">
        <v>59.33</v>
      </c>
      <c r="H1525" t="n">
        <v>0.85</v>
      </c>
      <c r="I1525" t="n">
        <v>18</v>
      </c>
      <c r="J1525" t="n">
        <v>240.84</v>
      </c>
      <c r="K1525" t="n">
        <v>56.94</v>
      </c>
      <c r="L1525" t="n">
        <v>11.5</v>
      </c>
      <c r="M1525" t="n">
        <v>16</v>
      </c>
      <c r="N1525" t="n">
        <v>57.39</v>
      </c>
      <c r="O1525" t="n">
        <v>29937.16</v>
      </c>
      <c r="P1525" t="n">
        <v>259.04</v>
      </c>
      <c r="Q1525" t="n">
        <v>444.55</v>
      </c>
      <c r="R1525" t="n">
        <v>77.73999999999999</v>
      </c>
      <c r="S1525" t="n">
        <v>48.21</v>
      </c>
      <c r="T1525" t="n">
        <v>8782.870000000001</v>
      </c>
      <c r="U1525" t="n">
        <v>0.62</v>
      </c>
      <c r="V1525" t="n">
        <v>0.77</v>
      </c>
      <c r="W1525" t="n">
        <v>0.19</v>
      </c>
      <c r="X1525" t="n">
        <v>0.52</v>
      </c>
      <c r="Y1525" t="n">
        <v>1</v>
      </c>
      <c r="Z1525" t="n">
        <v>10</v>
      </c>
    </row>
    <row r="1526">
      <c r="A1526" t="n">
        <v>43</v>
      </c>
      <c r="B1526" t="n">
        <v>115</v>
      </c>
      <c r="C1526" t="inlineStr">
        <is>
          <t xml:space="preserve">CONCLUIDO	</t>
        </is>
      </c>
      <c r="D1526" t="n">
        <v>4.7264</v>
      </c>
      <c r="E1526" t="n">
        <v>21.16</v>
      </c>
      <c r="F1526" t="n">
        <v>17.75</v>
      </c>
      <c r="G1526" t="n">
        <v>62.65</v>
      </c>
      <c r="H1526" t="n">
        <v>0.87</v>
      </c>
      <c r="I1526" t="n">
        <v>17</v>
      </c>
      <c r="J1526" t="n">
        <v>241.27</v>
      </c>
      <c r="K1526" t="n">
        <v>56.94</v>
      </c>
      <c r="L1526" t="n">
        <v>11.75</v>
      </c>
      <c r="M1526" t="n">
        <v>15</v>
      </c>
      <c r="N1526" t="n">
        <v>57.58</v>
      </c>
      <c r="O1526" t="n">
        <v>29991.11</v>
      </c>
      <c r="P1526" t="n">
        <v>258.26</v>
      </c>
      <c r="Q1526" t="n">
        <v>444.56</v>
      </c>
      <c r="R1526" t="n">
        <v>76.09</v>
      </c>
      <c r="S1526" t="n">
        <v>48.21</v>
      </c>
      <c r="T1526" t="n">
        <v>7963.47</v>
      </c>
      <c r="U1526" t="n">
        <v>0.63</v>
      </c>
      <c r="V1526" t="n">
        <v>0.77</v>
      </c>
      <c r="W1526" t="n">
        <v>0.19</v>
      </c>
      <c r="X1526" t="n">
        <v>0.47</v>
      </c>
      <c r="Y1526" t="n">
        <v>1</v>
      </c>
      <c r="Z1526" t="n">
        <v>10</v>
      </c>
    </row>
    <row r="1527">
      <c r="A1527" t="n">
        <v>44</v>
      </c>
      <c r="B1527" t="n">
        <v>115</v>
      </c>
      <c r="C1527" t="inlineStr">
        <is>
          <t xml:space="preserve">CONCLUIDO	</t>
        </is>
      </c>
      <c r="D1527" t="n">
        <v>4.7276</v>
      </c>
      <c r="E1527" t="n">
        <v>21.15</v>
      </c>
      <c r="F1527" t="n">
        <v>17.75</v>
      </c>
      <c r="G1527" t="n">
        <v>62.63</v>
      </c>
      <c r="H1527" t="n">
        <v>0.88</v>
      </c>
      <c r="I1527" t="n">
        <v>17</v>
      </c>
      <c r="J1527" t="n">
        <v>241.71</v>
      </c>
      <c r="K1527" t="n">
        <v>56.94</v>
      </c>
      <c r="L1527" t="n">
        <v>12</v>
      </c>
      <c r="M1527" t="n">
        <v>15</v>
      </c>
      <c r="N1527" t="n">
        <v>57.77</v>
      </c>
      <c r="O1527" t="n">
        <v>30045.13</v>
      </c>
      <c r="P1527" t="n">
        <v>258.05</v>
      </c>
      <c r="Q1527" t="n">
        <v>444.6</v>
      </c>
      <c r="R1527" t="n">
        <v>75.86</v>
      </c>
      <c r="S1527" t="n">
        <v>48.21</v>
      </c>
      <c r="T1527" t="n">
        <v>7848.7</v>
      </c>
      <c r="U1527" t="n">
        <v>0.64</v>
      </c>
      <c r="V1527" t="n">
        <v>0.77</v>
      </c>
      <c r="W1527" t="n">
        <v>0.19</v>
      </c>
      <c r="X1527" t="n">
        <v>0.47</v>
      </c>
      <c r="Y1527" t="n">
        <v>1</v>
      </c>
      <c r="Z1527" t="n">
        <v>10</v>
      </c>
    </row>
    <row r="1528">
      <c r="A1528" t="n">
        <v>45</v>
      </c>
      <c r="B1528" t="n">
        <v>115</v>
      </c>
      <c r="C1528" t="inlineStr">
        <is>
          <t xml:space="preserve">CONCLUIDO	</t>
        </is>
      </c>
      <c r="D1528" t="n">
        <v>4.727</v>
      </c>
      <c r="E1528" t="n">
        <v>21.16</v>
      </c>
      <c r="F1528" t="n">
        <v>17.75</v>
      </c>
      <c r="G1528" t="n">
        <v>62.64</v>
      </c>
      <c r="H1528" t="n">
        <v>0.9</v>
      </c>
      <c r="I1528" t="n">
        <v>17</v>
      </c>
      <c r="J1528" t="n">
        <v>242.15</v>
      </c>
      <c r="K1528" t="n">
        <v>56.94</v>
      </c>
      <c r="L1528" t="n">
        <v>12.25</v>
      </c>
      <c r="M1528" t="n">
        <v>15</v>
      </c>
      <c r="N1528" t="n">
        <v>57.96</v>
      </c>
      <c r="O1528" t="n">
        <v>30099.23</v>
      </c>
      <c r="P1528" t="n">
        <v>257.73</v>
      </c>
      <c r="Q1528" t="n">
        <v>444.55</v>
      </c>
      <c r="R1528" t="n">
        <v>76.04000000000001</v>
      </c>
      <c r="S1528" t="n">
        <v>48.21</v>
      </c>
      <c r="T1528" t="n">
        <v>7937.95</v>
      </c>
      <c r="U1528" t="n">
        <v>0.63</v>
      </c>
      <c r="V1528" t="n">
        <v>0.77</v>
      </c>
      <c r="W1528" t="n">
        <v>0.19</v>
      </c>
      <c r="X1528" t="n">
        <v>0.47</v>
      </c>
      <c r="Y1528" t="n">
        <v>1</v>
      </c>
      <c r="Z1528" t="n">
        <v>10</v>
      </c>
    </row>
    <row r="1529">
      <c r="A1529" t="n">
        <v>46</v>
      </c>
      <c r="B1529" t="n">
        <v>115</v>
      </c>
      <c r="C1529" t="inlineStr">
        <is>
          <t xml:space="preserve">CONCLUIDO	</t>
        </is>
      </c>
      <c r="D1529" t="n">
        <v>4.7467</v>
      </c>
      <c r="E1529" t="n">
        <v>21.07</v>
      </c>
      <c r="F1529" t="n">
        <v>17.7</v>
      </c>
      <c r="G1529" t="n">
        <v>66.39</v>
      </c>
      <c r="H1529" t="n">
        <v>0.92</v>
      </c>
      <c r="I1529" t="n">
        <v>16</v>
      </c>
      <c r="J1529" t="n">
        <v>242.59</v>
      </c>
      <c r="K1529" t="n">
        <v>56.94</v>
      </c>
      <c r="L1529" t="n">
        <v>12.5</v>
      </c>
      <c r="M1529" t="n">
        <v>14</v>
      </c>
      <c r="N1529" t="n">
        <v>58.15</v>
      </c>
      <c r="O1529" t="n">
        <v>30153.38</v>
      </c>
      <c r="P1529" t="n">
        <v>256.76</v>
      </c>
      <c r="Q1529" t="n">
        <v>444.56</v>
      </c>
      <c r="R1529" t="n">
        <v>74.54000000000001</v>
      </c>
      <c r="S1529" t="n">
        <v>48.21</v>
      </c>
      <c r="T1529" t="n">
        <v>7194.14</v>
      </c>
      <c r="U1529" t="n">
        <v>0.65</v>
      </c>
      <c r="V1529" t="n">
        <v>0.77</v>
      </c>
      <c r="W1529" t="n">
        <v>0.19</v>
      </c>
      <c r="X1529" t="n">
        <v>0.43</v>
      </c>
      <c r="Y1529" t="n">
        <v>1</v>
      </c>
      <c r="Z1529" t="n">
        <v>10</v>
      </c>
    </row>
    <row r="1530">
      <c r="A1530" t="n">
        <v>47</v>
      </c>
      <c r="B1530" t="n">
        <v>115</v>
      </c>
      <c r="C1530" t="inlineStr">
        <is>
          <t xml:space="preserve">CONCLUIDO	</t>
        </is>
      </c>
      <c r="D1530" t="n">
        <v>4.7434</v>
      </c>
      <c r="E1530" t="n">
        <v>21.08</v>
      </c>
      <c r="F1530" t="n">
        <v>17.72</v>
      </c>
      <c r="G1530" t="n">
        <v>66.45</v>
      </c>
      <c r="H1530" t="n">
        <v>0.93</v>
      </c>
      <c r="I1530" t="n">
        <v>16</v>
      </c>
      <c r="J1530" t="n">
        <v>243.03</v>
      </c>
      <c r="K1530" t="n">
        <v>56.94</v>
      </c>
      <c r="L1530" t="n">
        <v>12.75</v>
      </c>
      <c r="M1530" t="n">
        <v>14</v>
      </c>
      <c r="N1530" t="n">
        <v>58.34</v>
      </c>
      <c r="O1530" t="n">
        <v>30207.61</v>
      </c>
      <c r="P1530" t="n">
        <v>257.09</v>
      </c>
      <c r="Q1530" t="n">
        <v>444.56</v>
      </c>
      <c r="R1530" t="n">
        <v>75.05</v>
      </c>
      <c r="S1530" t="n">
        <v>48.21</v>
      </c>
      <c r="T1530" t="n">
        <v>7452.39</v>
      </c>
      <c r="U1530" t="n">
        <v>0.64</v>
      </c>
      <c r="V1530" t="n">
        <v>0.77</v>
      </c>
      <c r="W1530" t="n">
        <v>0.19</v>
      </c>
      <c r="X1530" t="n">
        <v>0.44</v>
      </c>
      <c r="Y1530" t="n">
        <v>1</v>
      </c>
      <c r="Z1530" t="n">
        <v>10</v>
      </c>
    </row>
    <row r="1531">
      <c r="A1531" t="n">
        <v>48</v>
      </c>
      <c r="B1531" t="n">
        <v>115</v>
      </c>
      <c r="C1531" t="inlineStr">
        <is>
          <t xml:space="preserve">CONCLUIDO	</t>
        </is>
      </c>
      <c r="D1531" t="n">
        <v>4.746</v>
      </c>
      <c r="E1531" t="n">
        <v>21.07</v>
      </c>
      <c r="F1531" t="n">
        <v>17.71</v>
      </c>
      <c r="G1531" t="n">
        <v>66.40000000000001</v>
      </c>
      <c r="H1531" t="n">
        <v>0.95</v>
      </c>
      <c r="I1531" t="n">
        <v>16</v>
      </c>
      <c r="J1531" t="n">
        <v>243.47</v>
      </c>
      <c r="K1531" t="n">
        <v>56.94</v>
      </c>
      <c r="L1531" t="n">
        <v>13</v>
      </c>
      <c r="M1531" t="n">
        <v>14</v>
      </c>
      <c r="N1531" t="n">
        <v>58.53</v>
      </c>
      <c r="O1531" t="n">
        <v>30261.91</v>
      </c>
      <c r="P1531" t="n">
        <v>256.26</v>
      </c>
      <c r="Q1531" t="n">
        <v>444.55</v>
      </c>
      <c r="R1531" t="n">
        <v>74.69</v>
      </c>
      <c r="S1531" t="n">
        <v>48.21</v>
      </c>
      <c r="T1531" t="n">
        <v>7270.87</v>
      </c>
      <c r="U1531" t="n">
        <v>0.65</v>
      </c>
      <c r="V1531" t="n">
        <v>0.77</v>
      </c>
      <c r="W1531" t="n">
        <v>0.19</v>
      </c>
      <c r="X1531" t="n">
        <v>0.43</v>
      </c>
      <c r="Y1531" t="n">
        <v>1</v>
      </c>
      <c r="Z1531" t="n">
        <v>10</v>
      </c>
    </row>
    <row r="1532">
      <c r="A1532" t="n">
        <v>49</v>
      </c>
      <c r="B1532" t="n">
        <v>115</v>
      </c>
      <c r="C1532" t="inlineStr">
        <is>
          <t xml:space="preserve">CONCLUIDO	</t>
        </is>
      </c>
      <c r="D1532" t="n">
        <v>4.7644</v>
      </c>
      <c r="E1532" t="n">
        <v>20.99</v>
      </c>
      <c r="F1532" t="n">
        <v>17.67</v>
      </c>
      <c r="G1532" t="n">
        <v>70.68000000000001</v>
      </c>
      <c r="H1532" t="n">
        <v>0.97</v>
      </c>
      <c r="I1532" t="n">
        <v>15</v>
      </c>
      <c r="J1532" t="n">
        <v>243.91</v>
      </c>
      <c r="K1532" t="n">
        <v>56.94</v>
      </c>
      <c r="L1532" t="n">
        <v>13.25</v>
      </c>
      <c r="M1532" t="n">
        <v>13</v>
      </c>
      <c r="N1532" t="n">
        <v>58.72</v>
      </c>
      <c r="O1532" t="n">
        <v>30316.27</v>
      </c>
      <c r="P1532" t="n">
        <v>255.96</v>
      </c>
      <c r="Q1532" t="n">
        <v>444.57</v>
      </c>
      <c r="R1532" t="n">
        <v>73.33</v>
      </c>
      <c r="S1532" t="n">
        <v>48.21</v>
      </c>
      <c r="T1532" t="n">
        <v>6593.74</v>
      </c>
      <c r="U1532" t="n">
        <v>0.66</v>
      </c>
      <c r="V1532" t="n">
        <v>0.77</v>
      </c>
      <c r="W1532" t="n">
        <v>0.19</v>
      </c>
      <c r="X1532" t="n">
        <v>0.39</v>
      </c>
      <c r="Y1532" t="n">
        <v>1</v>
      </c>
      <c r="Z1532" t="n">
        <v>10</v>
      </c>
    </row>
    <row r="1533">
      <c r="A1533" t="n">
        <v>50</v>
      </c>
      <c r="B1533" t="n">
        <v>115</v>
      </c>
      <c r="C1533" t="inlineStr">
        <is>
          <t xml:space="preserve">CONCLUIDO	</t>
        </is>
      </c>
      <c r="D1533" t="n">
        <v>4.7633</v>
      </c>
      <c r="E1533" t="n">
        <v>20.99</v>
      </c>
      <c r="F1533" t="n">
        <v>17.67</v>
      </c>
      <c r="G1533" t="n">
        <v>70.7</v>
      </c>
      <c r="H1533" t="n">
        <v>0.98</v>
      </c>
      <c r="I1533" t="n">
        <v>15</v>
      </c>
      <c r="J1533" t="n">
        <v>244.35</v>
      </c>
      <c r="K1533" t="n">
        <v>56.94</v>
      </c>
      <c r="L1533" t="n">
        <v>13.5</v>
      </c>
      <c r="M1533" t="n">
        <v>13</v>
      </c>
      <c r="N1533" t="n">
        <v>58.91</v>
      </c>
      <c r="O1533" t="n">
        <v>30370.7</v>
      </c>
      <c r="P1533" t="n">
        <v>255.69</v>
      </c>
      <c r="Q1533" t="n">
        <v>444.55</v>
      </c>
      <c r="R1533" t="n">
        <v>73.61</v>
      </c>
      <c r="S1533" t="n">
        <v>48.21</v>
      </c>
      <c r="T1533" t="n">
        <v>6734.47</v>
      </c>
      <c r="U1533" t="n">
        <v>0.65</v>
      </c>
      <c r="V1533" t="n">
        <v>0.77</v>
      </c>
      <c r="W1533" t="n">
        <v>0.19</v>
      </c>
      <c r="X1533" t="n">
        <v>0.4</v>
      </c>
      <c r="Y1533" t="n">
        <v>1</v>
      </c>
      <c r="Z1533" t="n">
        <v>10</v>
      </c>
    </row>
    <row r="1534">
      <c r="A1534" t="n">
        <v>51</v>
      </c>
      <c r="B1534" t="n">
        <v>115</v>
      </c>
      <c r="C1534" t="inlineStr">
        <is>
          <t xml:space="preserve">CONCLUIDO	</t>
        </is>
      </c>
      <c r="D1534" t="n">
        <v>4.763</v>
      </c>
      <c r="E1534" t="n">
        <v>21</v>
      </c>
      <c r="F1534" t="n">
        <v>17.68</v>
      </c>
      <c r="G1534" t="n">
        <v>70.7</v>
      </c>
      <c r="H1534" t="n">
        <v>1</v>
      </c>
      <c r="I1534" t="n">
        <v>15</v>
      </c>
      <c r="J1534" t="n">
        <v>244.79</v>
      </c>
      <c r="K1534" t="n">
        <v>56.94</v>
      </c>
      <c r="L1534" t="n">
        <v>13.75</v>
      </c>
      <c r="M1534" t="n">
        <v>13</v>
      </c>
      <c r="N1534" t="n">
        <v>59.1</v>
      </c>
      <c r="O1534" t="n">
        <v>30425.2</v>
      </c>
      <c r="P1534" t="n">
        <v>255.57</v>
      </c>
      <c r="Q1534" t="n">
        <v>444.55</v>
      </c>
      <c r="R1534" t="n">
        <v>73.63</v>
      </c>
      <c r="S1534" t="n">
        <v>48.21</v>
      </c>
      <c r="T1534" t="n">
        <v>6743.48</v>
      </c>
      <c r="U1534" t="n">
        <v>0.65</v>
      </c>
      <c r="V1534" t="n">
        <v>0.77</v>
      </c>
      <c r="W1534" t="n">
        <v>0.19</v>
      </c>
      <c r="X1534" t="n">
        <v>0.4</v>
      </c>
      <c r="Y1534" t="n">
        <v>1</v>
      </c>
      <c r="Z1534" t="n">
        <v>10</v>
      </c>
    </row>
    <row r="1535">
      <c r="A1535" t="n">
        <v>52</v>
      </c>
      <c r="B1535" t="n">
        <v>115</v>
      </c>
      <c r="C1535" t="inlineStr">
        <is>
          <t xml:space="preserve">CONCLUIDO	</t>
        </is>
      </c>
      <c r="D1535" t="n">
        <v>4.7828</v>
      </c>
      <c r="E1535" t="n">
        <v>20.91</v>
      </c>
      <c r="F1535" t="n">
        <v>17.63</v>
      </c>
      <c r="G1535" t="n">
        <v>75.56999999999999</v>
      </c>
      <c r="H1535" t="n">
        <v>1.02</v>
      </c>
      <c r="I1535" t="n">
        <v>14</v>
      </c>
      <c r="J1535" t="n">
        <v>245.23</v>
      </c>
      <c r="K1535" t="n">
        <v>56.94</v>
      </c>
      <c r="L1535" t="n">
        <v>14</v>
      </c>
      <c r="M1535" t="n">
        <v>12</v>
      </c>
      <c r="N1535" t="n">
        <v>59.29</v>
      </c>
      <c r="O1535" t="n">
        <v>30479.78</v>
      </c>
      <c r="P1535" t="n">
        <v>254.15</v>
      </c>
      <c r="Q1535" t="n">
        <v>444.58</v>
      </c>
      <c r="R1535" t="n">
        <v>72.09999999999999</v>
      </c>
      <c r="S1535" t="n">
        <v>48.21</v>
      </c>
      <c r="T1535" t="n">
        <v>5985.82</v>
      </c>
      <c r="U1535" t="n">
        <v>0.67</v>
      </c>
      <c r="V1535" t="n">
        <v>0.77</v>
      </c>
      <c r="W1535" t="n">
        <v>0.19</v>
      </c>
      <c r="X1535" t="n">
        <v>0.36</v>
      </c>
      <c r="Y1535" t="n">
        <v>1</v>
      </c>
      <c r="Z1535" t="n">
        <v>10</v>
      </c>
    </row>
    <row r="1536">
      <c r="A1536" t="n">
        <v>53</v>
      </c>
      <c r="B1536" t="n">
        <v>115</v>
      </c>
      <c r="C1536" t="inlineStr">
        <is>
          <t xml:space="preserve">CONCLUIDO	</t>
        </is>
      </c>
      <c r="D1536" t="n">
        <v>4.7924</v>
      </c>
      <c r="E1536" t="n">
        <v>20.87</v>
      </c>
      <c r="F1536" t="n">
        <v>17.59</v>
      </c>
      <c r="G1536" t="n">
        <v>75.39</v>
      </c>
      <c r="H1536" t="n">
        <v>1.03</v>
      </c>
      <c r="I1536" t="n">
        <v>14</v>
      </c>
      <c r="J1536" t="n">
        <v>245.68</v>
      </c>
      <c r="K1536" t="n">
        <v>56.94</v>
      </c>
      <c r="L1536" t="n">
        <v>14.25</v>
      </c>
      <c r="M1536" t="n">
        <v>12</v>
      </c>
      <c r="N1536" t="n">
        <v>59.48</v>
      </c>
      <c r="O1536" t="n">
        <v>30534.42</v>
      </c>
      <c r="P1536" t="n">
        <v>254.23</v>
      </c>
      <c r="Q1536" t="n">
        <v>444.55</v>
      </c>
      <c r="R1536" t="n">
        <v>70.64</v>
      </c>
      <c r="S1536" t="n">
        <v>48.21</v>
      </c>
      <c r="T1536" t="n">
        <v>5255.6</v>
      </c>
      <c r="U1536" t="n">
        <v>0.68</v>
      </c>
      <c r="V1536" t="n">
        <v>0.78</v>
      </c>
      <c r="W1536" t="n">
        <v>0.19</v>
      </c>
      <c r="X1536" t="n">
        <v>0.31</v>
      </c>
      <c r="Y1536" t="n">
        <v>1</v>
      </c>
      <c r="Z1536" t="n">
        <v>10</v>
      </c>
    </row>
    <row r="1537">
      <c r="A1537" t="n">
        <v>54</v>
      </c>
      <c r="B1537" t="n">
        <v>115</v>
      </c>
      <c r="C1537" t="inlineStr">
        <is>
          <t xml:space="preserve">CONCLUIDO	</t>
        </is>
      </c>
      <c r="D1537" t="n">
        <v>4.7943</v>
      </c>
      <c r="E1537" t="n">
        <v>20.86</v>
      </c>
      <c r="F1537" t="n">
        <v>17.58</v>
      </c>
      <c r="G1537" t="n">
        <v>75.34999999999999</v>
      </c>
      <c r="H1537" t="n">
        <v>1.05</v>
      </c>
      <c r="I1537" t="n">
        <v>14</v>
      </c>
      <c r="J1537" t="n">
        <v>246.12</v>
      </c>
      <c r="K1537" t="n">
        <v>56.94</v>
      </c>
      <c r="L1537" t="n">
        <v>14.5</v>
      </c>
      <c r="M1537" t="n">
        <v>12</v>
      </c>
      <c r="N1537" t="n">
        <v>59.68</v>
      </c>
      <c r="O1537" t="n">
        <v>30589.13</v>
      </c>
      <c r="P1537" t="n">
        <v>253.73</v>
      </c>
      <c r="Q1537" t="n">
        <v>444.56</v>
      </c>
      <c r="R1537" t="n">
        <v>70.59999999999999</v>
      </c>
      <c r="S1537" t="n">
        <v>48.21</v>
      </c>
      <c r="T1537" t="n">
        <v>5232.73</v>
      </c>
      <c r="U1537" t="n">
        <v>0.68</v>
      </c>
      <c r="V1537" t="n">
        <v>0.78</v>
      </c>
      <c r="W1537" t="n">
        <v>0.18</v>
      </c>
      <c r="X1537" t="n">
        <v>0.31</v>
      </c>
      <c r="Y1537" t="n">
        <v>1</v>
      </c>
      <c r="Z1537" t="n">
        <v>10</v>
      </c>
    </row>
    <row r="1538">
      <c r="A1538" t="n">
        <v>55</v>
      </c>
      <c r="B1538" t="n">
        <v>115</v>
      </c>
      <c r="C1538" t="inlineStr">
        <is>
          <t xml:space="preserve">CONCLUIDO	</t>
        </is>
      </c>
      <c r="D1538" t="n">
        <v>4.7621</v>
      </c>
      <c r="E1538" t="n">
        <v>21</v>
      </c>
      <c r="F1538" t="n">
        <v>17.72</v>
      </c>
      <c r="G1538" t="n">
        <v>75.95999999999999</v>
      </c>
      <c r="H1538" t="n">
        <v>1.06</v>
      </c>
      <c r="I1538" t="n">
        <v>14</v>
      </c>
      <c r="J1538" t="n">
        <v>246.57</v>
      </c>
      <c r="K1538" t="n">
        <v>56.94</v>
      </c>
      <c r="L1538" t="n">
        <v>14.75</v>
      </c>
      <c r="M1538" t="n">
        <v>12</v>
      </c>
      <c r="N1538" t="n">
        <v>59.87</v>
      </c>
      <c r="O1538" t="n">
        <v>30643.91</v>
      </c>
      <c r="P1538" t="n">
        <v>255.53</v>
      </c>
      <c r="Q1538" t="n">
        <v>444.55</v>
      </c>
      <c r="R1538" t="n">
        <v>75.52</v>
      </c>
      <c r="S1538" t="n">
        <v>48.21</v>
      </c>
      <c r="T1538" t="n">
        <v>7697.37</v>
      </c>
      <c r="U1538" t="n">
        <v>0.64</v>
      </c>
      <c r="V1538" t="n">
        <v>0.77</v>
      </c>
      <c r="W1538" t="n">
        <v>0.18</v>
      </c>
      <c r="X1538" t="n">
        <v>0.45</v>
      </c>
      <c r="Y1538" t="n">
        <v>1</v>
      </c>
      <c r="Z1538" t="n">
        <v>10</v>
      </c>
    </row>
    <row r="1539">
      <c r="A1539" t="n">
        <v>56</v>
      </c>
      <c r="B1539" t="n">
        <v>115</v>
      </c>
      <c r="C1539" t="inlineStr">
        <is>
          <t xml:space="preserve">CONCLUIDO	</t>
        </is>
      </c>
      <c r="D1539" t="n">
        <v>4.7745</v>
      </c>
      <c r="E1539" t="n">
        <v>20.94</v>
      </c>
      <c r="F1539" t="n">
        <v>17.67</v>
      </c>
      <c r="G1539" t="n">
        <v>75.72</v>
      </c>
      <c r="H1539" t="n">
        <v>1.08</v>
      </c>
      <c r="I1539" t="n">
        <v>14</v>
      </c>
      <c r="J1539" t="n">
        <v>247.01</v>
      </c>
      <c r="K1539" t="n">
        <v>56.94</v>
      </c>
      <c r="L1539" t="n">
        <v>15</v>
      </c>
      <c r="M1539" t="n">
        <v>12</v>
      </c>
      <c r="N1539" t="n">
        <v>60.07</v>
      </c>
      <c r="O1539" t="n">
        <v>30698.76</v>
      </c>
      <c r="P1539" t="n">
        <v>253.57</v>
      </c>
      <c r="Q1539" t="n">
        <v>444.55</v>
      </c>
      <c r="R1539" t="n">
        <v>73.5</v>
      </c>
      <c r="S1539" t="n">
        <v>48.21</v>
      </c>
      <c r="T1539" t="n">
        <v>6682.59</v>
      </c>
      <c r="U1539" t="n">
        <v>0.66</v>
      </c>
      <c r="V1539" t="n">
        <v>0.77</v>
      </c>
      <c r="W1539" t="n">
        <v>0.19</v>
      </c>
      <c r="X1539" t="n">
        <v>0.39</v>
      </c>
      <c r="Y1539" t="n">
        <v>1</v>
      </c>
      <c r="Z1539" t="n">
        <v>10</v>
      </c>
    </row>
    <row r="1540">
      <c r="A1540" t="n">
        <v>57</v>
      </c>
      <c r="B1540" t="n">
        <v>115</v>
      </c>
      <c r="C1540" t="inlineStr">
        <is>
          <t xml:space="preserve">CONCLUIDO	</t>
        </is>
      </c>
      <c r="D1540" t="n">
        <v>4.7951</v>
      </c>
      <c r="E1540" t="n">
        <v>20.85</v>
      </c>
      <c r="F1540" t="n">
        <v>17.62</v>
      </c>
      <c r="G1540" t="n">
        <v>81.34</v>
      </c>
      <c r="H1540" t="n">
        <v>1.1</v>
      </c>
      <c r="I1540" t="n">
        <v>13</v>
      </c>
      <c r="J1540" t="n">
        <v>247.46</v>
      </c>
      <c r="K1540" t="n">
        <v>56.94</v>
      </c>
      <c r="L1540" t="n">
        <v>15.25</v>
      </c>
      <c r="M1540" t="n">
        <v>11</v>
      </c>
      <c r="N1540" t="n">
        <v>60.26</v>
      </c>
      <c r="O1540" t="n">
        <v>30753.68</v>
      </c>
      <c r="P1540" t="n">
        <v>253.05</v>
      </c>
      <c r="Q1540" t="n">
        <v>444.56</v>
      </c>
      <c r="R1540" t="n">
        <v>71.95999999999999</v>
      </c>
      <c r="S1540" t="n">
        <v>48.21</v>
      </c>
      <c r="T1540" t="n">
        <v>5921.59</v>
      </c>
      <c r="U1540" t="n">
        <v>0.67</v>
      </c>
      <c r="V1540" t="n">
        <v>0.77</v>
      </c>
      <c r="W1540" t="n">
        <v>0.18</v>
      </c>
      <c r="X1540" t="n">
        <v>0.35</v>
      </c>
      <c r="Y1540" t="n">
        <v>1</v>
      </c>
      <c r="Z1540" t="n">
        <v>10</v>
      </c>
    </row>
    <row r="1541">
      <c r="A1541" t="n">
        <v>58</v>
      </c>
      <c r="B1541" t="n">
        <v>115</v>
      </c>
      <c r="C1541" t="inlineStr">
        <is>
          <t xml:space="preserve">CONCLUIDO	</t>
        </is>
      </c>
      <c r="D1541" t="n">
        <v>4.7958</v>
      </c>
      <c r="E1541" t="n">
        <v>20.85</v>
      </c>
      <c r="F1541" t="n">
        <v>17.62</v>
      </c>
      <c r="G1541" t="n">
        <v>81.31999999999999</v>
      </c>
      <c r="H1541" t="n">
        <v>1.11</v>
      </c>
      <c r="I1541" t="n">
        <v>13</v>
      </c>
      <c r="J1541" t="n">
        <v>247.9</v>
      </c>
      <c r="K1541" t="n">
        <v>56.94</v>
      </c>
      <c r="L1541" t="n">
        <v>15.5</v>
      </c>
      <c r="M1541" t="n">
        <v>11</v>
      </c>
      <c r="N1541" t="n">
        <v>60.46</v>
      </c>
      <c r="O1541" t="n">
        <v>30808.68</v>
      </c>
      <c r="P1541" t="n">
        <v>253.14</v>
      </c>
      <c r="Q1541" t="n">
        <v>444.6</v>
      </c>
      <c r="R1541" t="n">
        <v>71.77</v>
      </c>
      <c r="S1541" t="n">
        <v>48.21</v>
      </c>
      <c r="T1541" t="n">
        <v>5824.9</v>
      </c>
      <c r="U1541" t="n">
        <v>0.67</v>
      </c>
      <c r="V1541" t="n">
        <v>0.77</v>
      </c>
      <c r="W1541" t="n">
        <v>0.18</v>
      </c>
      <c r="X1541" t="n">
        <v>0.34</v>
      </c>
      <c r="Y1541" t="n">
        <v>1</v>
      </c>
      <c r="Z1541" t="n">
        <v>10</v>
      </c>
    </row>
    <row r="1542">
      <c r="A1542" t="n">
        <v>59</v>
      </c>
      <c r="B1542" t="n">
        <v>115</v>
      </c>
      <c r="C1542" t="inlineStr">
        <is>
          <t xml:space="preserve">CONCLUIDO	</t>
        </is>
      </c>
      <c r="D1542" t="n">
        <v>4.7978</v>
      </c>
      <c r="E1542" t="n">
        <v>20.84</v>
      </c>
      <c r="F1542" t="n">
        <v>17.61</v>
      </c>
      <c r="G1542" t="n">
        <v>81.28</v>
      </c>
      <c r="H1542" t="n">
        <v>1.13</v>
      </c>
      <c r="I1542" t="n">
        <v>13</v>
      </c>
      <c r="J1542" t="n">
        <v>248.35</v>
      </c>
      <c r="K1542" t="n">
        <v>56.94</v>
      </c>
      <c r="L1542" t="n">
        <v>15.75</v>
      </c>
      <c r="M1542" t="n">
        <v>11</v>
      </c>
      <c r="N1542" t="n">
        <v>60.66</v>
      </c>
      <c r="O1542" t="n">
        <v>30863.74</v>
      </c>
      <c r="P1542" t="n">
        <v>252.86</v>
      </c>
      <c r="Q1542" t="n">
        <v>444.55</v>
      </c>
      <c r="R1542" t="n">
        <v>71.58</v>
      </c>
      <c r="S1542" t="n">
        <v>48.21</v>
      </c>
      <c r="T1542" t="n">
        <v>5728.55</v>
      </c>
      <c r="U1542" t="n">
        <v>0.67</v>
      </c>
      <c r="V1542" t="n">
        <v>0.77</v>
      </c>
      <c r="W1542" t="n">
        <v>0.18</v>
      </c>
      <c r="X1542" t="n">
        <v>0.33</v>
      </c>
      <c r="Y1542" t="n">
        <v>1</v>
      </c>
      <c r="Z1542" t="n">
        <v>10</v>
      </c>
    </row>
    <row r="1543">
      <c r="A1543" t="n">
        <v>60</v>
      </c>
      <c r="B1543" t="n">
        <v>115</v>
      </c>
      <c r="C1543" t="inlineStr">
        <is>
          <t xml:space="preserve">CONCLUIDO	</t>
        </is>
      </c>
      <c r="D1543" t="n">
        <v>4.7934</v>
      </c>
      <c r="E1543" t="n">
        <v>20.86</v>
      </c>
      <c r="F1543" t="n">
        <v>17.63</v>
      </c>
      <c r="G1543" t="n">
        <v>81.37</v>
      </c>
      <c r="H1543" t="n">
        <v>1.14</v>
      </c>
      <c r="I1543" t="n">
        <v>13</v>
      </c>
      <c r="J1543" t="n">
        <v>248.79</v>
      </c>
      <c r="K1543" t="n">
        <v>56.94</v>
      </c>
      <c r="L1543" t="n">
        <v>16</v>
      </c>
      <c r="M1543" t="n">
        <v>11</v>
      </c>
      <c r="N1543" t="n">
        <v>60.85</v>
      </c>
      <c r="O1543" t="n">
        <v>30918.88</v>
      </c>
      <c r="P1543" t="n">
        <v>252.99</v>
      </c>
      <c r="Q1543" t="n">
        <v>444.55</v>
      </c>
      <c r="R1543" t="n">
        <v>72.2</v>
      </c>
      <c r="S1543" t="n">
        <v>48.21</v>
      </c>
      <c r="T1543" t="n">
        <v>6040.6</v>
      </c>
      <c r="U1543" t="n">
        <v>0.67</v>
      </c>
      <c r="V1543" t="n">
        <v>0.77</v>
      </c>
      <c r="W1543" t="n">
        <v>0.19</v>
      </c>
      <c r="X1543" t="n">
        <v>0.35</v>
      </c>
      <c r="Y1543" t="n">
        <v>1</v>
      </c>
      <c r="Z1543" t="n">
        <v>10</v>
      </c>
    </row>
    <row r="1544">
      <c r="A1544" t="n">
        <v>61</v>
      </c>
      <c r="B1544" t="n">
        <v>115</v>
      </c>
      <c r="C1544" t="inlineStr">
        <is>
          <t xml:space="preserve">CONCLUIDO	</t>
        </is>
      </c>
      <c r="D1544" t="n">
        <v>4.7971</v>
      </c>
      <c r="E1544" t="n">
        <v>20.85</v>
      </c>
      <c r="F1544" t="n">
        <v>17.61</v>
      </c>
      <c r="G1544" t="n">
        <v>81.3</v>
      </c>
      <c r="H1544" t="n">
        <v>1.16</v>
      </c>
      <c r="I1544" t="n">
        <v>13</v>
      </c>
      <c r="J1544" t="n">
        <v>249.24</v>
      </c>
      <c r="K1544" t="n">
        <v>56.94</v>
      </c>
      <c r="L1544" t="n">
        <v>16.25</v>
      </c>
      <c r="M1544" t="n">
        <v>11</v>
      </c>
      <c r="N1544" t="n">
        <v>61.05</v>
      </c>
      <c r="O1544" t="n">
        <v>30974.09</v>
      </c>
      <c r="P1544" t="n">
        <v>251.73</v>
      </c>
      <c r="Q1544" t="n">
        <v>444.55</v>
      </c>
      <c r="R1544" t="n">
        <v>71.59999999999999</v>
      </c>
      <c r="S1544" t="n">
        <v>48.21</v>
      </c>
      <c r="T1544" t="n">
        <v>5740.35</v>
      </c>
      <c r="U1544" t="n">
        <v>0.67</v>
      </c>
      <c r="V1544" t="n">
        <v>0.77</v>
      </c>
      <c r="W1544" t="n">
        <v>0.18</v>
      </c>
      <c r="X1544" t="n">
        <v>0.34</v>
      </c>
      <c r="Y1544" t="n">
        <v>1</v>
      </c>
      <c r="Z1544" t="n">
        <v>10</v>
      </c>
    </row>
    <row r="1545">
      <c r="A1545" t="n">
        <v>62</v>
      </c>
      <c r="B1545" t="n">
        <v>115</v>
      </c>
      <c r="C1545" t="inlineStr">
        <is>
          <t xml:space="preserve">CONCLUIDO	</t>
        </is>
      </c>
      <c r="D1545" t="n">
        <v>4.8144</v>
      </c>
      <c r="E1545" t="n">
        <v>20.77</v>
      </c>
      <c r="F1545" t="n">
        <v>17.58</v>
      </c>
      <c r="G1545" t="n">
        <v>87.92</v>
      </c>
      <c r="H1545" t="n">
        <v>1.18</v>
      </c>
      <c r="I1545" t="n">
        <v>12</v>
      </c>
      <c r="J1545" t="n">
        <v>249.69</v>
      </c>
      <c r="K1545" t="n">
        <v>56.94</v>
      </c>
      <c r="L1545" t="n">
        <v>16.5</v>
      </c>
      <c r="M1545" t="n">
        <v>10</v>
      </c>
      <c r="N1545" t="n">
        <v>61.25</v>
      </c>
      <c r="O1545" t="n">
        <v>31029.37</v>
      </c>
      <c r="P1545" t="n">
        <v>251.06</v>
      </c>
      <c r="Q1545" t="n">
        <v>444.56</v>
      </c>
      <c r="R1545" t="n">
        <v>70.62</v>
      </c>
      <c r="S1545" t="n">
        <v>48.21</v>
      </c>
      <c r="T1545" t="n">
        <v>5254.84</v>
      </c>
      <c r="U1545" t="n">
        <v>0.68</v>
      </c>
      <c r="V1545" t="n">
        <v>0.78</v>
      </c>
      <c r="W1545" t="n">
        <v>0.18</v>
      </c>
      <c r="X1545" t="n">
        <v>0.31</v>
      </c>
      <c r="Y1545" t="n">
        <v>1</v>
      </c>
      <c r="Z1545" t="n">
        <v>10</v>
      </c>
    </row>
    <row r="1546">
      <c r="A1546" t="n">
        <v>63</v>
      </c>
      <c r="B1546" t="n">
        <v>115</v>
      </c>
      <c r="C1546" t="inlineStr">
        <is>
          <t xml:space="preserve">CONCLUIDO	</t>
        </is>
      </c>
      <c r="D1546" t="n">
        <v>4.8138</v>
      </c>
      <c r="E1546" t="n">
        <v>20.77</v>
      </c>
      <c r="F1546" t="n">
        <v>17.59</v>
      </c>
      <c r="G1546" t="n">
        <v>87.93000000000001</v>
      </c>
      <c r="H1546" t="n">
        <v>1.19</v>
      </c>
      <c r="I1546" t="n">
        <v>12</v>
      </c>
      <c r="J1546" t="n">
        <v>250.14</v>
      </c>
      <c r="K1546" t="n">
        <v>56.94</v>
      </c>
      <c r="L1546" t="n">
        <v>16.75</v>
      </c>
      <c r="M1546" t="n">
        <v>10</v>
      </c>
      <c r="N1546" t="n">
        <v>61.45</v>
      </c>
      <c r="O1546" t="n">
        <v>31084.72</v>
      </c>
      <c r="P1546" t="n">
        <v>251.38</v>
      </c>
      <c r="Q1546" t="n">
        <v>444.55</v>
      </c>
      <c r="R1546" t="n">
        <v>70.68000000000001</v>
      </c>
      <c r="S1546" t="n">
        <v>48.21</v>
      </c>
      <c r="T1546" t="n">
        <v>5287.4</v>
      </c>
      <c r="U1546" t="n">
        <v>0.68</v>
      </c>
      <c r="V1546" t="n">
        <v>0.78</v>
      </c>
      <c r="W1546" t="n">
        <v>0.18</v>
      </c>
      <c r="X1546" t="n">
        <v>0.31</v>
      </c>
      <c r="Y1546" t="n">
        <v>1</v>
      </c>
      <c r="Z1546" t="n">
        <v>10</v>
      </c>
    </row>
    <row r="1547">
      <c r="A1547" t="n">
        <v>64</v>
      </c>
      <c r="B1547" t="n">
        <v>115</v>
      </c>
      <c r="C1547" t="inlineStr">
        <is>
          <t xml:space="preserve">CONCLUIDO	</t>
        </is>
      </c>
      <c r="D1547" t="n">
        <v>4.8129</v>
      </c>
      <c r="E1547" t="n">
        <v>20.78</v>
      </c>
      <c r="F1547" t="n">
        <v>17.59</v>
      </c>
      <c r="G1547" t="n">
        <v>87.95</v>
      </c>
      <c r="H1547" t="n">
        <v>1.21</v>
      </c>
      <c r="I1547" t="n">
        <v>12</v>
      </c>
      <c r="J1547" t="n">
        <v>250.59</v>
      </c>
      <c r="K1547" t="n">
        <v>56.94</v>
      </c>
      <c r="L1547" t="n">
        <v>17</v>
      </c>
      <c r="M1547" t="n">
        <v>10</v>
      </c>
      <c r="N1547" t="n">
        <v>61.65</v>
      </c>
      <c r="O1547" t="n">
        <v>31140.15</v>
      </c>
      <c r="P1547" t="n">
        <v>251.43</v>
      </c>
      <c r="Q1547" t="n">
        <v>444.55</v>
      </c>
      <c r="R1547" t="n">
        <v>70.86</v>
      </c>
      <c r="S1547" t="n">
        <v>48.21</v>
      </c>
      <c r="T1547" t="n">
        <v>5373.4</v>
      </c>
      <c r="U1547" t="n">
        <v>0.68</v>
      </c>
      <c r="V1547" t="n">
        <v>0.78</v>
      </c>
      <c r="W1547" t="n">
        <v>0.18</v>
      </c>
      <c r="X1547" t="n">
        <v>0.31</v>
      </c>
      <c r="Y1547" t="n">
        <v>1</v>
      </c>
      <c r="Z1547" t="n">
        <v>10</v>
      </c>
    </row>
    <row r="1548">
      <c r="A1548" t="n">
        <v>65</v>
      </c>
      <c r="B1548" t="n">
        <v>115</v>
      </c>
      <c r="C1548" t="inlineStr">
        <is>
          <t xml:space="preserve">CONCLUIDO	</t>
        </is>
      </c>
      <c r="D1548" t="n">
        <v>4.8136</v>
      </c>
      <c r="E1548" t="n">
        <v>20.77</v>
      </c>
      <c r="F1548" t="n">
        <v>17.59</v>
      </c>
      <c r="G1548" t="n">
        <v>87.93000000000001</v>
      </c>
      <c r="H1548" t="n">
        <v>1.22</v>
      </c>
      <c r="I1548" t="n">
        <v>12</v>
      </c>
      <c r="J1548" t="n">
        <v>251.04</v>
      </c>
      <c r="K1548" t="n">
        <v>56.94</v>
      </c>
      <c r="L1548" t="n">
        <v>17.25</v>
      </c>
      <c r="M1548" t="n">
        <v>10</v>
      </c>
      <c r="N1548" t="n">
        <v>61.85</v>
      </c>
      <c r="O1548" t="n">
        <v>31195.65</v>
      </c>
      <c r="P1548" t="n">
        <v>251.62</v>
      </c>
      <c r="Q1548" t="n">
        <v>444.56</v>
      </c>
      <c r="R1548" t="n">
        <v>70.70999999999999</v>
      </c>
      <c r="S1548" t="n">
        <v>48.21</v>
      </c>
      <c r="T1548" t="n">
        <v>5302.2</v>
      </c>
      <c r="U1548" t="n">
        <v>0.68</v>
      </c>
      <c r="V1548" t="n">
        <v>0.78</v>
      </c>
      <c r="W1548" t="n">
        <v>0.18</v>
      </c>
      <c r="X1548" t="n">
        <v>0.31</v>
      </c>
      <c r="Y1548" t="n">
        <v>1</v>
      </c>
      <c r="Z1548" t="n">
        <v>10</v>
      </c>
    </row>
    <row r="1549">
      <c r="A1549" t="n">
        <v>66</v>
      </c>
      <c r="B1549" t="n">
        <v>115</v>
      </c>
      <c r="C1549" t="inlineStr">
        <is>
          <t xml:space="preserve">CONCLUIDO	</t>
        </is>
      </c>
      <c r="D1549" t="n">
        <v>4.8214</v>
      </c>
      <c r="E1549" t="n">
        <v>20.74</v>
      </c>
      <c r="F1549" t="n">
        <v>17.55</v>
      </c>
      <c r="G1549" t="n">
        <v>87.77</v>
      </c>
      <c r="H1549" t="n">
        <v>1.24</v>
      </c>
      <c r="I1549" t="n">
        <v>12</v>
      </c>
      <c r="J1549" t="n">
        <v>251.49</v>
      </c>
      <c r="K1549" t="n">
        <v>56.94</v>
      </c>
      <c r="L1549" t="n">
        <v>17.5</v>
      </c>
      <c r="M1549" t="n">
        <v>10</v>
      </c>
      <c r="N1549" t="n">
        <v>62.05</v>
      </c>
      <c r="O1549" t="n">
        <v>31251.22</v>
      </c>
      <c r="P1549" t="n">
        <v>250.81</v>
      </c>
      <c r="Q1549" t="n">
        <v>444.56</v>
      </c>
      <c r="R1549" t="n">
        <v>69.39</v>
      </c>
      <c r="S1549" t="n">
        <v>48.21</v>
      </c>
      <c r="T1549" t="n">
        <v>4642.26</v>
      </c>
      <c r="U1549" t="n">
        <v>0.6899999999999999</v>
      </c>
      <c r="V1549" t="n">
        <v>0.78</v>
      </c>
      <c r="W1549" t="n">
        <v>0.19</v>
      </c>
      <c r="X1549" t="n">
        <v>0.28</v>
      </c>
      <c r="Y1549" t="n">
        <v>1</v>
      </c>
      <c r="Z1549" t="n">
        <v>10</v>
      </c>
    </row>
    <row r="1550">
      <c r="A1550" t="n">
        <v>67</v>
      </c>
      <c r="B1550" t="n">
        <v>115</v>
      </c>
      <c r="C1550" t="inlineStr">
        <is>
          <t xml:space="preserve">CONCLUIDO	</t>
        </is>
      </c>
      <c r="D1550" t="n">
        <v>4.8292</v>
      </c>
      <c r="E1550" t="n">
        <v>20.71</v>
      </c>
      <c r="F1550" t="n">
        <v>17.52</v>
      </c>
      <c r="G1550" t="n">
        <v>87.59999999999999</v>
      </c>
      <c r="H1550" t="n">
        <v>1.25</v>
      </c>
      <c r="I1550" t="n">
        <v>12</v>
      </c>
      <c r="J1550" t="n">
        <v>251.94</v>
      </c>
      <c r="K1550" t="n">
        <v>56.94</v>
      </c>
      <c r="L1550" t="n">
        <v>17.75</v>
      </c>
      <c r="M1550" t="n">
        <v>10</v>
      </c>
      <c r="N1550" t="n">
        <v>62.25</v>
      </c>
      <c r="O1550" t="n">
        <v>31306.86</v>
      </c>
      <c r="P1550" t="n">
        <v>248.98</v>
      </c>
      <c r="Q1550" t="n">
        <v>444.55</v>
      </c>
      <c r="R1550" t="n">
        <v>68.51000000000001</v>
      </c>
      <c r="S1550" t="n">
        <v>48.21</v>
      </c>
      <c r="T1550" t="n">
        <v>4200.54</v>
      </c>
      <c r="U1550" t="n">
        <v>0.7</v>
      </c>
      <c r="V1550" t="n">
        <v>0.78</v>
      </c>
      <c r="W1550" t="n">
        <v>0.18</v>
      </c>
      <c r="X1550" t="n">
        <v>0.24</v>
      </c>
      <c r="Y1550" t="n">
        <v>1</v>
      </c>
      <c r="Z1550" t="n">
        <v>10</v>
      </c>
    </row>
    <row r="1551">
      <c r="A1551" t="n">
        <v>68</v>
      </c>
      <c r="B1551" t="n">
        <v>115</v>
      </c>
      <c r="C1551" t="inlineStr">
        <is>
          <t xml:space="preserve">CONCLUIDO	</t>
        </is>
      </c>
      <c r="D1551" t="n">
        <v>4.8254</v>
      </c>
      <c r="E1551" t="n">
        <v>20.72</v>
      </c>
      <c r="F1551" t="n">
        <v>17.58</v>
      </c>
      <c r="G1551" t="n">
        <v>95.89</v>
      </c>
      <c r="H1551" t="n">
        <v>1.27</v>
      </c>
      <c r="I1551" t="n">
        <v>11</v>
      </c>
      <c r="J1551" t="n">
        <v>252.39</v>
      </c>
      <c r="K1551" t="n">
        <v>56.94</v>
      </c>
      <c r="L1551" t="n">
        <v>18</v>
      </c>
      <c r="M1551" t="n">
        <v>9</v>
      </c>
      <c r="N1551" t="n">
        <v>62.45</v>
      </c>
      <c r="O1551" t="n">
        <v>31362.58</v>
      </c>
      <c r="P1551" t="n">
        <v>249.75</v>
      </c>
      <c r="Q1551" t="n">
        <v>444.55</v>
      </c>
      <c r="R1551" t="n">
        <v>70.8</v>
      </c>
      <c r="S1551" t="n">
        <v>48.21</v>
      </c>
      <c r="T1551" t="n">
        <v>5349.6</v>
      </c>
      <c r="U1551" t="n">
        <v>0.68</v>
      </c>
      <c r="V1551" t="n">
        <v>0.78</v>
      </c>
      <c r="W1551" t="n">
        <v>0.18</v>
      </c>
      <c r="X1551" t="n">
        <v>0.3</v>
      </c>
      <c r="Y1551" t="n">
        <v>1</v>
      </c>
      <c r="Z1551" t="n">
        <v>10</v>
      </c>
    </row>
    <row r="1552">
      <c r="A1552" t="n">
        <v>69</v>
      </c>
      <c r="B1552" t="n">
        <v>115</v>
      </c>
      <c r="C1552" t="inlineStr">
        <is>
          <t xml:space="preserve">CONCLUIDO	</t>
        </is>
      </c>
      <c r="D1552" t="n">
        <v>4.8305</v>
      </c>
      <c r="E1552" t="n">
        <v>20.7</v>
      </c>
      <c r="F1552" t="n">
        <v>17.56</v>
      </c>
      <c r="G1552" t="n">
        <v>95.77</v>
      </c>
      <c r="H1552" t="n">
        <v>1.28</v>
      </c>
      <c r="I1552" t="n">
        <v>11</v>
      </c>
      <c r="J1552" t="n">
        <v>252.84</v>
      </c>
      <c r="K1552" t="n">
        <v>56.94</v>
      </c>
      <c r="L1552" t="n">
        <v>18.25</v>
      </c>
      <c r="M1552" t="n">
        <v>9</v>
      </c>
      <c r="N1552" t="n">
        <v>62.65</v>
      </c>
      <c r="O1552" t="n">
        <v>31418.38</v>
      </c>
      <c r="P1552" t="n">
        <v>249.3</v>
      </c>
      <c r="Q1552" t="n">
        <v>444.56</v>
      </c>
      <c r="R1552" t="n">
        <v>69.84999999999999</v>
      </c>
      <c r="S1552" t="n">
        <v>48.21</v>
      </c>
      <c r="T1552" t="n">
        <v>4873.33</v>
      </c>
      <c r="U1552" t="n">
        <v>0.6899999999999999</v>
      </c>
      <c r="V1552" t="n">
        <v>0.78</v>
      </c>
      <c r="W1552" t="n">
        <v>0.18</v>
      </c>
      <c r="X1552" t="n">
        <v>0.28</v>
      </c>
      <c r="Y1552" t="n">
        <v>1</v>
      </c>
      <c r="Z1552" t="n">
        <v>10</v>
      </c>
    </row>
    <row r="1553">
      <c r="A1553" t="n">
        <v>70</v>
      </c>
      <c r="B1553" t="n">
        <v>115</v>
      </c>
      <c r="C1553" t="inlineStr">
        <is>
          <t xml:space="preserve">CONCLUIDO	</t>
        </is>
      </c>
      <c r="D1553" t="n">
        <v>4.8275</v>
      </c>
      <c r="E1553" t="n">
        <v>20.71</v>
      </c>
      <c r="F1553" t="n">
        <v>17.57</v>
      </c>
      <c r="G1553" t="n">
        <v>95.84</v>
      </c>
      <c r="H1553" t="n">
        <v>1.3</v>
      </c>
      <c r="I1553" t="n">
        <v>11</v>
      </c>
      <c r="J1553" t="n">
        <v>253.3</v>
      </c>
      <c r="K1553" t="n">
        <v>56.94</v>
      </c>
      <c r="L1553" t="n">
        <v>18.5</v>
      </c>
      <c r="M1553" t="n">
        <v>9</v>
      </c>
      <c r="N1553" t="n">
        <v>62.86</v>
      </c>
      <c r="O1553" t="n">
        <v>31474.25</v>
      </c>
      <c r="P1553" t="n">
        <v>249.44</v>
      </c>
      <c r="Q1553" t="n">
        <v>444.55</v>
      </c>
      <c r="R1553" t="n">
        <v>70.26000000000001</v>
      </c>
      <c r="S1553" t="n">
        <v>48.21</v>
      </c>
      <c r="T1553" t="n">
        <v>5081.13</v>
      </c>
      <c r="U1553" t="n">
        <v>0.6899999999999999</v>
      </c>
      <c r="V1553" t="n">
        <v>0.78</v>
      </c>
      <c r="W1553" t="n">
        <v>0.18</v>
      </c>
      <c r="X1553" t="n">
        <v>0.29</v>
      </c>
      <c r="Y1553" t="n">
        <v>1</v>
      </c>
      <c r="Z1553" t="n">
        <v>10</v>
      </c>
    </row>
    <row r="1554">
      <c r="A1554" t="n">
        <v>71</v>
      </c>
      <c r="B1554" t="n">
        <v>115</v>
      </c>
      <c r="C1554" t="inlineStr">
        <is>
          <t xml:space="preserve">CONCLUIDO	</t>
        </is>
      </c>
      <c r="D1554" t="n">
        <v>4.8278</v>
      </c>
      <c r="E1554" t="n">
        <v>20.71</v>
      </c>
      <c r="F1554" t="n">
        <v>17.57</v>
      </c>
      <c r="G1554" t="n">
        <v>95.83</v>
      </c>
      <c r="H1554" t="n">
        <v>1.31</v>
      </c>
      <c r="I1554" t="n">
        <v>11</v>
      </c>
      <c r="J1554" t="n">
        <v>253.75</v>
      </c>
      <c r="K1554" t="n">
        <v>56.94</v>
      </c>
      <c r="L1554" t="n">
        <v>18.75</v>
      </c>
      <c r="M1554" t="n">
        <v>9</v>
      </c>
      <c r="N1554" t="n">
        <v>63.06</v>
      </c>
      <c r="O1554" t="n">
        <v>31530.19</v>
      </c>
      <c r="P1554" t="n">
        <v>249.74</v>
      </c>
      <c r="Q1554" t="n">
        <v>444.55</v>
      </c>
      <c r="R1554" t="n">
        <v>70.19</v>
      </c>
      <c r="S1554" t="n">
        <v>48.21</v>
      </c>
      <c r="T1554" t="n">
        <v>5043.19</v>
      </c>
      <c r="U1554" t="n">
        <v>0.6899999999999999</v>
      </c>
      <c r="V1554" t="n">
        <v>0.78</v>
      </c>
      <c r="W1554" t="n">
        <v>0.18</v>
      </c>
      <c r="X1554" t="n">
        <v>0.29</v>
      </c>
      <c r="Y1554" t="n">
        <v>1</v>
      </c>
      <c r="Z1554" t="n">
        <v>10</v>
      </c>
    </row>
    <row r="1555">
      <c r="A1555" t="n">
        <v>72</v>
      </c>
      <c r="B1555" t="n">
        <v>115</v>
      </c>
      <c r="C1555" t="inlineStr">
        <is>
          <t xml:space="preserve">CONCLUIDO	</t>
        </is>
      </c>
      <c r="D1555" t="n">
        <v>4.8282</v>
      </c>
      <c r="E1555" t="n">
        <v>20.71</v>
      </c>
      <c r="F1555" t="n">
        <v>17.57</v>
      </c>
      <c r="G1555" t="n">
        <v>95.83</v>
      </c>
      <c r="H1555" t="n">
        <v>1.33</v>
      </c>
      <c r="I1555" t="n">
        <v>11</v>
      </c>
      <c r="J1555" t="n">
        <v>254.21</v>
      </c>
      <c r="K1555" t="n">
        <v>56.94</v>
      </c>
      <c r="L1555" t="n">
        <v>19</v>
      </c>
      <c r="M1555" t="n">
        <v>9</v>
      </c>
      <c r="N1555" t="n">
        <v>63.26</v>
      </c>
      <c r="O1555" t="n">
        <v>31586.21</v>
      </c>
      <c r="P1555" t="n">
        <v>249.42</v>
      </c>
      <c r="Q1555" t="n">
        <v>444.58</v>
      </c>
      <c r="R1555" t="n">
        <v>70.14</v>
      </c>
      <c r="S1555" t="n">
        <v>48.21</v>
      </c>
      <c r="T1555" t="n">
        <v>5021.42</v>
      </c>
      <c r="U1555" t="n">
        <v>0.6899999999999999</v>
      </c>
      <c r="V1555" t="n">
        <v>0.78</v>
      </c>
      <c r="W1555" t="n">
        <v>0.18</v>
      </c>
      <c r="X1555" t="n">
        <v>0.29</v>
      </c>
      <c r="Y1555" t="n">
        <v>1</v>
      </c>
      <c r="Z1555" t="n">
        <v>10</v>
      </c>
    </row>
    <row r="1556">
      <c r="A1556" t="n">
        <v>73</v>
      </c>
      <c r="B1556" t="n">
        <v>115</v>
      </c>
      <c r="C1556" t="inlineStr">
        <is>
          <t xml:space="preserve">CONCLUIDO	</t>
        </is>
      </c>
      <c r="D1556" t="n">
        <v>4.8283</v>
      </c>
      <c r="E1556" t="n">
        <v>20.71</v>
      </c>
      <c r="F1556" t="n">
        <v>17.57</v>
      </c>
      <c r="G1556" t="n">
        <v>95.81999999999999</v>
      </c>
      <c r="H1556" t="n">
        <v>1.34</v>
      </c>
      <c r="I1556" t="n">
        <v>11</v>
      </c>
      <c r="J1556" t="n">
        <v>254.66</v>
      </c>
      <c r="K1556" t="n">
        <v>56.94</v>
      </c>
      <c r="L1556" t="n">
        <v>19.25</v>
      </c>
      <c r="M1556" t="n">
        <v>9</v>
      </c>
      <c r="N1556" t="n">
        <v>63.47</v>
      </c>
      <c r="O1556" t="n">
        <v>31642.3</v>
      </c>
      <c r="P1556" t="n">
        <v>249.23</v>
      </c>
      <c r="Q1556" t="n">
        <v>444.55</v>
      </c>
      <c r="R1556" t="n">
        <v>70.08</v>
      </c>
      <c r="S1556" t="n">
        <v>48.21</v>
      </c>
      <c r="T1556" t="n">
        <v>4989.95</v>
      </c>
      <c r="U1556" t="n">
        <v>0.6899999999999999</v>
      </c>
      <c r="V1556" t="n">
        <v>0.78</v>
      </c>
      <c r="W1556" t="n">
        <v>0.18</v>
      </c>
      <c r="X1556" t="n">
        <v>0.29</v>
      </c>
      <c r="Y1556" t="n">
        <v>1</v>
      </c>
      <c r="Z1556" t="n">
        <v>10</v>
      </c>
    </row>
    <row r="1557">
      <c r="A1557" t="n">
        <v>74</v>
      </c>
      <c r="B1557" t="n">
        <v>115</v>
      </c>
      <c r="C1557" t="inlineStr">
        <is>
          <t xml:space="preserve">CONCLUIDO	</t>
        </is>
      </c>
      <c r="D1557" t="n">
        <v>4.8243</v>
      </c>
      <c r="E1557" t="n">
        <v>20.73</v>
      </c>
      <c r="F1557" t="n">
        <v>17.58</v>
      </c>
      <c r="G1557" t="n">
        <v>95.92</v>
      </c>
      <c r="H1557" t="n">
        <v>1.36</v>
      </c>
      <c r="I1557" t="n">
        <v>11</v>
      </c>
      <c r="J1557" t="n">
        <v>255.12</v>
      </c>
      <c r="K1557" t="n">
        <v>56.94</v>
      </c>
      <c r="L1557" t="n">
        <v>19.5</v>
      </c>
      <c r="M1557" t="n">
        <v>9</v>
      </c>
      <c r="N1557" t="n">
        <v>63.67</v>
      </c>
      <c r="O1557" t="n">
        <v>31698.47</v>
      </c>
      <c r="P1557" t="n">
        <v>248.69</v>
      </c>
      <c r="Q1557" t="n">
        <v>444.55</v>
      </c>
      <c r="R1557" t="n">
        <v>70.75</v>
      </c>
      <c r="S1557" t="n">
        <v>48.21</v>
      </c>
      <c r="T1557" t="n">
        <v>5324.28</v>
      </c>
      <c r="U1557" t="n">
        <v>0.68</v>
      </c>
      <c r="V1557" t="n">
        <v>0.78</v>
      </c>
      <c r="W1557" t="n">
        <v>0.18</v>
      </c>
      <c r="X1557" t="n">
        <v>0.31</v>
      </c>
      <c r="Y1557" t="n">
        <v>1</v>
      </c>
      <c r="Z1557" t="n">
        <v>10</v>
      </c>
    </row>
    <row r="1558">
      <c r="A1558" t="n">
        <v>75</v>
      </c>
      <c r="B1558" t="n">
        <v>115</v>
      </c>
      <c r="C1558" t="inlineStr">
        <is>
          <t xml:space="preserve">CONCLUIDO	</t>
        </is>
      </c>
      <c r="D1558" t="n">
        <v>4.8467</v>
      </c>
      <c r="E1558" t="n">
        <v>20.63</v>
      </c>
      <c r="F1558" t="n">
        <v>17.53</v>
      </c>
      <c r="G1558" t="n">
        <v>105.2</v>
      </c>
      <c r="H1558" t="n">
        <v>1.37</v>
      </c>
      <c r="I1558" t="n">
        <v>10</v>
      </c>
      <c r="J1558" t="n">
        <v>255.57</v>
      </c>
      <c r="K1558" t="n">
        <v>56.94</v>
      </c>
      <c r="L1558" t="n">
        <v>19.75</v>
      </c>
      <c r="M1558" t="n">
        <v>8</v>
      </c>
      <c r="N1558" t="n">
        <v>63.88</v>
      </c>
      <c r="O1558" t="n">
        <v>31754.72</v>
      </c>
      <c r="P1558" t="n">
        <v>247.73</v>
      </c>
      <c r="Q1558" t="n">
        <v>444.55</v>
      </c>
      <c r="R1558" t="n">
        <v>68.88</v>
      </c>
      <c r="S1558" t="n">
        <v>48.21</v>
      </c>
      <c r="T1558" t="n">
        <v>4394.17</v>
      </c>
      <c r="U1558" t="n">
        <v>0.7</v>
      </c>
      <c r="V1558" t="n">
        <v>0.78</v>
      </c>
      <c r="W1558" t="n">
        <v>0.18</v>
      </c>
      <c r="X1558" t="n">
        <v>0.26</v>
      </c>
      <c r="Y1558" t="n">
        <v>1</v>
      </c>
      <c r="Z1558" t="n">
        <v>10</v>
      </c>
    </row>
    <row r="1559">
      <c r="A1559" t="n">
        <v>76</v>
      </c>
      <c r="B1559" t="n">
        <v>115</v>
      </c>
      <c r="C1559" t="inlineStr">
        <is>
          <t xml:space="preserve">CONCLUIDO	</t>
        </is>
      </c>
      <c r="D1559" t="n">
        <v>4.8487</v>
      </c>
      <c r="E1559" t="n">
        <v>20.62</v>
      </c>
      <c r="F1559" t="n">
        <v>17.52</v>
      </c>
      <c r="G1559" t="n">
        <v>105.15</v>
      </c>
      <c r="H1559" t="n">
        <v>1.39</v>
      </c>
      <c r="I1559" t="n">
        <v>10</v>
      </c>
      <c r="J1559" t="n">
        <v>256.03</v>
      </c>
      <c r="K1559" t="n">
        <v>56.94</v>
      </c>
      <c r="L1559" t="n">
        <v>20</v>
      </c>
      <c r="M1559" t="n">
        <v>8</v>
      </c>
      <c r="N1559" t="n">
        <v>64.09</v>
      </c>
      <c r="O1559" t="n">
        <v>31811.04</v>
      </c>
      <c r="P1559" t="n">
        <v>247.94</v>
      </c>
      <c r="Q1559" t="n">
        <v>444.55</v>
      </c>
      <c r="R1559" t="n">
        <v>68.72</v>
      </c>
      <c r="S1559" t="n">
        <v>48.21</v>
      </c>
      <c r="T1559" t="n">
        <v>4313.86</v>
      </c>
      <c r="U1559" t="n">
        <v>0.7</v>
      </c>
      <c r="V1559" t="n">
        <v>0.78</v>
      </c>
      <c r="W1559" t="n">
        <v>0.18</v>
      </c>
      <c r="X1559" t="n">
        <v>0.25</v>
      </c>
      <c r="Y1559" t="n">
        <v>1</v>
      </c>
      <c r="Z1559" t="n">
        <v>10</v>
      </c>
    </row>
    <row r="1560">
      <c r="A1560" t="n">
        <v>77</v>
      </c>
      <c r="B1560" t="n">
        <v>115</v>
      </c>
      <c r="C1560" t="inlineStr">
        <is>
          <t xml:space="preserve">CONCLUIDO	</t>
        </is>
      </c>
      <c r="D1560" t="n">
        <v>4.849</v>
      </c>
      <c r="E1560" t="n">
        <v>20.62</v>
      </c>
      <c r="F1560" t="n">
        <v>17.52</v>
      </c>
      <c r="G1560" t="n">
        <v>105.14</v>
      </c>
      <c r="H1560" t="n">
        <v>1.4</v>
      </c>
      <c r="I1560" t="n">
        <v>10</v>
      </c>
      <c r="J1560" t="n">
        <v>256.49</v>
      </c>
      <c r="K1560" t="n">
        <v>56.94</v>
      </c>
      <c r="L1560" t="n">
        <v>20.25</v>
      </c>
      <c r="M1560" t="n">
        <v>8</v>
      </c>
      <c r="N1560" t="n">
        <v>64.29000000000001</v>
      </c>
      <c r="O1560" t="n">
        <v>31867.44</v>
      </c>
      <c r="P1560" t="n">
        <v>248.24</v>
      </c>
      <c r="Q1560" t="n">
        <v>444.56</v>
      </c>
      <c r="R1560" t="n">
        <v>68.59</v>
      </c>
      <c r="S1560" t="n">
        <v>48.21</v>
      </c>
      <c r="T1560" t="n">
        <v>4248.47</v>
      </c>
      <c r="U1560" t="n">
        <v>0.7</v>
      </c>
      <c r="V1560" t="n">
        <v>0.78</v>
      </c>
      <c r="W1560" t="n">
        <v>0.18</v>
      </c>
      <c r="X1560" t="n">
        <v>0.25</v>
      </c>
      <c r="Y1560" t="n">
        <v>1</v>
      </c>
      <c r="Z1560" t="n">
        <v>10</v>
      </c>
    </row>
    <row r="1561">
      <c r="A1561" t="n">
        <v>78</v>
      </c>
      <c r="B1561" t="n">
        <v>115</v>
      </c>
      <c r="C1561" t="inlineStr">
        <is>
          <t xml:space="preserve">CONCLUIDO	</t>
        </is>
      </c>
      <c r="D1561" t="n">
        <v>4.8471</v>
      </c>
      <c r="E1561" t="n">
        <v>20.63</v>
      </c>
      <c r="F1561" t="n">
        <v>17.53</v>
      </c>
      <c r="G1561" t="n">
        <v>105.19</v>
      </c>
      <c r="H1561" t="n">
        <v>1.42</v>
      </c>
      <c r="I1561" t="n">
        <v>10</v>
      </c>
      <c r="J1561" t="n">
        <v>256.94</v>
      </c>
      <c r="K1561" t="n">
        <v>56.94</v>
      </c>
      <c r="L1561" t="n">
        <v>20.5</v>
      </c>
      <c r="M1561" t="n">
        <v>8</v>
      </c>
      <c r="N1561" t="n">
        <v>64.5</v>
      </c>
      <c r="O1561" t="n">
        <v>31924.04</v>
      </c>
      <c r="P1561" t="n">
        <v>248.3</v>
      </c>
      <c r="Q1561" t="n">
        <v>444.56</v>
      </c>
      <c r="R1561" t="n">
        <v>68.91</v>
      </c>
      <c r="S1561" t="n">
        <v>48.21</v>
      </c>
      <c r="T1561" t="n">
        <v>4409.1</v>
      </c>
      <c r="U1561" t="n">
        <v>0.7</v>
      </c>
      <c r="V1561" t="n">
        <v>0.78</v>
      </c>
      <c r="W1561" t="n">
        <v>0.18</v>
      </c>
      <c r="X1561" t="n">
        <v>0.25</v>
      </c>
      <c r="Y1561" t="n">
        <v>1</v>
      </c>
      <c r="Z1561" t="n">
        <v>10</v>
      </c>
    </row>
    <row r="1562">
      <c r="A1562" t="n">
        <v>79</v>
      </c>
      <c r="B1562" t="n">
        <v>115</v>
      </c>
      <c r="C1562" t="inlineStr">
        <is>
          <t xml:space="preserve">CONCLUIDO	</t>
        </is>
      </c>
      <c r="D1562" t="n">
        <v>4.854</v>
      </c>
      <c r="E1562" t="n">
        <v>20.6</v>
      </c>
      <c r="F1562" t="n">
        <v>17.5</v>
      </c>
      <c r="G1562" t="n">
        <v>105.01</v>
      </c>
      <c r="H1562" t="n">
        <v>1.43</v>
      </c>
      <c r="I1562" t="n">
        <v>10</v>
      </c>
      <c r="J1562" t="n">
        <v>257.4</v>
      </c>
      <c r="K1562" t="n">
        <v>56.94</v>
      </c>
      <c r="L1562" t="n">
        <v>20.75</v>
      </c>
      <c r="M1562" t="n">
        <v>8</v>
      </c>
      <c r="N1562" t="n">
        <v>64.70999999999999</v>
      </c>
      <c r="O1562" t="n">
        <v>31980.59</v>
      </c>
      <c r="P1562" t="n">
        <v>247.11</v>
      </c>
      <c r="Q1562" t="n">
        <v>444.55</v>
      </c>
      <c r="R1562" t="n">
        <v>67.77</v>
      </c>
      <c r="S1562" t="n">
        <v>48.21</v>
      </c>
      <c r="T1562" t="n">
        <v>3838.41</v>
      </c>
      <c r="U1562" t="n">
        <v>0.71</v>
      </c>
      <c r="V1562" t="n">
        <v>0.78</v>
      </c>
      <c r="W1562" t="n">
        <v>0.18</v>
      </c>
      <c r="X1562" t="n">
        <v>0.23</v>
      </c>
      <c r="Y1562" t="n">
        <v>1</v>
      </c>
      <c r="Z1562" t="n">
        <v>10</v>
      </c>
    </row>
    <row r="1563">
      <c r="A1563" t="n">
        <v>80</v>
      </c>
      <c r="B1563" t="n">
        <v>115</v>
      </c>
      <c r="C1563" t="inlineStr">
        <is>
          <t xml:space="preserve">CONCLUIDO	</t>
        </is>
      </c>
      <c r="D1563" t="n">
        <v>4.8609</v>
      </c>
      <c r="E1563" t="n">
        <v>20.57</v>
      </c>
      <c r="F1563" t="n">
        <v>17.47</v>
      </c>
      <c r="G1563" t="n">
        <v>104.84</v>
      </c>
      <c r="H1563" t="n">
        <v>1.45</v>
      </c>
      <c r="I1563" t="n">
        <v>10</v>
      </c>
      <c r="J1563" t="n">
        <v>257.86</v>
      </c>
      <c r="K1563" t="n">
        <v>56.94</v>
      </c>
      <c r="L1563" t="n">
        <v>21</v>
      </c>
      <c r="M1563" t="n">
        <v>8</v>
      </c>
      <c r="N1563" t="n">
        <v>64.92</v>
      </c>
      <c r="O1563" t="n">
        <v>32037.22</v>
      </c>
      <c r="P1563" t="n">
        <v>246.39</v>
      </c>
      <c r="Q1563" t="n">
        <v>444.55</v>
      </c>
      <c r="R1563" t="n">
        <v>66.95999999999999</v>
      </c>
      <c r="S1563" t="n">
        <v>48.21</v>
      </c>
      <c r="T1563" t="n">
        <v>3436.81</v>
      </c>
      <c r="U1563" t="n">
        <v>0.72</v>
      </c>
      <c r="V1563" t="n">
        <v>0.78</v>
      </c>
      <c r="W1563" t="n">
        <v>0.18</v>
      </c>
      <c r="X1563" t="n">
        <v>0.2</v>
      </c>
      <c r="Y1563" t="n">
        <v>1</v>
      </c>
      <c r="Z1563" t="n">
        <v>10</v>
      </c>
    </row>
    <row r="1564">
      <c r="A1564" t="n">
        <v>81</v>
      </c>
      <c r="B1564" t="n">
        <v>115</v>
      </c>
      <c r="C1564" t="inlineStr">
        <is>
          <t xml:space="preserve">CONCLUIDO	</t>
        </is>
      </c>
      <c r="D1564" t="n">
        <v>4.8442</v>
      </c>
      <c r="E1564" t="n">
        <v>20.64</v>
      </c>
      <c r="F1564" t="n">
        <v>17.54</v>
      </c>
      <c r="G1564" t="n">
        <v>105.26</v>
      </c>
      <c r="H1564" t="n">
        <v>1.46</v>
      </c>
      <c r="I1564" t="n">
        <v>10</v>
      </c>
      <c r="J1564" t="n">
        <v>258.32</v>
      </c>
      <c r="K1564" t="n">
        <v>56.94</v>
      </c>
      <c r="L1564" t="n">
        <v>21.25</v>
      </c>
      <c r="M1564" t="n">
        <v>8</v>
      </c>
      <c r="N1564" t="n">
        <v>65.13</v>
      </c>
      <c r="O1564" t="n">
        <v>32093.94</v>
      </c>
      <c r="P1564" t="n">
        <v>247.07</v>
      </c>
      <c r="Q1564" t="n">
        <v>444.58</v>
      </c>
      <c r="R1564" t="n">
        <v>69.5</v>
      </c>
      <c r="S1564" t="n">
        <v>48.21</v>
      </c>
      <c r="T1564" t="n">
        <v>4704.97</v>
      </c>
      <c r="U1564" t="n">
        <v>0.6899999999999999</v>
      </c>
      <c r="V1564" t="n">
        <v>0.78</v>
      </c>
      <c r="W1564" t="n">
        <v>0.18</v>
      </c>
      <c r="X1564" t="n">
        <v>0.27</v>
      </c>
      <c r="Y1564" t="n">
        <v>1</v>
      </c>
      <c r="Z1564" t="n">
        <v>10</v>
      </c>
    </row>
    <row r="1565">
      <c r="A1565" t="n">
        <v>82</v>
      </c>
      <c r="B1565" t="n">
        <v>115</v>
      </c>
      <c r="C1565" t="inlineStr">
        <is>
          <t xml:space="preserve">CONCLUIDO	</t>
        </is>
      </c>
      <c r="D1565" t="n">
        <v>4.8439</v>
      </c>
      <c r="E1565" t="n">
        <v>20.64</v>
      </c>
      <c r="F1565" t="n">
        <v>17.55</v>
      </c>
      <c r="G1565" t="n">
        <v>105.27</v>
      </c>
      <c r="H1565" t="n">
        <v>1.48</v>
      </c>
      <c r="I1565" t="n">
        <v>10</v>
      </c>
      <c r="J1565" t="n">
        <v>258.78</v>
      </c>
      <c r="K1565" t="n">
        <v>56.94</v>
      </c>
      <c r="L1565" t="n">
        <v>21.5</v>
      </c>
      <c r="M1565" t="n">
        <v>8</v>
      </c>
      <c r="N1565" t="n">
        <v>65.34</v>
      </c>
      <c r="O1565" t="n">
        <v>32150.72</v>
      </c>
      <c r="P1565" t="n">
        <v>246.37</v>
      </c>
      <c r="Q1565" t="n">
        <v>444.55</v>
      </c>
      <c r="R1565" t="n">
        <v>69.41</v>
      </c>
      <c r="S1565" t="n">
        <v>48.21</v>
      </c>
      <c r="T1565" t="n">
        <v>4662.31</v>
      </c>
      <c r="U1565" t="n">
        <v>0.6899999999999999</v>
      </c>
      <c r="V1565" t="n">
        <v>0.78</v>
      </c>
      <c r="W1565" t="n">
        <v>0.18</v>
      </c>
      <c r="X1565" t="n">
        <v>0.27</v>
      </c>
      <c r="Y1565" t="n">
        <v>1</v>
      </c>
      <c r="Z1565" t="n">
        <v>10</v>
      </c>
    </row>
    <row r="1566">
      <c r="A1566" t="n">
        <v>83</v>
      </c>
      <c r="B1566" t="n">
        <v>115</v>
      </c>
      <c r="C1566" t="inlineStr">
        <is>
          <t xml:space="preserve">CONCLUIDO	</t>
        </is>
      </c>
      <c r="D1566" t="n">
        <v>4.8424</v>
      </c>
      <c r="E1566" t="n">
        <v>20.65</v>
      </c>
      <c r="F1566" t="n">
        <v>17.55</v>
      </c>
      <c r="G1566" t="n">
        <v>105.31</v>
      </c>
      <c r="H1566" t="n">
        <v>1.49</v>
      </c>
      <c r="I1566" t="n">
        <v>10</v>
      </c>
      <c r="J1566" t="n">
        <v>259.24</v>
      </c>
      <c r="K1566" t="n">
        <v>56.94</v>
      </c>
      <c r="L1566" t="n">
        <v>21.75</v>
      </c>
      <c r="M1566" t="n">
        <v>8</v>
      </c>
      <c r="N1566" t="n">
        <v>65.55</v>
      </c>
      <c r="O1566" t="n">
        <v>32207.59</v>
      </c>
      <c r="P1566" t="n">
        <v>245.76</v>
      </c>
      <c r="Q1566" t="n">
        <v>444.55</v>
      </c>
      <c r="R1566" t="n">
        <v>69.56999999999999</v>
      </c>
      <c r="S1566" t="n">
        <v>48.21</v>
      </c>
      <c r="T1566" t="n">
        <v>4738.71</v>
      </c>
      <c r="U1566" t="n">
        <v>0.6899999999999999</v>
      </c>
      <c r="V1566" t="n">
        <v>0.78</v>
      </c>
      <c r="W1566" t="n">
        <v>0.18</v>
      </c>
      <c r="X1566" t="n">
        <v>0.27</v>
      </c>
      <c r="Y1566" t="n">
        <v>1</v>
      </c>
      <c r="Z1566" t="n">
        <v>10</v>
      </c>
    </row>
    <row r="1567">
      <c r="A1567" t="n">
        <v>84</v>
      </c>
      <c r="B1567" t="n">
        <v>115</v>
      </c>
      <c r="C1567" t="inlineStr">
        <is>
          <t xml:space="preserve">CONCLUIDO	</t>
        </is>
      </c>
      <c r="D1567" t="n">
        <v>4.8658</v>
      </c>
      <c r="E1567" t="n">
        <v>20.55</v>
      </c>
      <c r="F1567" t="n">
        <v>17.5</v>
      </c>
      <c r="G1567" t="n">
        <v>116.64</v>
      </c>
      <c r="H1567" t="n">
        <v>1.51</v>
      </c>
      <c r="I1567" t="n">
        <v>9</v>
      </c>
      <c r="J1567" t="n">
        <v>259.71</v>
      </c>
      <c r="K1567" t="n">
        <v>56.94</v>
      </c>
      <c r="L1567" t="n">
        <v>22</v>
      </c>
      <c r="M1567" t="n">
        <v>7</v>
      </c>
      <c r="N1567" t="n">
        <v>65.76000000000001</v>
      </c>
      <c r="O1567" t="n">
        <v>32264.54</v>
      </c>
      <c r="P1567" t="n">
        <v>244.57</v>
      </c>
      <c r="Q1567" t="n">
        <v>444.55</v>
      </c>
      <c r="R1567" t="n">
        <v>67.73</v>
      </c>
      <c r="S1567" t="n">
        <v>48.21</v>
      </c>
      <c r="T1567" t="n">
        <v>3825.13</v>
      </c>
      <c r="U1567" t="n">
        <v>0.71</v>
      </c>
      <c r="V1567" t="n">
        <v>0.78</v>
      </c>
      <c r="W1567" t="n">
        <v>0.18</v>
      </c>
      <c r="X1567" t="n">
        <v>0.22</v>
      </c>
      <c r="Y1567" t="n">
        <v>1</v>
      </c>
      <c r="Z1567" t="n">
        <v>10</v>
      </c>
    </row>
    <row r="1568">
      <c r="A1568" t="n">
        <v>85</v>
      </c>
      <c r="B1568" t="n">
        <v>115</v>
      </c>
      <c r="C1568" t="inlineStr">
        <is>
          <t xml:space="preserve">CONCLUIDO	</t>
        </is>
      </c>
      <c r="D1568" t="n">
        <v>4.8641</v>
      </c>
      <c r="E1568" t="n">
        <v>20.56</v>
      </c>
      <c r="F1568" t="n">
        <v>17.5</v>
      </c>
      <c r="G1568" t="n">
        <v>116.69</v>
      </c>
      <c r="H1568" t="n">
        <v>1.52</v>
      </c>
      <c r="I1568" t="n">
        <v>9</v>
      </c>
      <c r="J1568" t="n">
        <v>260.17</v>
      </c>
      <c r="K1568" t="n">
        <v>56.94</v>
      </c>
      <c r="L1568" t="n">
        <v>22.25</v>
      </c>
      <c r="M1568" t="n">
        <v>7</v>
      </c>
      <c r="N1568" t="n">
        <v>65.98</v>
      </c>
      <c r="O1568" t="n">
        <v>32321.56</v>
      </c>
      <c r="P1568" t="n">
        <v>244.86</v>
      </c>
      <c r="Q1568" t="n">
        <v>444.55</v>
      </c>
      <c r="R1568" t="n">
        <v>67.95</v>
      </c>
      <c r="S1568" t="n">
        <v>48.21</v>
      </c>
      <c r="T1568" t="n">
        <v>3932.55</v>
      </c>
      <c r="U1568" t="n">
        <v>0.71</v>
      </c>
      <c r="V1568" t="n">
        <v>0.78</v>
      </c>
      <c r="W1568" t="n">
        <v>0.18</v>
      </c>
      <c r="X1568" t="n">
        <v>0.23</v>
      </c>
      <c r="Y1568" t="n">
        <v>1</v>
      </c>
      <c r="Z1568" t="n">
        <v>10</v>
      </c>
    </row>
    <row r="1569">
      <c r="A1569" t="n">
        <v>86</v>
      </c>
      <c r="B1569" t="n">
        <v>115</v>
      </c>
      <c r="C1569" t="inlineStr">
        <is>
          <t xml:space="preserve">CONCLUIDO	</t>
        </is>
      </c>
      <c r="D1569" t="n">
        <v>4.8628</v>
      </c>
      <c r="E1569" t="n">
        <v>20.56</v>
      </c>
      <c r="F1569" t="n">
        <v>17.51</v>
      </c>
      <c r="G1569" t="n">
        <v>116.72</v>
      </c>
      <c r="H1569" t="n">
        <v>1.54</v>
      </c>
      <c r="I1569" t="n">
        <v>9</v>
      </c>
      <c r="J1569" t="n">
        <v>260.63</v>
      </c>
      <c r="K1569" t="n">
        <v>56.94</v>
      </c>
      <c r="L1569" t="n">
        <v>22.5</v>
      </c>
      <c r="M1569" t="n">
        <v>7</v>
      </c>
      <c r="N1569" t="n">
        <v>66.19</v>
      </c>
      <c r="O1569" t="n">
        <v>32378.67</v>
      </c>
      <c r="P1569" t="n">
        <v>244.99</v>
      </c>
      <c r="Q1569" t="n">
        <v>444.55</v>
      </c>
      <c r="R1569" t="n">
        <v>68.19</v>
      </c>
      <c r="S1569" t="n">
        <v>48.21</v>
      </c>
      <c r="T1569" t="n">
        <v>4056.24</v>
      </c>
      <c r="U1569" t="n">
        <v>0.71</v>
      </c>
      <c r="V1569" t="n">
        <v>0.78</v>
      </c>
      <c r="W1569" t="n">
        <v>0.18</v>
      </c>
      <c r="X1569" t="n">
        <v>0.23</v>
      </c>
      <c r="Y1569" t="n">
        <v>1</v>
      </c>
      <c r="Z1569" t="n">
        <v>10</v>
      </c>
    </row>
    <row r="1570">
      <c r="A1570" t="n">
        <v>87</v>
      </c>
      <c r="B1570" t="n">
        <v>115</v>
      </c>
      <c r="C1570" t="inlineStr">
        <is>
          <t xml:space="preserve">CONCLUIDO	</t>
        </is>
      </c>
      <c r="D1570" t="n">
        <v>4.8665</v>
      </c>
      <c r="E1570" t="n">
        <v>20.55</v>
      </c>
      <c r="F1570" t="n">
        <v>17.49</v>
      </c>
      <c r="G1570" t="n">
        <v>116.62</v>
      </c>
      <c r="H1570" t="n">
        <v>1.55</v>
      </c>
      <c r="I1570" t="n">
        <v>9</v>
      </c>
      <c r="J1570" t="n">
        <v>261.09</v>
      </c>
      <c r="K1570" t="n">
        <v>56.94</v>
      </c>
      <c r="L1570" t="n">
        <v>22.75</v>
      </c>
      <c r="M1570" t="n">
        <v>7</v>
      </c>
      <c r="N1570" t="n">
        <v>66.40000000000001</v>
      </c>
      <c r="O1570" t="n">
        <v>32435.86</v>
      </c>
      <c r="P1570" t="n">
        <v>244.95</v>
      </c>
      <c r="Q1570" t="n">
        <v>444.55</v>
      </c>
      <c r="R1570" t="n">
        <v>67.61</v>
      </c>
      <c r="S1570" t="n">
        <v>48.21</v>
      </c>
      <c r="T1570" t="n">
        <v>3766.33</v>
      </c>
      <c r="U1570" t="n">
        <v>0.71</v>
      </c>
      <c r="V1570" t="n">
        <v>0.78</v>
      </c>
      <c r="W1570" t="n">
        <v>0.18</v>
      </c>
      <c r="X1570" t="n">
        <v>0.22</v>
      </c>
      <c r="Y1570" t="n">
        <v>1</v>
      </c>
      <c r="Z1570" t="n">
        <v>10</v>
      </c>
    </row>
    <row r="1571">
      <c r="A1571" t="n">
        <v>88</v>
      </c>
      <c r="B1571" t="n">
        <v>115</v>
      </c>
      <c r="C1571" t="inlineStr">
        <is>
          <t xml:space="preserve">CONCLUIDO	</t>
        </is>
      </c>
      <c r="D1571" t="n">
        <v>4.8637</v>
      </c>
      <c r="E1571" t="n">
        <v>20.56</v>
      </c>
      <c r="F1571" t="n">
        <v>17.5</v>
      </c>
      <c r="G1571" t="n">
        <v>116.7</v>
      </c>
      <c r="H1571" t="n">
        <v>1.56</v>
      </c>
      <c r="I1571" t="n">
        <v>9</v>
      </c>
      <c r="J1571" t="n">
        <v>261.56</v>
      </c>
      <c r="K1571" t="n">
        <v>56.94</v>
      </c>
      <c r="L1571" t="n">
        <v>23</v>
      </c>
      <c r="M1571" t="n">
        <v>7</v>
      </c>
      <c r="N1571" t="n">
        <v>66.62</v>
      </c>
      <c r="O1571" t="n">
        <v>32493.12</v>
      </c>
      <c r="P1571" t="n">
        <v>245.06</v>
      </c>
      <c r="Q1571" t="n">
        <v>444.55</v>
      </c>
      <c r="R1571" t="n">
        <v>68.09999999999999</v>
      </c>
      <c r="S1571" t="n">
        <v>48.21</v>
      </c>
      <c r="T1571" t="n">
        <v>4009.04</v>
      </c>
      <c r="U1571" t="n">
        <v>0.71</v>
      </c>
      <c r="V1571" t="n">
        <v>0.78</v>
      </c>
      <c r="W1571" t="n">
        <v>0.18</v>
      </c>
      <c r="X1571" t="n">
        <v>0.23</v>
      </c>
      <c r="Y1571" t="n">
        <v>1</v>
      </c>
      <c r="Z1571" t="n">
        <v>10</v>
      </c>
    </row>
    <row r="1572">
      <c r="A1572" t="n">
        <v>89</v>
      </c>
      <c r="B1572" t="n">
        <v>115</v>
      </c>
      <c r="C1572" t="inlineStr">
        <is>
          <t xml:space="preserve">CONCLUIDO	</t>
        </is>
      </c>
      <c r="D1572" t="n">
        <v>4.8636</v>
      </c>
      <c r="E1572" t="n">
        <v>20.56</v>
      </c>
      <c r="F1572" t="n">
        <v>17.51</v>
      </c>
      <c r="G1572" t="n">
        <v>116.7</v>
      </c>
      <c r="H1572" t="n">
        <v>1.58</v>
      </c>
      <c r="I1572" t="n">
        <v>9</v>
      </c>
      <c r="J1572" t="n">
        <v>262.02</v>
      </c>
      <c r="K1572" t="n">
        <v>56.94</v>
      </c>
      <c r="L1572" t="n">
        <v>23.25</v>
      </c>
      <c r="M1572" t="n">
        <v>7</v>
      </c>
      <c r="N1572" t="n">
        <v>66.83</v>
      </c>
      <c r="O1572" t="n">
        <v>32550.47</v>
      </c>
      <c r="P1572" t="n">
        <v>245.48</v>
      </c>
      <c r="Q1572" t="n">
        <v>444.55</v>
      </c>
      <c r="R1572" t="n">
        <v>68.05</v>
      </c>
      <c r="S1572" t="n">
        <v>48.21</v>
      </c>
      <c r="T1572" t="n">
        <v>3984.55</v>
      </c>
      <c r="U1572" t="n">
        <v>0.71</v>
      </c>
      <c r="V1572" t="n">
        <v>0.78</v>
      </c>
      <c r="W1572" t="n">
        <v>0.18</v>
      </c>
      <c r="X1572" t="n">
        <v>0.23</v>
      </c>
      <c r="Y1572" t="n">
        <v>1</v>
      </c>
      <c r="Z1572" t="n">
        <v>10</v>
      </c>
    </row>
    <row r="1573">
      <c r="A1573" t="n">
        <v>90</v>
      </c>
      <c r="B1573" t="n">
        <v>115</v>
      </c>
      <c r="C1573" t="inlineStr">
        <is>
          <t xml:space="preserve">CONCLUIDO	</t>
        </is>
      </c>
      <c r="D1573" t="n">
        <v>4.8646</v>
      </c>
      <c r="E1573" t="n">
        <v>20.56</v>
      </c>
      <c r="F1573" t="n">
        <v>17.5</v>
      </c>
      <c r="G1573" t="n">
        <v>116.67</v>
      </c>
      <c r="H1573" t="n">
        <v>1.59</v>
      </c>
      <c r="I1573" t="n">
        <v>9</v>
      </c>
      <c r="J1573" t="n">
        <v>262.49</v>
      </c>
      <c r="K1573" t="n">
        <v>56.94</v>
      </c>
      <c r="L1573" t="n">
        <v>23.5</v>
      </c>
      <c r="M1573" t="n">
        <v>7</v>
      </c>
      <c r="N1573" t="n">
        <v>67.05</v>
      </c>
      <c r="O1573" t="n">
        <v>32607.89</v>
      </c>
      <c r="P1573" t="n">
        <v>245.21</v>
      </c>
      <c r="Q1573" t="n">
        <v>444.55</v>
      </c>
      <c r="R1573" t="n">
        <v>67.95999999999999</v>
      </c>
      <c r="S1573" t="n">
        <v>48.21</v>
      </c>
      <c r="T1573" t="n">
        <v>3941.82</v>
      </c>
      <c r="U1573" t="n">
        <v>0.71</v>
      </c>
      <c r="V1573" t="n">
        <v>0.78</v>
      </c>
      <c r="W1573" t="n">
        <v>0.18</v>
      </c>
      <c r="X1573" t="n">
        <v>0.22</v>
      </c>
      <c r="Y1573" t="n">
        <v>1</v>
      </c>
      <c r="Z1573" t="n">
        <v>10</v>
      </c>
    </row>
    <row r="1574">
      <c r="A1574" t="n">
        <v>91</v>
      </c>
      <c r="B1574" t="n">
        <v>115</v>
      </c>
      <c r="C1574" t="inlineStr">
        <is>
          <t xml:space="preserve">CONCLUIDO	</t>
        </is>
      </c>
      <c r="D1574" t="n">
        <v>4.8683</v>
      </c>
      <c r="E1574" t="n">
        <v>20.54</v>
      </c>
      <c r="F1574" t="n">
        <v>17.49</v>
      </c>
      <c r="G1574" t="n">
        <v>116.57</v>
      </c>
      <c r="H1574" t="n">
        <v>1.61</v>
      </c>
      <c r="I1574" t="n">
        <v>9</v>
      </c>
      <c r="J1574" t="n">
        <v>262.96</v>
      </c>
      <c r="K1574" t="n">
        <v>56.94</v>
      </c>
      <c r="L1574" t="n">
        <v>23.75</v>
      </c>
      <c r="M1574" t="n">
        <v>7</v>
      </c>
      <c r="N1574" t="n">
        <v>67.26000000000001</v>
      </c>
      <c r="O1574" t="n">
        <v>32665.4</v>
      </c>
      <c r="P1574" t="n">
        <v>244.31</v>
      </c>
      <c r="Q1574" t="n">
        <v>444.55</v>
      </c>
      <c r="R1574" t="n">
        <v>67.3</v>
      </c>
      <c r="S1574" t="n">
        <v>48.21</v>
      </c>
      <c r="T1574" t="n">
        <v>3612.09</v>
      </c>
      <c r="U1574" t="n">
        <v>0.72</v>
      </c>
      <c r="V1574" t="n">
        <v>0.78</v>
      </c>
      <c r="W1574" t="n">
        <v>0.18</v>
      </c>
      <c r="X1574" t="n">
        <v>0.21</v>
      </c>
      <c r="Y1574" t="n">
        <v>1</v>
      </c>
      <c r="Z1574" t="n">
        <v>10</v>
      </c>
    </row>
    <row r="1575">
      <c r="A1575" t="n">
        <v>92</v>
      </c>
      <c r="B1575" t="n">
        <v>115</v>
      </c>
      <c r="C1575" t="inlineStr">
        <is>
          <t xml:space="preserve">CONCLUIDO	</t>
        </is>
      </c>
      <c r="D1575" t="n">
        <v>4.8702</v>
      </c>
      <c r="E1575" t="n">
        <v>20.53</v>
      </c>
      <c r="F1575" t="n">
        <v>17.48</v>
      </c>
      <c r="G1575" t="n">
        <v>116.51</v>
      </c>
      <c r="H1575" t="n">
        <v>1.62</v>
      </c>
      <c r="I1575" t="n">
        <v>9</v>
      </c>
      <c r="J1575" t="n">
        <v>263.42</v>
      </c>
      <c r="K1575" t="n">
        <v>56.94</v>
      </c>
      <c r="L1575" t="n">
        <v>24</v>
      </c>
      <c r="M1575" t="n">
        <v>7</v>
      </c>
      <c r="N1575" t="n">
        <v>67.48</v>
      </c>
      <c r="O1575" t="n">
        <v>32722.99</v>
      </c>
      <c r="P1575" t="n">
        <v>243.88</v>
      </c>
      <c r="Q1575" t="n">
        <v>444.55</v>
      </c>
      <c r="R1575" t="n">
        <v>67.04000000000001</v>
      </c>
      <c r="S1575" t="n">
        <v>48.21</v>
      </c>
      <c r="T1575" t="n">
        <v>3479.7</v>
      </c>
      <c r="U1575" t="n">
        <v>0.72</v>
      </c>
      <c r="V1575" t="n">
        <v>0.78</v>
      </c>
      <c r="W1575" t="n">
        <v>0.18</v>
      </c>
      <c r="X1575" t="n">
        <v>0.2</v>
      </c>
      <c r="Y1575" t="n">
        <v>1</v>
      </c>
      <c r="Z1575" t="n">
        <v>10</v>
      </c>
    </row>
    <row r="1576">
      <c r="A1576" t="n">
        <v>93</v>
      </c>
      <c r="B1576" t="n">
        <v>115</v>
      </c>
      <c r="C1576" t="inlineStr">
        <is>
          <t xml:space="preserve">CONCLUIDO	</t>
        </is>
      </c>
      <c r="D1576" t="n">
        <v>4.8736</v>
      </c>
      <c r="E1576" t="n">
        <v>20.52</v>
      </c>
      <c r="F1576" t="n">
        <v>17.46</v>
      </c>
      <c r="G1576" t="n">
        <v>116.42</v>
      </c>
      <c r="H1576" t="n">
        <v>1.64</v>
      </c>
      <c r="I1576" t="n">
        <v>9</v>
      </c>
      <c r="J1576" t="n">
        <v>263.89</v>
      </c>
      <c r="K1576" t="n">
        <v>56.94</v>
      </c>
      <c r="L1576" t="n">
        <v>24.25</v>
      </c>
      <c r="M1576" t="n">
        <v>7</v>
      </c>
      <c r="N1576" t="n">
        <v>67.7</v>
      </c>
      <c r="O1576" t="n">
        <v>32780.66</v>
      </c>
      <c r="P1576" t="n">
        <v>243.46</v>
      </c>
      <c r="Q1576" t="n">
        <v>444.55</v>
      </c>
      <c r="R1576" t="n">
        <v>66.7</v>
      </c>
      <c r="S1576" t="n">
        <v>48.21</v>
      </c>
      <c r="T1576" t="n">
        <v>3309.19</v>
      </c>
      <c r="U1576" t="n">
        <v>0.72</v>
      </c>
      <c r="V1576" t="n">
        <v>0.78</v>
      </c>
      <c r="W1576" t="n">
        <v>0.17</v>
      </c>
      <c r="X1576" t="n">
        <v>0.19</v>
      </c>
      <c r="Y1576" t="n">
        <v>1</v>
      </c>
      <c r="Z1576" t="n">
        <v>10</v>
      </c>
    </row>
    <row r="1577">
      <c r="A1577" t="n">
        <v>94</v>
      </c>
      <c r="B1577" t="n">
        <v>115</v>
      </c>
      <c r="C1577" t="inlineStr">
        <is>
          <t xml:space="preserve">CONCLUIDO	</t>
        </is>
      </c>
      <c r="D1577" t="n">
        <v>4.859</v>
      </c>
      <c r="E1577" t="n">
        <v>20.58</v>
      </c>
      <c r="F1577" t="n">
        <v>17.52</v>
      </c>
      <c r="G1577" t="n">
        <v>116.83</v>
      </c>
      <c r="H1577" t="n">
        <v>1.65</v>
      </c>
      <c r="I1577" t="n">
        <v>9</v>
      </c>
      <c r="J1577" t="n">
        <v>264.36</v>
      </c>
      <c r="K1577" t="n">
        <v>56.94</v>
      </c>
      <c r="L1577" t="n">
        <v>24.5</v>
      </c>
      <c r="M1577" t="n">
        <v>7</v>
      </c>
      <c r="N1577" t="n">
        <v>67.92</v>
      </c>
      <c r="O1577" t="n">
        <v>32838.42</v>
      </c>
      <c r="P1577" t="n">
        <v>243.81</v>
      </c>
      <c r="Q1577" t="n">
        <v>444.55</v>
      </c>
      <c r="R1577" t="n">
        <v>68.91</v>
      </c>
      <c r="S1577" t="n">
        <v>48.21</v>
      </c>
      <c r="T1577" t="n">
        <v>4415.76</v>
      </c>
      <c r="U1577" t="n">
        <v>0.7</v>
      </c>
      <c r="V1577" t="n">
        <v>0.78</v>
      </c>
      <c r="W1577" t="n">
        <v>0.17</v>
      </c>
      <c r="X1577" t="n">
        <v>0.25</v>
      </c>
      <c r="Y1577" t="n">
        <v>1</v>
      </c>
      <c r="Z1577" t="n">
        <v>10</v>
      </c>
    </row>
    <row r="1578">
      <c r="A1578" t="n">
        <v>95</v>
      </c>
      <c r="B1578" t="n">
        <v>115</v>
      </c>
      <c r="C1578" t="inlineStr">
        <is>
          <t xml:space="preserve">CONCLUIDO	</t>
        </is>
      </c>
      <c r="D1578" t="n">
        <v>4.8583</v>
      </c>
      <c r="E1578" t="n">
        <v>20.58</v>
      </c>
      <c r="F1578" t="n">
        <v>17.53</v>
      </c>
      <c r="G1578" t="n">
        <v>116.85</v>
      </c>
      <c r="H1578" t="n">
        <v>1.66</v>
      </c>
      <c r="I1578" t="n">
        <v>9</v>
      </c>
      <c r="J1578" t="n">
        <v>264.83</v>
      </c>
      <c r="K1578" t="n">
        <v>56.94</v>
      </c>
      <c r="L1578" t="n">
        <v>24.75</v>
      </c>
      <c r="M1578" t="n">
        <v>7</v>
      </c>
      <c r="N1578" t="n">
        <v>68.13</v>
      </c>
      <c r="O1578" t="n">
        <v>32896.26</v>
      </c>
      <c r="P1578" t="n">
        <v>243.38</v>
      </c>
      <c r="Q1578" t="n">
        <v>444.55</v>
      </c>
      <c r="R1578" t="n">
        <v>68.84</v>
      </c>
      <c r="S1578" t="n">
        <v>48.21</v>
      </c>
      <c r="T1578" t="n">
        <v>4377.78</v>
      </c>
      <c r="U1578" t="n">
        <v>0.7</v>
      </c>
      <c r="V1578" t="n">
        <v>0.78</v>
      </c>
      <c r="W1578" t="n">
        <v>0.18</v>
      </c>
      <c r="X1578" t="n">
        <v>0.25</v>
      </c>
      <c r="Y1578" t="n">
        <v>1</v>
      </c>
      <c r="Z1578" t="n">
        <v>10</v>
      </c>
    </row>
    <row r="1579">
      <c r="A1579" t="n">
        <v>96</v>
      </c>
      <c r="B1579" t="n">
        <v>115</v>
      </c>
      <c r="C1579" t="inlineStr">
        <is>
          <t xml:space="preserve">CONCLUIDO	</t>
        </is>
      </c>
      <c r="D1579" t="n">
        <v>4.8837</v>
      </c>
      <c r="E1579" t="n">
        <v>20.48</v>
      </c>
      <c r="F1579" t="n">
        <v>17.46</v>
      </c>
      <c r="G1579" t="n">
        <v>130.98</v>
      </c>
      <c r="H1579" t="n">
        <v>1.68</v>
      </c>
      <c r="I1579" t="n">
        <v>8</v>
      </c>
      <c r="J1579" t="n">
        <v>265.3</v>
      </c>
      <c r="K1579" t="n">
        <v>56.94</v>
      </c>
      <c r="L1579" t="n">
        <v>25</v>
      </c>
      <c r="M1579" t="n">
        <v>6</v>
      </c>
      <c r="N1579" t="n">
        <v>68.34999999999999</v>
      </c>
      <c r="O1579" t="n">
        <v>32954.18</v>
      </c>
      <c r="P1579" t="n">
        <v>242.57</v>
      </c>
      <c r="Q1579" t="n">
        <v>444.55</v>
      </c>
      <c r="R1579" t="n">
        <v>66.76000000000001</v>
      </c>
      <c r="S1579" t="n">
        <v>48.21</v>
      </c>
      <c r="T1579" t="n">
        <v>3347.47</v>
      </c>
      <c r="U1579" t="n">
        <v>0.72</v>
      </c>
      <c r="V1579" t="n">
        <v>0.78</v>
      </c>
      <c r="W1579" t="n">
        <v>0.18</v>
      </c>
      <c r="X1579" t="n">
        <v>0.19</v>
      </c>
      <c r="Y1579" t="n">
        <v>1</v>
      </c>
      <c r="Z1579" t="n">
        <v>10</v>
      </c>
    </row>
    <row r="1580">
      <c r="A1580" t="n">
        <v>97</v>
      </c>
      <c r="B1580" t="n">
        <v>115</v>
      </c>
      <c r="C1580" t="inlineStr">
        <is>
          <t xml:space="preserve">CONCLUIDO	</t>
        </is>
      </c>
      <c r="D1580" t="n">
        <v>4.8816</v>
      </c>
      <c r="E1580" t="n">
        <v>20.48</v>
      </c>
      <c r="F1580" t="n">
        <v>17.47</v>
      </c>
      <c r="G1580" t="n">
        <v>131.05</v>
      </c>
      <c r="H1580" t="n">
        <v>1.69</v>
      </c>
      <c r="I1580" t="n">
        <v>8</v>
      </c>
      <c r="J1580" t="n">
        <v>265.77</v>
      </c>
      <c r="K1580" t="n">
        <v>56.94</v>
      </c>
      <c r="L1580" t="n">
        <v>25.25</v>
      </c>
      <c r="M1580" t="n">
        <v>6</v>
      </c>
      <c r="N1580" t="n">
        <v>68.56999999999999</v>
      </c>
      <c r="O1580" t="n">
        <v>33012.18</v>
      </c>
      <c r="P1580" t="n">
        <v>242.59</v>
      </c>
      <c r="Q1580" t="n">
        <v>444.55</v>
      </c>
      <c r="R1580" t="n">
        <v>67.05</v>
      </c>
      <c r="S1580" t="n">
        <v>48.21</v>
      </c>
      <c r="T1580" t="n">
        <v>3490.68</v>
      </c>
      <c r="U1580" t="n">
        <v>0.72</v>
      </c>
      <c r="V1580" t="n">
        <v>0.78</v>
      </c>
      <c r="W1580" t="n">
        <v>0.18</v>
      </c>
      <c r="X1580" t="n">
        <v>0.2</v>
      </c>
      <c r="Y1580" t="n">
        <v>1</v>
      </c>
      <c r="Z1580" t="n">
        <v>10</v>
      </c>
    </row>
    <row r="1581">
      <c r="A1581" t="n">
        <v>98</v>
      </c>
      <c r="B1581" t="n">
        <v>115</v>
      </c>
      <c r="C1581" t="inlineStr">
        <is>
          <t xml:space="preserve">CONCLUIDO	</t>
        </is>
      </c>
      <c r="D1581" t="n">
        <v>4.8794</v>
      </c>
      <c r="E1581" t="n">
        <v>20.49</v>
      </c>
      <c r="F1581" t="n">
        <v>17.48</v>
      </c>
      <c r="G1581" t="n">
        <v>131.12</v>
      </c>
      <c r="H1581" t="n">
        <v>1.7</v>
      </c>
      <c r="I1581" t="n">
        <v>8</v>
      </c>
      <c r="J1581" t="n">
        <v>266.24</v>
      </c>
      <c r="K1581" t="n">
        <v>56.94</v>
      </c>
      <c r="L1581" t="n">
        <v>25.5</v>
      </c>
      <c r="M1581" t="n">
        <v>6</v>
      </c>
      <c r="N1581" t="n">
        <v>68.8</v>
      </c>
      <c r="O1581" t="n">
        <v>33070.26</v>
      </c>
      <c r="P1581" t="n">
        <v>242.79</v>
      </c>
      <c r="Q1581" t="n">
        <v>444.55</v>
      </c>
      <c r="R1581" t="n">
        <v>67.31</v>
      </c>
      <c r="S1581" t="n">
        <v>48.21</v>
      </c>
      <c r="T1581" t="n">
        <v>3621.11</v>
      </c>
      <c r="U1581" t="n">
        <v>0.72</v>
      </c>
      <c r="V1581" t="n">
        <v>0.78</v>
      </c>
      <c r="W1581" t="n">
        <v>0.18</v>
      </c>
      <c r="X1581" t="n">
        <v>0.21</v>
      </c>
      <c r="Y1581" t="n">
        <v>1</v>
      </c>
      <c r="Z1581" t="n">
        <v>10</v>
      </c>
    </row>
    <row r="1582">
      <c r="A1582" t="n">
        <v>99</v>
      </c>
      <c r="B1582" t="n">
        <v>115</v>
      </c>
      <c r="C1582" t="inlineStr">
        <is>
          <t xml:space="preserve">CONCLUIDO	</t>
        </is>
      </c>
      <c r="D1582" t="n">
        <v>4.8808</v>
      </c>
      <c r="E1582" t="n">
        <v>20.49</v>
      </c>
      <c r="F1582" t="n">
        <v>17.48</v>
      </c>
      <c r="G1582" t="n">
        <v>131.07</v>
      </c>
      <c r="H1582" t="n">
        <v>1.72</v>
      </c>
      <c r="I1582" t="n">
        <v>8</v>
      </c>
      <c r="J1582" t="n">
        <v>266.71</v>
      </c>
      <c r="K1582" t="n">
        <v>56.94</v>
      </c>
      <c r="L1582" t="n">
        <v>25.75</v>
      </c>
      <c r="M1582" t="n">
        <v>6</v>
      </c>
      <c r="N1582" t="n">
        <v>69.02</v>
      </c>
      <c r="O1582" t="n">
        <v>33128.44</v>
      </c>
      <c r="P1582" t="n">
        <v>242.38</v>
      </c>
      <c r="Q1582" t="n">
        <v>444.55</v>
      </c>
      <c r="R1582" t="n">
        <v>67.06999999999999</v>
      </c>
      <c r="S1582" t="n">
        <v>48.21</v>
      </c>
      <c r="T1582" t="n">
        <v>3500.93</v>
      </c>
      <c r="U1582" t="n">
        <v>0.72</v>
      </c>
      <c r="V1582" t="n">
        <v>0.78</v>
      </c>
      <c r="W1582" t="n">
        <v>0.18</v>
      </c>
      <c r="X1582" t="n">
        <v>0.2</v>
      </c>
      <c r="Y1582" t="n">
        <v>1</v>
      </c>
      <c r="Z1582" t="n">
        <v>10</v>
      </c>
    </row>
    <row r="1583">
      <c r="A1583" t="n">
        <v>100</v>
      </c>
      <c r="B1583" t="n">
        <v>115</v>
      </c>
      <c r="C1583" t="inlineStr">
        <is>
          <t xml:space="preserve">CONCLUIDO	</t>
        </is>
      </c>
      <c r="D1583" t="n">
        <v>4.8804</v>
      </c>
      <c r="E1583" t="n">
        <v>20.49</v>
      </c>
      <c r="F1583" t="n">
        <v>17.48</v>
      </c>
      <c r="G1583" t="n">
        <v>131.09</v>
      </c>
      <c r="H1583" t="n">
        <v>1.73</v>
      </c>
      <c r="I1583" t="n">
        <v>8</v>
      </c>
      <c r="J1583" t="n">
        <v>267.18</v>
      </c>
      <c r="K1583" t="n">
        <v>56.94</v>
      </c>
      <c r="L1583" t="n">
        <v>26</v>
      </c>
      <c r="M1583" t="n">
        <v>6</v>
      </c>
      <c r="N1583" t="n">
        <v>69.23999999999999</v>
      </c>
      <c r="O1583" t="n">
        <v>33186.69</v>
      </c>
      <c r="P1583" t="n">
        <v>242.29</v>
      </c>
      <c r="Q1583" t="n">
        <v>444.55</v>
      </c>
      <c r="R1583" t="n">
        <v>67.18000000000001</v>
      </c>
      <c r="S1583" t="n">
        <v>48.21</v>
      </c>
      <c r="T1583" t="n">
        <v>3554.03</v>
      </c>
      <c r="U1583" t="n">
        <v>0.72</v>
      </c>
      <c r="V1583" t="n">
        <v>0.78</v>
      </c>
      <c r="W1583" t="n">
        <v>0.18</v>
      </c>
      <c r="X1583" t="n">
        <v>0.2</v>
      </c>
      <c r="Y1583" t="n">
        <v>1</v>
      </c>
      <c r="Z1583" t="n">
        <v>10</v>
      </c>
    </row>
    <row r="1584">
      <c r="A1584" t="n">
        <v>101</v>
      </c>
      <c r="B1584" t="n">
        <v>115</v>
      </c>
      <c r="C1584" t="inlineStr">
        <is>
          <t xml:space="preserve">CONCLUIDO	</t>
        </is>
      </c>
      <c r="D1584" t="n">
        <v>4.8814</v>
      </c>
      <c r="E1584" t="n">
        <v>20.49</v>
      </c>
      <c r="F1584" t="n">
        <v>17.47</v>
      </c>
      <c r="G1584" t="n">
        <v>131.06</v>
      </c>
      <c r="H1584" t="n">
        <v>1.75</v>
      </c>
      <c r="I1584" t="n">
        <v>8</v>
      </c>
      <c r="J1584" t="n">
        <v>267.66</v>
      </c>
      <c r="K1584" t="n">
        <v>56.94</v>
      </c>
      <c r="L1584" t="n">
        <v>26.25</v>
      </c>
      <c r="M1584" t="n">
        <v>6</v>
      </c>
      <c r="N1584" t="n">
        <v>69.45999999999999</v>
      </c>
      <c r="O1584" t="n">
        <v>33245.03</v>
      </c>
      <c r="P1584" t="n">
        <v>241.95</v>
      </c>
      <c r="Q1584" t="n">
        <v>444.55</v>
      </c>
      <c r="R1584" t="n">
        <v>67.06</v>
      </c>
      <c r="S1584" t="n">
        <v>48.21</v>
      </c>
      <c r="T1584" t="n">
        <v>3495.8</v>
      </c>
      <c r="U1584" t="n">
        <v>0.72</v>
      </c>
      <c r="V1584" t="n">
        <v>0.78</v>
      </c>
      <c r="W1584" t="n">
        <v>0.18</v>
      </c>
      <c r="X1584" t="n">
        <v>0.2</v>
      </c>
      <c r="Y1584" t="n">
        <v>1</v>
      </c>
      <c r="Z1584" t="n">
        <v>10</v>
      </c>
    </row>
    <row r="1585">
      <c r="A1585" t="n">
        <v>102</v>
      </c>
      <c r="B1585" t="n">
        <v>115</v>
      </c>
      <c r="C1585" t="inlineStr">
        <is>
          <t xml:space="preserve">CONCLUIDO	</t>
        </is>
      </c>
      <c r="D1585" t="n">
        <v>4.8791</v>
      </c>
      <c r="E1585" t="n">
        <v>20.5</v>
      </c>
      <c r="F1585" t="n">
        <v>17.48</v>
      </c>
      <c r="G1585" t="n">
        <v>131.13</v>
      </c>
      <c r="H1585" t="n">
        <v>1.76</v>
      </c>
      <c r="I1585" t="n">
        <v>8</v>
      </c>
      <c r="J1585" t="n">
        <v>268.13</v>
      </c>
      <c r="K1585" t="n">
        <v>56.94</v>
      </c>
      <c r="L1585" t="n">
        <v>26.5</v>
      </c>
      <c r="M1585" t="n">
        <v>6</v>
      </c>
      <c r="N1585" t="n">
        <v>69.69</v>
      </c>
      <c r="O1585" t="n">
        <v>33303.46</v>
      </c>
      <c r="P1585" t="n">
        <v>241.82</v>
      </c>
      <c r="Q1585" t="n">
        <v>444.55</v>
      </c>
      <c r="R1585" t="n">
        <v>67.42</v>
      </c>
      <c r="S1585" t="n">
        <v>48.21</v>
      </c>
      <c r="T1585" t="n">
        <v>3673.46</v>
      </c>
      <c r="U1585" t="n">
        <v>0.72</v>
      </c>
      <c r="V1585" t="n">
        <v>0.78</v>
      </c>
      <c r="W1585" t="n">
        <v>0.18</v>
      </c>
      <c r="X1585" t="n">
        <v>0.21</v>
      </c>
      <c r="Y1585" t="n">
        <v>1</v>
      </c>
      <c r="Z1585" t="n">
        <v>10</v>
      </c>
    </row>
    <row r="1586">
      <c r="A1586" t="n">
        <v>103</v>
      </c>
      <c r="B1586" t="n">
        <v>115</v>
      </c>
      <c r="C1586" t="inlineStr">
        <is>
          <t xml:space="preserve">CONCLUIDO	</t>
        </is>
      </c>
      <c r="D1586" t="n">
        <v>4.8862</v>
      </c>
      <c r="E1586" t="n">
        <v>20.47</v>
      </c>
      <c r="F1586" t="n">
        <v>17.45</v>
      </c>
      <c r="G1586" t="n">
        <v>130.9</v>
      </c>
      <c r="H1586" t="n">
        <v>1.77</v>
      </c>
      <c r="I1586" t="n">
        <v>8</v>
      </c>
      <c r="J1586" t="n">
        <v>268.6</v>
      </c>
      <c r="K1586" t="n">
        <v>56.94</v>
      </c>
      <c r="L1586" t="n">
        <v>26.75</v>
      </c>
      <c r="M1586" t="n">
        <v>6</v>
      </c>
      <c r="N1586" t="n">
        <v>69.91</v>
      </c>
      <c r="O1586" t="n">
        <v>33361.97</v>
      </c>
      <c r="P1586" t="n">
        <v>241.21</v>
      </c>
      <c r="Q1586" t="n">
        <v>444.55</v>
      </c>
      <c r="R1586" t="n">
        <v>66.3</v>
      </c>
      <c r="S1586" t="n">
        <v>48.21</v>
      </c>
      <c r="T1586" t="n">
        <v>3112.92</v>
      </c>
      <c r="U1586" t="n">
        <v>0.73</v>
      </c>
      <c r="V1586" t="n">
        <v>0.78</v>
      </c>
      <c r="W1586" t="n">
        <v>0.18</v>
      </c>
      <c r="X1586" t="n">
        <v>0.18</v>
      </c>
      <c r="Y1586" t="n">
        <v>1</v>
      </c>
      <c r="Z1586" t="n">
        <v>10</v>
      </c>
    </row>
    <row r="1587">
      <c r="A1587" t="n">
        <v>104</v>
      </c>
      <c r="B1587" t="n">
        <v>115</v>
      </c>
      <c r="C1587" t="inlineStr">
        <is>
          <t xml:space="preserve">CONCLUIDO	</t>
        </is>
      </c>
      <c r="D1587" t="n">
        <v>4.8847</v>
      </c>
      <c r="E1587" t="n">
        <v>20.47</v>
      </c>
      <c r="F1587" t="n">
        <v>17.46</v>
      </c>
      <c r="G1587" t="n">
        <v>130.95</v>
      </c>
      <c r="H1587" t="n">
        <v>1.79</v>
      </c>
      <c r="I1587" t="n">
        <v>8</v>
      </c>
      <c r="J1587" t="n">
        <v>269.08</v>
      </c>
      <c r="K1587" t="n">
        <v>56.94</v>
      </c>
      <c r="L1587" t="n">
        <v>27</v>
      </c>
      <c r="M1587" t="n">
        <v>6</v>
      </c>
      <c r="N1587" t="n">
        <v>70.14</v>
      </c>
      <c r="O1587" t="n">
        <v>33420.56</v>
      </c>
      <c r="P1587" t="n">
        <v>240.9</v>
      </c>
      <c r="Q1587" t="n">
        <v>444.55</v>
      </c>
      <c r="R1587" t="n">
        <v>66.40000000000001</v>
      </c>
      <c r="S1587" t="n">
        <v>48.21</v>
      </c>
      <c r="T1587" t="n">
        <v>3164.27</v>
      </c>
      <c r="U1587" t="n">
        <v>0.73</v>
      </c>
      <c r="V1587" t="n">
        <v>0.78</v>
      </c>
      <c r="W1587" t="n">
        <v>0.18</v>
      </c>
      <c r="X1587" t="n">
        <v>0.18</v>
      </c>
      <c r="Y1587" t="n">
        <v>1</v>
      </c>
      <c r="Z1587" t="n">
        <v>10</v>
      </c>
    </row>
    <row r="1588">
      <c r="A1588" t="n">
        <v>105</v>
      </c>
      <c r="B1588" t="n">
        <v>115</v>
      </c>
      <c r="C1588" t="inlineStr">
        <is>
          <t xml:space="preserve">CONCLUIDO	</t>
        </is>
      </c>
      <c r="D1588" t="n">
        <v>4.8912</v>
      </c>
      <c r="E1588" t="n">
        <v>20.44</v>
      </c>
      <c r="F1588" t="n">
        <v>17.43</v>
      </c>
      <c r="G1588" t="n">
        <v>130.75</v>
      </c>
      <c r="H1588" t="n">
        <v>1.8</v>
      </c>
      <c r="I1588" t="n">
        <v>8</v>
      </c>
      <c r="J1588" t="n">
        <v>269.55</v>
      </c>
      <c r="K1588" t="n">
        <v>56.94</v>
      </c>
      <c r="L1588" t="n">
        <v>27.25</v>
      </c>
      <c r="M1588" t="n">
        <v>6</v>
      </c>
      <c r="N1588" t="n">
        <v>70.36</v>
      </c>
      <c r="O1588" t="n">
        <v>33479.25</v>
      </c>
      <c r="P1588" t="n">
        <v>239.89</v>
      </c>
      <c r="Q1588" t="n">
        <v>444.55</v>
      </c>
      <c r="R1588" t="n">
        <v>65.68000000000001</v>
      </c>
      <c r="S1588" t="n">
        <v>48.21</v>
      </c>
      <c r="T1588" t="n">
        <v>2803.27</v>
      </c>
      <c r="U1588" t="n">
        <v>0.73</v>
      </c>
      <c r="V1588" t="n">
        <v>0.78</v>
      </c>
      <c r="W1588" t="n">
        <v>0.17</v>
      </c>
      <c r="X1588" t="n">
        <v>0.16</v>
      </c>
      <c r="Y1588" t="n">
        <v>1</v>
      </c>
      <c r="Z1588" t="n">
        <v>10</v>
      </c>
    </row>
    <row r="1589">
      <c r="A1589" t="n">
        <v>106</v>
      </c>
      <c r="B1589" t="n">
        <v>115</v>
      </c>
      <c r="C1589" t="inlineStr">
        <is>
          <t xml:space="preserve">CONCLUIDO	</t>
        </is>
      </c>
      <c r="D1589" t="n">
        <v>4.8828</v>
      </c>
      <c r="E1589" t="n">
        <v>20.48</v>
      </c>
      <c r="F1589" t="n">
        <v>17.47</v>
      </c>
      <c r="G1589" t="n">
        <v>131.01</v>
      </c>
      <c r="H1589" t="n">
        <v>1.81</v>
      </c>
      <c r="I1589" t="n">
        <v>8</v>
      </c>
      <c r="J1589" t="n">
        <v>270.03</v>
      </c>
      <c r="K1589" t="n">
        <v>56.94</v>
      </c>
      <c r="L1589" t="n">
        <v>27.5</v>
      </c>
      <c r="M1589" t="n">
        <v>6</v>
      </c>
      <c r="N1589" t="n">
        <v>70.59</v>
      </c>
      <c r="O1589" t="n">
        <v>33538.02</v>
      </c>
      <c r="P1589" t="n">
        <v>240.72</v>
      </c>
      <c r="Q1589" t="n">
        <v>444.58</v>
      </c>
      <c r="R1589" t="n">
        <v>66.94</v>
      </c>
      <c r="S1589" t="n">
        <v>48.21</v>
      </c>
      <c r="T1589" t="n">
        <v>3433.65</v>
      </c>
      <c r="U1589" t="n">
        <v>0.72</v>
      </c>
      <c r="V1589" t="n">
        <v>0.78</v>
      </c>
      <c r="W1589" t="n">
        <v>0.17</v>
      </c>
      <c r="X1589" t="n">
        <v>0.19</v>
      </c>
      <c r="Y1589" t="n">
        <v>1</v>
      </c>
      <c r="Z1589" t="n">
        <v>10</v>
      </c>
    </row>
    <row r="1590">
      <c r="A1590" t="n">
        <v>107</v>
      </c>
      <c r="B1590" t="n">
        <v>115</v>
      </c>
      <c r="C1590" t="inlineStr">
        <is>
          <t xml:space="preserve">CONCLUIDO	</t>
        </is>
      </c>
      <c r="D1590" t="n">
        <v>4.8749</v>
      </c>
      <c r="E1590" t="n">
        <v>20.51</v>
      </c>
      <c r="F1590" t="n">
        <v>17.5</v>
      </c>
      <c r="G1590" t="n">
        <v>131.26</v>
      </c>
      <c r="H1590" t="n">
        <v>1.83</v>
      </c>
      <c r="I1590" t="n">
        <v>8</v>
      </c>
      <c r="J1590" t="n">
        <v>270.51</v>
      </c>
      <c r="K1590" t="n">
        <v>56.94</v>
      </c>
      <c r="L1590" t="n">
        <v>27.75</v>
      </c>
      <c r="M1590" t="n">
        <v>6</v>
      </c>
      <c r="N1590" t="n">
        <v>70.81999999999999</v>
      </c>
      <c r="O1590" t="n">
        <v>33596.87</v>
      </c>
      <c r="P1590" t="n">
        <v>240.41</v>
      </c>
      <c r="Q1590" t="n">
        <v>444.55</v>
      </c>
      <c r="R1590" t="n">
        <v>68</v>
      </c>
      <c r="S1590" t="n">
        <v>48.21</v>
      </c>
      <c r="T1590" t="n">
        <v>3967.33</v>
      </c>
      <c r="U1590" t="n">
        <v>0.71</v>
      </c>
      <c r="V1590" t="n">
        <v>0.78</v>
      </c>
      <c r="W1590" t="n">
        <v>0.18</v>
      </c>
      <c r="X1590" t="n">
        <v>0.22</v>
      </c>
      <c r="Y1590" t="n">
        <v>1</v>
      </c>
      <c r="Z1590" t="n">
        <v>10</v>
      </c>
    </row>
    <row r="1591">
      <c r="A1591" t="n">
        <v>108</v>
      </c>
      <c r="B1591" t="n">
        <v>115</v>
      </c>
      <c r="C1591" t="inlineStr">
        <is>
          <t xml:space="preserve">CONCLUIDO	</t>
        </is>
      </c>
      <c r="D1591" t="n">
        <v>4.8787</v>
      </c>
      <c r="E1591" t="n">
        <v>20.5</v>
      </c>
      <c r="F1591" t="n">
        <v>17.49</v>
      </c>
      <c r="G1591" t="n">
        <v>131.14</v>
      </c>
      <c r="H1591" t="n">
        <v>1.84</v>
      </c>
      <c r="I1591" t="n">
        <v>8</v>
      </c>
      <c r="J1591" t="n">
        <v>270.99</v>
      </c>
      <c r="K1591" t="n">
        <v>56.94</v>
      </c>
      <c r="L1591" t="n">
        <v>28</v>
      </c>
      <c r="M1591" t="n">
        <v>6</v>
      </c>
      <c r="N1591" t="n">
        <v>71.04000000000001</v>
      </c>
      <c r="O1591" t="n">
        <v>33655.82</v>
      </c>
      <c r="P1591" t="n">
        <v>238.91</v>
      </c>
      <c r="Q1591" t="n">
        <v>444.56</v>
      </c>
      <c r="R1591" t="n">
        <v>67.43000000000001</v>
      </c>
      <c r="S1591" t="n">
        <v>48.21</v>
      </c>
      <c r="T1591" t="n">
        <v>3681.91</v>
      </c>
      <c r="U1591" t="n">
        <v>0.71</v>
      </c>
      <c r="V1591" t="n">
        <v>0.78</v>
      </c>
      <c r="W1591" t="n">
        <v>0.18</v>
      </c>
      <c r="X1591" t="n">
        <v>0.21</v>
      </c>
      <c r="Y1591" t="n">
        <v>1</v>
      </c>
      <c r="Z1591" t="n">
        <v>10</v>
      </c>
    </row>
    <row r="1592">
      <c r="A1592" t="n">
        <v>109</v>
      </c>
      <c r="B1592" t="n">
        <v>115</v>
      </c>
      <c r="C1592" t="inlineStr">
        <is>
          <t xml:space="preserve">CONCLUIDO	</t>
        </is>
      </c>
      <c r="D1592" t="n">
        <v>4.8781</v>
      </c>
      <c r="E1592" t="n">
        <v>20.5</v>
      </c>
      <c r="F1592" t="n">
        <v>17.49</v>
      </c>
      <c r="G1592" t="n">
        <v>131.16</v>
      </c>
      <c r="H1592" t="n">
        <v>1.85</v>
      </c>
      <c r="I1592" t="n">
        <v>8</v>
      </c>
      <c r="J1592" t="n">
        <v>271.46</v>
      </c>
      <c r="K1592" t="n">
        <v>56.94</v>
      </c>
      <c r="L1592" t="n">
        <v>28.25</v>
      </c>
      <c r="M1592" t="n">
        <v>6</v>
      </c>
      <c r="N1592" t="n">
        <v>71.27</v>
      </c>
      <c r="O1592" t="n">
        <v>33714.85</v>
      </c>
      <c r="P1592" t="n">
        <v>238.37</v>
      </c>
      <c r="Q1592" t="n">
        <v>444.55</v>
      </c>
      <c r="R1592" t="n">
        <v>67.55</v>
      </c>
      <c r="S1592" t="n">
        <v>48.21</v>
      </c>
      <c r="T1592" t="n">
        <v>3741.08</v>
      </c>
      <c r="U1592" t="n">
        <v>0.71</v>
      </c>
      <c r="V1592" t="n">
        <v>0.78</v>
      </c>
      <c r="W1592" t="n">
        <v>0.18</v>
      </c>
      <c r="X1592" t="n">
        <v>0.21</v>
      </c>
      <c r="Y1592" t="n">
        <v>1</v>
      </c>
      <c r="Z1592" t="n">
        <v>10</v>
      </c>
    </row>
    <row r="1593">
      <c r="A1593" t="n">
        <v>110</v>
      </c>
      <c r="B1593" t="n">
        <v>115</v>
      </c>
      <c r="C1593" t="inlineStr">
        <is>
          <t xml:space="preserve">CONCLUIDO	</t>
        </is>
      </c>
      <c r="D1593" t="n">
        <v>4.9002</v>
      </c>
      <c r="E1593" t="n">
        <v>20.41</v>
      </c>
      <c r="F1593" t="n">
        <v>17.44</v>
      </c>
      <c r="G1593" t="n">
        <v>149.48</v>
      </c>
      <c r="H1593" t="n">
        <v>1.87</v>
      </c>
      <c r="I1593" t="n">
        <v>7</v>
      </c>
      <c r="J1593" t="n">
        <v>271.94</v>
      </c>
      <c r="K1593" t="n">
        <v>56.94</v>
      </c>
      <c r="L1593" t="n">
        <v>28.5</v>
      </c>
      <c r="M1593" t="n">
        <v>5</v>
      </c>
      <c r="N1593" t="n">
        <v>71.5</v>
      </c>
      <c r="O1593" t="n">
        <v>33773.97</v>
      </c>
      <c r="P1593" t="n">
        <v>237.85</v>
      </c>
      <c r="Q1593" t="n">
        <v>444.55</v>
      </c>
      <c r="R1593" t="n">
        <v>65.84</v>
      </c>
      <c r="S1593" t="n">
        <v>48.21</v>
      </c>
      <c r="T1593" t="n">
        <v>2888.68</v>
      </c>
      <c r="U1593" t="n">
        <v>0.73</v>
      </c>
      <c r="V1593" t="n">
        <v>0.78</v>
      </c>
      <c r="W1593" t="n">
        <v>0.18</v>
      </c>
      <c r="X1593" t="n">
        <v>0.16</v>
      </c>
      <c r="Y1593" t="n">
        <v>1</v>
      </c>
      <c r="Z1593" t="n">
        <v>10</v>
      </c>
    </row>
    <row r="1594">
      <c r="A1594" t="n">
        <v>111</v>
      </c>
      <c r="B1594" t="n">
        <v>115</v>
      </c>
      <c r="C1594" t="inlineStr">
        <is>
          <t xml:space="preserve">CONCLUIDO	</t>
        </is>
      </c>
      <c r="D1594" t="n">
        <v>4.8978</v>
      </c>
      <c r="E1594" t="n">
        <v>20.42</v>
      </c>
      <c r="F1594" t="n">
        <v>17.45</v>
      </c>
      <c r="G1594" t="n">
        <v>149.56</v>
      </c>
      <c r="H1594" t="n">
        <v>1.88</v>
      </c>
      <c r="I1594" t="n">
        <v>7</v>
      </c>
      <c r="J1594" t="n">
        <v>272.43</v>
      </c>
      <c r="K1594" t="n">
        <v>56.94</v>
      </c>
      <c r="L1594" t="n">
        <v>28.75</v>
      </c>
      <c r="M1594" t="n">
        <v>5</v>
      </c>
      <c r="N1594" t="n">
        <v>71.73</v>
      </c>
      <c r="O1594" t="n">
        <v>33833.3</v>
      </c>
      <c r="P1594" t="n">
        <v>238.4</v>
      </c>
      <c r="Q1594" t="n">
        <v>444.57</v>
      </c>
      <c r="R1594" t="n">
        <v>66.25</v>
      </c>
      <c r="S1594" t="n">
        <v>48.21</v>
      </c>
      <c r="T1594" t="n">
        <v>3096.34</v>
      </c>
      <c r="U1594" t="n">
        <v>0.73</v>
      </c>
      <c r="V1594" t="n">
        <v>0.78</v>
      </c>
      <c r="W1594" t="n">
        <v>0.17</v>
      </c>
      <c r="X1594" t="n">
        <v>0.17</v>
      </c>
      <c r="Y1594" t="n">
        <v>1</v>
      </c>
      <c r="Z1594" t="n">
        <v>10</v>
      </c>
    </row>
    <row r="1595">
      <c r="A1595" t="n">
        <v>112</v>
      </c>
      <c r="B1595" t="n">
        <v>115</v>
      </c>
      <c r="C1595" t="inlineStr">
        <is>
          <t xml:space="preserve">CONCLUIDO	</t>
        </is>
      </c>
      <c r="D1595" t="n">
        <v>4.8989</v>
      </c>
      <c r="E1595" t="n">
        <v>20.41</v>
      </c>
      <c r="F1595" t="n">
        <v>17.44</v>
      </c>
      <c r="G1595" t="n">
        <v>149.53</v>
      </c>
      <c r="H1595" t="n">
        <v>1.89</v>
      </c>
      <c r="I1595" t="n">
        <v>7</v>
      </c>
      <c r="J1595" t="n">
        <v>272.91</v>
      </c>
      <c r="K1595" t="n">
        <v>56.94</v>
      </c>
      <c r="L1595" t="n">
        <v>29</v>
      </c>
      <c r="M1595" t="n">
        <v>5</v>
      </c>
      <c r="N1595" t="n">
        <v>71.95999999999999</v>
      </c>
      <c r="O1595" t="n">
        <v>33892.61</v>
      </c>
      <c r="P1595" t="n">
        <v>238.53</v>
      </c>
      <c r="Q1595" t="n">
        <v>444.56</v>
      </c>
      <c r="R1595" t="n">
        <v>66.06</v>
      </c>
      <c r="S1595" t="n">
        <v>48.21</v>
      </c>
      <c r="T1595" t="n">
        <v>2999.64</v>
      </c>
      <c r="U1595" t="n">
        <v>0.73</v>
      </c>
      <c r="V1595" t="n">
        <v>0.78</v>
      </c>
      <c r="W1595" t="n">
        <v>0.18</v>
      </c>
      <c r="X1595" t="n">
        <v>0.17</v>
      </c>
      <c r="Y1595" t="n">
        <v>1</v>
      </c>
      <c r="Z1595" t="n">
        <v>10</v>
      </c>
    </row>
    <row r="1596">
      <c r="A1596" t="n">
        <v>113</v>
      </c>
      <c r="B1596" t="n">
        <v>115</v>
      </c>
      <c r="C1596" t="inlineStr">
        <is>
          <t xml:space="preserve">CONCLUIDO	</t>
        </is>
      </c>
      <c r="D1596" t="n">
        <v>4.9011</v>
      </c>
      <c r="E1596" t="n">
        <v>20.4</v>
      </c>
      <c r="F1596" t="n">
        <v>17.44</v>
      </c>
      <c r="G1596" t="n">
        <v>149.45</v>
      </c>
      <c r="H1596" t="n">
        <v>1.9</v>
      </c>
      <c r="I1596" t="n">
        <v>7</v>
      </c>
      <c r="J1596" t="n">
        <v>273.39</v>
      </c>
      <c r="K1596" t="n">
        <v>56.94</v>
      </c>
      <c r="L1596" t="n">
        <v>29.25</v>
      </c>
      <c r="M1596" t="n">
        <v>5</v>
      </c>
      <c r="N1596" t="n">
        <v>72.19</v>
      </c>
      <c r="O1596" t="n">
        <v>33952</v>
      </c>
      <c r="P1596" t="n">
        <v>238.84</v>
      </c>
      <c r="Q1596" t="n">
        <v>444.55</v>
      </c>
      <c r="R1596" t="n">
        <v>65.78</v>
      </c>
      <c r="S1596" t="n">
        <v>48.21</v>
      </c>
      <c r="T1596" t="n">
        <v>2858.65</v>
      </c>
      <c r="U1596" t="n">
        <v>0.73</v>
      </c>
      <c r="V1596" t="n">
        <v>0.78</v>
      </c>
      <c r="W1596" t="n">
        <v>0.17</v>
      </c>
      <c r="X1596" t="n">
        <v>0.16</v>
      </c>
      <c r="Y1596" t="n">
        <v>1</v>
      </c>
      <c r="Z1596" t="n">
        <v>10</v>
      </c>
    </row>
    <row r="1597">
      <c r="A1597" t="n">
        <v>114</v>
      </c>
      <c r="B1597" t="n">
        <v>115</v>
      </c>
      <c r="C1597" t="inlineStr">
        <is>
          <t xml:space="preserve">CONCLUIDO	</t>
        </is>
      </c>
      <c r="D1597" t="n">
        <v>4.899</v>
      </c>
      <c r="E1597" t="n">
        <v>20.41</v>
      </c>
      <c r="F1597" t="n">
        <v>17.44</v>
      </c>
      <c r="G1597" t="n">
        <v>149.52</v>
      </c>
      <c r="H1597" t="n">
        <v>1.92</v>
      </c>
      <c r="I1597" t="n">
        <v>7</v>
      </c>
      <c r="J1597" t="n">
        <v>273.87</v>
      </c>
      <c r="K1597" t="n">
        <v>56.94</v>
      </c>
      <c r="L1597" t="n">
        <v>29.5</v>
      </c>
      <c r="M1597" t="n">
        <v>5</v>
      </c>
      <c r="N1597" t="n">
        <v>72.43000000000001</v>
      </c>
      <c r="O1597" t="n">
        <v>34011.48</v>
      </c>
      <c r="P1597" t="n">
        <v>238.93</v>
      </c>
      <c r="Q1597" t="n">
        <v>444.55</v>
      </c>
      <c r="R1597" t="n">
        <v>66.05</v>
      </c>
      <c r="S1597" t="n">
        <v>48.21</v>
      </c>
      <c r="T1597" t="n">
        <v>2993.1</v>
      </c>
      <c r="U1597" t="n">
        <v>0.73</v>
      </c>
      <c r="V1597" t="n">
        <v>0.78</v>
      </c>
      <c r="W1597" t="n">
        <v>0.18</v>
      </c>
      <c r="X1597" t="n">
        <v>0.17</v>
      </c>
      <c r="Y1597" t="n">
        <v>1</v>
      </c>
      <c r="Z1597" t="n">
        <v>10</v>
      </c>
    </row>
    <row r="1598">
      <c r="A1598" t="n">
        <v>115</v>
      </c>
      <c r="B1598" t="n">
        <v>115</v>
      </c>
      <c r="C1598" t="inlineStr">
        <is>
          <t xml:space="preserve">CONCLUIDO	</t>
        </is>
      </c>
      <c r="D1598" t="n">
        <v>4.9004</v>
      </c>
      <c r="E1598" t="n">
        <v>20.41</v>
      </c>
      <c r="F1598" t="n">
        <v>17.44</v>
      </c>
      <c r="G1598" t="n">
        <v>149.47</v>
      </c>
      <c r="H1598" t="n">
        <v>1.93</v>
      </c>
      <c r="I1598" t="n">
        <v>7</v>
      </c>
      <c r="J1598" t="n">
        <v>274.35</v>
      </c>
      <c r="K1598" t="n">
        <v>56.94</v>
      </c>
      <c r="L1598" t="n">
        <v>29.75</v>
      </c>
      <c r="M1598" t="n">
        <v>5</v>
      </c>
      <c r="N1598" t="n">
        <v>72.66</v>
      </c>
      <c r="O1598" t="n">
        <v>34071.05</v>
      </c>
      <c r="P1598" t="n">
        <v>238.71</v>
      </c>
      <c r="Q1598" t="n">
        <v>444.55</v>
      </c>
      <c r="R1598" t="n">
        <v>65.84999999999999</v>
      </c>
      <c r="S1598" t="n">
        <v>48.21</v>
      </c>
      <c r="T1598" t="n">
        <v>2892.99</v>
      </c>
      <c r="U1598" t="n">
        <v>0.73</v>
      </c>
      <c r="V1598" t="n">
        <v>0.78</v>
      </c>
      <c r="W1598" t="n">
        <v>0.18</v>
      </c>
      <c r="X1598" t="n">
        <v>0.16</v>
      </c>
      <c r="Y1598" t="n">
        <v>1</v>
      </c>
      <c r="Z1598" t="n">
        <v>10</v>
      </c>
    </row>
    <row r="1599">
      <c r="A1599" t="n">
        <v>116</v>
      </c>
      <c r="B1599" t="n">
        <v>115</v>
      </c>
      <c r="C1599" t="inlineStr">
        <is>
          <t xml:space="preserve">CONCLUIDO	</t>
        </is>
      </c>
      <c r="D1599" t="n">
        <v>4.9052</v>
      </c>
      <c r="E1599" t="n">
        <v>20.39</v>
      </c>
      <c r="F1599" t="n">
        <v>17.42</v>
      </c>
      <c r="G1599" t="n">
        <v>149.3</v>
      </c>
      <c r="H1599" t="n">
        <v>1.94</v>
      </c>
      <c r="I1599" t="n">
        <v>7</v>
      </c>
      <c r="J1599" t="n">
        <v>274.84</v>
      </c>
      <c r="K1599" t="n">
        <v>56.94</v>
      </c>
      <c r="L1599" t="n">
        <v>30</v>
      </c>
      <c r="M1599" t="n">
        <v>5</v>
      </c>
      <c r="N1599" t="n">
        <v>72.89</v>
      </c>
      <c r="O1599" t="n">
        <v>34130.71</v>
      </c>
      <c r="P1599" t="n">
        <v>238.49</v>
      </c>
      <c r="Q1599" t="n">
        <v>444.58</v>
      </c>
      <c r="R1599" t="n">
        <v>65.03</v>
      </c>
      <c r="S1599" t="n">
        <v>48.21</v>
      </c>
      <c r="T1599" t="n">
        <v>2485.64</v>
      </c>
      <c r="U1599" t="n">
        <v>0.74</v>
      </c>
      <c r="V1599" t="n">
        <v>0.78</v>
      </c>
      <c r="W1599" t="n">
        <v>0.18</v>
      </c>
      <c r="X1599" t="n">
        <v>0.14</v>
      </c>
      <c r="Y1599" t="n">
        <v>1</v>
      </c>
      <c r="Z1599" t="n">
        <v>10</v>
      </c>
    </row>
    <row r="1600">
      <c r="A1600" t="n">
        <v>117</v>
      </c>
      <c r="B1600" t="n">
        <v>115</v>
      </c>
      <c r="C1600" t="inlineStr">
        <is>
          <t xml:space="preserve">CONCLUIDO	</t>
        </is>
      </c>
      <c r="D1600" t="n">
        <v>4.9082</v>
      </c>
      <c r="E1600" t="n">
        <v>20.37</v>
      </c>
      <c r="F1600" t="n">
        <v>17.41</v>
      </c>
      <c r="G1600" t="n">
        <v>149.19</v>
      </c>
      <c r="H1600" t="n">
        <v>1.96</v>
      </c>
      <c r="I1600" t="n">
        <v>7</v>
      </c>
      <c r="J1600" t="n">
        <v>275.32</v>
      </c>
      <c r="K1600" t="n">
        <v>56.94</v>
      </c>
      <c r="L1600" t="n">
        <v>30.25</v>
      </c>
      <c r="M1600" t="n">
        <v>5</v>
      </c>
      <c r="N1600" t="n">
        <v>73.13</v>
      </c>
      <c r="O1600" t="n">
        <v>34190.46</v>
      </c>
      <c r="P1600" t="n">
        <v>237.74</v>
      </c>
      <c r="Q1600" t="n">
        <v>444.57</v>
      </c>
      <c r="R1600" t="n">
        <v>64.8</v>
      </c>
      <c r="S1600" t="n">
        <v>48.21</v>
      </c>
      <c r="T1600" t="n">
        <v>2370.1</v>
      </c>
      <c r="U1600" t="n">
        <v>0.74</v>
      </c>
      <c r="V1600" t="n">
        <v>0.78</v>
      </c>
      <c r="W1600" t="n">
        <v>0.17</v>
      </c>
      <c r="X1600" t="n">
        <v>0.13</v>
      </c>
      <c r="Y1600" t="n">
        <v>1</v>
      </c>
      <c r="Z1600" t="n">
        <v>10</v>
      </c>
    </row>
    <row r="1601">
      <c r="A1601" t="n">
        <v>118</v>
      </c>
      <c r="B1601" t="n">
        <v>115</v>
      </c>
      <c r="C1601" t="inlineStr">
        <is>
          <t xml:space="preserve">CONCLUIDO	</t>
        </is>
      </c>
      <c r="D1601" t="n">
        <v>4.8972</v>
      </c>
      <c r="E1601" t="n">
        <v>20.42</v>
      </c>
      <c r="F1601" t="n">
        <v>17.45</v>
      </c>
      <c r="G1601" t="n">
        <v>149.59</v>
      </c>
      <c r="H1601" t="n">
        <v>1.97</v>
      </c>
      <c r="I1601" t="n">
        <v>7</v>
      </c>
      <c r="J1601" t="n">
        <v>275.81</v>
      </c>
      <c r="K1601" t="n">
        <v>56.94</v>
      </c>
      <c r="L1601" t="n">
        <v>30.5</v>
      </c>
      <c r="M1601" t="n">
        <v>5</v>
      </c>
      <c r="N1601" t="n">
        <v>73.36</v>
      </c>
      <c r="O1601" t="n">
        <v>34250.31</v>
      </c>
      <c r="P1601" t="n">
        <v>237.93</v>
      </c>
      <c r="Q1601" t="n">
        <v>444.55</v>
      </c>
      <c r="R1601" t="n">
        <v>66.43000000000001</v>
      </c>
      <c r="S1601" t="n">
        <v>48.21</v>
      </c>
      <c r="T1601" t="n">
        <v>3182.72</v>
      </c>
      <c r="U1601" t="n">
        <v>0.73</v>
      </c>
      <c r="V1601" t="n">
        <v>0.78</v>
      </c>
      <c r="W1601" t="n">
        <v>0.17</v>
      </c>
      <c r="X1601" t="n">
        <v>0.17</v>
      </c>
      <c r="Y1601" t="n">
        <v>1</v>
      </c>
      <c r="Z1601" t="n">
        <v>10</v>
      </c>
    </row>
    <row r="1602">
      <c r="A1602" t="n">
        <v>119</v>
      </c>
      <c r="B1602" t="n">
        <v>115</v>
      </c>
      <c r="C1602" t="inlineStr">
        <is>
          <t xml:space="preserve">CONCLUIDO	</t>
        </is>
      </c>
      <c r="D1602" t="n">
        <v>4.8952</v>
      </c>
      <c r="E1602" t="n">
        <v>20.43</v>
      </c>
      <c r="F1602" t="n">
        <v>17.46</v>
      </c>
      <c r="G1602" t="n">
        <v>149.66</v>
      </c>
      <c r="H1602" t="n">
        <v>1.98</v>
      </c>
      <c r="I1602" t="n">
        <v>7</v>
      </c>
      <c r="J1602" t="n">
        <v>276.29</v>
      </c>
      <c r="K1602" t="n">
        <v>56.94</v>
      </c>
      <c r="L1602" t="n">
        <v>30.75</v>
      </c>
      <c r="M1602" t="n">
        <v>5</v>
      </c>
      <c r="N1602" t="n">
        <v>73.59999999999999</v>
      </c>
      <c r="O1602" t="n">
        <v>34310.24</v>
      </c>
      <c r="P1602" t="n">
        <v>237.56</v>
      </c>
      <c r="Q1602" t="n">
        <v>444.55</v>
      </c>
      <c r="R1602" t="n">
        <v>66.65000000000001</v>
      </c>
      <c r="S1602" t="n">
        <v>48.21</v>
      </c>
      <c r="T1602" t="n">
        <v>3297.27</v>
      </c>
      <c r="U1602" t="n">
        <v>0.72</v>
      </c>
      <c r="V1602" t="n">
        <v>0.78</v>
      </c>
      <c r="W1602" t="n">
        <v>0.18</v>
      </c>
      <c r="X1602" t="n">
        <v>0.18</v>
      </c>
      <c r="Y1602" t="n">
        <v>1</v>
      </c>
      <c r="Z1602" t="n">
        <v>10</v>
      </c>
    </row>
    <row r="1603">
      <c r="A1603" t="n">
        <v>120</v>
      </c>
      <c r="B1603" t="n">
        <v>115</v>
      </c>
      <c r="C1603" t="inlineStr">
        <is>
          <t xml:space="preserve">CONCLUIDO	</t>
        </is>
      </c>
      <c r="D1603" t="n">
        <v>4.8984</v>
      </c>
      <c r="E1603" t="n">
        <v>20.41</v>
      </c>
      <c r="F1603" t="n">
        <v>17.45</v>
      </c>
      <c r="G1603" t="n">
        <v>149.54</v>
      </c>
      <c r="H1603" t="n">
        <v>1.99</v>
      </c>
      <c r="I1603" t="n">
        <v>7</v>
      </c>
      <c r="J1603" t="n">
        <v>276.78</v>
      </c>
      <c r="K1603" t="n">
        <v>56.94</v>
      </c>
      <c r="L1603" t="n">
        <v>31</v>
      </c>
      <c r="M1603" t="n">
        <v>5</v>
      </c>
      <c r="N1603" t="n">
        <v>73.84</v>
      </c>
      <c r="O1603" t="n">
        <v>34370.27</v>
      </c>
      <c r="P1603" t="n">
        <v>237.09</v>
      </c>
      <c r="Q1603" t="n">
        <v>444.55</v>
      </c>
      <c r="R1603" t="n">
        <v>66.2</v>
      </c>
      <c r="S1603" t="n">
        <v>48.21</v>
      </c>
      <c r="T1603" t="n">
        <v>3071.2</v>
      </c>
      <c r="U1603" t="n">
        <v>0.73</v>
      </c>
      <c r="V1603" t="n">
        <v>0.78</v>
      </c>
      <c r="W1603" t="n">
        <v>0.17</v>
      </c>
      <c r="X1603" t="n">
        <v>0.17</v>
      </c>
      <c r="Y1603" t="n">
        <v>1</v>
      </c>
      <c r="Z1603" t="n">
        <v>10</v>
      </c>
    </row>
    <row r="1604">
      <c r="A1604" t="n">
        <v>121</v>
      </c>
      <c r="B1604" t="n">
        <v>115</v>
      </c>
      <c r="C1604" t="inlineStr">
        <is>
          <t xml:space="preserve">CONCLUIDO	</t>
        </is>
      </c>
      <c r="D1604" t="n">
        <v>4.9</v>
      </c>
      <c r="E1604" t="n">
        <v>20.41</v>
      </c>
      <c r="F1604" t="n">
        <v>17.44</v>
      </c>
      <c r="G1604" t="n">
        <v>149.49</v>
      </c>
      <c r="H1604" t="n">
        <v>2.01</v>
      </c>
      <c r="I1604" t="n">
        <v>7</v>
      </c>
      <c r="J1604" t="n">
        <v>277.27</v>
      </c>
      <c r="K1604" t="n">
        <v>56.94</v>
      </c>
      <c r="L1604" t="n">
        <v>31.25</v>
      </c>
      <c r="M1604" t="n">
        <v>5</v>
      </c>
      <c r="N1604" t="n">
        <v>74.06999999999999</v>
      </c>
      <c r="O1604" t="n">
        <v>34430.39</v>
      </c>
      <c r="P1604" t="n">
        <v>236.72</v>
      </c>
      <c r="Q1604" t="n">
        <v>444.55</v>
      </c>
      <c r="R1604" t="n">
        <v>65.94</v>
      </c>
      <c r="S1604" t="n">
        <v>48.21</v>
      </c>
      <c r="T1604" t="n">
        <v>2940.29</v>
      </c>
      <c r="U1604" t="n">
        <v>0.73</v>
      </c>
      <c r="V1604" t="n">
        <v>0.78</v>
      </c>
      <c r="W1604" t="n">
        <v>0.17</v>
      </c>
      <c r="X1604" t="n">
        <v>0.16</v>
      </c>
      <c r="Y1604" t="n">
        <v>1</v>
      </c>
      <c r="Z1604" t="n">
        <v>10</v>
      </c>
    </row>
    <row r="1605">
      <c r="A1605" t="n">
        <v>122</v>
      </c>
      <c r="B1605" t="n">
        <v>115</v>
      </c>
      <c r="C1605" t="inlineStr">
        <is>
          <t xml:space="preserve">CONCLUIDO	</t>
        </is>
      </c>
      <c r="D1605" t="n">
        <v>4.898</v>
      </c>
      <c r="E1605" t="n">
        <v>20.42</v>
      </c>
      <c r="F1605" t="n">
        <v>17.45</v>
      </c>
      <c r="G1605" t="n">
        <v>149.56</v>
      </c>
      <c r="H1605" t="n">
        <v>2.02</v>
      </c>
      <c r="I1605" t="n">
        <v>7</v>
      </c>
      <c r="J1605" t="n">
        <v>277.75</v>
      </c>
      <c r="K1605" t="n">
        <v>56.94</v>
      </c>
      <c r="L1605" t="n">
        <v>31.5</v>
      </c>
      <c r="M1605" t="n">
        <v>5</v>
      </c>
      <c r="N1605" t="n">
        <v>74.31</v>
      </c>
      <c r="O1605" t="n">
        <v>34490.61</v>
      </c>
      <c r="P1605" t="n">
        <v>236.52</v>
      </c>
      <c r="Q1605" t="n">
        <v>444.55</v>
      </c>
      <c r="R1605" t="n">
        <v>66.23999999999999</v>
      </c>
      <c r="S1605" t="n">
        <v>48.21</v>
      </c>
      <c r="T1605" t="n">
        <v>3088.11</v>
      </c>
      <c r="U1605" t="n">
        <v>0.73</v>
      </c>
      <c r="V1605" t="n">
        <v>0.78</v>
      </c>
      <c r="W1605" t="n">
        <v>0.17</v>
      </c>
      <c r="X1605" t="n">
        <v>0.17</v>
      </c>
      <c r="Y1605" t="n">
        <v>1</v>
      </c>
      <c r="Z1605" t="n">
        <v>10</v>
      </c>
    </row>
    <row r="1606">
      <c r="A1606" t="n">
        <v>123</v>
      </c>
      <c r="B1606" t="n">
        <v>115</v>
      </c>
      <c r="C1606" t="inlineStr">
        <is>
          <t xml:space="preserve">CONCLUIDO	</t>
        </is>
      </c>
      <c r="D1606" t="n">
        <v>4.8937</v>
      </c>
      <c r="E1606" t="n">
        <v>20.43</v>
      </c>
      <c r="F1606" t="n">
        <v>17.47</v>
      </c>
      <c r="G1606" t="n">
        <v>149.71</v>
      </c>
      <c r="H1606" t="n">
        <v>2.03</v>
      </c>
      <c r="I1606" t="n">
        <v>7</v>
      </c>
      <c r="J1606" t="n">
        <v>278.24</v>
      </c>
      <c r="K1606" t="n">
        <v>56.94</v>
      </c>
      <c r="L1606" t="n">
        <v>31.75</v>
      </c>
      <c r="M1606" t="n">
        <v>5</v>
      </c>
      <c r="N1606" t="n">
        <v>74.55</v>
      </c>
      <c r="O1606" t="n">
        <v>34550.91</v>
      </c>
      <c r="P1606" t="n">
        <v>236.86</v>
      </c>
      <c r="Q1606" t="n">
        <v>444.57</v>
      </c>
      <c r="R1606" t="n">
        <v>66.87</v>
      </c>
      <c r="S1606" t="n">
        <v>48.21</v>
      </c>
      <c r="T1606" t="n">
        <v>3406.01</v>
      </c>
      <c r="U1606" t="n">
        <v>0.72</v>
      </c>
      <c r="V1606" t="n">
        <v>0.78</v>
      </c>
      <c r="W1606" t="n">
        <v>0.17</v>
      </c>
      <c r="X1606" t="n">
        <v>0.19</v>
      </c>
      <c r="Y1606" t="n">
        <v>1</v>
      </c>
      <c r="Z1606" t="n">
        <v>10</v>
      </c>
    </row>
    <row r="1607">
      <c r="A1607" t="n">
        <v>124</v>
      </c>
      <c r="B1607" t="n">
        <v>115</v>
      </c>
      <c r="C1607" t="inlineStr">
        <is>
          <t xml:space="preserve">CONCLUIDO	</t>
        </is>
      </c>
      <c r="D1607" t="n">
        <v>4.898</v>
      </c>
      <c r="E1607" t="n">
        <v>20.42</v>
      </c>
      <c r="F1607" t="n">
        <v>17.45</v>
      </c>
      <c r="G1607" t="n">
        <v>149.56</v>
      </c>
      <c r="H1607" t="n">
        <v>2.04</v>
      </c>
      <c r="I1607" t="n">
        <v>7</v>
      </c>
      <c r="J1607" t="n">
        <v>278.73</v>
      </c>
      <c r="K1607" t="n">
        <v>56.94</v>
      </c>
      <c r="L1607" t="n">
        <v>32</v>
      </c>
      <c r="M1607" t="n">
        <v>5</v>
      </c>
      <c r="N1607" t="n">
        <v>74.79000000000001</v>
      </c>
      <c r="O1607" t="n">
        <v>34611.32</v>
      </c>
      <c r="P1607" t="n">
        <v>236.8</v>
      </c>
      <c r="Q1607" t="n">
        <v>444.56</v>
      </c>
      <c r="R1607" t="n">
        <v>66.20999999999999</v>
      </c>
      <c r="S1607" t="n">
        <v>48.21</v>
      </c>
      <c r="T1607" t="n">
        <v>3074.77</v>
      </c>
      <c r="U1607" t="n">
        <v>0.73</v>
      </c>
      <c r="V1607" t="n">
        <v>0.78</v>
      </c>
      <c r="W1607" t="n">
        <v>0.18</v>
      </c>
      <c r="X1607" t="n">
        <v>0.17</v>
      </c>
      <c r="Y1607" t="n">
        <v>1</v>
      </c>
      <c r="Z1607" t="n">
        <v>10</v>
      </c>
    </row>
    <row r="1608">
      <c r="A1608" t="n">
        <v>125</v>
      </c>
      <c r="B1608" t="n">
        <v>115</v>
      </c>
      <c r="C1608" t="inlineStr">
        <is>
          <t xml:space="preserve">CONCLUIDO	</t>
        </is>
      </c>
      <c r="D1608" t="n">
        <v>4.8964</v>
      </c>
      <c r="E1608" t="n">
        <v>20.42</v>
      </c>
      <c r="F1608" t="n">
        <v>17.45</v>
      </c>
      <c r="G1608" t="n">
        <v>149.61</v>
      </c>
      <c r="H1608" t="n">
        <v>2.06</v>
      </c>
      <c r="I1608" t="n">
        <v>7</v>
      </c>
      <c r="J1608" t="n">
        <v>279.22</v>
      </c>
      <c r="K1608" t="n">
        <v>56.94</v>
      </c>
      <c r="L1608" t="n">
        <v>32.25</v>
      </c>
      <c r="M1608" t="n">
        <v>5</v>
      </c>
      <c r="N1608" t="n">
        <v>75.03</v>
      </c>
      <c r="O1608" t="n">
        <v>34671.81</v>
      </c>
      <c r="P1608" t="n">
        <v>236.52</v>
      </c>
      <c r="Q1608" t="n">
        <v>444.55</v>
      </c>
      <c r="R1608" t="n">
        <v>66.48</v>
      </c>
      <c r="S1608" t="n">
        <v>48.21</v>
      </c>
      <c r="T1608" t="n">
        <v>3210.03</v>
      </c>
      <c r="U1608" t="n">
        <v>0.73</v>
      </c>
      <c r="V1608" t="n">
        <v>0.78</v>
      </c>
      <c r="W1608" t="n">
        <v>0.17</v>
      </c>
      <c r="X1608" t="n">
        <v>0.18</v>
      </c>
      <c r="Y1608" t="n">
        <v>1</v>
      </c>
      <c r="Z1608" t="n">
        <v>10</v>
      </c>
    </row>
    <row r="1609">
      <c r="A1609" t="n">
        <v>126</v>
      </c>
      <c r="B1609" t="n">
        <v>115</v>
      </c>
      <c r="C1609" t="inlineStr">
        <is>
          <t xml:space="preserve">CONCLUIDO	</t>
        </is>
      </c>
      <c r="D1609" t="n">
        <v>4.8972</v>
      </c>
      <c r="E1609" t="n">
        <v>20.42</v>
      </c>
      <c r="F1609" t="n">
        <v>17.45</v>
      </c>
      <c r="G1609" t="n">
        <v>149.59</v>
      </c>
      <c r="H1609" t="n">
        <v>2.07</v>
      </c>
      <c r="I1609" t="n">
        <v>7</v>
      </c>
      <c r="J1609" t="n">
        <v>279.72</v>
      </c>
      <c r="K1609" t="n">
        <v>56.94</v>
      </c>
      <c r="L1609" t="n">
        <v>32.5</v>
      </c>
      <c r="M1609" t="n">
        <v>5</v>
      </c>
      <c r="N1609" t="n">
        <v>75.27</v>
      </c>
      <c r="O1609" t="n">
        <v>34732.41</v>
      </c>
      <c r="P1609" t="n">
        <v>236.37</v>
      </c>
      <c r="Q1609" t="n">
        <v>444.55</v>
      </c>
      <c r="R1609" t="n">
        <v>66.27</v>
      </c>
      <c r="S1609" t="n">
        <v>48.21</v>
      </c>
      <c r="T1609" t="n">
        <v>3105.11</v>
      </c>
      <c r="U1609" t="n">
        <v>0.73</v>
      </c>
      <c r="V1609" t="n">
        <v>0.78</v>
      </c>
      <c r="W1609" t="n">
        <v>0.18</v>
      </c>
      <c r="X1609" t="n">
        <v>0.17</v>
      </c>
      <c r="Y1609" t="n">
        <v>1</v>
      </c>
      <c r="Z1609" t="n">
        <v>10</v>
      </c>
    </row>
    <row r="1610">
      <c r="A1610" t="n">
        <v>127</v>
      </c>
      <c r="B1610" t="n">
        <v>115</v>
      </c>
      <c r="C1610" t="inlineStr">
        <is>
          <t xml:space="preserve">CONCLUIDO	</t>
        </is>
      </c>
      <c r="D1610" t="n">
        <v>4.902</v>
      </c>
      <c r="E1610" t="n">
        <v>20.4</v>
      </c>
      <c r="F1610" t="n">
        <v>17.43</v>
      </c>
      <c r="G1610" t="n">
        <v>149.41</v>
      </c>
      <c r="H1610" t="n">
        <v>2.08</v>
      </c>
      <c r="I1610" t="n">
        <v>7</v>
      </c>
      <c r="J1610" t="n">
        <v>280.21</v>
      </c>
      <c r="K1610" t="n">
        <v>56.94</v>
      </c>
      <c r="L1610" t="n">
        <v>32.75</v>
      </c>
      <c r="M1610" t="n">
        <v>5</v>
      </c>
      <c r="N1610" t="n">
        <v>75.51000000000001</v>
      </c>
      <c r="O1610" t="n">
        <v>34793.09</v>
      </c>
      <c r="P1610" t="n">
        <v>235.14</v>
      </c>
      <c r="Q1610" t="n">
        <v>444.55</v>
      </c>
      <c r="R1610" t="n">
        <v>65.62</v>
      </c>
      <c r="S1610" t="n">
        <v>48.21</v>
      </c>
      <c r="T1610" t="n">
        <v>2782.24</v>
      </c>
      <c r="U1610" t="n">
        <v>0.73</v>
      </c>
      <c r="V1610" t="n">
        <v>0.78</v>
      </c>
      <c r="W1610" t="n">
        <v>0.17</v>
      </c>
      <c r="X1610" t="n">
        <v>0.15</v>
      </c>
      <c r="Y1610" t="n">
        <v>1</v>
      </c>
      <c r="Z1610" t="n">
        <v>10</v>
      </c>
    </row>
    <row r="1611">
      <c r="A1611" t="n">
        <v>128</v>
      </c>
      <c r="B1611" t="n">
        <v>115</v>
      </c>
      <c r="C1611" t="inlineStr">
        <is>
          <t xml:space="preserve">CONCLUIDO	</t>
        </is>
      </c>
      <c r="D1611" t="n">
        <v>4.9002</v>
      </c>
      <c r="E1611" t="n">
        <v>20.41</v>
      </c>
      <c r="F1611" t="n">
        <v>17.44</v>
      </c>
      <c r="G1611" t="n">
        <v>149.48</v>
      </c>
      <c r="H1611" t="n">
        <v>2.09</v>
      </c>
      <c r="I1611" t="n">
        <v>7</v>
      </c>
      <c r="J1611" t="n">
        <v>280.7</v>
      </c>
      <c r="K1611" t="n">
        <v>56.94</v>
      </c>
      <c r="L1611" t="n">
        <v>33</v>
      </c>
      <c r="M1611" t="n">
        <v>5</v>
      </c>
      <c r="N1611" t="n">
        <v>75.76000000000001</v>
      </c>
      <c r="O1611" t="n">
        <v>34853.88</v>
      </c>
      <c r="P1611" t="n">
        <v>234.03</v>
      </c>
      <c r="Q1611" t="n">
        <v>444.55</v>
      </c>
      <c r="R1611" t="n">
        <v>65.89</v>
      </c>
      <c r="S1611" t="n">
        <v>48.21</v>
      </c>
      <c r="T1611" t="n">
        <v>2912.62</v>
      </c>
      <c r="U1611" t="n">
        <v>0.73</v>
      </c>
      <c r="V1611" t="n">
        <v>0.78</v>
      </c>
      <c r="W1611" t="n">
        <v>0.18</v>
      </c>
      <c r="X1611" t="n">
        <v>0.16</v>
      </c>
      <c r="Y1611" t="n">
        <v>1</v>
      </c>
      <c r="Z1611" t="n">
        <v>10</v>
      </c>
    </row>
    <row r="1612">
      <c r="A1612" t="n">
        <v>129</v>
      </c>
      <c r="B1612" t="n">
        <v>115</v>
      </c>
      <c r="C1612" t="inlineStr">
        <is>
          <t xml:space="preserve">CONCLUIDO	</t>
        </is>
      </c>
      <c r="D1612" t="n">
        <v>4.9248</v>
      </c>
      <c r="E1612" t="n">
        <v>20.31</v>
      </c>
      <c r="F1612" t="n">
        <v>17.38</v>
      </c>
      <c r="G1612" t="n">
        <v>173.81</v>
      </c>
      <c r="H1612" t="n">
        <v>2.11</v>
      </c>
      <c r="I1612" t="n">
        <v>6</v>
      </c>
      <c r="J1612" t="n">
        <v>281.19</v>
      </c>
      <c r="K1612" t="n">
        <v>56.94</v>
      </c>
      <c r="L1612" t="n">
        <v>33.25</v>
      </c>
      <c r="M1612" t="n">
        <v>4</v>
      </c>
      <c r="N1612" t="n">
        <v>76</v>
      </c>
      <c r="O1612" t="n">
        <v>34914.76</v>
      </c>
      <c r="P1612" t="n">
        <v>232.35</v>
      </c>
      <c r="Q1612" t="n">
        <v>444.55</v>
      </c>
      <c r="R1612" t="n">
        <v>63.93</v>
      </c>
      <c r="S1612" t="n">
        <v>48.21</v>
      </c>
      <c r="T1612" t="n">
        <v>1941.84</v>
      </c>
      <c r="U1612" t="n">
        <v>0.75</v>
      </c>
      <c r="V1612" t="n">
        <v>0.78</v>
      </c>
      <c r="W1612" t="n">
        <v>0.17</v>
      </c>
      <c r="X1612" t="n">
        <v>0.1</v>
      </c>
      <c r="Y1612" t="n">
        <v>1</v>
      </c>
      <c r="Z1612" t="n">
        <v>10</v>
      </c>
    </row>
    <row r="1613">
      <c r="A1613" t="n">
        <v>130</v>
      </c>
      <c r="B1613" t="n">
        <v>115</v>
      </c>
      <c r="C1613" t="inlineStr">
        <is>
          <t xml:space="preserve">CONCLUIDO	</t>
        </is>
      </c>
      <c r="D1613" t="n">
        <v>4.9202</v>
      </c>
      <c r="E1613" t="n">
        <v>20.32</v>
      </c>
      <c r="F1613" t="n">
        <v>17.4</v>
      </c>
      <c r="G1613" t="n">
        <v>174</v>
      </c>
      <c r="H1613" t="n">
        <v>2.12</v>
      </c>
      <c r="I1613" t="n">
        <v>6</v>
      </c>
      <c r="J1613" t="n">
        <v>281.69</v>
      </c>
      <c r="K1613" t="n">
        <v>56.94</v>
      </c>
      <c r="L1613" t="n">
        <v>33.5</v>
      </c>
      <c r="M1613" t="n">
        <v>4</v>
      </c>
      <c r="N1613" t="n">
        <v>76.25</v>
      </c>
      <c r="O1613" t="n">
        <v>34975.73</v>
      </c>
      <c r="P1613" t="n">
        <v>233.23</v>
      </c>
      <c r="Q1613" t="n">
        <v>444.55</v>
      </c>
      <c r="R1613" t="n">
        <v>64.68000000000001</v>
      </c>
      <c r="S1613" t="n">
        <v>48.21</v>
      </c>
      <c r="T1613" t="n">
        <v>2313.06</v>
      </c>
      <c r="U1613" t="n">
        <v>0.75</v>
      </c>
      <c r="V1613" t="n">
        <v>0.78</v>
      </c>
      <c r="W1613" t="n">
        <v>0.17</v>
      </c>
      <c r="X1613" t="n">
        <v>0.12</v>
      </c>
      <c r="Y1613" t="n">
        <v>1</v>
      </c>
      <c r="Z1613" t="n">
        <v>10</v>
      </c>
    </row>
    <row r="1614">
      <c r="A1614" t="n">
        <v>131</v>
      </c>
      <c r="B1614" t="n">
        <v>115</v>
      </c>
      <c r="C1614" t="inlineStr">
        <is>
          <t xml:space="preserve">CONCLUIDO	</t>
        </is>
      </c>
      <c r="D1614" t="n">
        <v>4.9133</v>
      </c>
      <c r="E1614" t="n">
        <v>20.35</v>
      </c>
      <c r="F1614" t="n">
        <v>17.43</v>
      </c>
      <c r="G1614" t="n">
        <v>174.29</v>
      </c>
      <c r="H1614" t="n">
        <v>2.13</v>
      </c>
      <c r="I1614" t="n">
        <v>6</v>
      </c>
      <c r="J1614" t="n">
        <v>282.18</v>
      </c>
      <c r="K1614" t="n">
        <v>56.94</v>
      </c>
      <c r="L1614" t="n">
        <v>33.75</v>
      </c>
      <c r="M1614" t="n">
        <v>4</v>
      </c>
      <c r="N1614" t="n">
        <v>76.48999999999999</v>
      </c>
      <c r="O1614" t="n">
        <v>35036.81</v>
      </c>
      <c r="P1614" t="n">
        <v>233.82</v>
      </c>
      <c r="Q1614" t="n">
        <v>444.55</v>
      </c>
      <c r="R1614" t="n">
        <v>65.73</v>
      </c>
      <c r="S1614" t="n">
        <v>48.21</v>
      </c>
      <c r="T1614" t="n">
        <v>2839.8</v>
      </c>
      <c r="U1614" t="n">
        <v>0.73</v>
      </c>
      <c r="V1614" t="n">
        <v>0.78</v>
      </c>
      <c r="W1614" t="n">
        <v>0.17</v>
      </c>
      <c r="X1614" t="n">
        <v>0.15</v>
      </c>
      <c r="Y1614" t="n">
        <v>1</v>
      </c>
      <c r="Z1614" t="n">
        <v>10</v>
      </c>
    </row>
    <row r="1615">
      <c r="A1615" t="n">
        <v>132</v>
      </c>
      <c r="B1615" t="n">
        <v>115</v>
      </c>
      <c r="C1615" t="inlineStr">
        <is>
          <t xml:space="preserve">CONCLUIDO	</t>
        </is>
      </c>
      <c r="D1615" t="n">
        <v>4.9159</v>
      </c>
      <c r="E1615" t="n">
        <v>20.34</v>
      </c>
      <c r="F1615" t="n">
        <v>17.42</v>
      </c>
      <c r="G1615" t="n">
        <v>174.18</v>
      </c>
      <c r="H1615" t="n">
        <v>2.14</v>
      </c>
      <c r="I1615" t="n">
        <v>6</v>
      </c>
      <c r="J1615" t="n">
        <v>282.68</v>
      </c>
      <c r="K1615" t="n">
        <v>56.94</v>
      </c>
      <c r="L1615" t="n">
        <v>34</v>
      </c>
      <c r="M1615" t="n">
        <v>4</v>
      </c>
      <c r="N1615" t="n">
        <v>76.73999999999999</v>
      </c>
      <c r="O1615" t="n">
        <v>35097.98</v>
      </c>
      <c r="P1615" t="n">
        <v>233.81</v>
      </c>
      <c r="Q1615" t="n">
        <v>444.58</v>
      </c>
      <c r="R1615" t="n">
        <v>65.19</v>
      </c>
      <c r="S1615" t="n">
        <v>48.21</v>
      </c>
      <c r="T1615" t="n">
        <v>2570.39</v>
      </c>
      <c r="U1615" t="n">
        <v>0.74</v>
      </c>
      <c r="V1615" t="n">
        <v>0.78</v>
      </c>
      <c r="W1615" t="n">
        <v>0.17</v>
      </c>
      <c r="X1615" t="n">
        <v>0.14</v>
      </c>
      <c r="Y1615" t="n">
        <v>1</v>
      </c>
      <c r="Z1615" t="n">
        <v>10</v>
      </c>
    </row>
    <row r="1616">
      <c r="A1616" t="n">
        <v>133</v>
      </c>
      <c r="B1616" t="n">
        <v>115</v>
      </c>
      <c r="C1616" t="inlineStr">
        <is>
          <t xml:space="preserve">CONCLUIDO	</t>
        </is>
      </c>
      <c r="D1616" t="n">
        <v>4.9192</v>
      </c>
      <c r="E1616" t="n">
        <v>20.33</v>
      </c>
      <c r="F1616" t="n">
        <v>17.4</v>
      </c>
      <c r="G1616" t="n">
        <v>174.04</v>
      </c>
      <c r="H1616" t="n">
        <v>2.15</v>
      </c>
      <c r="I1616" t="n">
        <v>6</v>
      </c>
      <c r="J1616" t="n">
        <v>283.18</v>
      </c>
      <c r="K1616" t="n">
        <v>56.94</v>
      </c>
      <c r="L1616" t="n">
        <v>34.25</v>
      </c>
      <c r="M1616" t="n">
        <v>4</v>
      </c>
      <c r="N1616" t="n">
        <v>76.98</v>
      </c>
      <c r="O1616" t="n">
        <v>35159.25</v>
      </c>
      <c r="P1616" t="n">
        <v>234.07</v>
      </c>
      <c r="Q1616" t="n">
        <v>444.55</v>
      </c>
      <c r="R1616" t="n">
        <v>64.76000000000001</v>
      </c>
      <c r="S1616" t="n">
        <v>48.21</v>
      </c>
      <c r="T1616" t="n">
        <v>2353.94</v>
      </c>
      <c r="U1616" t="n">
        <v>0.74</v>
      </c>
      <c r="V1616" t="n">
        <v>0.78</v>
      </c>
      <c r="W1616" t="n">
        <v>0.17</v>
      </c>
      <c r="X1616" t="n">
        <v>0.13</v>
      </c>
      <c r="Y1616" t="n">
        <v>1</v>
      </c>
      <c r="Z1616" t="n">
        <v>10</v>
      </c>
    </row>
    <row r="1617">
      <c r="A1617" t="n">
        <v>134</v>
      </c>
      <c r="B1617" t="n">
        <v>115</v>
      </c>
      <c r="C1617" t="inlineStr">
        <is>
          <t xml:space="preserve">CONCLUIDO	</t>
        </is>
      </c>
      <c r="D1617" t="n">
        <v>4.9161</v>
      </c>
      <c r="E1617" t="n">
        <v>20.34</v>
      </c>
      <c r="F1617" t="n">
        <v>17.42</v>
      </c>
      <c r="G1617" t="n">
        <v>174.17</v>
      </c>
      <c r="H1617" t="n">
        <v>2.17</v>
      </c>
      <c r="I1617" t="n">
        <v>6</v>
      </c>
      <c r="J1617" t="n">
        <v>283.67</v>
      </c>
      <c r="K1617" t="n">
        <v>56.94</v>
      </c>
      <c r="L1617" t="n">
        <v>34.5</v>
      </c>
      <c r="M1617" t="n">
        <v>4</v>
      </c>
      <c r="N1617" t="n">
        <v>77.23</v>
      </c>
      <c r="O1617" t="n">
        <v>35220.61</v>
      </c>
      <c r="P1617" t="n">
        <v>234.7</v>
      </c>
      <c r="Q1617" t="n">
        <v>444.55</v>
      </c>
      <c r="R1617" t="n">
        <v>65.27</v>
      </c>
      <c r="S1617" t="n">
        <v>48.21</v>
      </c>
      <c r="T1617" t="n">
        <v>2607.53</v>
      </c>
      <c r="U1617" t="n">
        <v>0.74</v>
      </c>
      <c r="V1617" t="n">
        <v>0.78</v>
      </c>
      <c r="W1617" t="n">
        <v>0.17</v>
      </c>
      <c r="X1617" t="n">
        <v>0.14</v>
      </c>
      <c r="Y1617" t="n">
        <v>1</v>
      </c>
      <c r="Z1617" t="n">
        <v>10</v>
      </c>
    </row>
    <row r="1618">
      <c r="A1618" t="n">
        <v>135</v>
      </c>
      <c r="B1618" t="n">
        <v>115</v>
      </c>
      <c r="C1618" t="inlineStr">
        <is>
          <t xml:space="preserve">CONCLUIDO	</t>
        </is>
      </c>
      <c r="D1618" t="n">
        <v>4.9157</v>
      </c>
      <c r="E1618" t="n">
        <v>20.34</v>
      </c>
      <c r="F1618" t="n">
        <v>17.42</v>
      </c>
      <c r="G1618" t="n">
        <v>174.19</v>
      </c>
      <c r="H1618" t="n">
        <v>2.18</v>
      </c>
      <c r="I1618" t="n">
        <v>6</v>
      </c>
      <c r="J1618" t="n">
        <v>284.17</v>
      </c>
      <c r="K1618" t="n">
        <v>56.94</v>
      </c>
      <c r="L1618" t="n">
        <v>34.75</v>
      </c>
      <c r="M1618" t="n">
        <v>4</v>
      </c>
      <c r="N1618" t="n">
        <v>77.48</v>
      </c>
      <c r="O1618" t="n">
        <v>35282.08</v>
      </c>
      <c r="P1618" t="n">
        <v>235.28</v>
      </c>
      <c r="Q1618" t="n">
        <v>444.55</v>
      </c>
      <c r="R1618" t="n">
        <v>65.23999999999999</v>
      </c>
      <c r="S1618" t="n">
        <v>48.21</v>
      </c>
      <c r="T1618" t="n">
        <v>2595.29</v>
      </c>
      <c r="U1618" t="n">
        <v>0.74</v>
      </c>
      <c r="V1618" t="n">
        <v>0.78</v>
      </c>
      <c r="W1618" t="n">
        <v>0.17</v>
      </c>
      <c r="X1618" t="n">
        <v>0.14</v>
      </c>
      <c r="Y1618" t="n">
        <v>1</v>
      </c>
      <c r="Z1618" t="n">
        <v>10</v>
      </c>
    </row>
    <row r="1619">
      <c r="A1619" t="n">
        <v>136</v>
      </c>
      <c r="B1619" t="n">
        <v>115</v>
      </c>
      <c r="C1619" t="inlineStr">
        <is>
          <t xml:space="preserve">CONCLUIDO	</t>
        </is>
      </c>
      <c r="D1619" t="n">
        <v>4.9163</v>
      </c>
      <c r="E1619" t="n">
        <v>20.34</v>
      </c>
      <c r="F1619" t="n">
        <v>17.42</v>
      </c>
      <c r="G1619" t="n">
        <v>174.16</v>
      </c>
      <c r="H1619" t="n">
        <v>2.19</v>
      </c>
      <c r="I1619" t="n">
        <v>6</v>
      </c>
      <c r="J1619" t="n">
        <v>284.67</v>
      </c>
      <c r="K1619" t="n">
        <v>56.94</v>
      </c>
      <c r="L1619" t="n">
        <v>35</v>
      </c>
      <c r="M1619" t="n">
        <v>4</v>
      </c>
      <c r="N1619" t="n">
        <v>77.73</v>
      </c>
      <c r="O1619" t="n">
        <v>35343.65</v>
      </c>
      <c r="P1619" t="n">
        <v>235.78</v>
      </c>
      <c r="Q1619" t="n">
        <v>444.56</v>
      </c>
      <c r="R1619" t="n">
        <v>65.09999999999999</v>
      </c>
      <c r="S1619" t="n">
        <v>48.21</v>
      </c>
      <c r="T1619" t="n">
        <v>2524.88</v>
      </c>
      <c r="U1619" t="n">
        <v>0.74</v>
      </c>
      <c r="V1619" t="n">
        <v>0.78</v>
      </c>
      <c r="W1619" t="n">
        <v>0.18</v>
      </c>
      <c r="X1619" t="n">
        <v>0.14</v>
      </c>
      <c r="Y1619" t="n">
        <v>1</v>
      </c>
      <c r="Z1619" t="n">
        <v>10</v>
      </c>
    </row>
    <row r="1620">
      <c r="A1620" t="n">
        <v>137</v>
      </c>
      <c r="B1620" t="n">
        <v>115</v>
      </c>
      <c r="C1620" t="inlineStr">
        <is>
          <t xml:space="preserve">CONCLUIDO	</t>
        </is>
      </c>
      <c r="D1620" t="n">
        <v>4.9164</v>
      </c>
      <c r="E1620" t="n">
        <v>20.34</v>
      </c>
      <c r="F1620" t="n">
        <v>17.42</v>
      </c>
      <c r="G1620" t="n">
        <v>174.16</v>
      </c>
      <c r="H1620" t="n">
        <v>2.2</v>
      </c>
      <c r="I1620" t="n">
        <v>6</v>
      </c>
      <c r="J1620" t="n">
        <v>285.17</v>
      </c>
      <c r="K1620" t="n">
        <v>56.94</v>
      </c>
      <c r="L1620" t="n">
        <v>35.25</v>
      </c>
      <c r="M1620" t="n">
        <v>4</v>
      </c>
      <c r="N1620" t="n">
        <v>77.98</v>
      </c>
      <c r="O1620" t="n">
        <v>35405.32</v>
      </c>
      <c r="P1620" t="n">
        <v>235.75</v>
      </c>
      <c r="Q1620" t="n">
        <v>444.55</v>
      </c>
      <c r="R1620" t="n">
        <v>65.15000000000001</v>
      </c>
      <c r="S1620" t="n">
        <v>48.21</v>
      </c>
      <c r="T1620" t="n">
        <v>2552.16</v>
      </c>
      <c r="U1620" t="n">
        <v>0.74</v>
      </c>
      <c r="V1620" t="n">
        <v>0.78</v>
      </c>
      <c r="W1620" t="n">
        <v>0.17</v>
      </c>
      <c r="X1620" t="n">
        <v>0.14</v>
      </c>
      <c r="Y1620" t="n">
        <v>1</v>
      </c>
      <c r="Z1620" t="n">
        <v>10</v>
      </c>
    </row>
    <row r="1621">
      <c r="A1621" t="n">
        <v>138</v>
      </c>
      <c r="B1621" t="n">
        <v>115</v>
      </c>
      <c r="C1621" t="inlineStr">
        <is>
          <t xml:space="preserve">CONCLUIDO	</t>
        </is>
      </c>
      <c r="D1621" t="n">
        <v>4.919</v>
      </c>
      <c r="E1621" t="n">
        <v>20.33</v>
      </c>
      <c r="F1621" t="n">
        <v>17.41</v>
      </c>
      <c r="G1621" t="n">
        <v>174.05</v>
      </c>
      <c r="H1621" t="n">
        <v>2.21</v>
      </c>
      <c r="I1621" t="n">
        <v>6</v>
      </c>
      <c r="J1621" t="n">
        <v>285.67</v>
      </c>
      <c r="K1621" t="n">
        <v>56.94</v>
      </c>
      <c r="L1621" t="n">
        <v>35.5</v>
      </c>
      <c r="M1621" t="n">
        <v>4</v>
      </c>
      <c r="N1621" t="n">
        <v>78.23</v>
      </c>
      <c r="O1621" t="n">
        <v>35467.08</v>
      </c>
      <c r="P1621" t="n">
        <v>235.5</v>
      </c>
      <c r="Q1621" t="n">
        <v>444.55</v>
      </c>
      <c r="R1621" t="n">
        <v>64.72</v>
      </c>
      <c r="S1621" t="n">
        <v>48.21</v>
      </c>
      <c r="T1621" t="n">
        <v>2335.52</v>
      </c>
      <c r="U1621" t="n">
        <v>0.74</v>
      </c>
      <c r="V1621" t="n">
        <v>0.78</v>
      </c>
      <c r="W1621" t="n">
        <v>0.17</v>
      </c>
      <c r="X1621" t="n">
        <v>0.13</v>
      </c>
      <c r="Y1621" t="n">
        <v>1</v>
      </c>
      <c r="Z1621" t="n">
        <v>10</v>
      </c>
    </row>
    <row r="1622">
      <c r="A1622" t="n">
        <v>139</v>
      </c>
      <c r="B1622" t="n">
        <v>115</v>
      </c>
      <c r="C1622" t="inlineStr">
        <is>
          <t xml:space="preserve">CONCLUIDO	</t>
        </is>
      </c>
      <c r="D1622" t="n">
        <v>4.9194</v>
      </c>
      <c r="E1622" t="n">
        <v>20.33</v>
      </c>
      <c r="F1622" t="n">
        <v>17.4</v>
      </c>
      <c r="G1622" t="n">
        <v>174.03</v>
      </c>
      <c r="H1622" t="n">
        <v>2.22</v>
      </c>
      <c r="I1622" t="n">
        <v>6</v>
      </c>
      <c r="J1622" t="n">
        <v>286.17</v>
      </c>
      <c r="K1622" t="n">
        <v>56.94</v>
      </c>
      <c r="L1622" t="n">
        <v>35.75</v>
      </c>
      <c r="M1622" t="n">
        <v>4</v>
      </c>
      <c r="N1622" t="n">
        <v>78.48</v>
      </c>
      <c r="O1622" t="n">
        <v>35528.95</v>
      </c>
      <c r="P1622" t="n">
        <v>235.59</v>
      </c>
      <c r="Q1622" t="n">
        <v>444.55</v>
      </c>
      <c r="R1622" t="n">
        <v>64.70999999999999</v>
      </c>
      <c r="S1622" t="n">
        <v>48.21</v>
      </c>
      <c r="T1622" t="n">
        <v>2329.97</v>
      </c>
      <c r="U1622" t="n">
        <v>0.74</v>
      </c>
      <c r="V1622" t="n">
        <v>0.78</v>
      </c>
      <c r="W1622" t="n">
        <v>0.17</v>
      </c>
      <c r="X1622" t="n">
        <v>0.13</v>
      </c>
      <c r="Y1622" t="n">
        <v>1</v>
      </c>
      <c r="Z1622" t="n">
        <v>10</v>
      </c>
    </row>
    <row r="1623">
      <c r="A1623" t="n">
        <v>140</v>
      </c>
      <c r="B1623" t="n">
        <v>115</v>
      </c>
      <c r="C1623" t="inlineStr">
        <is>
          <t xml:space="preserve">CONCLUIDO	</t>
        </is>
      </c>
      <c r="D1623" t="n">
        <v>4.9198</v>
      </c>
      <c r="E1623" t="n">
        <v>20.33</v>
      </c>
      <c r="F1623" t="n">
        <v>17.4</v>
      </c>
      <c r="G1623" t="n">
        <v>174.02</v>
      </c>
      <c r="H1623" t="n">
        <v>2.24</v>
      </c>
      <c r="I1623" t="n">
        <v>6</v>
      </c>
      <c r="J1623" t="n">
        <v>286.68</v>
      </c>
      <c r="K1623" t="n">
        <v>56.94</v>
      </c>
      <c r="L1623" t="n">
        <v>36</v>
      </c>
      <c r="M1623" t="n">
        <v>4</v>
      </c>
      <c r="N1623" t="n">
        <v>78.73</v>
      </c>
      <c r="O1623" t="n">
        <v>35591.05</v>
      </c>
      <c r="P1623" t="n">
        <v>235.96</v>
      </c>
      <c r="Q1623" t="n">
        <v>444.55</v>
      </c>
      <c r="R1623" t="n">
        <v>64.7</v>
      </c>
      <c r="S1623" t="n">
        <v>48.21</v>
      </c>
      <c r="T1623" t="n">
        <v>2322.62</v>
      </c>
      <c r="U1623" t="n">
        <v>0.75</v>
      </c>
      <c r="V1623" t="n">
        <v>0.78</v>
      </c>
      <c r="W1623" t="n">
        <v>0.17</v>
      </c>
      <c r="X1623" t="n">
        <v>0.13</v>
      </c>
      <c r="Y1623" t="n">
        <v>1</v>
      </c>
      <c r="Z1623" t="n">
        <v>10</v>
      </c>
    </row>
    <row r="1624">
      <c r="A1624" t="n">
        <v>141</v>
      </c>
      <c r="B1624" t="n">
        <v>115</v>
      </c>
      <c r="C1624" t="inlineStr">
        <is>
          <t xml:space="preserve">CONCLUIDO	</t>
        </is>
      </c>
      <c r="D1624" t="n">
        <v>4.923</v>
      </c>
      <c r="E1624" t="n">
        <v>20.31</v>
      </c>
      <c r="F1624" t="n">
        <v>17.39</v>
      </c>
      <c r="G1624" t="n">
        <v>173.89</v>
      </c>
      <c r="H1624" t="n">
        <v>2.25</v>
      </c>
      <c r="I1624" t="n">
        <v>6</v>
      </c>
      <c r="J1624" t="n">
        <v>287.18</v>
      </c>
      <c r="K1624" t="n">
        <v>56.94</v>
      </c>
      <c r="L1624" t="n">
        <v>36.25</v>
      </c>
      <c r="M1624" t="n">
        <v>4</v>
      </c>
      <c r="N1624" t="n">
        <v>78.98999999999999</v>
      </c>
      <c r="O1624" t="n">
        <v>35653.12</v>
      </c>
      <c r="P1624" t="n">
        <v>235.31</v>
      </c>
      <c r="Q1624" t="n">
        <v>444.55</v>
      </c>
      <c r="R1624" t="n">
        <v>64.16</v>
      </c>
      <c r="S1624" t="n">
        <v>48.21</v>
      </c>
      <c r="T1624" t="n">
        <v>2053.43</v>
      </c>
      <c r="U1624" t="n">
        <v>0.75</v>
      </c>
      <c r="V1624" t="n">
        <v>0.78</v>
      </c>
      <c r="W1624" t="n">
        <v>0.17</v>
      </c>
      <c r="X1624" t="n">
        <v>0.11</v>
      </c>
      <c r="Y1624" t="n">
        <v>1</v>
      </c>
      <c r="Z1624" t="n">
        <v>10</v>
      </c>
    </row>
    <row r="1625">
      <c r="A1625" t="n">
        <v>142</v>
      </c>
      <c r="B1625" t="n">
        <v>115</v>
      </c>
      <c r="C1625" t="inlineStr">
        <is>
          <t xml:space="preserve">CONCLUIDO	</t>
        </is>
      </c>
      <c r="D1625" t="n">
        <v>4.9189</v>
      </c>
      <c r="E1625" t="n">
        <v>20.33</v>
      </c>
      <c r="F1625" t="n">
        <v>17.41</v>
      </c>
      <c r="G1625" t="n">
        <v>174.06</v>
      </c>
      <c r="H1625" t="n">
        <v>2.26</v>
      </c>
      <c r="I1625" t="n">
        <v>6</v>
      </c>
      <c r="J1625" t="n">
        <v>287.68</v>
      </c>
      <c r="K1625" t="n">
        <v>56.94</v>
      </c>
      <c r="L1625" t="n">
        <v>36.5</v>
      </c>
      <c r="M1625" t="n">
        <v>4</v>
      </c>
      <c r="N1625" t="n">
        <v>79.23999999999999</v>
      </c>
      <c r="O1625" t="n">
        <v>35715.3</v>
      </c>
      <c r="P1625" t="n">
        <v>235.41</v>
      </c>
      <c r="Q1625" t="n">
        <v>444.55</v>
      </c>
      <c r="R1625" t="n">
        <v>64.89</v>
      </c>
      <c r="S1625" t="n">
        <v>48.21</v>
      </c>
      <c r="T1625" t="n">
        <v>2419.19</v>
      </c>
      <c r="U1625" t="n">
        <v>0.74</v>
      </c>
      <c r="V1625" t="n">
        <v>0.78</v>
      </c>
      <c r="W1625" t="n">
        <v>0.17</v>
      </c>
      <c r="X1625" t="n">
        <v>0.13</v>
      </c>
      <c r="Y1625" t="n">
        <v>1</v>
      </c>
      <c r="Z1625" t="n">
        <v>10</v>
      </c>
    </row>
    <row r="1626">
      <c r="A1626" t="n">
        <v>143</v>
      </c>
      <c r="B1626" t="n">
        <v>115</v>
      </c>
      <c r="C1626" t="inlineStr">
        <is>
          <t xml:space="preserve">CONCLUIDO	</t>
        </is>
      </c>
      <c r="D1626" t="n">
        <v>4.9115</v>
      </c>
      <c r="E1626" t="n">
        <v>20.36</v>
      </c>
      <c r="F1626" t="n">
        <v>17.44</v>
      </c>
      <c r="G1626" t="n">
        <v>174.36</v>
      </c>
      <c r="H1626" t="n">
        <v>2.27</v>
      </c>
      <c r="I1626" t="n">
        <v>6</v>
      </c>
      <c r="J1626" t="n">
        <v>288.19</v>
      </c>
      <c r="K1626" t="n">
        <v>56.94</v>
      </c>
      <c r="L1626" t="n">
        <v>36.75</v>
      </c>
      <c r="M1626" t="n">
        <v>4</v>
      </c>
      <c r="N1626" t="n">
        <v>79.5</v>
      </c>
      <c r="O1626" t="n">
        <v>35777.58</v>
      </c>
      <c r="P1626" t="n">
        <v>236</v>
      </c>
      <c r="Q1626" t="n">
        <v>444.55</v>
      </c>
      <c r="R1626" t="n">
        <v>65.97</v>
      </c>
      <c r="S1626" t="n">
        <v>48.21</v>
      </c>
      <c r="T1626" t="n">
        <v>2959.15</v>
      </c>
      <c r="U1626" t="n">
        <v>0.73</v>
      </c>
      <c r="V1626" t="n">
        <v>0.78</v>
      </c>
      <c r="W1626" t="n">
        <v>0.17</v>
      </c>
      <c r="X1626" t="n">
        <v>0.16</v>
      </c>
      <c r="Y1626" t="n">
        <v>1</v>
      </c>
      <c r="Z1626" t="n">
        <v>10</v>
      </c>
    </row>
    <row r="1627">
      <c r="A1627" t="n">
        <v>144</v>
      </c>
      <c r="B1627" t="n">
        <v>115</v>
      </c>
      <c r="C1627" t="inlineStr">
        <is>
          <t xml:space="preserve">CONCLUIDO	</t>
        </is>
      </c>
      <c r="D1627" t="n">
        <v>4.913</v>
      </c>
      <c r="E1627" t="n">
        <v>20.35</v>
      </c>
      <c r="F1627" t="n">
        <v>17.43</v>
      </c>
      <c r="G1627" t="n">
        <v>174.3</v>
      </c>
      <c r="H1627" t="n">
        <v>2.28</v>
      </c>
      <c r="I1627" t="n">
        <v>6</v>
      </c>
      <c r="J1627" t="n">
        <v>288.7</v>
      </c>
      <c r="K1627" t="n">
        <v>56.94</v>
      </c>
      <c r="L1627" t="n">
        <v>37</v>
      </c>
      <c r="M1627" t="n">
        <v>4</v>
      </c>
      <c r="N1627" t="n">
        <v>79.75</v>
      </c>
      <c r="O1627" t="n">
        <v>35839.97</v>
      </c>
      <c r="P1627" t="n">
        <v>235.85</v>
      </c>
      <c r="Q1627" t="n">
        <v>444.55</v>
      </c>
      <c r="R1627" t="n">
        <v>65.62</v>
      </c>
      <c r="S1627" t="n">
        <v>48.21</v>
      </c>
      <c r="T1627" t="n">
        <v>2783.36</v>
      </c>
      <c r="U1627" t="n">
        <v>0.73</v>
      </c>
      <c r="V1627" t="n">
        <v>0.78</v>
      </c>
      <c r="W1627" t="n">
        <v>0.17</v>
      </c>
      <c r="X1627" t="n">
        <v>0.15</v>
      </c>
      <c r="Y1627" t="n">
        <v>1</v>
      </c>
      <c r="Z1627" t="n">
        <v>10</v>
      </c>
    </row>
    <row r="1628">
      <c r="A1628" t="n">
        <v>145</v>
      </c>
      <c r="B1628" t="n">
        <v>115</v>
      </c>
      <c r="C1628" t="inlineStr">
        <is>
          <t xml:space="preserve">CONCLUIDO	</t>
        </is>
      </c>
      <c r="D1628" t="n">
        <v>4.9168</v>
      </c>
      <c r="E1628" t="n">
        <v>20.34</v>
      </c>
      <c r="F1628" t="n">
        <v>17.41</v>
      </c>
      <c r="G1628" t="n">
        <v>174.14</v>
      </c>
      <c r="H1628" t="n">
        <v>2.29</v>
      </c>
      <c r="I1628" t="n">
        <v>6</v>
      </c>
      <c r="J1628" t="n">
        <v>289.2</v>
      </c>
      <c r="K1628" t="n">
        <v>56.94</v>
      </c>
      <c r="L1628" t="n">
        <v>37.25</v>
      </c>
      <c r="M1628" t="n">
        <v>4</v>
      </c>
      <c r="N1628" t="n">
        <v>80.01000000000001</v>
      </c>
      <c r="O1628" t="n">
        <v>35902.46</v>
      </c>
      <c r="P1628" t="n">
        <v>235.51</v>
      </c>
      <c r="Q1628" t="n">
        <v>444.56</v>
      </c>
      <c r="R1628" t="n">
        <v>65.06999999999999</v>
      </c>
      <c r="S1628" t="n">
        <v>48.21</v>
      </c>
      <c r="T1628" t="n">
        <v>2511.19</v>
      </c>
      <c r="U1628" t="n">
        <v>0.74</v>
      </c>
      <c r="V1628" t="n">
        <v>0.78</v>
      </c>
      <c r="W1628" t="n">
        <v>0.17</v>
      </c>
      <c r="X1628" t="n">
        <v>0.14</v>
      </c>
      <c r="Y1628" t="n">
        <v>1</v>
      </c>
      <c r="Z1628" t="n">
        <v>10</v>
      </c>
    </row>
    <row r="1629">
      <c r="A1629" t="n">
        <v>146</v>
      </c>
      <c r="B1629" t="n">
        <v>115</v>
      </c>
      <c r="C1629" t="inlineStr">
        <is>
          <t xml:space="preserve">CONCLUIDO	</t>
        </is>
      </c>
      <c r="D1629" t="n">
        <v>4.914</v>
      </c>
      <c r="E1629" t="n">
        <v>20.35</v>
      </c>
      <c r="F1629" t="n">
        <v>17.43</v>
      </c>
      <c r="G1629" t="n">
        <v>174.26</v>
      </c>
      <c r="H1629" t="n">
        <v>2.31</v>
      </c>
      <c r="I1629" t="n">
        <v>6</v>
      </c>
      <c r="J1629" t="n">
        <v>289.71</v>
      </c>
      <c r="K1629" t="n">
        <v>56.94</v>
      </c>
      <c r="L1629" t="n">
        <v>37.5</v>
      </c>
      <c r="M1629" t="n">
        <v>4</v>
      </c>
      <c r="N1629" t="n">
        <v>80.27</v>
      </c>
      <c r="O1629" t="n">
        <v>35965.05</v>
      </c>
      <c r="P1629" t="n">
        <v>234.91</v>
      </c>
      <c r="Q1629" t="n">
        <v>444.55</v>
      </c>
      <c r="R1629" t="n">
        <v>65.51000000000001</v>
      </c>
      <c r="S1629" t="n">
        <v>48.21</v>
      </c>
      <c r="T1629" t="n">
        <v>2730.72</v>
      </c>
      <c r="U1629" t="n">
        <v>0.74</v>
      </c>
      <c r="V1629" t="n">
        <v>0.78</v>
      </c>
      <c r="W1629" t="n">
        <v>0.17</v>
      </c>
      <c r="X1629" t="n">
        <v>0.15</v>
      </c>
      <c r="Y1629" t="n">
        <v>1</v>
      </c>
      <c r="Z1629" t="n">
        <v>10</v>
      </c>
    </row>
    <row r="1630">
      <c r="A1630" t="n">
        <v>147</v>
      </c>
      <c r="B1630" t="n">
        <v>115</v>
      </c>
      <c r="C1630" t="inlineStr">
        <is>
          <t xml:space="preserve">CONCLUIDO	</t>
        </is>
      </c>
      <c r="D1630" t="n">
        <v>4.9147</v>
      </c>
      <c r="E1630" t="n">
        <v>20.35</v>
      </c>
      <c r="F1630" t="n">
        <v>17.42</v>
      </c>
      <c r="G1630" t="n">
        <v>174.23</v>
      </c>
      <c r="H1630" t="n">
        <v>2.32</v>
      </c>
      <c r="I1630" t="n">
        <v>6</v>
      </c>
      <c r="J1630" t="n">
        <v>290.22</v>
      </c>
      <c r="K1630" t="n">
        <v>56.94</v>
      </c>
      <c r="L1630" t="n">
        <v>37.75</v>
      </c>
      <c r="M1630" t="n">
        <v>4</v>
      </c>
      <c r="N1630" t="n">
        <v>80.52</v>
      </c>
      <c r="O1630" t="n">
        <v>36027.75</v>
      </c>
      <c r="P1630" t="n">
        <v>235.03</v>
      </c>
      <c r="Q1630" t="n">
        <v>444.55</v>
      </c>
      <c r="R1630" t="n">
        <v>65.40000000000001</v>
      </c>
      <c r="S1630" t="n">
        <v>48.21</v>
      </c>
      <c r="T1630" t="n">
        <v>2674.02</v>
      </c>
      <c r="U1630" t="n">
        <v>0.74</v>
      </c>
      <c r="V1630" t="n">
        <v>0.78</v>
      </c>
      <c r="W1630" t="n">
        <v>0.17</v>
      </c>
      <c r="X1630" t="n">
        <v>0.15</v>
      </c>
      <c r="Y1630" t="n">
        <v>1</v>
      </c>
      <c r="Z1630" t="n">
        <v>10</v>
      </c>
    </row>
    <row r="1631">
      <c r="A1631" t="n">
        <v>148</v>
      </c>
      <c r="B1631" t="n">
        <v>115</v>
      </c>
      <c r="C1631" t="inlineStr">
        <is>
          <t xml:space="preserve">CONCLUIDO	</t>
        </is>
      </c>
      <c r="D1631" t="n">
        <v>4.916</v>
      </c>
      <c r="E1631" t="n">
        <v>20.34</v>
      </c>
      <c r="F1631" t="n">
        <v>17.42</v>
      </c>
      <c r="G1631" t="n">
        <v>174.18</v>
      </c>
      <c r="H1631" t="n">
        <v>2.33</v>
      </c>
      <c r="I1631" t="n">
        <v>6</v>
      </c>
      <c r="J1631" t="n">
        <v>290.73</v>
      </c>
      <c r="K1631" t="n">
        <v>56.94</v>
      </c>
      <c r="L1631" t="n">
        <v>38</v>
      </c>
      <c r="M1631" t="n">
        <v>4</v>
      </c>
      <c r="N1631" t="n">
        <v>80.78</v>
      </c>
      <c r="O1631" t="n">
        <v>36090.56</v>
      </c>
      <c r="P1631" t="n">
        <v>234.11</v>
      </c>
      <c r="Q1631" t="n">
        <v>444.55</v>
      </c>
      <c r="R1631" t="n">
        <v>65.20999999999999</v>
      </c>
      <c r="S1631" t="n">
        <v>48.21</v>
      </c>
      <c r="T1631" t="n">
        <v>2580.96</v>
      </c>
      <c r="U1631" t="n">
        <v>0.74</v>
      </c>
      <c r="V1631" t="n">
        <v>0.78</v>
      </c>
      <c r="W1631" t="n">
        <v>0.17</v>
      </c>
      <c r="X1631" t="n">
        <v>0.14</v>
      </c>
      <c r="Y1631" t="n">
        <v>1</v>
      </c>
      <c r="Z1631" t="n">
        <v>10</v>
      </c>
    </row>
    <row r="1632">
      <c r="A1632" t="n">
        <v>149</v>
      </c>
      <c r="B1632" t="n">
        <v>115</v>
      </c>
      <c r="C1632" t="inlineStr">
        <is>
          <t xml:space="preserve">CONCLUIDO	</t>
        </is>
      </c>
      <c r="D1632" t="n">
        <v>4.915</v>
      </c>
      <c r="E1632" t="n">
        <v>20.35</v>
      </c>
      <c r="F1632" t="n">
        <v>17.42</v>
      </c>
      <c r="G1632" t="n">
        <v>174.22</v>
      </c>
      <c r="H1632" t="n">
        <v>2.34</v>
      </c>
      <c r="I1632" t="n">
        <v>6</v>
      </c>
      <c r="J1632" t="n">
        <v>291.24</v>
      </c>
      <c r="K1632" t="n">
        <v>56.94</v>
      </c>
      <c r="L1632" t="n">
        <v>38.25</v>
      </c>
      <c r="M1632" t="n">
        <v>4</v>
      </c>
      <c r="N1632" t="n">
        <v>81.04000000000001</v>
      </c>
      <c r="O1632" t="n">
        <v>36153.47</v>
      </c>
      <c r="P1632" t="n">
        <v>233.92</v>
      </c>
      <c r="Q1632" t="n">
        <v>444.55</v>
      </c>
      <c r="R1632" t="n">
        <v>65.31</v>
      </c>
      <c r="S1632" t="n">
        <v>48.21</v>
      </c>
      <c r="T1632" t="n">
        <v>2630.84</v>
      </c>
      <c r="U1632" t="n">
        <v>0.74</v>
      </c>
      <c r="V1632" t="n">
        <v>0.78</v>
      </c>
      <c r="W1632" t="n">
        <v>0.17</v>
      </c>
      <c r="X1632" t="n">
        <v>0.14</v>
      </c>
      <c r="Y1632" t="n">
        <v>1</v>
      </c>
      <c r="Z1632" t="n">
        <v>10</v>
      </c>
    </row>
    <row r="1633">
      <c r="A1633" t="n">
        <v>150</v>
      </c>
      <c r="B1633" t="n">
        <v>115</v>
      </c>
      <c r="C1633" t="inlineStr">
        <is>
          <t xml:space="preserve">CONCLUIDO	</t>
        </is>
      </c>
      <c r="D1633" t="n">
        <v>4.919</v>
      </c>
      <c r="E1633" t="n">
        <v>20.33</v>
      </c>
      <c r="F1633" t="n">
        <v>17.41</v>
      </c>
      <c r="G1633" t="n">
        <v>174.05</v>
      </c>
      <c r="H1633" t="n">
        <v>2.35</v>
      </c>
      <c r="I1633" t="n">
        <v>6</v>
      </c>
      <c r="J1633" t="n">
        <v>291.75</v>
      </c>
      <c r="K1633" t="n">
        <v>56.94</v>
      </c>
      <c r="L1633" t="n">
        <v>38.5</v>
      </c>
      <c r="M1633" t="n">
        <v>4</v>
      </c>
      <c r="N1633" t="n">
        <v>81.31</v>
      </c>
      <c r="O1633" t="n">
        <v>36216.49</v>
      </c>
      <c r="P1633" t="n">
        <v>232.81</v>
      </c>
      <c r="Q1633" t="n">
        <v>444.55</v>
      </c>
      <c r="R1633" t="n">
        <v>64.76000000000001</v>
      </c>
      <c r="S1633" t="n">
        <v>48.21</v>
      </c>
      <c r="T1633" t="n">
        <v>2356.47</v>
      </c>
      <c r="U1633" t="n">
        <v>0.74</v>
      </c>
      <c r="V1633" t="n">
        <v>0.78</v>
      </c>
      <c r="W1633" t="n">
        <v>0.17</v>
      </c>
      <c r="X1633" t="n">
        <v>0.13</v>
      </c>
      <c r="Y1633" t="n">
        <v>1</v>
      </c>
      <c r="Z1633" t="n">
        <v>10</v>
      </c>
    </row>
    <row r="1634">
      <c r="A1634" t="n">
        <v>151</v>
      </c>
      <c r="B1634" t="n">
        <v>115</v>
      </c>
      <c r="C1634" t="inlineStr">
        <is>
          <t xml:space="preserve">CONCLUIDO	</t>
        </is>
      </c>
      <c r="D1634" t="n">
        <v>4.9186</v>
      </c>
      <c r="E1634" t="n">
        <v>20.33</v>
      </c>
      <c r="F1634" t="n">
        <v>17.41</v>
      </c>
      <c r="G1634" t="n">
        <v>174.07</v>
      </c>
      <c r="H1634" t="n">
        <v>2.36</v>
      </c>
      <c r="I1634" t="n">
        <v>6</v>
      </c>
      <c r="J1634" t="n">
        <v>292.26</v>
      </c>
      <c r="K1634" t="n">
        <v>56.94</v>
      </c>
      <c r="L1634" t="n">
        <v>38.75</v>
      </c>
      <c r="M1634" t="n">
        <v>4</v>
      </c>
      <c r="N1634" t="n">
        <v>81.56999999999999</v>
      </c>
      <c r="O1634" t="n">
        <v>36279.61</v>
      </c>
      <c r="P1634" t="n">
        <v>231.69</v>
      </c>
      <c r="Q1634" t="n">
        <v>444.55</v>
      </c>
      <c r="R1634" t="n">
        <v>64.77</v>
      </c>
      <c r="S1634" t="n">
        <v>48.21</v>
      </c>
      <c r="T1634" t="n">
        <v>2361.93</v>
      </c>
      <c r="U1634" t="n">
        <v>0.74</v>
      </c>
      <c r="V1634" t="n">
        <v>0.78</v>
      </c>
      <c r="W1634" t="n">
        <v>0.17</v>
      </c>
      <c r="X1634" t="n">
        <v>0.13</v>
      </c>
      <c r="Y1634" t="n">
        <v>1</v>
      </c>
      <c r="Z1634" t="n">
        <v>10</v>
      </c>
    </row>
    <row r="1635">
      <c r="A1635" t="n">
        <v>152</v>
      </c>
      <c r="B1635" t="n">
        <v>115</v>
      </c>
      <c r="C1635" t="inlineStr">
        <is>
          <t xml:space="preserve">CONCLUIDO	</t>
        </is>
      </c>
      <c r="D1635" t="n">
        <v>4.9221</v>
      </c>
      <c r="E1635" t="n">
        <v>20.32</v>
      </c>
      <c r="F1635" t="n">
        <v>17.39</v>
      </c>
      <c r="G1635" t="n">
        <v>173.92</v>
      </c>
      <c r="H1635" t="n">
        <v>2.37</v>
      </c>
      <c r="I1635" t="n">
        <v>6</v>
      </c>
      <c r="J1635" t="n">
        <v>292.77</v>
      </c>
      <c r="K1635" t="n">
        <v>56.94</v>
      </c>
      <c r="L1635" t="n">
        <v>39</v>
      </c>
      <c r="M1635" t="n">
        <v>4</v>
      </c>
      <c r="N1635" t="n">
        <v>81.83</v>
      </c>
      <c r="O1635" t="n">
        <v>36342.85</v>
      </c>
      <c r="P1635" t="n">
        <v>230.28</v>
      </c>
      <c r="Q1635" t="n">
        <v>444.55</v>
      </c>
      <c r="R1635" t="n">
        <v>64.34</v>
      </c>
      <c r="S1635" t="n">
        <v>48.21</v>
      </c>
      <c r="T1635" t="n">
        <v>2147.11</v>
      </c>
      <c r="U1635" t="n">
        <v>0.75</v>
      </c>
      <c r="V1635" t="n">
        <v>0.78</v>
      </c>
      <c r="W1635" t="n">
        <v>0.17</v>
      </c>
      <c r="X1635" t="n">
        <v>0.12</v>
      </c>
      <c r="Y1635" t="n">
        <v>1</v>
      </c>
      <c r="Z1635" t="n">
        <v>10</v>
      </c>
    </row>
    <row r="1636">
      <c r="A1636" t="n">
        <v>153</v>
      </c>
      <c r="B1636" t="n">
        <v>115</v>
      </c>
      <c r="C1636" t="inlineStr">
        <is>
          <t xml:space="preserve">CONCLUIDO	</t>
        </is>
      </c>
      <c r="D1636" t="n">
        <v>4.9162</v>
      </c>
      <c r="E1636" t="n">
        <v>20.34</v>
      </c>
      <c r="F1636" t="n">
        <v>17.42</v>
      </c>
      <c r="G1636" t="n">
        <v>174.17</v>
      </c>
      <c r="H1636" t="n">
        <v>2.38</v>
      </c>
      <c r="I1636" t="n">
        <v>6</v>
      </c>
      <c r="J1636" t="n">
        <v>293.29</v>
      </c>
      <c r="K1636" t="n">
        <v>56.94</v>
      </c>
      <c r="L1636" t="n">
        <v>39.25</v>
      </c>
      <c r="M1636" t="n">
        <v>4</v>
      </c>
      <c r="N1636" t="n">
        <v>82.09</v>
      </c>
      <c r="O1636" t="n">
        <v>36406.19</v>
      </c>
      <c r="P1636" t="n">
        <v>229.84</v>
      </c>
      <c r="Q1636" t="n">
        <v>444.55</v>
      </c>
      <c r="R1636" t="n">
        <v>65.28</v>
      </c>
      <c r="S1636" t="n">
        <v>48.21</v>
      </c>
      <c r="T1636" t="n">
        <v>2615.06</v>
      </c>
      <c r="U1636" t="n">
        <v>0.74</v>
      </c>
      <c r="V1636" t="n">
        <v>0.78</v>
      </c>
      <c r="W1636" t="n">
        <v>0.17</v>
      </c>
      <c r="X1636" t="n">
        <v>0.14</v>
      </c>
      <c r="Y1636" t="n">
        <v>1</v>
      </c>
      <c r="Z1636" t="n">
        <v>10</v>
      </c>
    </row>
    <row r="1637">
      <c r="A1637" t="n">
        <v>154</v>
      </c>
      <c r="B1637" t="n">
        <v>115</v>
      </c>
      <c r="C1637" t="inlineStr">
        <is>
          <t xml:space="preserve">CONCLUIDO	</t>
        </is>
      </c>
      <c r="D1637" t="n">
        <v>4.9113</v>
      </c>
      <c r="E1637" t="n">
        <v>20.36</v>
      </c>
      <c r="F1637" t="n">
        <v>17.44</v>
      </c>
      <c r="G1637" t="n">
        <v>174.37</v>
      </c>
      <c r="H1637" t="n">
        <v>2.39</v>
      </c>
      <c r="I1637" t="n">
        <v>6</v>
      </c>
      <c r="J1637" t="n">
        <v>293.8</v>
      </c>
      <c r="K1637" t="n">
        <v>56.94</v>
      </c>
      <c r="L1637" t="n">
        <v>39.5</v>
      </c>
      <c r="M1637" t="n">
        <v>4</v>
      </c>
      <c r="N1637" t="n">
        <v>82.36</v>
      </c>
      <c r="O1637" t="n">
        <v>36469.64</v>
      </c>
      <c r="P1637" t="n">
        <v>228.85</v>
      </c>
      <c r="Q1637" t="n">
        <v>444.55</v>
      </c>
      <c r="R1637" t="n">
        <v>65.98</v>
      </c>
      <c r="S1637" t="n">
        <v>48.21</v>
      </c>
      <c r="T1637" t="n">
        <v>2962.58</v>
      </c>
      <c r="U1637" t="n">
        <v>0.73</v>
      </c>
      <c r="V1637" t="n">
        <v>0.78</v>
      </c>
      <c r="W1637" t="n">
        <v>0.17</v>
      </c>
      <c r="X1637" t="n">
        <v>0.16</v>
      </c>
      <c r="Y1637" t="n">
        <v>1</v>
      </c>
      <c r="Z1637" t="n">
        <v>10</v>
      </c>
    </row>
    <row r="1638">
      <c r="A1638" t="n">
        <v>155</v>
      </c>
      <c r="B1638" t="n">
        <v>115</v>
      </c>
      <c r="C1638" t="inlineStr">
        <is>
          <t xml:space="preserve">CONCLUIDO	</t>
        </is>
      </c>
      <c r="D1638" t="n">
        <v>4.9129</v>
      </c>
      <c r="E1638" t="n">
        <v>20.35</v>
      </c>
      <c r="F1638" t="n">
        <v>17.43</v>
      </c>
      <c r="G1638" t="n">
        <v>174.31</v>
      </c>
      <c r="H1638" t="n">
        <v>2.41</v>
      </c>
      <c r="I1638" t="n">
        <v>6</v>
      </c>
      <c r="J1638" t="n">
        <v>294.32</v>
      </c>
      <c r="K1638" t="n">
        <v>56.94</v>
      </c>
      <c r="L1638" t="n">
        <v>39.75</v>
      </c>
      <c r="M1638" t="n">
        <v>4</v>
      </c>
      <c r="N1638" t="n">
        <v>82.62</v>
      </c>
      <c r="O1638" t="n">
        <v>36533.2</v>
      </c>
      <c r="P1638" t="n">
        <v>227.72</v>
      </c>
      <c r="Q1638" t="n">
        <v>444.55</v>
      </c>
      <c r="R1638" t="n">
        <v>65.68000000000001</v>
      </c>
      <c r="S1638" t="n">
        <v>48.21</v>
      </c>
      <c r="T1638" t="n">
        <v>2815.79</v>
      </c>
      <c r="U1638" t="n">
        <v>0.73</v>
      </c>
      <c r="V1638" t="n">
        <v>0.78</v>
      </c>
      <c r="W1638" t="n">
        <v>0.17</v>
      </c>
      <c r="X1638" t="n">
        <v>0.15</v>
      </c>
      <c r="Y1638" t="n">
        <v>1</v>
      </c>
      <c r="Z1638" t="n">
        <v>10</v>
      </c>
    </row>
    <row r="1639">
      <c r="A1639" t="n">
        <v>156</v>
      </c>
      <c r="B1639" t="n">
        <v>115</v>
      </c>
      <c r="C1639" t="inlineStr">
        <is>
          <t xml:space="preserve">CONCLUIDO	</t>
        </is>
      </c>
      <c r="D1639" t="n">
        <v>4.9121</v>
      </c>
      <c r="E1639" t="n">
        <v>20.36</v>
      </c>
      <c r="F1639" t="n">
        <v>17.43</v>
      </c>
      <c r="G1639" t="n">
        <v>174.34</v>
      </c>
      <c r="H1639" t="n">
        <v>2.42</v>
      </c>
      <c r="I1639" t="n">
        <v>6</v>
      </c>
      <c r="J1639" t="n">
        <v>294.83</v>
      </c>
      <c r="K1639" t="n">
        <v>56.94</v>
      </c>
      <c r="L1639" t="n">
        <v>40</v>
      </c>
      <c r="M1639" t="n">
        <v>3</v>
      </c>
      <c r="N1639" t="n">
        <v>82.89</v>
      </c>
      <c r="O1639" t="n">
        <v>36596.87</v>
      </c>
      <c r="P1639" t="n">
        <v>226.97</v>
      </c>
      <c r="Q1639" t="n">
        <v>444.55</v>
      </c>
      <c r="R1639" t="n">
        <v>65.73999999999999</v>
      </c>
      <c r="S1639" t="n">
        <v>48.21</v>
      </c>
      <c r="T1639" t="n">
        <v>2844.56</v>
      </c>
      <c r="U1639" t="n">
        <v>0.73</v>
      </c>
      <c r="V1639" t="n">
        <v>0.78</v>
      </c>
      <c r="W1639" t="n">
        <v>0.17</v>
      </c>
      <c r="X1639" t="n">
        <v>0.16</v>
      </c>
      <c r="Y1639" t="n">
        <v>1</v>
      </c>
      <c r="Z1639" t="n">
        <v>10</v>
      </c>
    </row>
    <row r="1640">
      <c r="A1640" t="n">
        <v>0</v>
      </c>
      <c r="B1640" t="n">
        <v>35</v>
      </c>
      <c r="C1640" t="inlineStr">
        <is>
          <t xml:space="preserve">CONCLUIDO	</t>
        </is>
      </c>
      <c r="D1640" t="n">
        <v>4.0995</v>
      </c>
      <c r="E1640" t="n">
        <v>24.39</v>
      </c>
      <c r="F1640" t="n">
        <v>20.54</v>
      </c>
      <c r="G1640" t="n">
        <v>10.81</v>
      </c>
      <c r="H1640" t="n">
        <v>0.22</v>
      </c>
      <c r="I1640" t="n">
        <v>114</v>
      </c>
      <c r="J1640" t="n">
        <v>80.84</v>
      </c>
      <c r="K1640" t="n">
        <v>35.1</v>
      </c>
      <c r="L1640" t="n">
        <v>1</v>
      </c>
      <c r="M1640" t="n">
        <v>112</v>
      </c>
      <c r="N1640" t="n">
        <v>9.74</v>
      </c>
      <c r="O1640" t="n">
        <v>10204.21</v>
      </c>
      <c r="P1640" t="n">
        <v>157.1</v>
      </c>
      <c r="Q1640" t="n">
        <v>444.58</v>
      </c>
      <c r="R1640" t="n">
        <v>166.91</v>
      </c>
      <c r="S1640" t="n">
        <v>48.21</v>
      </c>
      <c r="T1640" t="n">
        <v>52888.88</v>
      </c>
      <c r="U1640" t="n">
        <v>0.29</v>
      </c>
      <c r="V1640" t="n">
        <v>0.66</v>
      </c>
      <c r="W1640" t="n">
        <v>0.35</v>
      </c>
      <c r="X1640" t="n">
        <v>3.26</v>
      </c>
      <c r="Y1640" t="n">
        <v>1</v>
      </c>
      <c r="Z1640" t="n">
        <v>10</v>
      </c>
    </row>
    <row r="1641">
      <c r="A1641" t="n">
        <v>1</v>
      </c>
      <c r="B1641" t="n">
        <v>35</v>
      </c>
      <c r="C1641" t="inlineStr">
        <is>
          <t xml:space="preserve">CONCLUIDO	</t>
        </is>
      </c>
      <c r="D1641" t="n">
        <v>4.3133</v>
      </c>
      <c r="E1641" t="n">
        <v>23.18</v>
      </c>
      <c r="F1641" t="n">
        <v>19.78</v>
      </c>
      <c r="G1641" t="n">
        <v>13.48</v>
      </c>
      <c r="H1641" t="n">
        <v>0.27</v>
      </c>
      <c r="I1641" t="n">
        <v>88</v>
      </c>
      <c r="J1641" t="n">
        <v>81.14</v>
      </c>
      <c r="K1641" t="n">
        <v>35.1</v>
      </c>
      <c r="L1641" t="n">
        <v>1.25</v>
      </c>
      <c r="M1641" t="n">
        <v>86</v>
      </c>
      <c r="N1641" t="n">
        <v>9.789999999999999</v>
      </c>
      <c r="O1641" t="n">
        <v>10241.25</v>
      </c>
      <c r="P1641" t="n">
        <v>150.08</v>
      </c>
      <c r="Q1641" t="n">
        <v>444.57</v>
      </c>
      <c r="R1641" t="n">
        <v>141.9</v>
      </c>
      <c r="S1641" t="n">
        <v>48.21</v>
      </c>
      <c r="T1641" t="n">
        <v>40515.16</v>
      </c>
      <c r="U1641" t="n">
        <v>0.34</v>
      </c>
      <c r="V1641" t="n">
        <v>0.6899999999999999</v>
      </c>
      <c r="W1641" t="n">
        <v>0.31</v>
      </c>
      <c r="X1641" t="n">
        <v>2.5</v>
      </c>
      <c r="Y1641" t="n">
        <v>1</v>
      </c>
      <c r="Z1641" t="n">
        <v>10</v>
      </c>
    </row>
    <row r="1642">
      <c r="A1642" t="n">
        <v>2</v>
      </c>
      <c r="B1642" t="n">
        <v>35</v>
      </c>
      <c r="C1642" t="inlineStr">
        <is>
          <t xml:space="preserve">CONCLUIDO	</t>
        </is>
      </c>
      <c r="D1642" t="n">
        <v>4.4682</v>
      </c>
      <c r="E1642" t="n">
        <v>22.38</v>
      </c>
      <c r="F1642" t="n">
        <v>19.27</v>
      </c>
      <c r="G1642" t="n">
        <v>16.28</v>
      </c>
      <c r="H1642" t="n">
        <v>0.32</v>
      </c>
      <c r="I1642" t="n">
        <v>71</v>
      </c>
      <c r="J1642" t="n">
        <v>81.44</v>
      </c>
      <c r="K1642" t="n">
        <v>35.1</v>
      </c>
      <c r="L1642" t="n">
        <v>1.5</v>
      </c>
      <c r="M1642" t="n">
        <v>69</v>
      </c>
      <c r="N1642" t="n">
        <v>9.84</v>
      </c>
      <c r="O1642" t="n">
        <v>10278.32</v>
      </c>
      <c r="P1642" t="n">
        <v>145.18</v>
      </c>
      <c r="Q1642" t="n">
        <v>444.63</v>
      </c>
      <c r="R1642" t="n">
        <v>125.38</v>
      </c>
      <c r="S1642" t="n">
        <v>48.21</v>
      </c>
      <c r="T1642" t="n">
        <v>32340.68</v>
      </c>
      <c r="U1642" t="n">
        <v>0.38</v>
      </c>
      <c r="V1642" t="n">
        <v>0.71</v>
      </c>
      <c r="W1642" t="n">
        <v>0.27</v>
      </c>
      <c r="X1642" t="n">
        <v>1.99</v>
      </c>
      <c r="Y1642" t="n">
        <v>1</v>
      </c>
      <c r="Z1642" t="n">
        <v>10</v>
      </c>
    </row>
    <row r="1643">
      <c r="A1643" t="n">
        <v>3</v>
      </c>
      <c r="B1643" t="n">
        <v>35</v>
      </c>
      <c r="C1643" t="inlineStr">
        <is>
          <t xml:space="preserve">CONCLUIDO	</t>
        </is>
      </c>
      <c r="D1643" t="n">
        <v>4.5891</v>
      </c>
      <c r="E1643" t="n">
        <v>21.79</v>
      </c>
      <c r="F1643" t="n">
        <v>18.88</v>
      </c>
      <c r="G1643" t="n">
        <v>19.2</v>
      </c>
      <c r="H1643" t="n">
        <v>0.38</v>
      </c>
      <c r="I1643" t="n">
        <v>59</v>
      </c>
      <c r="J1643" t="n">
        <v>81.73999999999999</v>
      </c>
      <c r="K1643" t="n">
        <v>35.1</v>
      </c>
      <c r="L1643" t="n">
        <v>1.75</v>
      </c>
      <c r="M1643" t="n">
        <v>57</v>
      </c>
      <c r="N1643" t="n">
        <v>9.890000000000001</v>
      </c>
      <c r="O1643" t="n">
        <v>10315.41</v>
      </c>
      <c r="P1643" t="n">
        <v>141.14</v>
      </c>
      <c r="Q1643" t="n">
        <v>444.56</v>
      </c>
      <c r="R1643" t="n">
        <v>112.63</v>
      </c>
      <c r="S1643" t="n">
        <v>48.21</v>
      </c>
      <c r="T1643" t="n">
        <v>26023.94</v>
      </c>
      <c r="U1643" t="n">
        <v>0.43</v>
      </c>
      <c r="V1643" t="n">
        <v>0.72</v>
      </c>
      <c r="W1643" t="n">
        <v>0.26</v>
      </c>
      <c r="X1643" t="n">
        <v>1.61</v>
      </c>
      <c r="Y1643" t="n">
        <v>1</v>
      </c>
      <c r="Z1643" t="n">
        <v>10</v>
      </c>
    </row>
    <row r="1644">
      <c r="A1644" t="n">
        <v>4</v>
      </c>
      <c r="B1644" t="n">
        <v>35</v>
      </c>
      <c r="C1644" t="inlineStr">
        <is>
          <t xml:space="preserve">CONCLUIDO	</t>
        </is>
      </c>
      <c r="D1644" t="n">
        <v>4.642</v>
      </c>
      <c r="E1644" t="n">
        <v>21.54</v>
      </c>
      <c r="F1644" t="n">
        <v>18.77</v>
      </c>
      <c r="G1644" t="n">
        <v>22.08</v>
      </c>
      <c r="H1644" t="n">
        <v>0.43</v>
      </c>
      <c r="I1644" t="n">
        <v>51</v>
      </c>
      <c r="J1644" t="n">
        <v>82.04000000000001</v>
      </c>
      <c r="K1644" t="n">
        <v>35.1</v>
      </c>
      <c r="L1644" t="n">
        <v>2</v>
      </c>
      <c r="M1644" t="n">
        <v>49</v>
      </c>
      <c r="N1644" t="n">
        <v>9.94</v>
      </c>
      <c r="O1644" t="n">
        <v>10352.53</v>
      </c>
      <c r="P1644" t="n">
        <v>139.11</v>
      </c>
      <c r="Q1644" t="n">
        <v>444.56</v>
      </c>
      <c r="R1644" t="n">
        <v>110.77</v>
      </c>
      <c r="S1644" t="n">
        <v>48.21</v>
      </c>
      <c r="T1644" t="n">
        <v>25134.61</v>
      </c>
      <c r="U1644" t="n">
        <v>0.44</v>
      </c>
      <c r="V1644" t="n">
        <v>0.73</v>
      </c>
      <c r="W1644" t="n">
        <v>0.21</v>
      </c>
      <c r="X1644" t="n">
        <v>1.49</v>
      </c>
      <c r="Y1644" t="n">
        <v>1</v>
      </c>
      <c r="Z1644" t="n">
        <v>10</v>
      </c>
    </row>
    <row r="1645">
      <c r="A1645" t="n">
        <v>5</v>
      </c>
      <c r="B1645" t="n">
        <v>35</v>
      </c>
      <c r="C1645" t="inlineStr">
        <is>
          <t xml:space="preserve">CONCLUIDO	</t>
        </is>
      </c>
      <c r="D1645" t="n">
        <v>4.7074</v>
      </c>
      <c r="E1645" t="n">
        <v>21.24</v>
      </c>
      <c r="F1645" t="n">
        <v>18.58</v>
      </c>
      <c r="G1645" t="n">
        <v>24.77</v>
      </c>
      <c r="H1645" t="n">
        <v>0.48</v>
      </c>
      <c r="I1645" t="n">
        <v>45</v>
      </c>
      <c r="J1645" t="n">
        <v>82.34</v>
      </c>
      <c r="K1645" t="n">
        <v>35.1</v>
      </c>
      <c r="L1645" t="n">
        <v>2.25</v>
      </c>
      <c r="M1645" t="n">
        <v>43</v>
      </c>
      <c r="N1645" t="n">
        <v>9.99</v>
      </c>
      <c r="O1645" t="n">
        <v>10389.66</v>
      </c>
      <c r="P1645" t="n">
        <v>136.84</v>
      </c>
      <c r="Q1645" t="n">
        <v>444.57</v>
      </c>
      <c r="R1645" t="n">
        <v>103.09</v>
      </c>
      <c r="S1645" t="n">
        <v>48.21</v>
      </c>
      <c r="T1645" t="n">
        <v>21327.43</v>
      </c>
      <c r="U1645" t="n">
        <v>0.47</v>
      </c>
      <c r="V1645" t="n">
        <v>0.73</v>
      </c>
      <c r="W1645" t="n">
        <v>0.23</v>
      </c>
      <c r="X1645" t="n">
        <v>1.3</v>
      </c>
      <c r="Y1645" t="n">
        <v>1</v>
      </c>
      <c r="Z1645" t="n">
        <v>10</v>
      </c>
    </row>
    <row r="1646">
      <c r="A1646" t="n">
        <v>6</v>
      </c>
      <c r="B1646" t="n">
        <v>35</v>
      </c>
      <c r="C1646" t="inlineStr">
        <is>
          <t xml:space="preserve">CONCLUIDO	</t>
        </is>
      </c>
      <c r="D1646" t="n">
        <v>4.7668</v>
      </c>
      <c r="E1646" t="n">
        <v>20.98</v>
      </c>
      <c r="F1646" t="n">
        <v>18.4</v>
      </c>
      <c r="G1646" t="n">
        <v>27.6</v>
      </c>
      <c r="H1646" t="n">
        <v>0.53</v>
      </c>
      <c r="I1646" t="n">
        <v>40</v>
      </c>
      <c r="J1646" t="n">
        <v>82.65000000000001</v>
      </c>
      <c r="K1646" t="n">
        <v>35.1</v>
      </c>
      <c r="L1646" t="n">
        <v>2.5</v>
      </c>
      <c r="M1646" t="n">
        <v>38</v>
      </c>
      <c r="N1646" t="n">
        <v>10.04</v>
      </c>
      <c r="O1646" t="n">
        <v>10426.82</v>
      </c>
      <c r="P1646" t="n">
        <v>134.34</v>
      </c>
      <c r="Q1646" t="n">
        <v>444.58</v>
      </c>
      <c r="R1646" t="n">
        <v>97.18000000000001</v>
      </c>
      <c r="S1646" t="n">
        <v>48.21</v>
      </c>
      <c r="T1646" t="n">
        <v>18395.48</v>
      </c>
      <c r="U1646" t="n">
        <v>0.5</v>
      </c>
      <c r="V1646" t="n">
        <v>0.74</v>
      </c>
      <c r="W1646" t="n">
        <v>0.23</v>
      </c>
      <c r="X1646" t="n">
        <v>1.12</v>
      </c>
      <c r="Y1646" t="n">
        <v>1</v>
      </c>
      <c r="Z1646" t="n">
        <v>10</v>
      </c>
    </row>
    <row r="1647">
      <c r="A1647" t="n">
        <v>7</v>
      </c>
      <c r="B1647" t="n">
        <v>35</v>
      </c>
      <c r="C1647" t="inlineStr">
        <is>
          <t xml:space="preserve">CONCLUIDO	</t>
        </is>
      </c>
      <c r="D1647" t="n">
        <v>4.8074</v>
      </c>
      <c r="E1647" t="n">
        <v>20.8</v>
      </c>
      <c r="F1647" t="n">
        <v>18.29</v>
      </c>
      <c r="G1647" t="n">
        <v>30.48</v>
      </c>
      <c r="H1647" t="n">
        <v>0.58</v>
      </c>
      <c r="I1647" t="n">
        <v>36</v>
      </c>
      <c r="J1647" t="n">
        <v>82.95</v>
      </c>
      <c r="K1647" t="n">
        <v>35.1</v>
      </c>
      <c r="L1647" t="n">
        <v>2.75</v>
      </c>
      <c r="M1647" t="n">
        <v>34</v>
      </c>
      <c r="N1647" t="n">
        <v>10.1</v>
      </c>
      <c r="O1647" t="n">
        <v>10463.99</v>
      </c>
      <c r="P1647" t="n">
        <v>132.15</v>
      </c>
      <c r="Q1647" t="n">
        <v>444.57</v>
      </c>
      <c r="R1647" t="n">
        <v>93.68000000000001</v>
      </c>
      <c r="S1647" t="n">
        <v>48.21</v>
      </c>
      <c r="T1647" t="n">
        <v>16664.92</v>
      </c>
      <c r="U1647" t="n">
        <v>0.51</v>
      </c>
      <c r="V1647" t="n">
        <v>0.75</v>
      </c>
      <c r="W1647" t="n">
        <v>0.22</v>
      </c>
      <c r="X1647" t="n">
        <v>1.01</v>
      </c>
      <c r="Y1647" t="n">
        <v>1</v>
      </c>
      <c r="Z1647" t="n">
        <v>10</v>
      </c>
    </row>
    <row r="1648">
      <c r="A1648" t="n">
        <v>8</v>
      </c>
      <c r="B1648" t="n">
        <v>35</v>
      </c>
      <c r="C1648" t="inlineStr">
        <is>
          <t xml:space="preserve">CONCLUIDO	</t>
        </is>
      </c>
      <c r="D1648" t="n">
        <v>4.8434</v>
      </c>
      <c r="E1648" t="n">
        <v>20.65</v>
      </c>
      <c r="F1648" t="n">
        <v>18.19</v>
      </c>
      <c r="G1648" t="n">
        <v>33.07</v>
      </c>
      <c r="H1648" t="n">
        <v>0.63</v>
      </c>
      <c r="I1648" t="n">
        <v>33</v>
      </c>
      <c r="J1648" t="n">
        <v>83.25</v>
      </c>
      <c r="K1648" t="n">
        <v>35.1</v>
      </c>
      <c r="L1648" t="n">
        <v>3</v>
      </c>
      <c r="M1648" t="n">
        <v>31</v>
      </c>
      <c r="N1648" t="n">
        <v>10.15</v>
      </c>
      <c r="O1648" t="n">
        <v>10501.19</v>
      </c>
      <c r="P1648" t="n">
        <v>130.47</v>
      </c>
      <c r="Q1648" t="n">
        <v>444.57</v>
      </c>
      <c r="R1648" t="n">
        <v>90.31999999999999</v>
      </c>
      <c r="S1648" t="n">
        <v>48.21</v>
      </c>
      <c r="T1648" t="n">
        <v>15001.67</v>
      </c>
      <c r="U1648" t="n">
        <v>0.53</v>
      </c>
      <c r="V1648" t="n">
        <v>0.75</v>
      </c>
      <c r="W1648" t="n">
        <v>0.21</v>
      </c>
      <c r="X1648" t="n">
        <v>0.91</v>
      </c>
      <c r="Y1648" t="n">
        <v>1</v>
      </c>
      <c r="Z1648" t="n">
        <v>10</v>
      </c>
    </row>
    <row r="1649">
      <c r="A1649" t="n">
        <v>9</v>
      </c>
      <c r="B1649" t="n">
        <v>35</v>
      </c>
      <c r="C1649" t="inlineStr">
        <is>
          <t xml:space="preserve">CONCLUIDO	</t>
        </is>
      </c>
      <c r="D1649" t="n">
        <v>4.8792</v>
      </c>
      <c r="E1649" t="n">
        <v>20.5</v>
      </c>
      <c r="F1649" t="n">
        <v>18.09</v>
      </c>
      <c r="G1649" t="n">
        <v>36.17</v>
      </c>
      <c r="H1649" t="n">
        <v>0.68</v>
      </c>
      <c r="I1649" t="n">
        <v>30</v>
      </c>
      <c r="J1649" t="n">
        <v>83.55</v>
      </c>
      <c r="K1649" t="n">
        <v>35.1</v>
      </c>
      <c r="L1649" t="n">
        <v>3.25</v>
      </c>
      <c r="M1649" t="n">
        <v>28</v>
      </c>
      <c r="N1649" t="n">
        <v>10.2</v>
      </c>
      <c r="O1649" t="n">
        <v>10538.42</v>
      </c>
      <c r="P1649" t="n">
        <v>128.48</v>
      </c>
      <c r="Q1649" t="n">
        <v>444.57</v>
      </c>
      <c r="R1649" t="n">
        <v>86.89</v>
      </c>
      <c r="S1649" t="n">
        <v>48.21</v>
      </c>
      <c r="T1649" t="n">
        <v>13301.86</v>
      </c>
      <c r="U1649" t="n">
        <v>0.55</v>
      </c>
      <c r="V1649" t="n">
        <v>0.75</v>
      </c>
      <c r="W1649" t="n">
        <v>0.21</v>
      </c>
      <c r="X1649" t="n">
        <v>0.8100000000000001</v>
      </c>
      <c r="Y1649" t="n">
        <v>1</v>
      </c>
      <c r="Z1649" t="n">
        <v>10</v>
      </c>
    </row>
    <row r="1650">
      <c r="A1650" t="n">
        <v>10</v>
      </c>
      <c r="B1650" t="n">
        <v>35</v>
      </c>
      <c r="C1650" t="inlineStr">
        <is>
          <t xml:space="preserve">CONCLUIDO	</t>
        </is>
      </c>
      <c r="D1650" t="n">
        <v>4.9429</v>
      </c>
      <c r="E1650" t="n">
        <v>20.23</v>
      </c>
      <c r="F1650" t="n">
        <v>17.87</v>
      </c>
      <c r="G1650" t="n">
        <v>39.72</v>
      </c>
      <c r="H1650" t="n">
        <v>0.73</v>
      </c>
      <c r="I1650" t="n">
        <v>27</v>
      </c>
      <c r="J1650" t="n">
        <v>83.84999999999999</v>
      </c>
      <c r="K1650" t="n">
        <v>35.1</v>
      </c>
      <c r="L1650" t="n">
        <v>3.5</v>
      </c>
      <c r="M1650" t="n">
        <v>25</v>
      </c>
      <c r="N1650" t="n">
        <v>10.25</v>
      </c>
      <c r="O1650" t="n">
        <v>10575.66</v>
      </c>
      <c r="P1650" t="n">
        <v>125.6</v>
      </c>
      <c r="Q1650" t="n">
        <v>444.57</v>
      </c>
      <c r="R1650" t="n">
        <v>79.72</v>
      </c>
      <c r="S1650" t="n">
        <v>48.21</v>
      </c>
      <c r="T1650" t="n">
        <v>9730.26</v>
      </c>
      <c r="U1650" t="n">
        <v>0.6</v>
      </c>
      <c r="V1650" t="n">
        <v>0.76</v>
      </c>
      <c r="W1650" t="n">
        <v>0.2</v>
      </c>
      <c r="X1650" t="n">
        <v>0.6</v>
      </c>
      <c r="Y1650" t="n">
        <v>1</v>
      </c>
      <c r="Z1650" t="n">
        <v>10</v>
      </c>
    </row>
    <row r="1651">
      <c r="A1651" t="n">
        <v>11</v>
      </c>
      <c r="B1651" t="n">
        <v>35</v>
      </c>
      <c r="C1651" t="inlineStr">
        <is>
          <t xml:space="preserve">CONCLUIDO	</t>
        </is>
      </c>
      <c r="D1651" t="n">
        <v>4.9238</v>
      </c>
      <c r="E1651" t="n">
        <v>20.31</v>
      </c>
      <c r="F1651" t="n">
        <v>17.99</v>
      </c>
      <c r="G1651" t="n">
        <v>43.17</v>
      </c>
      <c r="H1651" t="n">
        <v>0.78</v>
      </c>
      <c r="I1651" t="n">
        <v>25</v>
      </c>
      <c r="J1651" t="n">
        <v>84.15000000000001</v>
      </c>
      <c r="K1651" t="n">
        <v>35.1</v>
      </c>
      <c r="L1651" t="n">
        <v>3.75</v>
      </c>
      <c r="M1651" t="n">
        <v>23</v>
      </c>
      <c r="N1651" t="n">
        <v>10.3</v>
      </c>
      <c r="O1651" t="n">
        <v>10612.93</v>
      </c>
      <c r="P1651" t="n">
        <v>125.1</v>
      </c>
      <c r="Q1651" t="n">
        <v>444.55</v>
      </c>
      <c r="R1651" t="n">
        <v>83.83</v>
      </c>
      <c r="S1651" t="n">
        <v>48.21</v>
      </c>
      <c r="T1651" t="n">
        <v>11792.85</v>
      </c>
      <c r="U1651" t="n">
        <v>0.58</v>
      </c>
      <c r="V1651" t="n">
        <v>0.76</v>
      </c>
      <c r="W1651" t="n">
        <v>0.2</v>
      </c>
      <c r="X1651" t="n">
        <v>0.71</v>
      </c>
      <c r="Y1651" t="n">
        <v>1</v>
      </c>
      <c r="Z1651" t="n">
        <v>10</v>
      </c>
    </row>
    <row r="1652">
      <c r="A1652" t="n">
        <v>12</v>
      </c>
      <c r="B1652" t="n">
        <v>35</v>
      </c>
      <c r="C1652" t="inlineStr">
        <is>
          <t xml:space="preserve">CONCLUIDO	</t>
        </is>
      </c>
      <c r="D1652" t="n">
        <v>4.9379</v>
      </c>
      <c r="E1652" t="n">
        <v>20.25</v>
      </c>
      <c r="F1652" t="n">
        <v>17.95</v>
      </c>
      <c r="G1652" t="n">
        <v>44.87</v>
      </c>
      <c r="H1652" t="n">
        <v>0.83</v>
      </c>
      <c r="I1652" t="n">
        <v>24</v>
      </c>
      <c r="J1652" t="n">
        <v>84.45999999999999</v>
      </c>
      <c r="K1652" t="n">
        <v>35.1</v>
      </c>
      <c r="L1652" t="n">
        <v>4</v>
      </c>
      <c r="M1652" t="n">
        <v>22</v>
      </c>
      <c r="N1652" t="n">
        <v>10.36</v>
      </c>
      <c r="O1652" t="n">
        <v>10650.22</v>
      </c>
      <c r="P1652" t="n">
        <v>123.59</v>
      </c>
      <c r="Q1652" t="n">
        <v>444.55</v>
      </c>
      <c r="R1652" t="n">
        <v>82.42</v>
      </c>
      <c r="S1652" t="n">
        <v>48.21</v>
      </c>
      <c r="T1652" t="n">
        <v>11094.44</v>
      </c>
      <c r="U1652" t="n">
        <v>0.58</v>
      </c>
      <c r="V1652" t="n">
        <v>0.76</v>
      </c>
      <c r="W1652" t="n">
        <v>0.2</v>
      </c>
      <c r="X1652" t="n">
        <v>0.67</v>
      </c>
      <c r="Y1652" t="n">
        <v>1</v>
      </c>
      <c r="Z1652" t="n">
        <v>10</v>
      </c>
    </row>
    <row r="1653">
      <c r="A1653" t="n">
        <v>13</v>
      </c>
      <c r="B1653" t="n">
        <v>35</v>
      </c>
      <c r="C1653" t="inlineStr">
        <is>
          <t xml:space="preserve">CONCLUIDO	</t>
        </is>
      </c>
      <c r="D1653" t="n">
        <v>4.9612</v>
      </c>
      <c r="E1653" t="n">
        <v>20.16</v>
      </c>
      <c r="F1653" t="n">
        <v>17.89</v>
      </c>
      <c r="G1653" t="n">
        <v>48.78</v>
      </c>
      <c r="H1653" t="n">
        <v>0.88</v>
      </c>
      <c r="I1653" t="n">
        <v>22</v>
      </c>
      <c r="J1653" t="n">
        <v>84.76000000000001</v>
      </c>
      <c r="K1653" t="n">
        <v>35.1</v>
      </c>
      <c r="L1653" t="n">
        <v>4.25</v>
      </c>
      <c r="M1653" t="n">
        <v>20</v>
      </c>
      <c r="N1653" t="n">
        <v>10.41</v>
      </c>
      <c r="O1653" t="n">
        <v>10687.53</v>
      </c>
      <c r="P1653" t="n">
        <v>122.45</v>
      </c>
      <c r="Q1653" t="n">
        <v>444.56</v>
      </c>
      <c r="R1653" t="n">
        <v>80.41</v>
      </c>
      <c r="S1653" t="n">
        <v>48.21</v>
      </c>
      <c r="T1653" t="n">
        <v>10100.75</v>
      </c>
      <c r="U1653" t="n">
        <v>0.6</v>
      </c>
      <c r="V1653" t="n">
        <v>0.76</v>
      </c>
      <c r="W1653" t="n">
        <v>0.2</v>
      </c>
      <c r="X1653" t="n">
        <v>0.61</v>
      </c>
      <c r="Y1653" t="n">
        <v>1</v>
      </c>
      <c r="Z1653" t="n">
        <v>10</v>
      </c>
    </row>
    <row r="1654">
      <c r="A1654" t="n">
        <v>14</v>
      </c>
      <c r="B1654" t="n">
        <v>35</v>
      </c>
      <c r="C1654" t="inlineStr">
        <is>
          <t xml:space="preserve">CONCLUIDO	</t>
        </is>
      </c>
      <c r="D1654" t="n">
        <v>4.974</v>
      </c>
      <c r="E1654" t="n">
        <v>20.1</v>
      </c>
      <c r="F1654" t="n">
        <v>17.85</v>
      </c>
      <c r="G1654" t="n">
        <v>51</v>
      </c>
      <c r="H1654" t="n">
        <v>0.93</v>
      </c>
      <c r="I1654" t="n">
        <v>21</v>
      </c>
      <c r="J1654" t="n">
        <v>85.06</v>
      </c>
      <c r="K1654" t="n">
        <v>35.1</v>
      </c>
      <c r="L1654" t="n">
        <v>4.5</v>
      </c>
      <c r="M1654" t="n">
        <v>19</v>
      </c>
      <c r="N1654" t="n">
        <v>10.46</v>
      </c>
      <c r="O1654" t="n">
        <v>10724.86</v>
      </c>
      <c r="P1654" t="n">
        <v>121</v>
      </c>
      <c r="Q1654" t="n">
        <v>444.55</v>
      </c>
      <c r="R1654" t="n">
        <v>79.29000000000001</v>
      </c>
      <c r="S1654" t="n">
        <v>48.21</v>
      </c>
      <c r="T1654" t="n">
        <v>9546.68</v>
      </c>
      <c r="U1654" t="n">
        <v>0.61</v>
      </c>
      <c r="V1654" t="n">
        <v>0.76</v>
      </c>
      <c r="W1654" t="n">
        <v>0.2</v>
      </c>
      <c r="X1654" t="n">
        <v>0.57</v>
      </c>
      <c r="Y1654" t="n">
        <v>1</v>
      </c>
      <c r="Z1654" t="n">
        <v>10</v>
      </c>
    </row>
    <row r="1655">
      <c r="A1655" t="n">
        <v>15</v>
      </c>
      <c r="B1655" t="n">
        <v>35</v>
      </c>
      <c r="C1655" t="inlineStr">
        <is>
          <t xml:space="preserve">CONCLUIDO	</t>
        </is>
      </c>
      <c r="D1655" t="n">
        <v>5.0038</v>
      </c>
      <c r="E1655" t="n">
        <v>19.98</v>
      </c>
      <c r="F1655" t="n">
        <v>17.77</v>
      </c>
      <c r="G1655" t="n">
        <v>56.1</v>
      </c>
      <c r="H1655" t="n">
        <v>0.98</v>
      </c>
      <c r="I1655" t="n">
        <v>19</v>
      </c>
      <c r="J1655" t="n">
        <v>85.36</v>
      </c>
      <c r="K1655" t="n">
        <v>35.1</v>
      </c>
      <c r="L1655" t="n">
        <v>4.75</v>
      </c>
      <c r="M1655" t="n">
        <v>17</v>
      </c>
      <c r="N1655" t="n">
        <v>10.51</v>
      </c>
      <c r="O1655" t="n">
        <v>10762.22</v>
      </c>
      <c r="P1655" t="n">
        <v>119</v>
      </c>
      <c r="Q1655" t="n">
        <v>444.57</v>
      </c>
      <c r="R1655" t="n">
        <v>76.45</v>
      </c>
      <c r="S1655" t="n">
        <v>48.21</v>
      </c>
      <c r="T1655" t="n">
        <v>8135.06</v>
      </c>
      <c r="U1655" t="n">
        <v>0.63</v>
      </c>
      <c r="V1655" t="n">
        <v>0.77</v>
      </c>
      <c r="W1655" t="n">
        <v>0.2</v>
      </c>
      <c r="X1655" t="n">
        <v>0.49</v>
      </c>
      <c r="Y1655" t="n">
        <v>1</v>
      </c>
      <c r="Z1655" t="n">
        <v>10</v>
      </c>
    </row>
    <row r="1656">
      <c r="A1656" t="n">
        <v>16</v>
      </c>
      <c r="B1656" t="n">
        <v>35</v>
      </c>
      <c r="C1656" t="inlineStr">
        <is>
          <t xml:space="preserve">CONCLUIDO	</t>
        </is>
      </c>
      <c r="D1656" t="n">
        <v>5.0251</v>
      </c>
      <c r="E1656" t="n">
        <v>19.9</v>
      </c>
      <c r="F1656" t="n">
        <v>17.7</v>
      </c>
      <c r="G1656" t="n">
        <v>58.99</v>
      </c>
      <c r="H1656" t="n">
        <v>1.02</v>
      </c>
      <c r="I1656" t="n">
        <v>18</v>
      </c>
      <c r="J1656" t="n">
        <v>85.67</v>
      </c>
      <c r="K1656" t="n">
        <v>35.1</v>
      </c>
      <c r="L1656" t="n">
        <v>5</v>
      </c>
      <c r="M1656" t="n">
        <v>16</v>
      </c>
      <c r="N1656" t="n">
        <v>10.57</v>
      </c>
      <c r="O1656" t="n">
        <v>10799.59</v>
      </c>
      <c r="P1656" t="n">
        <v>116.69</v>
      </c>
      <c r="Q1656" t="n">
        <v>444.55</v>
      </c>
      <c r="R1656" t="n">
        <v>74.54000000000001</v>
      </c>
      <c r="S1656" t="n">
        <v>48.21</v>
      </c>
      <c r="T1656" t="n">
        <v>7184.68</v>
      </c>
      <c r="U1656" t="n">
        <v>0.65</v>
      </c>
      <c r="V1656" t="n">
        <v>0.77</v>
      </c>
      <c r="W1656" t="n">
        <v>0.18</v>
      </c>
      <c r="X1656" t="n">
        <v>0.42</v>
      </c>
      <c r="Y1656" t="n">
        <v>1</v>
      </c>
      <c r="Z1656" t="n">
        <v>10</v>
      </c>
    </row>
    <row r="1657">
      <c r="A1657" t="n">
        <v>17</v>
      </c>
      <c r="B1657" t="n">
        <v>35</v>
      </c>
      <c r="C1657" t="inlineStr">
        <is>
          <t xml:space="preserve">CONCLUIDO	</t>
        </is>
      </c>
      <c r="D1657" t="n">
        <v>5.0164</v>
      </c>
      <c r="E1657" t="n">
        <v>19.93</v>
      </c>
      <c r="F1657" t="n">
        <v>17.75</v>
      </c>
      <c r="G1657" t="n">
        <v>62.65</v>
      </c>
      <c r="H1657" t="n">
        <v>1.07</v>
      </c>
      <c r="I1657" t="n">
        <v>17</v>
      </c>
      <c r="J1657" t="n">
        <v>85.97</v>
      </c>
      <c r="K1657" t="n">
        <v>35.1</v>
      </c>
      <c r="L1657" t="n">
        <v>5.25</v>
      </c>
      <c r="M1657" t="n">
        <v>15</v>
      </c>
      <c r="N1657" t="n">
        <v>10.62</v>
      </c>
      <c r="O1657" t="n">
        <v>10836.99</v>
      </c>
      <c r="P1657" t="n">
        <v>115.91</v>
      </c>
      <c r="Q1657" t="n">
        <v>444.56</v>
      </c>
      <c r="R1657" t="n">
        <v>76</v>
      </c>
      <c r="S1657" t="n">
        <v>48.21</v>
      </c>
      <c r="T1657" t="n">
        <v>7920.28</v>
      </c>
      <c r="U1657" t="n">
        <v>0.63</v>
      </c>
      <c r="V1657" t="n">
        <v>0.77</v>
      </c>
      <c r="W1657" t="n">
        <v>0.19</v>
      </c>
      <c r="X1657" t="n">
        <v>0.47</v>
      </c>
      <c r="Y1657" t="n">
        <v>1</v>
      </c>
      <c r="Z1657" t="n">
        <v>10</v>
      </c>
    </row>
    <row r="1658">
      <c r="A1658" t="n">
        <v>18</v>
      </c>
      <c r="B1658" t="n">
        <v>35</v>
      </c>
      <c r="C1658" t="inlineStr">
        <is>
          <t xml:space="preserve">CONCLUIDO	</t>
        </is>
      </c>
      <c r="D1658" t="n">
        <v>5.036</v>
      </c>
      <c r="E1658" t="n">
        <v>19.86</v>
      </c>
      <c r="F1658" t="n">
        <v>17.69</v>
      </c>
      <c r="G1658" t="n">
        <v>66.34</v>
      </c>
      <c r="H1658" t="n">
        <v>1.12</v>
      </c>
      <c r="I1658" t="n">
        <v>16</v>
      </c>
      <c r="J1658" t="n">
        <v>86.27</v>
      </c>
      <c r="K1658" t="n">
        <v>35.1</v>
      </c>
      <c r="L1658" t="n">
        <v>5.5</v>
      </c>
      <c r="M1658" t="n">
        <v>13</v>
      </c>
      <c r="N1658" t="n">
        <v>10.67</v>
      </c>
      <c r="O1658" t="n">
        <v>10874.42</v>
      </c>
      <c r="P1658" t="n">
        <v>113.89</v>
      </c>
      <c r="Q1658" t="n">
        <v>444.55</v>
      </c>
      <c r="R1658" t="n">
        <v>74.01000000000001</v>
      </c>
      <c r="S1658" t="n">
        <v>48.21</v>
      </c>
      <c r="T1658" t="n">
        <v>6930.04</v>
      </c>
      <c r="U1658" t="n">
        <v>0.65</v>
      </c>
      <c r="V1658" t="n">
        <v>0.77</v>
      </c>
      <c r="W1658" t="n">
        <v>0.19</v>
      </c>
      <c r="X1658" t="n">
        <v>0.41</v>
      </c>
      <c r="Y1658" t="n">
        <v>1</v>
      </c>
      <c r="Z1658" t="n">
        <v>10</v>
      </c>
    </row>
    <row r="1659">
      <c r="A1659" t="n">
        <v>19</v>
      </c>
      <c r="B1659" t="n">
        <v>35</v>
      </c>
      <c r="C1659" t="inlineStr">
        <is>
          <t xml:space="preserve">CONCLUIDO	</t>
        </is>
      </c>
      <c r="D1659" t="n">
        <v>5.0342</v>
      </c>
      <c r="E1659" t="n">
        <v>19.86</v>
      </c>
      <c r="F1659" t="n">
        <v>17.7</v>
      </c>
      <c r="G1659" t="n">
        <v>66.36</v>
      </c>
      <c r="H1659" t="n">
        <v>1.16</v>
      </c>
      <c r="I1659" t="n">
        <v>16</v>
      </c>
      <c r="J1659" t="n">
        <v>86.58</v>
      </c>
      <c r="K1659" t="n">
        <v>35.1</v>
      </c>
      <c r="L1659" t="n">
        <v>5.75</v>
      </c>
      <c r="M1659" t="n">
        <v>12</v>
      </c>
      <c r="N1659" t="n">
        <v>10.73</v>
      </c>
      <c r="O1659" t="n">
        <v>10911.86</v>
      </c>
      <c r="P1659" t="n">
        <v>112.77</v>
      </c>
      <c r="Q1659" t="n">
        <v>444.55</v>
      </c>
      <c r="R1659" t="n">
        <v>74.12</v>
      </c>
      <c r="S1659" t="n">
        <v>48.21</v>
      </c>
      <c r="T1659" t="n">
        <v>6982.79</v>
      </c>
      <c r="U1659" t="n">
        <v>0.65</v>
      </c>
      <c r="V1659" t="n">
        <v>0.77</v>
      </c>
      <c r="W1659" t="n">
        <v>0.19</v>
      </c>
      <c r="X1659" t="n">
        <v>0.42</v>
      </c>
      <c r="Y1659" t="n">
        <v>1</v>
      </c>
      <c r="Z1659" t="n">
        <v>10</v>
      </c>
    </row>
    <row r="1660">
      <c r="A1660" t="n">
        <v>20</v>
      </c>
      <c r="B1660" t="n">
        <v>35</v>
      </c>
      <c r="C1660" t="inlineStr">
        <is>
          <t xml:space="preserve">CONCLUIDO	</t>
        </is>
      </c>
      <c r="D1660" t="n">
        <v>5.0452</v>
      </c>
      <c r="E1660" t="n">
        <v>19.82</v>
      </c>
      <c r="F1660" t="n">
        <v>17.67</v>
      </c>
      <c r="G1660" t="n">
        <v>70.68000000000001</v>
      </c>
      <c r="H1660" t="n">
        <v>1.21</v>
      </c>
      <c r="I1660" t="n">
        <v>15</v>
      </c>
      <c r="J1660" t="n">
        <v>86.88</v>
      </c>
      <c r="K1660" t="n">
        <v>35.1</v>
      </c>
      <c r="L1660" t="n">
        <v>6</v>
      </c>
      <c r="M1660" t="n">
        <v>7</v>
      </c>
      <c r="N1660" t="n">
        <v>10.78</v>
      </c>
      <c r="O1660" t="n">
        <v>10949.33</v>
      </c>
      <c r="P1660" t="n">
        <v>112.12</v>
      </c>
      <c r="Q1660" t="n">
        <v>444.58</v>
      </c>
      <c r="R1660" t="n">
        <v>73.12</v>
      </c>
      <c r="S1660" t="n">
        <v>48.21</v>
      </c>
      <c r="T1660" t="n">
        <v>6491.41</v>
      </c>
      <c r="U1660" t="n">
        <v>0.66</v>
      </c>
      <c r="V1660" t="n">
        <v>0.77</v>
      </c>
      <c r="W1660" t="n">
        <v>0.2</v>
      </c>
      <c r="X1660" t="n">
        <v>0.39</v>
      </c>
      <c r="Y1660" t="n">
        <v>1</v>
      </c>
      <c r="Z1660" t="n">
        <v>10</v>
      </c>
    </row>
    <row r="1661">
      <c r="A1661" t="n">
        <v>21</v>
      </c>
      <c r="B1661" t="n">
        <v>35</v>
      </c>
      <c r="C1661" t="inlineStr">
        <is>
          <t xml:space="preserve">CONCLUIDO	</t>
        </is>
      </c>
      <c r="D1661" t="n">
        <v>5.0442</v>
      </c>
      <c r="E1661" t="n">
        <v>19.82</v>
      </c>
      <c r="F1661" t="n">
        <v>17.67</v>
      </c>
      <c r="G1661" t="n">
        <v>70.7</v>
      </c>
      <c r="H1661" t="n">
        <v>1.26</v>
      </c>
      <c r="I1661" t="n">
        <v>15</v>
      </c>
      <c r="J1661" t="n">
        <v>87.19</v>
      </c>
      <c r="K1661" t="n">
        <v>35.1</v>
      </c>
      <c r="L1661" t="n">
        <v>6.25</v>
      </c>
      <c r="M1661" t="n">
        <v>4</v>
      </c>
      <c r="N1661" t="n">
        <v>10.83</v>
      </c>
      <c r="O1661" t="n">
        <v>10986.82</v>
      </c>
      <c r="P1661" t="n">
        <v>111.3</v>
      </c>
      <c r="Q1661" t="n">
        <v>444.55</v>
      </c>
      <c r="R1661" t="n">
        <v>73.05</v>
      </c>
      <c r="S1661" t="n">
        <v>48.21</v>
      </c>
      <c r="T1661" t="n">
        <v>6454.12</v>
      </c>
      <c r="U1661" t="n">
        <v>0.66</v>
      </c>
      <c r="V1661" t="n">
        <v>0.77</v>
      </c>
      <c r="W1661" t="n">
        <v>0.2</v>
      </c>
      <c r="X1661" t="n">
        <v>0.4</v>
      </c>
      <c r="Y1661" t="n">
        <v>1</v>
      </c>
      <c r="Z1661" t="n">
        <v>10</v>
      </c>
    </row>
    <row r="1662">
      <c r="A1662" t="n">
        <v>22</v>
      </c>
      <c r="B1662" t="n">
        <v>35</v>
      </c>
      <c r="C1662" t="inlineStr">
        <is>
          <t xml:space="preserve">CONCLUIDO	</t>
        </is>
      </c>
      <c r="D1662" t="n">
        <v>5.0516</v>
      </c>
      <c r="E1662" t="n">
        <v>19.8</v>
      </c>
      <c r="F1662" t="n">
        <v>17.66</v>
      </c>
      <c r="G1662" t="n">
        <v>75.7</v>
      </c>
      <c r="H1662" t="n">
        <v>1.3</v>
      </c>
      <c r="I1662" t="n">
        <v>14</v>
      </c>
      <c r="J1662" t="n">
        <v>87.48999999999999</v>
      </c>
      <c r="K1662" t="n">
        <v>35.1</v>
      </c>
      <c r="L1662" t="n">
        <v>6.5</v>
      </c>
      <c r="M1662" t="n">
        <v>2</v>
      </c>
      <c r="N1662" t="n">
        <v>10.89</v>
      </c>
      <c r="O1662" t="n">
        <v>11024.33</v>
      </c>
      <c r="P1662" t="n">
        <v>110.98</v>
      </c>
      <c r="Q1662" t="n">
        <v>444.55</v>
      </c>
      <c r="R1662" t="n">
        <v>72.81</v>
      </c>
      <c r="S1662" t="n">
        <v>48.21</v>
      </c>
      <c r="T1662" t="n">
        <v>6337.7</v>
      </c>
      <c r="U1662" t="n">
        <v>0.66</v>
      </c>
      <c r="V1662" t="n">
        <v>0.77</v>
      </c>
      <c r="W1662" t="n">
        <v>0.2</v>
      </c>
      <c r="X1662" t="n">
        <v>0.39</v>
      </c>
      <c r="Y1662" t="n">
        <v>1</v>
      </c>
      <c r="Z1662" t="n">
        <v>10</v>
      </c>
    </row>
    <row r="1663">
      <c r="A1663" t="n">
        <v>23</v>
      </c>
      <c r="B1663" t="n">
        <v>35</v>
      </c>
      <c r="C1663" t="inlineStr">
        <is>
          <t xml:space="preserve">CONCLUIDO	</t>
        </is>
      </c>
      <c r="D1663" t="n">
        <v>5.0488</v>
      </c>
      <c r="E1663" t="n">
        <v>19.81</v>
      </c>
      <c r="F1663" t="n">
        <v>17.67</v>
      </c>
      <c r="G1663" t="n">
        <v>75.73999999999999</v>
      </c>
      <c r="H1663" t="n">
        <v>1.35</v>
      </c>
      <c r="I1663" t="n">
        <v>14</v>
      </c>
      <c r="J1663" t="n">
        <v>87.79000000000001</v>
      </c>
      <c r="K1663" t="n">
        <v>35.1</v>
      </c>
      <c r="L1663" t="n">
        <v>6.75</v>
      </c>
      <c r="M1663" t="n">
        <v>1</v>
      </c>
      <c r="N1663" t="n">
        <v>10.94</v>
      </c>
      <c r="O1663" t="n">
        <v>11061.87</v>
      </c>
      <c r="P1663" t="n">
        <v>111.29</v>
      </c>
      <c r="Q1663" t="n">
        <v>444.55</v>
      </c>
      <c r="R1663" t="n">
        <v>73.06999999999999</v>
      </c>
      <c r="S1663" t="n">
        <v>48.21</v>
      </c>
      <c r="T1663" t="n">
        <v>6469.13</v>
      </c>
      <c r="U1663" t="n">
        <v>0.66</v>
      </c>
      <c r="V1663" t="n">
        <v>0.77</v>
      </c>
      <c r="W1663" t="n">
        <v>0.2</v>
      </c>
      <c r="X1663" t="n">
        <v>0.4</v>
      </c>
      <c r="Y1663" t="n">
        <v>1</v>
      </c>
      <c r="Z1663" t="n">
        <v>10</v>
      </c>
    </row>
    <row r="1664">
      <c r="A1664" t="n">
        <v>24</v>
      </c>
      <c r="B1664" t="n">
        <v>35</v>
      </c>
      <c r="C1664" t="inlineStr">
        <is>
          <t xml:space="preserve">CONCLUIDO	</t>
        </is>
      </c>
      <c r="D1664" t="n">
        <v>5.0462</v>
      </c>
      <c r="E1664" t="n">
        <v>19.82</v>
      </c>
      <c r="F1664" t="n">
        <v>17.68</v>
      </c>
      <c r="G1664" t="n">
        <v>75.79000000000001</v>
      </c>
      <c r="H1664" t="n">
        <v>1.39</v>
      </c>
      <c r="I1664" t="n">
        <v>14</v>
      </c>
      <c r="J1664" t="n">
        <v>88.09999999999999</v>
      </c>
      <c r="K1664" t="n">
        <v>35.1</v>
      </c>
      <c r="L1664" t="n">
        <v>7</v>
      </c>
      <c r="M1664" t="n">
        <v>0</v>
      </c>
      <c r="N1664" t="n">
        <v>11</v>
      </c>
      <c r="O1664" t="n">
        <v>11099.43</v>
      </c>
      <c r="P1664" t="n">
        <v>111.8</v>
      </c>
      <c r="Q1664" t="n">
        <v>444.55</v>
      </c>
      <c r="R1664" t="n">
        <v>73.48999999999999</v>
      </c>
      <c r="S1664" t="n">
        <v>48.21</v>
      </c>
      <c r="T1664" t="n">
        <v>6682.36</v>
      </c>
      <c r="U1664" t="n">
        <v>0.66</v>
      </c>
      <c r="V1664" t="n">
        <v>0.77</v>
      </c>
      <c r="W1664" t="n">
        <v>0.2</v>
      </c>
      <c r="X1664" t="n">
        <v>0.41</v>
      </c>
      <c r="Y1664" t="n">
        <v>1</v>
      </c>
      <c r="Z1664" t="n">
        <v>10</v>
      </c>
    </row>
    <row r="1665">
      <c r="A1665" t="n">
        <v>0</v>
      </c>
      <c r="B1665" t="n">
        <v>50</v>
      </c>
      <c r="C1665" t="inlineStr">
        <is>
          <t xml:space="preserve">CONCLUIDO	</t>
        </is>
      </c>
      <c r="D1665" t="n">
        <v>3.7342</v>
      </c>
      <c r="E1665" t="n">
        <v>26.78</v>
      </c>
      <c r="F1665" t="n">
        <v>21.5</v>
      </c>
      <c r="G1665" t="n">
        <v>8.84</v>
      </c>
      <c r="H1665" t="n">
        <v>0.16</v>
      </c>
      <c r="I1665" t="n">
        <v>146</v>
      </c>
      <c r="J1665" t="n">
        <v>107.41</v>
      </c>
      <c r="K1665" t="n">
        <v>41.65</v>
      </c>
      <c r="L1665" t="n">
        <v>1</v>
      </c>
      <c r="M1665" t="n">
        <v>144</v>
      </c>
      <c r="N1665" t="n">
        <v>14.77</v>
      </c>
      <c r="O1665" t="n">
        <v>13481.73</v>
      </c>
      <c r="P1665" t="n">
        <v>201.04</v>
      </c>
      <c r="Q1665" t="n">
        <v>444.7</v>
      </c>
      <c r="R1665" t="n">
        <v>198.34</v>
      </c>
      <c r="S1665" t="n">
        <v>48.21</v>
      </c>
      <c r="T1665" t="n">
        <v>68447.48</v>
      </c>
      <c r="U1665" t="n">
        <v>0.24</v>
      </c>
      <c r="V1665" t="n">
        <v>0.63</v>
      </c>
      <c r="W1665" t="n">
        <v>0.39</v>
      </c>
      <c r="X1665" t="n">
        <v>4.22</v>
      </c>
      <c r="Y1665" t="n">
        <v>1</v>
      </c>
      <c r="Z1665" t="n">
        <v>10</v>
      </c>
    </row>
    <row r="1666">
      <c r="A1666" t="n">
        <v>1</v>
      </c>
      <c r="B1666" t="n">
        <v>50</v>
      </c>
      <c r="C1666" t="inlineStr">
        <is>
          <t xml:space="preserve">CONCLUIDO	</t>
        </is>
      </c>
      <c r="D1666" t="n">
        <v>4.0076</v>
      </c>
      <c r="E1666" t="n">
        <v>24.95</v>
      </c>
      <c r="F1666" t="n">
        <v>20.45</v>
      </c>
      <c r="G1666" t="n">
        <v>11.05</v>
      </c>
      <c r="H1666" t="n">
        <v>0.2</v>
      </c>
      <c r="I1666" t="n">
        <v>111</v>
      </c>
      <c r="J1666" t="n">
        <v>107.73</v>
      </c>
      <c r="K1666" t="n">
        <v>41.65</v>
      </c>
      <c r="L1666" t="n">
        <v>1.25</v>
      </c>
      <c r="M1666" t="n">
        <v>109</v>
      </c>
      <c r="N1666" t="n">
        <v>14.83</v>
      </c>
      <c r="O1666" t="n">
        <v>13520.81</v>
      </c>
      <c r="P1666" t="n">
        <v>190.33</v>
      </c>
      <c r="Q1666" t="n">
        <v>444.67</v>
      </c>
      <c r="R1666" t="n">
        <v>164.1</v>
      </c>
      <c r="S1666" t="n">
        <v>48.21</v>
      </c>
      <c r="T1666" t="n">
        <v>51501.18</v>
      </c>
      <c r="U1666" t="n">
        <v>0.29</v>
      </c>
      <c r="V1666" t="n">
        <v>0.67</v>
      </c>
      <c r="W1666" t="n">
        <v>0.34</v>
      </c>
      <c r="X1666" t="n">
        <v>3.17</v>
      </c>
      <c r="Y1666" t="n">
        <v>1</v>
      </c>
      <c r="Z1666" t="n">
        <v>10</v>
      </c>
    </row>
    <row r="1667">
      <c r="A1667" t="n">
        <v>2</v>
      </c>
      <c r="B1667" t="n">
        <v>50</v>
      </c>
      <c r="C1667" t="inlineStr">
        <is>
          <t xml:space="preserve">CONCLUIDO	</t>
        </is>
      </c>
      <c r="D1667" t="n">
        <v>4.1979</v>
      </c>
      <c r="E1667" t="n">
        <v>23.82</v>
      </c>
      <c r="F1667" t="n">
        <v>19.81</v>
      </c>
      <c r="G1667" t="n">
        <v>13.35</v>
      </c>
      <c r="H1667" t="n">
        <v>0.24</v>
      </c>
      <c r="I1667" t="n">
        <v>89</v>
      </c>
      <c r="J1667" t="n">
        <v>108.05</v>
      </c>
      <c r="K1667" t="n">
        <v>41.65</v>
      </c>
      <c r="L1667" t="n">
        <v>1.5</v>
      </c>
      <c r="M1667" t="n">
        <v>87</v>
      </c>
      <c r="N1667" t="n">
        <v>14.9</v>
      </c>
      <c r="O1667" t="n">
        <v>13559.91</v>
      </c>
      <c r="P1667" t="n">
        <v>183.52</v>
      </c>
      <c r="Q1667" t="n">
        <v>444.65</v>
      </c>
      <c r="R1667" t="n">
        <v>143.02</v>
      </c>
      <c r="S1667" t="n">
        <v>48.21</v>
      </c>
      <c r="T1667" t="n">
        <v>41069.21</v>
      </c>
      <c r="U1667" t="n">
        <v>0.34</v>
      </c>
      <c r="V1667" t="n">
        <v>0.6899999999999999</v>
      </c>
      <c r="W1667" t="n">
        <v>0.31</v>
      </c>
      <c r="X1667" t="n">
        <v>2.53</v>
      </c>
      <c r="Y1667" t="n">
        <v>1</v>
      </c>
      <c r="Z1667" t="n">
        <v>10</v>
      </c>
    </row>
    <row r="1668">
      <c r="A1668" t="n">
        <v>3</v>
      </c>
      <c r="B1668" t="n">
        <v>50</v>
      </c>
      <c r="C1668" t="inlineStr">
        <is>
          <t xml:space="preserve">CONCLUIDO	</t>
        </is>
      </c>
      <c r="D1668" t="n">
        <v>4.3327</v>
      </c>
      <c r="E1668" t="n">
        <v>23.08</v>
      </c>
      <c r="F1668" t="n">
        <v>19.38</v>
      </c>
      <c r="G1668" t="n">
        <v>15.5</v>
      </c>
      <c r="H1668" t="n">
        <v>0.28</v>
      </c>
      <c r="I1668" t="n">
        <v>75</v>
      </c>
      <c r="J1668" t="n">
        <v>108.37</v>
      </c>
      <c r="K1668" t="n">
        <v>41.65</v>
      </c>
      <c r="L1668" t="n">
        <v>1.75</v>
      </c>
      <c r="M1668" t="n">
        <v>73</v>
      </c>
      <c r="N1668" t="n">
        <v>14.97</v>
      </c>
      <c r="O1668" t="n">
        <v>13599.17</v>
      </c>
      <c r="P1668" t="n">
        <v>178.73</v>
      </c>
      <c r="Q1668" t="n">
        <v>444.58</v>
      </c>
      <c r="R1668" t="n">
        <v>129.15</v>
      </c>
      <c r="S1668" t="n">
        <v>48.21</v>
      </c>
      <c r="T1668" t="n">
        <v>34205.85</v>
      </c>
      <c r="U1668" t="n">
        <v>0.37</v>
      </c>
      <c r="V1668" t="n">
        <v>0.7</v>
      </c>
      <c r="W1668" t="n">
        <v>0.28</v>
      </c>
      <c r="X1668" t="n">
        <v>2.1</v>
      </c>
      <c r="Y1668" t="n">
        <v>1</v>
      </c>
      <c r="Z1668" t="n">
        <v>10</v>
      </c>
    </row>
    <row r="1669">
      <c r="A1669" t="n">
        <v>4</v>
      </c>
      <c r="B1669" t="n">
        <v>50</v>
      </c>
      <c r="C1669" t="inlineStr">
        <is>
          <t xml:space="preserve">CONCLUIDO	</t>
        </is>
      </c>
      <c r="D1669" t="n">
        <v>4.4431</v>
      </c>
      <c r="E1669" t="n">
        <v>22.51</v>
      </c>
      <c r="F1669" t="n">
        <v>19.05</v>
      </c>
      <c r="G1669" t="n">
        <v>17.86</v>
      </c>
      <c r="H1669" t="n">
        <v>0.32</v>
      </c>
      <c r="I1669" t="n">
        <v>64</v>
      </c>
      <c r="J1669" t="n">
        <v>108.68</v>
      </c>
      <c r="K1669" t="n">
        <v>41.65</v>
      </c>
      <c r="L1669" t="n">
        <v>2</v>
      </c>
      <c r="M1669" t="n">
        <v>62</v>
      </c>
      <c r="N1669" t="n">
        <v>15.03</v>
      </c>
      <c r="O1669" t="n">
        <v>13638.32</v>
      </c>
      <c r="P1669" t="n">
        <v>174.89</v>
      </c>
      <c r="Q1669" t="n">
        <v>444.56</v>
      </c>
      <c r="R1669" t="n">
        <v>118.19</v>
      </c>
      <c r="S1669" t="n">
        <v>48.21</v>
      </c>
      <c r="T1669" t="n">
        <v>28781.77</v>
      </c>
      <c r="U1669" t="n">
        <v>0.41</v>
      </c>
      <c r="V1669" t="n">
        <v>0.72</v>
      </c>
      <c r="W1669" t="n">
        <v>0.27</v>
      </c>
      <c r="X1669" t="n">
        <v>1.77</v>
      </c>
      <c r="Y1669" t="n">
        <v>1</v>
      </c>
      <c r="Z1669" t="n">
        <v>10</v>
      </c>
    </row>
    <row r="1670">
      <c r="A1670" t="n">
        <v>5</v>
      </c>
      <c r="B1670" t="n">
        <v>50</v>
      </c>
      <c r="C1670" t="inlineStr">
        <is>
          <t xml:space="preserve">CONCLUIDO	</t>
        </is>
      </c>
      <c r="D1670" t="n">
        <v>4.5509</v>
      </c>
      <c r="E1670" t="n">
        <v>21.97</v>
      </c>
      <c r="F1670" t="n">
        <v>18.69</v>
      </c>
      <c r="G1670" t="n">
        <v>20.03</v>
      </c>
      <c r="H1670" t="n">
        <v>0.36</v>
      </c>
      <c r="I1670" t="n">
        <v>56</v>
      </c>
      <c r="J1670" t="n">
        <v>109</v>
      </c>
      <c r="K1670" t="n">
        <v>41.65</v>
      </c>
      <c r="L1670" t="n">
        <v>2.25</v>
      </c>
      <c r="M1670" t="n">
        <v>54</v>
      </c>
      <c r="N1670" t="n">
        <v>15.1</v>
      </c>
      <c r="O1670" t="n">
        <v>13677.51</v>
      </c>
      <c r="P1670" t="n">
        <v>170.76</v>
      </c>
      <c r="Q1670" t="n">
        <v>444.59</v>
      </c>
      <c r="R1670" t="n">
        <v>106.18</v>
      </c>
      <c r="S1670" t="n">
        <v>48.21</v>
      </c>
      <c r="T1670" t="n">
        <v>22813.79</v>
      </c>
      <c r="U1670" t="n">
        <v>0.45</v>
      </c>
      <c r="V1670" t="n">
        <v>0.73</v>
      </c>
      <c r="W1670" t="n">
        <v>0.26</v>
      </c>
      <c r="X1670" t="n">
        <v>1.41</v>
      </c>
      <c r="Y1670" t="n">
        <v>1</v>
      </c>
      <c r="Z1670" t="n">
        <v>10</v>
      </c>
    </row>
    <row r="1671">
      <c r="A1671" t="n">
        <v>6</v>
      </c>
      <c r="B1671" t="n">
        <v>50</v>
      </c>
      <c r="C1671" t="inlineStr">
        <is>
          <t xml:space="preserve">CONCLUIDO	</t>
        </is>
      </c>
      <c r="D1671" t="n">
        <v>4.5063</v>
      </c>
      <c r="E1671" t="n">
        <v>22.19</v>
      </c>
      <c r="F1671" t="n">
        <v>19.02</v>
      </c>
      <c r="G1671" t="n">
        <v>22.38</v>
      </c>
      <c r="H1671" t="n">
        <v>0.4</v>
      </c>
      <c r="I1671" t="n">
        <v>51</v>
      </c>
      <c r="J1671" t="n">
        <v>109.32</v>
      </c>
      <c r="K1671" t="n">
        <v>41.65</v>
      </c>
      <c r="L1671" t="n">
        <v>2.5</v>
      </c>
      <c r="M1671" t="n">
        <v>49</v>
      </c>
      <c r="N1671" t="n">
        <v>15.17</v>
      </c>
      <c r="O1671" t="n">
        <v>13716.72</v>
      </c>
      <c r="P1671" t="n">
        <v>173.16</v>
      </c>
      <c r="Q1671" t="n">
        <v>444.57</v>
      </c>
      <c r="R1671" t="n">
        <v>119.72</v>
      </c>
      <c r="S1671" t="n">
        <v>48.21</v>
      </c>
      <c r="T1671" t="n">
        <v>29612.24</v>
      </c>
      <c r="U1671" t="n">
        <v>0.4</v>
      </c>
      <c r="V1671" t="n">
        <v>0.72</v>
      </c>
      <c r="W1671" t="n">
        <v>0.21</v>
      </c>
      <c r="X1671" t="n">
        <v>1.74</v>
      </c>
      <c r="Y1671" t="n">
        <v>1</v>
      </c>
      <c r="Z1671" t="n">
        <v>10</v>
      </c>
    </row>
    <row r="1672">
      <c r="A1672" t="n">
        <v>7</v>
      </c>
      <c r="B1672" t="n">
        <v>50</v>
      </c>
      <c r="C1672" t="inlineStr">
        <is>
          <t xml:space="preserve">CONCLUIDO	</t>
        </is>
      </c>
      <c r="D1672" t="n">
        <v>4.6275</v>
      </c>
      <c r="E1672" t="n">
        <v>21.61</v>
      </c>
      <c r="F1672" t="n">
        <v>18.57</v>
      </c>
      <c r="G1672" t="n">
        <v>24.76</v>
      </c>
      <c r="H1672" t="n">
        <v>0.44</v>
      </c>
      <c r="I1672" t="n">
        <v>45</v>
      </c>
      <c r="J1672" t="n">
        <v>109.64</v>
      </c>
      <c r="K1672" t="n">
        <v>41.65</v>
      </c>
      <c r="L1672" t="n">
        <v>2.75</v>
      </c>
      <c r="M1672" t="n">
        <v>43</v>
      </c>
      <c r="N1672" t="n">
        <v>15.24</v>
      </c>
      <c r="O1672" t="n">
        <v>13755.95</v>
      </c>
      <c r="P1672" t="n">
        <v>168.27</v>
      </c>
      <c r="Q1672" t="n">
        <v>444.62</v>
      </c>
      <c r="R1672" t="n">
        <v>103</v>
      </c>
      <c r="S1672" t="n">
        <v>48.21</v>
      </c>
      <c r="T1672" t="n">
        <v>21280.37</v>
      </c>
      <c r="U1672" t="n">
        <v>0.47</v>
      </c>
      <c r="V1672" t="n">
        <v>0.73</v>
      </c>
      <c r="W1672" t="n">
        <v>0.24</v>
      </c>
      <c r="X1672" t="n">
        <v>1.29</v>
      </c>
      <c r="Y1672" t="n">
        <v>1</v>
      </c>
      <c r="Z1672" t="n">
        <v>10</v>
      </c>
    </row>
    <row r="1673">
      <c r="A1673" t="n">
        <v>8</v>
      </c>
      <c r="B1673" t="n">
        <v>50</v>
      </c>
      <c r="C1673" t="inlineStr">
        <is>
          <t xml:space="preserve">CONCLUIDO	</t>
        </is>
      </c>
      <c r="D1673" t="n">
        <v>4.6775</v>
      </c>
      <c r="E1673" t="n">
        <v>21.38</v>
      </c>
      <c r="F1673" t="n">
        <v>18.43</v>
      </c>
      <c r="G1673" t="n">
        <v>26.97</v>
      </c>
      <c r="H1673" t="n">
        <v>0.48</v>
      </c>
      <c r="I1673" t="n">
        <v>41</v>
      </c>
      <c r="J1673" t="n">
        <v>109.96</v>
      </c>
      <c r="K1673" t="n">
        <v>41.65</v>
      </c>
      <c r="L1673" t="n">
        <v>3</v>
      </c>
      <c r="M1673" t="n">
        <v>39</v>
      </c>
      <c r="N1673" t="n">
        <v>15.31</v>
      </c>
      <c r="O1673" t="n">
        <v>13795.21</v>
      </c>
      <c r="P1673" t="n">
        <v>166.16</v>
      </c>
      <c r="Q1673" t="n">
        <v>444.56</v>
      </c>
      <c r="R1673" t="n">
        <v>98.3</v>
      </c>
      <c r="S1673" t="n">
        <v>48.21</v>
      </c>
      <c r="T1673" t="n">
        <v>18947.73</v>
      </c>
      <c r="U1673" t="n">
        <v>0.49</v>
      </c>
      <c r="V1673" t="n">
        <v>0.74</v>
      </c>
      <c r="W1673" t="n">
        <v>0.23</v>
      </c>
      <c r="X1673" t="n">
        <v>1.15</v>
      </c>
      <c r="Y1673" t="n">
        <v>1</v>
      </c>
      <c r="Z1673" t="n">
        <v>10</v>
      </c>
    </row>
    <row r="1674">
      <c r="A1674" t="n">
        <v>9</v>
      </c>
      <c r="B1674" t="n">
        <v>50</v>
      </c>
      <c r="C1674" t="inlineStr">
        <is>
          <t xml:space="preserve">CONCLUIDO	</t>
        </is>
      </c>
      <c r="D1674" t="n">
        <v>4.7106</v>
      </c>
      <c r="E1674" t="n">
        <v>21.23</v>
      </c>
      <c r="F1674" t="n">
        <v>18.35</v>
      </c>
      <c r="G1674" t="n">
        <v>28.97</v>
      </c>
      <c r="H1674" t="n">
        <v>0.52</v>
      </c>
      <c r="I1674" t="n">
        <v>38</v>
      </c>
      <c r="J1674" t="n">
        <v>110.27</v>
      </c>
      <c r="K1674" t="n">
        <v>41.65</v>
      </c>
      <c r="L1674" t="n">
        <v>3.25</v>
      </c>
      <c r="M1674" t="n">
        <v>36</v>
      </c>
      <c r="N1674" t="n">
        <v>15.37</v>
      </c>
      <c r="O1674" t="n">
        <v>13834.5</v>
      </c>
      <c r="P1674" t="n">
        <v>164.54</v>
      </c>
      <c r="Q1674" t="n">
        <v>444.59</v>
      </c>
      <c r="R1674" t="n">
        <v>95.68000000000001</v>
      </c>
      <c r="S1674" t="n">
        <v>48.21</v>
      </c>
      <c r="T1674" t="n">
        <v>17657.2</v>
      </c>
      <c r="U1674" t="n">
        <v>0.5</v>
      </c>
      <c r="V1674" t="n">
        <v>0.74</v>
      </c>
      <c r="W1674" t="n">
        <v>0.22</v>
      </c>
      <c r="X1674" t="n">
        <v>1.07</v>
      </c>
      <c r="Y1674" t="n">
        <v>1</v>
      </c>
      <c r="Z1674" t="n">
        <v>10</v>
      </c>
    </row>
    <row r="1675">
      <c r="A1675" t="n">
        <v>10</v>
      </c>
      <c r="B1675" t="n">
        <v>50</v>
      </c>
      <c r="C1675" t="inlineStr">
        <is>
          <t xml:space="preserve">CONCLUIDO	</t>
        </is>
      </c>
      <c r="D1675" t="n">
        <v>4.7508</v>
      </c>
      <c r="E1675" t="n">
        <v>21.05</v>
      </c>
      <c r="F1675" t="n">
        <v>18.24</v>
      </c>
      <c r="G1675" t="n">
        <v>31.26</v>
      </c>
      <c r="H1675" t="n">
        <v>0.5600000000000001</v>
      </c>
      <c r="I1675" t="n">
        <v>35</v>
      </c>
      <c r="J1675" t="n">
        <v>110.59</v>
      </c>
      <c r="K1675" t="n">
        <v>41.65</v>
      </c>
      <c r="L1675" t="n">
        <v>3.5</v>
      </c>
      <c r="M1675" t="n">
        <v>33</v>
      </c>
      <c r="N1675" t="n">
        <v>15.44</v>
      </c>
      <c r="O1675" t="n">
        <v>13873.81</v>
      </c>
      <c r="P1675" t="n">
        <v>162.79</v>
      </c>
      <c r="Q1675" t="n">
        <v>444.56</v>
      </c>
      <c r="R1675" t="n">
        <v>91.81</v>
      </c>
      <c r="S1675" t="n">
        <v>48.21</v>
      </c>
      <c r="T1675" t="n">
        <v>15737.32</v>
      </c>
      <c r="U1675" t="n">
        <v>0.53</v>
      </c>
      <c r="V1675" t="n">
        <v>0.75</v>
      </c>
      <c r="W1675" t="n">
        <v>0.22</v>
      </c>
      <c r="X1675" t="n">
        <v>0.96</v>
      </c>
      <c r="Y1675" t="n">
        <v>1</v>
      </c>
      <c r="Z1675" t="n">
        <v>10</v>
      </c>
    </row>
    <row r="1676">
      <c r="A1676" t="n">
        <v>11</v>
      </c>
      <c r="B1676" t="n">
        <v>50</v>
      </c>
      <c r="C1676" t="inlineStr">
        <is>
          <t xml:space="preserve">CONCLUIDO	</t>
        </is>
      </c>
      <c r="D1676" t="n">
        <v>4.7842</v>
      </c>
      <c r="E1676" t="n">
        <v>20.9</v>
      </c>
      <c r="F1676" t="n">
        <v>18.15</v>
      </c>
      <c r="G1676" t="n">
        <v>34.04</v>
      </c>
      <c r="H1676" t="n">
        <v>0.6</v>
      </c>
      <c r="I1676" t="n">
        <v>32</v>
      </c>
      <c r="J1676" t="n">
        <v>110.91</v>
      </c>
      <c r="K1676" t="n">
        <v>41.65</v>
      </c>
      <c r="L1676" t="n">
        <v>3.75</v>
      </c>
      <c r="M1676" t="n">
        <v>30</v>
      </c>
      <c r="N1676" t="n">
        <v>15.51</v>
      </c>
      <c r="O1676" t="n">
        <v>13913.15</v>
      </c>
      <c r="P1676" t="n">
        <v>161.35</v>
      </c>
      <c r="Q1676" t="n">
        <v>444.63</v>
      </c>
      <c r="R1676" t="n">
        <v>88.95999999999999</v>
      </c>
      <c r="S1676" t="n">
        <v>48.21</v>
      </c>
      <c r="T1676" t="n">
        <v>14326.48</v>
      </c>
      <c r="U1676" t="n">
        <v>0.54</v>
      </c>
      <c r="V1676" t="n">
        <v>0.75</v>
      </c>
      <c r="W1676" t="n">
        <v>0.22</v>
      </c>
      <c r="X1676" t="n">
        <v>0.88</v>
      </c>
      <c r="Y1676" t="n">
        <v>1</v>
      </c>
      <c r="Z1676" t="n">
        <v>10</v>
      </c>
    </row>
    <row r="1677">
      <c r="A1677" t="n">
        <v>12</v>
      </c>
      <c r="B1677" t="n">
        <v>50</v>
      </c>
      <c r="C1677" t="inlineStr">
        <is>
          <t xml:space="preserve">CONCLUIDO	</t>
        </is>
      </c>
      <c r="D1677" t="n">
        <v>4.8091</v>
      </c>
      <c r="E1677" t="n">
        <v>20.79</v>
      </c>
      <c r="F1677" t="n">
        <v>18.09</v>
      </c>
      <c r="G1677" t="n">
        <v>36.18</v>
      </c>
      <c r="H1677" t="n">
        <v>0.63</v>
      </c>
      <c r="I1677" t="n">
        <v>30</v>
      </c>
      <c r="J1677" t="n">
        <v>111.23</v>
      </c>
      <c r="K1677" t="n">
        <v>41.65</v>
      </c>
      <c r="L1677" t="n">
        <v>4</v>
      </c>
      <c r="M1677" t="n">
        <v>28</v>
      </c>
      <c r="N1677" t="n">
        <v>15.58</v>
      </c>
      <c r="O1677" t="n">
        <v>13952.52</v>
      </c>
      <c r="P1677" t="n">
        <v>159.95</v>
      </c>
      <c r="Q1677" t="n">
        <v>444.55</v>
      </c>
      <c r="R1677" t="n">
        <v>87.17</v>
      </c>
      <c r="S1677" t="n">
        <v>48.21</v>
      </c>
      <c r="T1677" t="n">
        <v>13439.2</v>
      </c>
      <c r="U1677" t="n">
        <v>0.55</v>
      </c>
      <c r="V1677" t="n">
        <v>0.75</v>
      </c>
      <c r="W1677" t="n">
        <v>0.21</v>
      </c>
      <c r="X1677" t="n">
        <v>0.8100000000000001</v>
      </c>
      <c r="Y1677" t="n">
        <v>1</v>
      </c>
      <c r="Z1677" t="n">
        <v>10</v>
      </c>
    </row>
    <row r="1678">
      <c r="A1678" t="n">
        <v>13</v>
      </c>
      <c r="B1678" t="n">
        <v>50</v>
      </c>
      <c r="C1678" t="inlineStr">
        <is>
          <t xml:space="preserve">CONCLUIDO	</t>
        </is>
      </c>
      <c r="D1678" t="n">
        <v>4.837</v>
      </c>
      <c r="E1678" t="n">
        <v>20.67</v>
      </c>
      <c r="F1678" t="n">
        <v>18.02</v>
      </c>
      <c r="G1678" t="n">
        <v>38.6</v>
      </c>
      <c r="H1678" t="n">
        <v>0.67</v>
      </c>
      <c r="I1678" t="n">
        <v>28</v>
      </c>
      <c r="J1678" t="n">
        <v>111.55</v>
      </c>
      <c r="K1678" t="n">
        <v>41.65</v>
      </c>
      <c r="L1678" t="n">
        <v>4.25</v>
      </c>
      <c r="M1678" t="n">
        <v>26</v>
      </c>
      <c r="N1678" t="n">
        <v>15.65</v>
      </c>
      <c r="O1678" t="n">
        <v>13991.91</v>
      </c>
      <c r="P1678" t="n">
        <v>158.24</v>
      </c>
      <c r="Q1678" t="n">
        <v>444.56</v>
      </c>
      <c r="R1678" t="n">
        <v>84.48</v>
      </c>
      <c r="S1678" t="n">
        <v>48.21</v>
      </c>
      <c r="T1678" t="n">
        <v>12106.25</v>
      </c>
      <c r="U1678" t="n">
        <v>0.57</v>
      </c>
      <c r="V1678" t="n">
        <v>0.76</v>
      </c>
      <c r="W1678" t="n">
        <v>0.21</v>
      </c>
      <c r="X1678" t="n">
        <v>0.74</v>
      </c>
      <c r="Y1678" t="n">
        <v>1</v>
      </c>
      <c r="Z1678" t="n">
        <v>10</v>
      </c>
    </row>
    <row r="1679">
      <c r="A1679" t="n">
        <v>14</v>
      </c>
      <c r="B1679" t="n">
        <v>50</v>
      </c>
      <c r="C1679" t="inlineStr">
        <is>
          <t xml:space="preserve">CONCLUIDO	</t>
        </is>
      </c>
      <c r="D1679" t="n">
        <v>4.8647</v>
      </c>
      <c r="E1679" t="n">
        <v>20.56</v>
      </c>
      <c r="F1679" t="n">
        <v>17.94</v>
      </c>
      <c r="G1679" t="n">
        <v>41.41</v>
      </c>
      <c r="H1679" t="n">
        <v>0.71</v>
      </c>
      <c r="I1679" t="n">
        <v>26</v>
      </c>
      <c r="J1679" t="n">
        <v>111.87</v>
      </c>
      <c r="K1679" t="n">
        <v>41.65</v>
      </c>
      <c r="L1679" t="n">
        <v>4.5</v>
      </c>
      <c r="M1679" t="n">
        <v>24</v>
      </c>
      <c r="N1679" t="n">
        <v>15.72</v>
      </c>
      <c r="O1679" t="n">
        <v>14031.33</v>
      </c>
      <c r="P1679" t="n">
        <v>156.92</v>
      </c>
      <c r="Q1679" t="n">
        <v>444.56</v>
      </c>
      <c r="R1679" t="n">
        <v>82.68000000000001</v>
      </c>
      <c r="S1679" t="n">
        <v>48.21</v>
      </c>
      <c r="T1679" t="n">
        <v>11217.08</v>
      </c>
      <c r="U1679" t="n">
        <v>0.58</v>
      </c>
      <c r="V1679" t="n">
        <v>0.76</v>
      </c>
      <c r="W1679" t="n">
        <v>0.19</v>
      </c>
      <c r="X1679" t="n">
        <v>0.67</v>
      </c>
      <c r="Y1679" t="n">
        <v>1</v>
      </c>
      <c r="Z1679" t="n">
        <v>10</v>
      </c>
    </row>
    <row r="1680">
      <c r="A1680" t="n">
        <v>15</v>
      </c>
      <c r="B1680" t="n">
        <v>50</v>
      </c>
      <c r="C1680" t="inlineStr">
        <is>
          <t xml:space="preserve">CONCLUIDO	</t>
        </is>
      </c>
      <c r="D1680" t="n">
        <v>4.8553</v>
      </c>
      <c r="E1680" t="n">
        <v>20.6</v>
      </c>
      <c r="F1680" t="n">
        <v>18</v>
      </c>
      <c r="G1680" t="n">
        <v>43.21</v>
      </c>
      <c r="H1680" t="n">
        <v>0.75</v>
      </c>
      <c r="I1680" t="n">
        <v>25</v>
      </c>
      <c r="J1680" t="n">
        <v>112.19</v>
      </c>
      <c r="K1680" t="n">
        <v>41.65</v>
      </c>
      <c r="L1680" t="n">
        <v>4.75</v>
      </c>
      <c r="M1680" t="n">
        <v>23</v>
      </c>
      <c r="N1680" t="n">
        <v>15.79</v>
      </c>
      <c r="O1680" t="n">
        <v>14070.77</v>
      </c>
      <c r="P1680" t="n">
        <v>156.76</v>
      </c>
      <c r="Q1680" t="n">
        <v>444.55</v>
      </c>
      <c r="R1680" t="n">
        <v>84.45</v>
      </c>
      <c r="S1680" t="n">
        <v>48.21</v>
      </c>
      <c r="T1680" t="n">
        <v>12106.96</v>
      </c>
      <c r="U1680" t="n">
        <v>0.57</v>
      </c>
      <c r="V1680" t="n">
        <v>0.76</v>
      </c>
      <c r="W1680" t="n">
        <v>0.2</v>
      </c>
      <c r="X1680" t="n">
        <v>0.73</v>
      </c>
      <c r="Y1680" t="n">
        <v>1</v>
      </c>
      <c r="Z1680" t="n">
        <v>10</v>
      </c>
    </row>
    <row r="1681">
      <c r="A1681" t="n">
        <v>16</v>
      </c>
      <c r="B1681" t="n">
        <v>50</v>
      </c>
      <c r="C1681" t="inlineStr">
        <is>
          <t xml:space="preserve">CONCLUIDO	</t>
        </is>
      </c>
      <c r="D1681" t="n">
        <v>4.8736</v>
      </c>
      <c r="E1681" t="n">
        <v>20.52</v>
      </c>
      <c r="F1681" t="n">
        <v>17.95</v>
      </c>
      <c r="G1681" t="n">
        <v>44.87</v>
      </c>
      <c r="H1681" t="n">
        <v>0.78</v>
      </c>
      <c r="I1681" t="n">
        <v>24</v>
      </c>
      <c r="J1681" t="n">
        <v>112.51</v>
      </c>
      <c r="K1681" t="n">
        <v>41.65</v>
      </c>
      <c r="L1681" t="n">
        <v>5</v>
      </c>
      <c r="M1681" t="n">
        <v>22</v>
      </c>
      <c r="N1681" t="n">
        <v>15.86</v>
      </c>
      <c r="O1681" t="n">
        <v>14110.24</v>
      </c>
      <c r="P1681" t="n">
        <v>155.32</v>
      </c>
      <c r="Q1681" t="n">
        <v>444.56</v>
      </c>
      <c r="R1681" t="n">
        <v>82.61</v>
      </c>
      <c r="S1681" t="n">
        <v>48.21</v>
      </c>
      <c r="T1681" t="n">
        <v>11187.88</v>
      </c>
      <c r="U1681" t="n">
        <v>0.58</v>
      </c>
      <c r="V1681" t="n">
        <v>0.76</v>
      </c>
      <c r="W1681" t="n">
        <v>0.2</v>
      </c>
      <c r="X1681" t="n">
        <v>0.67</v>
      </c>
      <c r="Y1681" t="n">
        <v>1</v>
      </c>
      <c r="Z1681" t="n">
        <v>10</v>
      </c>
    </row>
    <row r="1682">
      <c r="A1682" t="n">
        <v>17</v>
      </c>
      <c r="B1682" t="n">
        <v>50</v>
      </c>
      <c r="C1682" t="inlineStr">
        <is>
          <t xml:space="preserve">CONCLUIDO	</t>
        </is>
      </c>
      <c r="D1682" t="n">
        <v>4.9018</v>
      </c>
      <c r="E1682" t="n">
        <v>20.4</v>
      </c>
      <c r="F1682" t="n">
        <v>17.88</v>
      </c>
      <c r="G1682" t="n">
        <v>48.75</v>
      </c>
      <c r="H1682" t="n">
        <v>0.82</v>
      </c>
      <c r="I1682" t="n">
        <v>22</v>
      </c>
      <c r="J1682" t="n">
        <v>112.83</v>
      </c>
      <c r="K1682" t="n">
        <v>41.65</v>
      </c>
      <c r="L1682" t="n">
        <v>5.25</v>
      </c>
      <c r="M1682" t="n">
        <v>20</v>
      </c>
      <c r="N1682" t="n">
        <v>15.93</v>
      </c>
      <c r="O1682" t="n">
        <v>14149.74</v>
      </c>
      <c r="P1682" t="n">
        <v>153.86</v>
      </c>
      <c r="Q1682" t="n">
        <v>444.55</v>
      </c>
      <c r="R1682" t="n">
        <v>80.16</v>
      </c>
      <c r="S1682" t="n">
        <v>48.21</v>
      </c>
      <c r="T1682" t="n">
        <v>9977.200000000001</v>
      </c>
      <c r="U1682" t="n">
        <v>0.6</v>
      </c>
      <c r="V1682" t="n">
        <v>0.76</v>
      </c>
      <c r="W1682" t="n">
        <v>0.2</v>
      </c>
      <c r="X1682" t="n">
        <v>0.6</v>
      </c>
      <c r="Y1682" t="n">
        <v>1</v>
      </c>
      <c r="Z1682" t="n">
        <v>10</v>
      </c>
    </row>
    <row r="1683">
      <c r="A1683" t="n">
        <v>18</v>
      </c>
      <c r="B1683" t="n">
        <v>50</v>
      </c>
      <c r="C1683" t="inlineStr">
        <is>
          <t xml:space="preserve">CONCLUIDO	</t>
        </is>
      </c>
      <c r="D1683" t="n">
        <v>4.9117</v>
      </c>
      <c r="E1683" t="n">
        <v>20.36</v>
      </c>
      <c r="F1683" t="n">
        <v>17.86</v>
      </c>
      <c r="G1683" t="n">
        <v>51.02</v>
      </c>
      <c r="H1683" t="n">
        <v>0.86</v>
      </c>
      <c r="I1683" t="n">
        <v>21</v>
      </c>
      <c r="J1683" t="n">
        <v>113.15</v>
      </c>
      <c r="K1683" t="n">
        <v>41.65</v>
      </c>
      <c r="L1683" t="n">
        <v>5.5</v>
      </c>
      <c r="M1683" t="n">
        <v>19</v>
      </c>
      <c r="N1683" t="n">
        <v>16</v>
      </c>
      <c r="O1683" t="n">
        <v>14189.26</v>
      </c>
      <c r="P1683" t="n">
        <v>152.39</v>
      </c>
      <c r="Q1683" t="n">
        <v>444.55</v>
      </c>
      <c r="R1683" t="n">
        <v>79.59</v>
      </c>
      <c r="S1683" t="n">
        <v>48.21</v>
      </c>
      <c r="T1683" t="n">
        <v>9693</v>
      </c>
      <c r="U1683" t="n">
        <v>0.61</v>
      </c>
      <c r="V1683" t="n">
        <v>0.76</v>
      </c>
      <c r="W1683" t="n">
        <v>0.2</v>
      </c>
      <c r="X1683" t="n">
        <v>0.58</v>
      </c>
      <c r="Y1683" t="n">
        <v>1</v>
      </c>
      <c r="Z1683" t="n">
        <v>10</v>
      </c>
    </row>
    <row r="1684">
      <c r="A1684" t="n">
        <v>19</v>
      </c>
      <c r="B1684" t="n">
        <v>50</v>
      </c>
      <c r="C1684" t="inlineStr">
        <is>
          <t xml:space="preserve">CONCLUIDO	</t>
        </is>
      </c>
      <c r="D1684" t="n">
        <v>4.9285</v>
      </c>
      <c r="E1684" t="n">
        <v>20.29</v>
      </c>
      <c r="F1684" t="n">
        <v>17.81</v>
      </c>
      <c r="G1684" t="n">
        <v>53.43</v>
      </c>
      <c r="H1684" t="n">
        <v>0.89</v>
      </c>
      <c r="I1684" t="n">
        <v>20</v>
      </c>
      <c r="J1684" t="n">
        <v>113.47</v>
      </c>
      <c r="K1684" t="n">
        <v>41.65</v>
      </c>
      <c r="L1684" t="n">
        <v>5.75</v>
      </c>
      <c r="M1684" t="n">
        <v>18</v>
      </c>
      <c r="N1684" t="n">
        <v>16.07</v>
      </c>
      <c r="O1684" t="n">
        <v>14228.81</v>
      </c>
      <c r="P1684" t="n">
        <v>151.68</v>
      </c>
      <c r="Q1684" t="n">
        <v>444.56</v>
      </c>
      <c r="R1684" t="n">
        <v>77.98999999999999</v>
      </c>
      <c r="S1684" t="n">
        <v>48.21</v>
      </c>
      <c r="T1684" t="n">
        <v>8898.33</v>
      </c>
      <c r="U1684" t="n">
        <v>0.62</v>
      </c>
      <c r="V1684" t="n">
        <v>0.77</v>
      </c>
      <c r="W1684" t="n">
        <v>0.19</v>
      </c>
      <c r="X1684" t="n">
        <v>0.53</v>
      </c>
      <c r="Y1684" t="n">
        <v>1</v>
      </c>
      <c r="Z1684" t="n">
        <v>10</v>
      </c>
    </row>
    <row r="1685">
      <c r="A1685" t="n">
        <v>20</v>
      </c>
      <c r="B1685" t="n">
        <v>50</v>
      </c>
      <c r="C1685" t="inlineStr">
        <is>
          <t xml:space="preserve">CONCLUIDO	</t>
        </is>
      </c>
      <c r="D1685" t="n">
        <v>4.944</v>
      </c>
      <c r="E1685" t="n">
        <v>20.23</v>
      </c>
      <c r="F1685" t="n">
        <v>17.77</v>
      </c>
      <c r="G1685" t="n">
        <v>56.11</v>
      </c>
      <c r="H1685" t="n">
        <v>0.93</v>
      </c>
      <c r="I1685" t="n">
        <v>19</v>
      </c>
      <c r="J1685" t="n">
        <v>113.79</v>
      </c>
      <c r="K1685" t="n">
        <v>41.65</v>
      </c>
      <c r="L1685" t="n">
        <v>6</v>
      </c>
      <c r="M1685" t="n">
        <v>17</v>
      </c>
      <c r="N1685" t="n">
        <v>16.14</v>
      </c>
      <c r="O1685" t="n">
        <v>14268.39</v>
      </c>
      <c r="P1685" t="n">
        <v>150.53</v>
      </c>
      <c r="Q1685" t="n">
        <v>444.55</v>
      </c>
      <c r="R1685" t="n">
        <v>76.64</v>
      </c>
      <c r="S1685" t="n">
        <v>48.21</v>
      </c>
      <c r="T1685" t="n">
        <v>8228.51</v>
      </c>
      <c r="U1685" t="n">
        <v>0.63</v>
      </c>
      <c r="V1685" t="n">
        <v>0.77</v>
      </c>
      <c r="W1685" t="n">
        <v>0.19</v>
      </c>
      <c r="X1685" t="n">
        <v>0.49</v>
      </c>
      <c r="Y1685" t="n">
        <v>1</v>
      </c>
      <c r="Z1685" t="n">
        <v>10</v>
      </c>
    </row>
    <row r="1686">
      <c r="A1686" t="n">
        <v>21</v>
      </c>
      <c r="B1686" t="n">
        <v>50</v>
      </c>
      <c r="C1686" t="inlineStr">
        <is>
          <t xml:space="preserve">CONCLUIDO	</t>
        </is>
      </c>
      <c r="D1686" t="n">
        <v>4.9741</v>
      </c>
      <c r="E1686" t="n">
        <v>20.1</v>
      </c>
      <c r="F1686" t="n">
        <v>17.67</v>
      </c>
      <c r="G1686" t="n">
        <v>58.89</v>
      </c>
      <c r="H1686" t="n">
        <v>0.97</v>
      </c>
      <c r="I1686" t="n">
        <v>18</v>
      </c>
      <c r="J1686" t="n">
        <v>114.11</v>
      </c>
      <c r="K1686" t="n">
        <v>41.65</v>
      </c>
      <c r="L1686" t="n">
        <v>6.25</v>
      </c>
      <c r="M1686" t="n">
        <v>16</v>
      </c>
      <c r="N1686" t="n">
        <v>16.21</v>
      </c>
      <c r="O1686" t="n">
        <v>14307.99</v>
      </c>
      <c r="P1686" t="n">
        <v>148.34</v>
      </c>
      <c r="Q1686" t="n">
        <v>444.55</v>
      </c>
      <c r="R1686" t="n">
        <v>73.2</v>
      </c>
      <c r="S1686" t="n">
        <v>48.21</v>
      </c>
      <c r="T1686" t="n">
        <v>6516.45</v>
      </c>
      <c r="U1686" t="n">
        <v>0.66</v>
      </c>
      <c r="V1686" t="n">
        <v>0.77</v>
      </c>
      <c r="W1686" t="n">
        <v>0.19</v>
      </c>
      <c r="X1686" t="n">
        <v>0.39</v>
      </c>
      <c r="Y1686" t="n">
        <v>1</v>
      </c>
      <c r="Z1686" t="n">
        <v>10</v>
      </c>
    </row>
    <row r="1687">
      <c r="A1687" t="n">
        <v>22</v>
      </c>
      <c r="B1687" t="n">
        <v>50</v>
      </c>
      <c r="C1687" t="inlineStr">
        <is>
          <t xml:space="preserve">CONCLUIDO	</t>
        </is>
      </c>
      <c r="D1687" t="n">
        <v>4.944</v>
      </c>
      <c r="E1687" t="n">
        <v>20.23</v>
      </c>
      <c r="F1687" t="n">
        <v>17.79</v>
      </c>
      <c r="G1687" t="n">
        <v>59.3</v>
      </c>
      <c r="H1687" t="n">
        <v>1</v>
      </c>
      <c r="I1687" t="n">
        <v>18</v>
      </c>
      <c r="J1687" t="n">
        <v>114.44</v>
      </c>
      <c r="K1687" t="n">
        <v>41.65</v>
      </c>
      <c r="L1687" t="n">
        <v>6.5</v>
      </c>
      <c r="M1687" t="n">
        <v>16</v>
      </c>
      <c r="N1687" t="n">
        <v>16.29</v>
      </c>
      <c r="O1687" t="n">
        <v>14347.62</v>
      </c>
      <c r="P1687" t="n">
        <v>148.83</v>
      </c>
      <c r="Q1687" t="n">
        <v>444.57</v>
      </c>
      <c r="R1687" t="n">
        <v>77.38</v>
      </c>
      <c r="S1687" t="n">
        <v>48.21</v>
      </c>
      <c r="T1687" t="n">
        <v>8603.530000000001</v>
      </c>
      <c r="U1687" t="n">
        <v>0.62</v>
      </c>
      <c r="V1687" t="n">
        <v>0.77</v>
      </c>
      <c r="W1687" t="n">
        <v>0.19</v>
      </c>
      <c r="X1687" t="n">
        <v>0.51</v>
      </c>
      <c r="Y1687" t="n">
        <v>1</v>
      </c>
      <c r="Z1687" t="n">
        <v>10</v>
      </c>
    </row>
    <row r="1688">
      <c r="A1688" t="n">
        <v>23</v>
      </c>
      <c r="B1688" t="n">
        <v>50</v>
      </c>
      <c r="C1688" t="inlineStr">
        <is>
          <t xml:space="preserve">CONCLUIDO	</t>
        </is>
      </c>
      <c r="D1688" t="n">
        <v>4.9604</v>
      </c>
      <c r="E1688" t="n">
        <v>20.16</v>
      </c>
      <c r="F1688" t="n">
        <v>17.75</v>
      </c>
      <c r="G1688" t="n">
        <v>62.63</v>
      </c>
      <c r="H1688" t="n">
        <v>1.04</v>
      </c>
      <c r="I1688" t="n">
        <v>17</v>
      </c>
      <c r="J1688" t="n">
        <v>114.76</v>
      </c>
      <c r="K1688" t="n">
        <v>41.65</v>
      </c>
      <c r="L1688" t="n">
        <v>6.75</v>
      </c>
      <c r="M1688" t="n">
        <v>15</v>
      </c>
      <c r="N1688" t="n">
        <v>16.36</v>
      </c>
      <c r="O1688" t="n">
        <v>14387.27</v>
      </c>
      <c r="P1688" t="n">
        <v>147.73</v>
      </c>
      <c r="Q1688" t="n">
        <v>444.56</v>
      </c>
      <c r="R1688" t="n">
        <v>76.06</v>
      </c>
      <c r="S1688" t="n">
        <v>48.21</v>
      </c>
      <c r="T1688" t="n">
        <v>7947.97</v>
      </c>
      <c r="U1688" t="n">
        <v>0.63</v>
      </c>
      <c r="V1688" t="n">
        <v>0.77</v>
      </c>
      <c r="W1688" t="n">
        <v>0.19</v>
      </c>
      <c r="X1688" t="n">
        <v>0.47</v>
      </c>
      <c r="Y1688" t="n">
        <v>1</v>
      </c>
      <c r="Z1688" t="n">
        <v>10</v>
      </c>
    </row>
    <row r="1689">
      <c r="A1689" t="n">
        <v>24</v>
      </c>
      <c r="B1689" t="n">
        <v>50</v>
      </c>
      <c r="C1689" t="inlineStr">
        <is>
          <t xml:space="preserve">CONCLUIDO	</t>
        </is>
      </c>
      <c r="D1689" t="n">
        <v>4.9785</v>
      </c>
      <c r="E1689" t="n">
        <v>20.09</v>
      </c>
      <c r="F1689" t="n">
        <v>17.69</v>
      </c>
      <c r="G1689" t="n">
        <v>66.36</v>
      </c>
      <c r="H1689" t="n">
        <v>1.07</v>
      </c>
      <c r="I1689" t="n">
        <v>16</v>
      </c>
      <c r="J1689" t="n">
        <v>115.08</v>
      </c>
      <c r="K1689" t="n">
        <v>41.65</v>
      </c>
      <c r="L1689" t="n">
        <v>7</v>
      </c>
      <c r="M1689" t="n">
        <v>14</v>
      </c>
      <c r="N1689" t="n">
        <v>16.43</v>
      </c>
      <c r="O1689" t="n">
        <v>14426.96</v>
      </c>
      <c r="P1689" t="n">
        <v>146.11</v>
      </c>
      <c r="Q1689" t="n">
        <v>444.55</v>
      </c>
      <c r="R1689" t="n">
        <v>74.12</v>
      </c>
      <c r="S1689" t="n">
        <v>48.21</v>
      </c>
      <c r="T1689" t="n">
        <v>6986.25</v>
      </c>
      <c r="U1689" t="n">
        <v>0.65</v>
      </c>
      <c r="V1689" t="n">
        <v>0.77</v>
      </c>
      <c r="W1689" t="n">
        <v>0.19</v>
      </c>
      <c r="X1689" t="n">
        <v>0.42</v>
      </c>
      <c r="Y1689" t="n">
        <v>1</v>
      </c>
      <c r="Z1689" t="n">
        <v>10</v>
      </c>
    </row>
    <row r="1690">
      <c r="A1690" t="n">
        <v>25</v>
      </c>
      <c r="B1690" t="n">
        <v>50</v>
      </c>
      <c r="C1690" t="inlineStr">
        <is>
          <t xml:space="preserve">CONCLUIDO	</t>
        </is>
      </c>
      <c r="D1690" t="n">
        <v>4.9741</v>
      </c>
      <c r="E1690" t="n">
        <v>20.1</v>
      </c>
      <c r="F1690" t="n">
        <v>17.71</v>
      </c>
      <c r="G1690" t="n">
        <v>66.42</v>
      </c>
      <c r="H1690" t="n">
        <v>1.11</v>
      </c>
      <c r="I1690" t="n">
        <v>16</v>
      </c>
      <c r="J1690" t="n">
        <v>115.4</v>
      </c>
      <c r="K1690" t="n">
        <v>41.65</v>
      </c>
      <c r="L1690" t="n">
        <v>7.25</v>
      </c>
      <c r="M1690" t="n">
        <v>14</v>
      </c>
      <c r="N1690" t="n">
        <v>16.5</v>
      </c>
      <c r="O1690" t="n">
        <v>14466.67</v>
      </c>
      <c r="P1690" t="n">
        <v>145.88</v>
      </c>
      <c r="Q1690" t="n">
        <v>444.55</v>
      </c>
      <c r="R1690" t="n">
        <v>74.81999999999999</v>
      </c>
      <c r="S1690" t="n">
        <v>48.21</v>
      </c>
      <c r="T1690" t="n">
        <v>7334.01</v>
      </c>
      <c r="U1690" t="n">
        <v>0.64</v>
      </c>
      <c r="V1690" t="n">
        <v>0.77</v>
      </c>
      <c r="W1690" t="n">
        <v>0.19</v>
      </c>
      <c r="X1690" t="n">
        <v>0.44</v>
      </c>
      <c r="Y1690" t="n">
        <v>1</v>
      </c>
      <c r="Z1690" t="n">
        <v>10</v>
      </c>
    </row>
    <row r="1691">
      <c r="A1691" t="n">
        <v>26</v>
      </c>
      <c r="B1691" t="n">
        <v>50</v>
      </c>
      <c r="C1691" t="inlineStr">
        <is>
          <t xml:space="preserve">CONCLUIDO	</t>
        </is>
      </c>
      <c r="D1691" t="n">
        <v>4.9906</v>
      </c>
      <c r="E1691" t="n">
        <v>20.04</v>
      </c>
      <c r="F1691" t="n">
        <v>17.67</v>
      </c>
      <c r="G1691" t="n">
        <v>70.67</v>
      </c>
      <c r="H1691" t="n">
        <v>1.14</v>
      </c>
      <c r="I1691" t="n">
        <v>15</v>
      </c>
      <c r="J1691" t="n">
        <v>115.72</v>
      </c>
      <c r="K1691" t="n">
        <v>41.65</v>
      </c>
      <c r="L1691" t="n">
        <v>7.5</v>
      </c>
      <c r="M1691" t="n">
        <v>13</v>
      </c>
      <c r="N1691" t="n">
        <v>16.57</v>
      </c>
      <c r="O1691" t="n">
        <v>14506.4</v>
      </c>
      <c r="P1691" t="n">
        <v>144.57</v>
      </c>
      <c r="Q1691" t="n">
        <v>444.55</v>
      </c>
      <c r="R1691" t="n">
        <v>73.45</v>
      </c>
      <c r="S1691" t="n">
        <v>48.21</v>
      </c>
      <c r="T1691" t="n">
        <v>6653.14</v>
      </c>
      <c r="U1691" t="n">
        <v>0.66</v>
      </c>
      <c r="V1691" t="n">
        <v>0.77</v>
      </c>
      <c r="W1691" t="n">
        <v>0.18</v>
      </c>
      <c r="X1691" t="n">
        <v>0.39</v>
      </c>
      <c r="Y1691" t="n">
        <v>1</v>
      </c>
      <c r="Z1691" t="n">
        <v>10</v>
      </c>
    </row>
    <row r="1692">
      <c r="A1692" t="n">
        <v>27</v>
      </c>
      <c r="B1692" t="n">
        <v>50</v>
      </c>
      <c r="C1692" t="inlineStr">
        <is>
          <t xml:space="preserve">CONCLUIDO	</t>
        </is>
      </c>
      <c r="D1692" t="n">
        <v>4.9871</v>
      </c>
      <c r="E1692" t="n">
        <v>20.05</v>
      </c>
      <c r="F1692" t="n">
        <v>17.68</v>
      </c>
      <c r="G1692" t="n">
        <v>70.73</v>
      </c>
      <c r="H1692" t="n">
        <v>1.18</v>
      </c>
      <c r="I1692" t="n">
        <v>15</v>
      </c>
      <c r="J1692" t="n">
        <v>116.05</v>
      </c>
      <c r="K1692" t="n">
        <v>41.65</v>
      </c>
      <c r="L1692" t="n">
        <v>7.75</v>
      </c>
      <c r="M1692" t="n">
        <v>13</v>
      </c>
      <c r="N1692" t="n">
        <v>16.65</v>
      </c>
      <c r="O1692" t="n">
        <v>14546.17</v>
      </c>
      <c r="P1692" t="n">
        <v>143.44</v>
      </c>
      <c r="Q1692" t="n">
        <v>444.55</v>
      </c>
      <c r="R1692" t="n">
        <v>73.83</v>
      </c>
      <c r="S1692" t="n">
        <v>48.21</v>
      </c>
      <c r="T1692" t="n">
        <v>6845.92</v>
      </c>
      <c r="U1692" t="n">
        <v>0.65</v>
      </c>
      <c r="V1692" t="n">
        <v>0.77</v>
      </c>
      <c r="W1692" t="n">
        <v>0.19</v>
      </c>
      <c r="X1692" t="n">
        <v>0.41</v>
      </c>
      <c r="Y1692" t="n">
        <v>1</v>
      </c>
      <c r="Z1692" t="n">
        <v>10</v>
      </c>
    </row>
    <row r="1693">
      <c r="A1693" t="n">
        <v>28</v>
      </c>
      <c r="B1693" t="n">
        <v>50</v>
      </c>
      <c r="C1693" t="inlineStr">
        <is>
          <t xml:space="preserve">CONCLUIDO	</t>
        </is>
      </c>
      <c r="D1693" t="n">
        <v>5.0178</v>
      </c>
      <c r="E1693" t="n">
        <v>19.93</v>
      </c>
      <c r="F1693" t="n">
        <v>17.58</v>
      </c>
      <c r="G1693" t="n">
        <v>75.34999999999999</v>
      </c>
      <c r="H1693" t="n">
        <v>1.21</v>
      </c>
      <c r="I1693" t="n">
        <v>14</v>
      </c>
      <c r="J1693" t="n">
        <v>116.37</v>
      </c>
      <c r="K1693" t="n">
        <v>41.65</v>
      </c>
      <c r="L1693" t="n">
        <v>8</v>
      </c>
      <c r="M1693" t="n">
        <v>12</v>
      </c>
      <c r="N1693" t="n">
        <v>16.72</v>
      </c>
      <c r="O1693" t="n">
        <v>14585.96</v>
      </c>
      <c r="P1693" t="n">
        <v>142.21</v>
      </c>
      <c r="Q1693" t="n">
        <v>444.55</v>
      </c>
      <c r="R1693" t="n">
        <v>70.40000000000001</v>
      </c>
      <c r="S1693" t="n">
        <v>48.21</v>
      </c>
      <c r="T1693" t="n">
        <v>5135.15</v>
      </c>
      <c r="U1693" t="n">
        <v>0.68</v>
      </c>
      <c r="V1693" t="n">
        <v>0.78</v>
      </c>
      <c r="W1693" t="n">
        <v>0.19</v>
      </c>
      <c r="X1693" t="n">
        <v>0.3</v>
      </c>
      <c r="Y1693" t="n">
        <v>1</v>
      </c>
      <c r="Z1693" t="n">
        <v>10</v>
      </c>
    </row>
    <row r="1694">
      <c r="A1694" t="n">
        <v>29</v>
      </c>
      <c r="B1694" t="n">
        <v>50</v>
      </c>
      <c r="C1694" t="inlineStr">
        <is>
          <t xml:space="preserve">CONCLUIDO	</t>
        </is>
      </c>
      <c r="D1694" t="n">
        <v>4.9967</v>
      </c>
      <c r="E1694" t="n">
        <v>20.01</v>
      </c>
      <c r="F1694" t="n">
        <v>17.67</v>
      </c>
      <c r="G1694" t="n">
        <v>75.70999999999999</v>
      </c>
      <c r="H1694" t="n">
        <v>1.25</v>
      </c>
      <c r="I1694" t="n">
        <v>14</v>
      </c>
      <c r="J1694" t="n">
        <v>116.69</v>
      </c>
      <c r="K1694" t="n">
        <v>41.65</v>
      </c>
      <c r="L1694" t="n">
        <v>8.25</v>
      </c>
      <c r="M1694" t="n">
        <v>12</v>
      </c>
      <c r="N1694" t="n">
        <v>16.79</v>
      </c>
      <c r="O1694" t="n">
        <v>14625.77</v>
      </c>
      <c r="P1694" t="n">
        <v>141.27</v>
      </c>
      <c r="Q1694" t="n">
        <v>444.56</v>
      </c>
      <c r="R1694" t="n">
        <v>73.29000000000001</v>
      </c>
      <c r="S1694" t="n">
        <v>48.21</v>
      </c>
      <c r="T1694" t="n">
        <v>6581.13</v>
      </c>
      <c r="U1694" t="n">
        <v>0.66</v>
      </c>
      <c r="V1694" t="n">
        <v>0.77</v>
      </c>
      <c r="W1694" t="n">
        <v>0.19</v>
      </c>
      <c r="X1694" t="n">
        <v>0.39</v>
      </c>
      <c r="Y1694" t="n">
        <v>1</v>
      </c>
      <c r="Z1694" t="n">
        <v>10</v>
      </c>
    </row>
    <row r="1695">
      <c r="A1695" t="n">
        <v>30</v>
      </c>
      <c r="B1695" t="n">
        <v>50</v>
      </c>
      <c r="C1695" t="inlineStr">
        <is>
          <t xml:space="preserve">CONCLUIDO	</t>
        </is>
      </c>
      <c r="D1695" t="n">
        <v>5.0138</v>
      </c>
      <c r="E1695" t="n">
        <v>19.94</v>
      </c>
      <c r="F1695" t="n">
        <v>17.62</v>
      </c>
      <c r="G1695" t="n">
        <v>81.31999999999999</v>
      </c>
      <c r="H1695" t="n">
        <v>1.28</v>
      </c>
      <c r="I1695" t="n">
        <v>13</v>
      </c>
      <c r="J1695" t="n">
        <v>117.01</v>
      </c>
      <c r="K1695" t="n">
        <v>41.65</v>
      </c>
      <c r="L1695" t="n">
        <v>8.5</v>
      </c>
      <c r="M1695" t="n">
        <v>11</v>
      </c>
      <c r="N1695" t="n">
        <v>16.86</v>
      </c>
      <c r="O1695" t="n">
        <v>14665.62</v>
      </c>
      <c r="P1695" t="n">
        <v>140.05</v>
      </c>
      <c r="Q1695" t="n">
        <v>444.57</v>
      </c>
      <c r="R1695" t="n">
        <v>71.76000000000001</v>
      </c>
      <c r="S1695" t="n">
        <v>48.21</v>
      </c>
      <c r="T1695" t="n">
        <v>5817.54</v>
      </c>
      <c r="U1695" t="n">
        <v>0.67</v>
      </c>
      <c r="V1695" t="n">
        <v>0.77</v>
      </c>
      <c r="W1695" t="n">
        <v>0.19</v>
      </c>
      <c r="X1695" t="n">
        <v>0.34</v>
      </c>
      <c r="Y1695" t="n">
        <v>1</v>
      </c>
      <c r="Z1695" t="n">
        <v>10</v>
      </c>
    </row>
    <row r="1696">
      <c r="A1696" t="n">
        <v>31</v>
      </c>
      <c r="B1696" t="n">
        <v>50</v>
      </c>
      <c r="C1696" t="inlineStr">
        <is>
          <t xml:space="preserve">CONCLUIDO	</t>
        </is>
      </c>
      <c r="D1696" t="n">
        <v>5.0051</v>
      </c>
      <c r="E1696" t="n">
        <v>19.98</v>
      </c>
      <c r="F1696" t="n">
        <v>17.65</v>
      </c>
      <c r="G1696" t="n">
        <v>81.48</v>
      </c>
      <c r="H1696" t="n">
        <v>1.32</v>
      </c>
      <c r="I1696" t="n">
        <v>13</v>
      </c>
      <c r="J1696" t="n">
        <v>117.34</v>
      </c>
      <c r="K1696" t="n">
        <v>41.65</v>
      </c>
      <c r="L1696" t="n">
        <v>8.75</v>
      </c>
      <c r="M1696" t="n">
        <v>11</v>
      </c>
      <c r="N1696" t="n">
        <v>16.94</v>
      </c>
      <c r="O1696" t="n">
        <v>14705.49</v>
      </c>
      <c r="P1696" t="n">
        <v>139.68</v>
      </c>
      <c r="Q1696" t="n">
        <v>444.55</v>
      </c>
      <c r="R1696" t="n">
        <v>73.03</v>
      </c>
      <c r="S1696" t="n">
        <v>48.21</v>
      </c>
      <c r="T1696" t="n">
        <v>6452.51</v>
      </c>
      <c r="U1696" t="n">
        <v>0.66</v>
      </c>
      <c r="V1696" t="n">
        <v>0.77</v>
      </c>
      <c r="W1696" t="n">
        <v>0.19</v>
      </c>
      <c r="X1696" t="n">
        <v>0.38</v>
      </c>
      <c r="Y1696" t="n">
        <v>1</v>
      </c>
      <c r="Z1696" t="n">
        <v>10</v>
      </c>
    </row>
    <row r="1697">
      <c r="A1697" t="n">
        <v>32</v>
      </c>
      <c r="B1697" t="n">
        <v>50</v>
      </c>
      <c r="C1697" t="inlineStr">
        <is>
          <t xml:space="preserve">CONCLUIDO	</t>
        </is>
      </c>
      <c r="D1697" t="n">
        <v>5.027</v>
      </c>
      <c r="E1697" t="n">
        <v>19.89</v>
      </c>
      <c r="F1697" t="n">
        <v>17.59</v>
      </c>
      <c r="G1697" t="n">
        <v>87.95</v>
      </c>
      <c r="H1697" t="n">
        <v>1.35</v>
      </c>
      <c r="I1697" t="n">
        <v>12</v>
      </c>
      <c r="J1697" t="n">
        <v>117.66</v>
      </c>
      <c r="K1697" t="n">
        <v>41.65</v>
      </c>
      <c r="L1697" t="n">
        <v>9</v>
      </c>
      <c r="M1697" t="n">
        <v>10</v>
      </c>
      <c r="N1697" t="n">
        <v>17.01</v>
      </c>
      <c r="O1697" t="n">
        <v>14745.39</v>
      </c>
      <c r="P1697" t="n">
        <v>137</v>
      </c>
      <c r="Q1697" t="n">
        <v>444.55</v>
      </c>
      <c r="R1697" t="n">
        <v>70.84999999999999</v>
      </c>
      <c r="S1697" t="n">
        <v>48.21</v>
      </c>
      <c r="T1697" t="n">
        <v>5368.21</v>
      </c>
      <c r="U1697" t="n">
        <v>0.68</v>
      </c>
      <c r="V1697" t="n">
        <v>0.78</v>
      </c>
      <c r="W1697" t="n">
        <v>0.18</v>
      </c>
      <c r="X1697" t="n">
        <v>0.31</v>
      </c>
      <c r="Y1697" t="n">
        <v>1</v>
      </c>
      <c r="Z1697" t="n">
        <v>10</v>
      </c>
    </row>
    <row r="1698">
      <c r="A1698" t="n">
        <v>33</v>
      </c>
      <c r="B1698" t="n">
        <v>50</v>
      </c>
      <c r="C1698" t="inlineStr">
        <is>
          <t xml:space="preserve">CONCLUIDO	</t>
        </is>
      </c>
      <c r="D1698" t="n">
        <v>5.0255</v>
      </c>
      <c r="E1698" t="n">
        <v>19.9</v>
      </c>
      <c r="F1698" t="n">
        <v>17.6</v>
      </c>
      <c r="G1698" t="n">
        <v>87.98</v>
      </c>
      <c r="H1698" t="n">
        <v>1.38</v>
      </c>
      <c r="I1698" t="n">
        <v>12</v>
      </c>
      <c r="J1698" t="n">
        <v>117.98</v>
      </c>
      <c r="K1698" t="n">
        <v>41.65</v>
      </c>
      <c r="L1698" t="n">
        <v>9.25</v>
      </c>
      <c r="M1698" t="n">
        <v>10</v>
      </c>
      <c r="N1698" t="n">
        <v>17.08</v>
      </c>
      <c r="O1698" t="n">
        <v>14785.31</v>
      </c>
      <c r="P1698" t="n">
        <v>137.17</v>
      </c>
      <c r="Q1698" t="n">
        <v>444.59</v>
      </c>
      <c r="R1698" t="n">
        <v>70.83</v>
      </c>
      <c r="S1698" t="n">
        <v>48.21</v>
      </c>
      <c r="T1698" t="n">
        <v>5359.34</v>
      </c>
      <c r="U1698" t="n">
        <v>0.68</v>
      </c>
      <c r="V1698" t="n">
        <v>0.78</v>
      </c>
      <c r="W1698" t="n">
        <v>0.19</v>
      </c>
      <c r="X1698" t="n">
        <v>0.32</v>
      </c>
      <c r="Y1698" t="n">
        <v>1</v>
      </c>
      <c r="Z1698" t="n">
        <v>10</v>
      </c>
    </row>
    <row r="1699">
      <c r="A1699" t="n">
        <v>34</v>
      </c>
      <c r="B1699" t="n">
        <v>50</v>
      </c>
      <c r="C1699" t="inlineStr">
        <is>
          <t xml:space="preserve">CONCLUIDO	</t>
        </is>
      </c>
      <c r="D1699" t="n">
        <v>5.0364</v>
      </c>
      <c r="E1699" t="n">
        <v>19.86</v>
      </c>
      <c r="F1699" t="n">
        <v>17.55</v>
      </c>
      <c r="G1699" t="n">
        <v>87.76000000000001</v>
      </c>
      <c r="H1699" t="n">
        <v>1.42</v>
      </c>
      <c r="I1699" t="n">
        <v>12</v>
      </c>
      <c r="J1699" t="n">
        <v>118.31</v>
      </c>
      <c r="K1699" t="n">
        <v>41.65</v>
      </c>
      <c r="L1699" t="n">
        <v>9.5</v>
      </c>
      <c r="M1699" t="n">
        <v>10</v>
      </c>
      <c r="N1699" t="n">
        <v>17.16</v>
      </c>
      <c r="O1699" t="n">
        <v>14825.26</v>
      </c>
      <c r="P1699" t="n">
        <v>135.63</v>
      </c>
      <c r="Q1699" t="n">
        <v>444.55</v>
      </c>
      <c r="R1699" t="n">
        <v>69.52</v>
      </c>
      <c r="S1699" t="n">
        <v>48.21</v>
      </c>
      <c r="T1699" t="n">
        <v>4702.54</v>
      </c>
      <c r="U1699" t="n">
        <v>0.6899999999999999</v>
      </c>
      <c r="V1699" t="n">
        <v>0.78</v>
      </c>
      <c r="W1699" t="n">
        <v>0.18</v>
      </c>
      <c r="X1699" t="n">
        <v>0.28</v>
      </c>
      <c r="Y1699" t="n">
        <v>1</v>
      </c>
      <c r="Z1699" t="n">
        <v>10</v>
      </c>
    </row>
    <row r="1700">
      <c r="A1700" t="n">
        <v>35</v>
      </c>
      <c r="B1700" t="n">
        <v>50</v>
      </c>
      <c r="C1700" t="inlineStr">
        <is>
          <t xml:space="preserve">CONCLUIDO	</t>
        </is>
      </c>
      <c r="D1700" t="n">
        <v>5.0428</v>
      </c>
      <c r="E1700" t="n">
        <v>19.83</v>
      </c>
      <c r="F1700" t="n">
        <v>17.55</v>
      </c>
      <c r="G1700" t="n">
        <v>95.73</v>
      </c>
      <c r="H1700" t="n">
        <v>1.45</v>
      </c>
      <c r="I1700" t="n">
        <v>11</v>
      </c>
      <c r="J1700" t="n">
        <v>118.63</v>
      </c>
      <c r="K1700" t="n">
        <v>41.65</v>
      </c>
      <c r="L1700" t="n">
        <v>9.75</v>
      </c>
      <c r="M1700" t="n">
        <v>9</v>
      </c>
      <c r="N1700" t="n">
        <v>17.23</v>
      </c>
      <c r="O1700" t="n">
        <v>14865.24</v>
      </c>
      <c r="P1700" t="n">
        <v>133.65</v>
      </c>
      <c r="Q1700" t="n">
        <v>444.55</v>
      </c>
      <c r="R1700" t="n">
        <v>69.45999999999999</v>
      </c>
      <c r="S1700" t="n">
        <v>48.21</v>
      </c>
      <c r="T1700" t="n">
        <v>4678.2</v>
      </c>
      <c r="U1700" t="n">
        <v>0.6899999999999999</v>
      </c>
      <c r="V1700" t="n">
        <v>0.78</v>
      </c>
      <c r="W1700" t="n">
        <v>0.18</v>
      </c>
      <c r="X1700" t="n">
        <v>0.27</v>
      </c>
      <c r="Y1700" t="n">
        <v>1</v>
      </c>
      <c r="Z1700" t="n">
        <v>10</v>
      </c>
    </row>
    <row r="1701">
      <c r="A1701" t="n">
        <v>36</v>
      </c>
      <c r="B1701" t="n">
        <v>50</v>
      </c>
      <c r="C1701" t="inlineStr">
        <is>
          <t xml:space="preserve">CONCLUIDO	</t>
        </is>
      </c>
      <c r="D1701" t="n">
        <v>5.0417</v>
      </c>
      <c r="E1701" t="n">
        <v>19.83</v>
      </c>
      <c r="F1701" t="n">
        <v>17.55</v>
      </c>
      <c r="G1701" t="n">
        <v>95.75</v>
      </c>
      <c r="H1701" t="n">
        <v>1.48</v>
      </c>
      <c r="I1701" t="n">
        <v>11</v>
      </c>
      <c r="J1701" t="n">
        <v>118.96</v>
      </c>
      <c r="K1701" t="n">
        <v>41.65</v>
      </c>
      <c r="L1701" t="n">
        <v>10</v>
      </c>
      <c r="M1701" t="n">
        <v>8</v>
      </c>
      <c r="N1701" t="n">
        <v>17.31</v>
      </c>
      <c r="O1701" t="n">
        <v>14905.25</v>
      </c>
      <c r="P1701" t="n">
        <v>134.13</v>
      </c>
      <c r="Q1701" t="n">
        <v>444.55</v>
      </c>
      <c r="R1701" t="n">
        <v>69.58</v>
      </c>
      <c r="S1701" t="n">
        <v>48.21</v>
      </c>
      <c r="T1701" t="n">
        <v>4741.95</v>
      </c>
      <c r="U1701" t="n">
        <v>0.6899999999999999</v>
      </c>
      <c r="V1701" t="n">
        <v>0.78</v>
      </c>
      <c r="W1701" t="n">
        <v>0.18</v>
      </c>
      <c r="X1701" t="n">
        <v>0.28</v>
      </c>
      <c r="Y1701" t="n">
        <v>1</v>
      </c>
      <c r="Z1701" t="n">
        <v>10</v>
      </c>
    </row>
    <row r="1702">
      <c r="A1702" t="n">
        <v>37</v>
      </c>
      <c r="B1702" t="n">
        <v>50</v>
      </c>
      <c r="C1702" t="inlineStr">
        <is>
          <t xml:space="preserve">CONCLUIDO	</t>
        </is>
      </c>
      <c r="D1702" t="n">
        <v>5.0395</v>
      </c>
      <c r="E1702" t="n">
        <v>19.84</v>
      </c>
      <c r="F1702" t="n">
        <v>17.56</v>
      </c>
      <c r="G1702" t="n">
        <v>95.8</v>
      </c>
      <c r="H1702" t="n">
        <v>1.52</v>
      </c>
      <c r="I1702" t="n">
        <v>11</v>
      </c>
      <c r="J1702" t="n">
        <v>119.28</v>
      </c>
      <c r="K1702" t="n">
        <v>41.65</v>
      </c>
      <c r="L1702" t="n">
        <v>10.25</v>
      </c>
      <c r="M1702" t="n">
        <v>5</v>
      </c>
      <c r="N1702" t="n">
        <v>17.38</v>
      </c>
      <c r="O1702" t="n">
        <v>14945.29</v>
      </c>
      <c r="P1702" t="n">
        <v>133.35</v>
      </c>
      <c r="Q1702" t="n">
        <v>444.55</v>
      </c>
      <c r="R1702" t="n">
        <v>69.70999999999999</v>
      </c>
      <c r="S1702" t="n">
        <v>48.21</v>
      </c>
      <c r="T1702" t="n">
        <v>4802.58</v>
      </c>
      <c r="U1702" t="n">
        <v>0.6899999999999999</v>
      </c>
      <c r="V1702" t="n">
        <v>0.78</v>
      </c>
      <c r="W1702" t="n">
        <v>0.19</v>
      </c>
      <c r="X1702" t="n">
        <v>0.29</v>
      </c>
      <c r="Y1702" t="n">
        <v>1</v>
      </c>
      <c r="Z1702" t="n">
        <v>10</v>
      </c>
    </row>
    <row r="1703">
      <c r="A1703" t="n">
        <v>38</v>
      </c>
      <c r="B1703" t="n">
        <v>50</v>
      </c>
      <c r="C1703" t="inlineStr">
        <is>
          <t xml:space="preserve">CONCLUIDO	</t>
        </is>
      </c>
      <c r="D1703" t="n">
        <v>5.0376</v>
      </c>
      <c r="E1703" t="n">
        <v>19.85</v>
      </c>
      <c r="F1703" t="n">
        <v>17.57</v>
      </c>
      <c r="G1703" t="n">
        <v>95.84</v>
      </c>
      <c r="H1703" t="n">
        <v>1.55</v>
      </c>
      <c r="I1703" t="n">
        <v>11</v>
      </c>
      <c r="J1703" t="n">
        <v>119.61</v>
      </c>
      <c r="K1703" t="n">
        <v>41.65</v>
      </c>
      <c r="L1703" t="n">
        <v>10.5</v>
      </c>
      <c r="M1703" t="n">
        <v>4</v>
      </c>
      <c r="N1703" t="n">
        <v>17.46</v>
      </c>
      <c r="O1703" t="n">
        <v>14985.35</v>
      </c>
      <c r="P1703" t="n">
        <v>133.47</v>
      </c>
      <c r="Q1703" t="n">
        <v>444.55</v>
      </c>
      <c r="R1703" t="n">
        <v>69.95999999999999</v>
      </c>
      <c r="S1703" t="n">
        <v>48.21</v>
      </c>
      <c r="T1703" t="n">
        <v>4928.29</v>
      </c>
      <c r="U1703" t="n">
        <v>0.6899999999999999</v>
      </c>
      <c r="V1703" t="n">
        <v>0.78</v>
      </c>
      <c r="W1703" t="n">
        <v>0.19</v>
      </c>
      <c r="X1703" t="n">
        <v>0.29</v>
      </c>
      <c r="Y1703" t="n">
        <v>1</v>
      </c>
      <c r="Z1703" t="n">
        <v>10</v>
      </c>
    </row>
    <row r="1704">
      <c r="A1704" t="n">
        <v>39</v>
      </c>
      <c r="B1704" t="n">
        <v>50</v>
      </c>
      <c r="C1704" t="inlineStr">
        <is>
          <t xml:space="preserve">CONCLUIDO	</t>
        </is>
      </c>
      <c r="D1704" t="n">
        <v>5.04</v>
      </c>
      <c r="E1704" t="n">
        <v>19.84</v>
      </c>
      <c r="F1704" t="n">
        <v>17.56</v>
      </c>
      <c r="G1704" t="n">
        <v>95.79000000000001</v>
      </c>
      <c r="H1704" t="n">
        <v>1.58</v>
      </c>
      <c r="I1704" t="n">
        <v>11</v>
      </c>
      <c r="J1704" t="n">
        <v>119.93</v>
      </c>
      <c r="K1704" t="n">
        <v>41.65</v>
      </c>
      <c r="L1704" t="n">
        <v>10.75</v>
      </c>
      <c r="M1704" t="n">
        <v>3</v>
      </c>
      <c r="N1704" t="n">
        <v>17.53</v>
      </c>
      <c r="O1704" t="n">
        <v>15025.44</v>
      </c>
      <c r="P1704" t="n">
        <v>132.05</v>
      </c>
      <c r="Q1704" t="n">
        <v>444.55</v>
      </c>
      <c r="R1704" t="n">
        <v>69.58</v>
      </c>
      <c r="S1704" t="n">
        <v>48.21</v>
      </c>
      <c r="T1704" t="n">
        <v>4740.47</v>
      </c>
      <c r="U1704" t="n">
        <v>0.6899999999999999</v>
      </c>
      <c r="V1704" t="n">
        <v>0.78</v>
      </c>
      <c r="W1704" t="n">
        <v>0.19</v>
      </c>
      <c r="X1704" t="n">
        <v>0.28</v>
      </c>
      <c r="Y1704" t="n">
        <v>1</v>
      </c>
      <c r="Z1704" t="n">
        <v>10</v>
      </c>
    </row>
    <row r="1705">
      <c r="A1705" t="n">
        <v>40</v>
      </c>
      <c r="B1705" t="n">
        <v>50</v>
      </c>
      <c r="C1705" t="inlineStr">
        <is>
          <t xml:space="preserve">CONCLUIDO	</t>
        </is>
      </c>
      <c r="D1705" t="n">
        <v>5.0546</v>
      </c>
      <c r="E1705" t="n">
        <v>19.78</v>
      </c>
      <c r="F1705" t="n">
        <v>17.53</v>
      </c>
      <c r="G1705" t="n">
        <v>105.15</v>
      </c>
      <c r="H1705" t="n">
        <v>1.61</v>
      </c>
      <c r="I1705" t="n">
        <v>10</v>
      </c>
      <c r="J1705" t="n">
        <v>120.26</v>
      </c>
      <c r="K1705" t="n">
        <v>41.65</v>
      </c>
      <c r="L1705" t="n">
        <v>11</v>
      </c>
      <c r="M1705" t="n">
        <v>2</v>
      </c>
      <c r="N1705" t="n">
        <v>17.61</v>
      </c>
      <c r="O1705" t="n">
        <v>15065.56</v>
      </c>
      <c r="P1705" t="n">
        <v>132.08</v>
      </c>
      <c r="Q1705" t="n">
        <v>444.55</v>
      </c>
      <c r="R1705" t="n">
        <v>68.48</v>
      </c>
      <c r="S1705" t="n">
        <v>48.21</v>
      </c>
      <c r="T1705" t="n">
        <v>4196.97</v>
      </c>
      <c r="U1705" t="n">
        <v>0.7</v>
      </c>
      <c r="V1705" t="n">
        <v>0.78</v>
      </c>
      <c r="W1705" t="n">
        <v>0.19</v>
      </c>
      <c r="X1705" t="n">
        <v>0.25</v>
      </c>
      <c r="Y1705" t="n">
        <v>1</v>
      </c>
      <c r="Z1705" t="n">
        <v>10</v>
      </c>
    </row>
    <row r="1706">
      <c r="A1706" t="n">
        <v>41</v>
      </c>
      <c r="B1706" t="n">
        <v>50</v>
      </c>
      <c r="C1706" t="inlineStr">
        <is>
          <t xml:space="preserve">CONCLUIDO	</t>
        </is>
      </c>
      <c r="D1706" t="n">
        <v>5.0494</v>
      </c>
      <c r="E1706" t="n">
        <v>19.8</v>
      </c>
      <c r="F1706" t="n">
        <v>17.55</v>
      </c>
      <c r="G1706" t="n">
        <v>105.28</v>
      </c>
      <c r="H1706" t="n">
        <v>1.65</v>
      </c>
      <c r="I1706" t="n">
        <v>10</v>
      </c>
      <c r="J1706" t="n">
        <v>120.58</v>
      </c>
      <c r="K1706" t="n">
        <v>41.65</v>
      </c>
      <c r="L1706" t="n">
        <v>11.25</v>
      </c>
      <c r="M1706" t="n">
        <v>2</v>
      </c>
      <c r="N1706" t="n">
        <v>17.68</v>
      </c>
      <c r="O1706" t="n">
        <v>15105.7</v>
      </c>
      <c r="P1706" t="n">
        <v>132.54</v>
      </c>
      <c r="Q1706" t="n">
        <v>444.55</v>
      </c>
      <c r="R1706" t="n">
        <v>69.11</v>
      </c>
      <c r="S1706" t="n">
        <v>48.21</v>
      </c>
      <c r="T1706" t="n">
        <v>4509.48</v>
      </c>
      <c r="U1706" t="n">
        <v>0.7</v>
      </c>
      <c r="V1706" t="n">
        <v>0.78</v>
      </c>
      <c r="W1706" t="n">
        <v>0.19</v>
      </c>
      <c r="X1706" t="n">
        <v>0.27</v>
      </c>
      <c r="Y1706" t="n">
        <v>1</v>
      </c>
      <c r="Z1706" t="n">
        <v>10</v>
      </c>
    </row>
    <row r="1707">
      <c r="A1707" t="n">
        <v>42</v>
      </c>
      <c r="B1707" t="n">
        <v>50</v>
      </c>
      <c r="C1707" t="inlineStr">
        <is>
          <t xml:space="preserve">CONCLUIDO	</t>
        </is>
      </c>
      <c r="D1707" t="n">
        <v>5.0534</v>
      </c>
      <c r="E1707" t="n">
        <v>19.79</v>
      </c>
      <c r="F1707" t="n">
        <v>17.53</v>
      </c>
      <c r="G1707" t="n">
        <v>105.18</v>
      </c>
      <c r="H1707" t="n">
        <v>1.68</v>
      </c>
      <c r="I1707" t="n">
        <v>10</v>
      </c>
      <c r="J1707" t="n">
        <v>120.91</v>
      </c>
      <c r="K1707" t="n">
        <v>41.65</v>
      </c>
      <c r="L1707" t="n">
        <v>11.5</v>
      </c>
      <c r="M1707" t="n">
        <v>0</v>
      </c>
      <c r="N1707" t="n">
        <v>17.76</v>
      </c>
      <c r="O1707" t="n">
        <v>15145.88</v>
      </c>
      <c r="P1707" t="n">
        <v>132.72</v>
      </c>
      <c r="Q1707" t="n">
        <v>444.58</v>
      </c>
      <c r="R1707" t="n">
        <v>68.45</v>
      </c>
      <c r="S1707" t="n">
        <v>48.21</v>
      </c>
      <c r="T1707" t="n">
        <v>4180.31</v>
      </c>
      <c r="U1707" t="n">
        <v>0.7</v>
      </c>
      <c r="V1707" t="n">
        <v>0.78</v>
      </c>
      <c r="W1707" t="n">
        <v>0.19</v>
      </c>
      <c r="X1707" t="n">
        <v>0.25</v>
      </c>
      <c r="Y1707" t="n">
        <v>1</v>
      </c>
      <c r="Z1707" t="n">
        <v>10</v>
      </c>
    </row>
    <row r="1708">
      <c r="A1708" t="n">
        <v>0</v>
      </c>
      <c r="B1708" t="n">
        <v>25</v>
      </c>
      <c r="C1708" t="inlineStr">
        <is>
          <t xml:space="preserve">CONCLUIDO	</t>
        </is>
      </c>
      <c r="D1708" t="n">
        <v>4.3633</v>
      </c>
      <c r="E1708" t="n">
        <v>22.92</v>
      </c>
      <c r="F1708" t="n">
        <v>19.86</v>
      </c>
      <c r="G1708" t="n">
        <v>13.09</v>
      </c>
      <c r="H1708" t="n">
        <v>0.28</v>
      </c>
      <c r="I1708" t="n">
        <v>91</v>
      </c>
      <c r="J1708" t="n">
        <v>61.76</v>
      </c>
      <c r="K1708" t="n">
        <v>28.92</v>
      </c>
      <c r="L1708" t="n">
        <v>1</v>
      </c>
      <c r="M1708" t="n">
        <v>89</v>
      </c>
      <c r="N1708" t="n">
        <v>6.84</v>
      </c>
      <c r="O1708" t="n">
        <v>7851.41</v>
      </c>
      <c r="P1708" t="n">
        <v>124.22</v>
      </c>
      <c r="Q1708" t="n">
        <v>444.63</v>
      </c>
      <c r="R1708" t="n">
        <v>144.79</v>
      </c>
      <c r="S1708" t="n">
        <v>48.21</v>
      </c>
      <c r="T1708" t="n">
        <v>41944.55</v>
      </c>
      <c r="U1708" t="n">
        <v>0.33</v>
      </c>
      <c r="V1708" t="n">
        <v>0.6899999999999999</v>
      </c>
      <c r="W1708" t="n">
        <v>0.31</v>
      </c>
      <c r="X1708" t="n">
        <v>2.58</v>
      </c>
      <c r="Y1708" t="n">
        <v>1</v>
      </c>
      <c r="Z1708" t="n">
        <v>10</v>
      </c>
    </row>
    <row r="1709">
      <c r="A1709" t="n">
        <v>1</v>
      </c>
      <c r="B1709" t="n">
        <v>25</v>
      </c>
      <c r="C1709" t="inlineStr">
        <is>
          <t xml:space="preserve">CONCLUIDO	</t>
        </is>
      </c>
      <c r="D1709" t="n">
        <v>4.5433</v>
      </c>
      <c r="E1709" t="n">
        <v>22.01</v>
      </c>
      <c r="F1709" t="n">
        <v>19.24</v>
      </c>
      <c r="G1709" t="n">
        <v>16.49</v>
      </c>
      <c r="H1709" t="n">
        <v>0.35</v>
      </c>
      <c r="I1709" t="n">
        <v>70</v>
      </c>
      <c r="J1709" t="n">
        <v>62.05</v>
      </c>
      <c r="K1709" t="n">
        <v>28.92</v>
      </c>
      <c r="L1709" t="n">
        <v>1.25</v>
      </c>
      <c r="M1709" t="n">
        <v>68</v>
      </c>
      <c r="N1709" t="n">
        <v>6.88</v>
      </c>
      <c r="O1709" t="n">
        <v>7887.12</v>
      </c>
      <c r="P1709" t="n">
        <v>118.84</v>
      </c>
      <c r="Q1709" t="n">
        <v>444.58</v>
      </c>
      <c r="R1709" t="n">
        <v>124.54</v>
      </c>
      <c r="S1709" t="n">
        <v>48.21</v>
      </c>
      <c r="T1709" t="n">
        <v>31925.19</v>
      </c>
      <c r="U1709" t="n">
        <v>0.39</v>
      </c>
      <c r="V1709" t="n">
        <v>0.71</v>
      </c>
      <c r="W1709" t="n">
        <v>0.28</v>
      </c>
      <c r="X1709" t="n">
        <v>1.96</v>
      </c>
      <c r="Y1709" t="n">
        <v>1</v>
      </c>
      <c r="Z1709" t="n">
        <v>10</v>
      </c>
    </row>
    <row r="1710">
      <c r="A1710" t="n">
        <v>2</v>
      </c>
      <c r="B1710" t="n">
        <v>25</v>
      </c>
      <c r="C1710" t="inlineStr">
        <is>
          <t xml:space="preserve">CONCLUIDO	</t>
        </is>
      </c>
      <c r="D1710" t="n">
        <v>4.7044</v>
      </c>
      <c r="E1710" t="n">
        <v>21.26</v>
      </c>
      <c r="F1710" t="n">
        <v>18.68</v>
      </c>
      <c r="G1710" t="n">
        <v>20.02</v>
      </c>
      <c r="H1710" t="n">
        <v>0.42</v>
      </c>
      <c r="I1710" t="n">
        <v>56</v>
      </c>
      <c r="J1710" t="n">
        <v>62.34</v>
      </c>
      <c r="K1710" t="n">
        <v>28.92</v>
      </c>
      <c r="L1710" t="n">
        <v>1.5</v>
      </c>
      <c r="M1710" t="n">
        <v>54</v>
      </c>
      <c r="N1710" t="n">
        <v>6.92</v>
      </c>
      <c r="O1710" t="n">
        <v>7922.85</v>
      </c>
      <c r="P1710" t="n">
        <v>113.67</v>
      </c>
      <c r="Q1710" t="n">
        <v>444.6</v>
      </c>
      <c r="R1710" t="n">
        <v>105.79</v>
      </c>
      <c r="S1710" t="n">
        <v>48.21</v>
      </c>
      <c r="T1710" t="n">
        <v>22618.32</v>
      </c>
      <c r="U1710" t="n">
        <v>0.46</v>
      </c>
      <c r="V1710" t="n">
        <v>0.73</v>
      </c>
      <c r="W1710" t="n">
        <v>0.26</v>
      </c>
      <c r="X1710" t="n">
        <v>1.4</v>
      </c>
      <c r="Y1710" t="n">
        <v>1</v>
      </c>
      <c r="Z1710" t="n">
        <v>10</v>
      </c>
    </row>
    <row r="1711">
      <c r="A1711" t="n">
        <v>3</v>
      </c>
      <c r="B1711" t="n">
        <v>25</v>
      </c>
      <c r="C1711" t="inlineStr">
        <is>
          <t xml:space="preserve">CONCLUIDO	</t>
        </is>
      </c>
      <c r="D1711" t="n">
        <v>4.7363</v>
      </c>
      <c r="E1711" t="n">
        <v>21.11</v>
      </c>
      <c r="F1711" t="n">
        <v>18.66</v>
      </c>
      <c r="G1711" t="n">
        <v>23.83</v>
      </c>
      <c r="H1711" t="n">
        <v>0.49</v>
      </c>
      <c r="I1711" t="n">
        <v>47</v>
      </c>
      <c r="J1711" t="n">
        <v>62.63</v>
      </c>
      <c r="K1711" t="n">
        <v>28.92</v>
      </c>
      <c r="L1711" t="n">
        <v>1.75</v>
      </c>
      <c r="M1711" t="n">
        <v>45</v>
      </c>
      <c r="N1711" t="n">
        <v>6.96</v>
      </c>
      <c r="O1711" t="n">
        <v>7958.6</v>
      </c>
      <c r="P1711" t="n">
        <v>111.87</v>
      </c>
      <c r="Q1711" t="n">
        <v>444.59</v>
      </c>
      <c r="R1711" t="n">
        <v>106.12</v>
      </c>
      <c r="S1711" t="n">
        <v>48.21</v>
      </c>
      <c r="T1711" t="n">
        <v>22827.51</v>
      </c>
      <c r="U1711" t="n">
        <v>0.45</v>
      </c>
      <c r="V1711" t="n">
        <v>0.73</v>
      </c>
      <c r="W1711" t="n">
        <v>0.24</v>
      </c>
      <c r="X1711" t="n">
        <v>1.39</v>
      </c>
      <c r="Y1711" t="n">
        <v>1</v>
      </c>
      <c r="Z1711" t="n">
        <v>10</v>
      </c>
    </row>
    <row r="1712">
      <c r="A1712" t="n">
        <v>4</v>
      </c>
      <c r="B1712" t="n">
        <v>25</v>
      </c>
      <c r="C1712" t="inlineStr">
        <is>
          <t xml:space="preserve">CONCLUIDO	</t>
        </is>
      </c>
      <c r="D1712" t="n">
        <v>4.8052</v>
      </c>
      <c r="E1712" t="n">
        <v>20.81</v>
      </c>
      <c r="F1712" t="n">
        <v>18.45</v>
      </c>
      <c r="G1712" t="n">
        <v>26.99</v>
      </c>
      <c r="H1712" t="n">
        <v>0.55</v>
      </c>
      <c r="I1712" t="n">
        <v>41</v>
      </c>
      <c r="J1712" t="n">
        <v>62.92</v>
      </c>
      <c r="K1712" t="n">
        <v>28.92</v>
      </c>
      <c r="L1712" t="n">
        <v>2</v>
      </c>
      <c r="M1712" t="n">
        <v>39</v>
      </c>
      <c r="N1712" t="n">
        <v>7</v>
      </c>
      <c r="O1712" t="n">
        <v>7994.37</v>
      </c>
      <c r="P1712" t="n">
        <v>109.12</v>
      </c>
      <c r="Q1712" t="n">
        <v>444.57</v>
      </c>
      <c r="R1712" t="n">
        <v>98.73</v>
      </c>
      <c r="S1712" t="n">
        <v>48.21</v>
      </c>
      <c r="T1712" t="n">
        <v>19163.31</v>
      </c>
      <c r="U1712" t="n">
        <v>0.49</v>
      </c>
      <c r="V1712" t="n">
        <v>0.74</v>
      </c>
      <c r="W1712" t="n">
        <v>0.23</v>
      </c>
      <c r="X1712" t="n">
        <v>1.17</v>
      </c>
      <c r="Y1712" t="n">
        <v>1</v>
      </c>
      <c r="Z1712" t="n">
        <v>10</v>
      </c>
    </row>
    <row r="1713">
      <c r="A1713" t="n">
        <v>5</v>
      </c>
      <c r="B1713" t="n">
        <v>25</v>
      </c>
      <c r="C1713" t="inlineStr">
        <is>
          <t xml:space="preserve">CONCLUIDO	</t>
        </is>
      </c>
      <c r="D1713" t="n">
        <v>4.868</v>
      </c>
      <c r="E1713" t="n">
        <v>20.54</v>
      </c>
      <c r="F1713" t="n">
        <v>18.26</v>
      </c>
      <c r="G1713" t="n">
        <v>31.3</v>
      </c>
      <c r="H1713" t="n">
        <v>0.62</v>
      </c>
      <c r="I1713" t="n">
        <v>35</v>
      </c>
      <c r="J1713" t="n">
        <v>63.21</v>
      </c>
      <c r="K1713" t="n">
        <v>28.92</v>
      </c>
      <c r="L1713" t="n">
        <v>2.25</v>
      </c>
      <c r="M1713" t="n">
        <v>33</v>
      </c>
      <c r="N1713" t="n">
        <v>7.04</v>
      </c>
      <c r="O1713" t="n">
        <v>8030.17</v>
      </c>
      <c r="P1713" t="n">
        <v>106.49</v>
      </c>
      <c r="Q1713" t="n">
        <v>444.55</v>
      </c>
      <c r="R1713" t="n">
        <v>92.72</v>
      </c>
      <c r="S1713" t="n">
        <v>48.21</v>
      </c>
      <c r="T1713" t="n">
        <v>16192.44</v>
      </c>
      <c r="U1713" t="n">
        <v>0.52</v>
      </c>
      <c r="V1713" t="n">
        <v>0.75</v>
      </c>
      <c r="W1713" t="n">
        <v>0.22</v>
      </c>
      <c r="X1713" t="n">
        <v>0.98</v>
      </c>
      <c r="Y1713" t="n">
        <v>1</v>
      </c>
      <c r="Z1713" t="n">
        <v>10</v>
      </c>
    </row>
    <row r="1714">
      <c r="A1714" t="n">
        <v>6</v>
      </c>
      <c r="B1714" t="n">
        <v>25</v>
      </c>
      <c r="C1714" t="inlineStr">
        <is>
          <t xml:space="preserve">CONCLUIDO	</t>
        </is>
      </c>
      <c r="D1714" t="n">
        <v>4.9135</v>
      </c>
      <c r="E1714" t="n">
        <v>20.35</v>
      </c>
      <c r="F1714" t="n">
        <v>18.13</v>
      </c>
      <c r="G1714" t="n">
        <v>35.08</v>
      </c>
      <c r="H1714" t="n">
        <v>0.6899999999999999</v>
      </c>
      <c r="I1714" t="n">
        <v>31</v>
      </c>
      <c r="J1714" t="n">
        <v>63.5</v>
      </c>
      <c r="K1714" t="n">
        <v>28.92</v>
      </c>
      <c r="L1714" t="n">
        <v>2.5</v>
      </c>
      <c r="M1714" t="n">
        <v>29</v>
      </c>
      <c r="N1714" t="n">
        <v>7.08</v>
      </c>
      <c r="O1714" t="n">
        <v>8065.98</v>
      </c>
      <c r="P1714" t="n">
        <v>104.34</v>
      </c>
      <c r="Q1714" t="n">
        <v>444.57</v>
      </c>
      <c r="R1714" t="n">
        <v>88.20999999999999</v>
      </c>
      <c r="S1714" t="n">
        <v>48.21</v>
      </c>
      <c r="T1714" t="n">
        <v>13956.21</v>
      </c>
      <c r="U1714" t="n">
        <v>0.55</v>
      </c>
      <c r="V1714" t="n">
        <v>0.75</v>
      </c>
      <c r="W1714" t="n">
        <v>0.21</v>
      </c>
      <c r="X1714" t="n">
        <v>0.85</v>
      </c>
      <c r="Y1714" t="n">
        <v>1</v>
      </c>
      <c r="Z1714" t="n">
        <v>10</v>
      </c>
    </row>
    <row r="1715">
      <c r="A1715" t="n">
        <v>7</v>
      </c>
      <c r="B1715" t="n">
        <v>25</v>
      </c>
      <c r="C1715" t="inlineStr">
        <is>
          <t xml:space="preserve">CONCLUIDO	</t>
        </is>
      </c>
      <c r="D1715" t="n">
        <v>4.9555</v>
      </c>
      <c r="E1715" t="n">
        <v>20.18</v>
      </c>
      <c r="F1715" t="n">
        <v>18</v>
      </c>
      <c r="G1715" t="n">
        <v>38.56</v>
      </c>
      <c r="H1715" t="n">
        <v>0.75</v>
      </c>
      <c r="I1715" t="n">
        <v>28</v>
      </c>
      <c r="J1715" t="n">
        <v>63.79</v>
      </c>
      <c r="K1715" t="n">
        <v>28.92</v>
      </c>
      <c r="L1715" t="n">
        <v>2.75</v>
      </c>
      <c r="M1715" t="n">
        <v>26</v>
      </c>
      <c r="N1715" t="n">
        <v>7.12</v>
      </c>
      <c r="O1715" t="n">
        <v>8101.81</v>
      </c>
      <c r="P1715" t="n">
        <v>101.73</v>
      </c>
      <c r="Q1715" t="n">
        <v>444.56</v>
      </c>
      <c r="R1715" t="n">
        <v>83.64</v>
      </c>
      <c r="S1715" t="n">
        <v>48.21</v>
      </c>
      <c r="T1715" t="n">
        <v>11686.02</v>
      </c>
      <c r="U1715" t="n">
        <v>0.58</v>
      </c>
      <c r="V1715" t="n">
        <v>0.76</v>
      </c>
      <c r="W1715" t="n">
        <v>0.21</v>
      </c>
      <c r="X1715" t="n">
        <v>0.72</v>
      </c>
      <c r="Y1715" t="n">
        <v>1</v>
      </c>
      <c r="Z1715" t="n">
        <v>10</v>
      </c>
    </row>
    <row r="1716">
      <c r="A1716" t="n">
        <v>8</v>
      </c>
      <c r="B1716" t="n">
        <v>25</v>
      </c>
      <c r="C1716" t="inlineStr">
        <is>
          <t xml:space="preserve">CONCLUIDO	</t>
        </is>
      </c>
      <c r="D1716" t="n">
        <v>4.9683</v>
      </c>
      <c r="E1716" t="n">
        <v>20.13</v>
      </c>
      <c r="F1716" t="n">
        <v>17.98</v>
      </c>
      <c r="G1716" t="n">
        <v>43.16</v>
      </c>
      <c r="H1716" t="n">
        <v>0.8100000000000001</v>
      </c>
      <c r="I1716" t="n">
        <v>25</v>
      </c>
      <c r="J1716" t="n">
        <v>64.08</v>
      </c>
      <c r="K1716" t="n">
        <v>28.92</v>
      </c>
      <c r="L1716" t="n">
        <v>3</v>
      </c>
      <c r="M1716" t="n">
        <v>23</v>
      </c>
      <c r="N1716" t="n">
        <v>7.16</v>
      </c>
      <c r="O1716" t="n">
        <v>8137.65</v>
      </c>
      <c r="P1716" t="n">
        <v>99.89</v>
      </c>
      <c r="Q1716" t="n">
        <v>444.56</v>
      </c>
      <c r="R1716" t="n">
        <v>83.86</v>
      </c>
      <c r="S1716" t="n">
        <v>48.21</v>
      </c>
      <c r="T1716" t="n">
        <v>11811.56</v>
      </c>
      <c r="U1716" t="n">
        <v>0.57</v>
      </c>
      <c r="V1716" t="n">
        <v>0.76</v>
      </c>
      <c r="W1716" t="n">
        <v>0.2</v>
      </c>
      <c r="X1716" t="n">
        <v>0.71</v>
      </c>
      <c r="Y1716" t="n">
        <v>1</v>
      </c>
      <c r="Z1716" t="n">
        <v>10</v>
      </c>
    </row>
    <row r="1717">
      <c r="A1717" t="n">
        <v>9</v>
      </c>
      <c r="B1717" t="n">
        <v>25</v>
      </c>
      <c r="C1717" t="inlineStr">
        <is>
          <t xml:space="preserve">CONCLUIDO	</t>
        </is>
      </c>
      <c r="D1717" t="n">
        <v>4.9929</v>
      </c>
      <c r="E1717" t="n">
        <v>20.03</v>
      </c>
      <c r="F1717" t="n">
        <v>17.91</v>
      </c>
      <c r="G1717" t="n">
        <v>46.73</v>
      </c>
      <c r="H1717" t="n">
        <v>0.88</v>
      </c>
      <c r="I1717" t="n">
        <v>23</v>
      </c>
      <c r="J1717" t="n">
        <v>64.38</v>
      </c>
      <c r="K1717" t="n">
        <v>28.92</v>
      </c>
      <c r="L1717" t="n">
        <v>3.25</v>
      </c>
      <c r="M1717" t="n">
        <v>21</v>
      </c>
      <c r="N1717" t="n">
        <v>7.2</v>
      </c>
      <c r="O1717" t="n">
        <v>8173.52</v>
      </c>
      <c r="P1717" t="n">
        <v>97.39</v>
      </c>
      <c r="Q1717" t="n">
        <v>444.55</v>
      </c>
      <c r="R1717" t="n">
        <v>81.40000000000001</v>
      </c>
      <c r="S1717" t="n">
        <v>48.21</v>
      </c>
      <c r="T1717" t="n">
        <v>10590.3</v>
      </c>
      <c r="U1717" t="n">
        <v>0.59</v>
      </c>
      <c r="V1717" t="n">
        <v>0.76</v>
      </c>
      <c r="W1717" t="n">
        <v>0.2</v>
      </c>
      <c r="X1717" t="n">
        <v>0.64</v>
      </c>
      <c r="Y1717" t="n">
        <v>1</v>
      </c>
      <c r="Z1717" t="n">
        <v>10</v>
      </c>
    </row>
    <row r="1718">
      <c r="A1718" t="n">
        <v>10</v>
      </c>
      <c r="B1718" t="n">
        <v>25</v>
      </c>
      <c r="C1718" t="inlineStr">
        <is>
          <t xml:space="preserve">CONCLUIDO	</t>
        </is>
      </c>
      <c r="D1718" t="n">
        <v>5.0121</v>
      </c>
      <c r="E1718" t="n">
        <v>19.95</v>
      </c>
      <c r="F1718" t="n">
        <v>17.86</v>
      </c>
      <c r="G1718" t="n">
        <v>51.04</v>
      </c>
      <c r="H1718" t="n">
        <v>0.9399999999999999</v>
      </c>
      <c r="I1718" t="n">
        <v>21</v>
      </c>
      <c r="J1718" t="n">
        <v>64.67</v>
      </c>
      <c r="K1718" t="n">
        <v>28.92</v>
      </c>
      <c r="L1718" t="n">
        <v>3.5</v>
      </c>
      <c r="M1718" t="n">
        <v>16</v>
      </c>
      <c r="N1718" t="n">
        <v>7.24</v>
      </c>
      <c r="O1718" t="n">
        <v>8209.41</v>
      </c>
      <c r="P1718" t="n">
        <v>95.64</v>
      </c>
      <c r="Q1718" t="n">
        <v>444.59</v>
      </c>
      <c r="R1718" t="n">
        <v>79.61</v>
      </c>
      <c r="S1718" t="n">
        <v>48.21</v>
      </c>
      <c r="T1718" t="n">
        <v>9706.5</v>
      </c>
      <c r="U1718" t="n">
        <v>0.61</v>
      </c>
      <c r="V1718" t="n">
        <v>0.76</v>
      </c>
      <c r="W1718" t="n">
        <v>0.2</v>
      </c>
      <c r="X1718" t="n">
        <v>0.59</v>
      </c>
      <c r="Y1718" t="n">
        <v>1</v>
      </c>
      <c r="Z1718" t="n">
        <v>10</v>
      </c>
    </row>
    <row r="1719">
      <c r="A1719" t="n">
        <v>11</v>
      </c>
      <c r="B1719" t="n">
        <v>25</v>
      </c>
      <c r="C1719" t="inlineStr">
        <is>
          <t xml:space="preserve">CONCLUIDO	</t>
        </is>
      </c>
      <c r="D1719" t="n">
        <v>5.027</v>
      </c>
      <c r="E1719" t="n">
        <v>19.89</v>
      </c>
      <c r="F1719" t="n">
        <v>17.82</v>
      </c>
      <c r="G1719" t="n">
        <v>53.46</v>
      </c>
      <c r="H1719" t="n">
        <v>1.01</v>
      </c>
      <c r="I1719" t="n">
        <v>20</v>
      </c>
      <c r="J1719" t="n">
        <v>64.95999999999999</v>
      </c>
      <c r="K1719" t="n">
        <v>28.92</v>
      </c>
      <c r="L1719" t="n">
        <v>3.75</v>
      </c>
      <c r="M1719" t="n">
        <v>8</v>
      </c>
      <c r="N1719" t="n">
        <v>7.28</v>
      </c>
      <c r="O1719" t="n">
        <v>8245.32</v>
      </c>
      <c r="P1719" t="n">
        <v>94.55</v>
      </c>
      <c r="Q1719" t="n">
        <v>444.56</v>
      </c>
      <c r="R1719" t="n">
        <v>77.91</v>
      </c>
      <c r="S1719" t="n">
        <v>48.21</v>
      </c>
      <c r="T1719" t="n">
        <v>8862.309999999999</v>
      </c>
      <c r="U1719" t="n">
        <v>0.62</v>
      </c>
      <c r="V1719" t="n">
        <v>0.77</v>
      </c>
      <c r="W1719" t="n">
        <v>0.21</v>
      </c>
      <c r="X1719" t="n">
        <v>0.54</v>
      </c>
      <c r="Y1719" t="n">
        <v>1</v>
      </c>
      <c r="Z1719" t="n">
        <v>10</v>
      </c>
    </row>
    <row r="1720">
      <c r="A1720" t="n">
        <v>12</v>
      </c>
      <c r="B1720" t="n">
        <v>25</v>
      </c>
      <c r="C1720" t="inlineStr">
        <is>
          <t xml:space="preserve">CONCLUIDO	</t>
        </is>
      </c>
      <c r="D1720" t="n">
        <v>5.0231</v>
      </c>
      <c r="E1720" t="n">
        <v>19.91</v>
      </c>
      <c r="F1720" t="n">
        <v>17.83</v>
      </c>
      <c r="G1720" t="n">
        <v>53.5</v>
      </c>
      <c r="H1720" t="n">
        <v>1.07</v>
      </c>
      <c r="I1720" t="n">
        <v>20</v>
      </c>
      <c r="J1720" t="n">
        <v>65.25</v>
      </c>
      <c r="K1720" t="n">
        <v>28.92</v>
      </c>
      <c r="L1720" t="n">
        <v>4</v>
      </c>
      <c r="M1720" t="n">
        <v>3</v>
      </c>
      <c r="N1720" t="n">
        <v>7.33</v>
      </c>
      <c r="O1720" t="n">
        <v>8281.25</v>
      </c>
      <c r="P1720" t="n">
        <v>94.36</v>
      </c>
      <c r="Q1720" t="n">
        <v>444.59</v>
      </c>
      <c r="R1720" t="n">
        <v>78.17</v>
      </c>
      <c r="S1720" t="n">
        <v>48.21</v>
      </c>
      <c r="T1720" t="n">
        <v>8992.450000000001</v>
      </c>
      <c r="U1720" t="n">
        <v>0.62</v>
      </c>
      <c r="V1720" t="n">
        <v>0.76</v>
      </c>
      <c r="W1720" t="n">
        <v>0.21</v>
      </c>
      <c r="X1720" t="n">
        <v>0.5600000000000001</v>
      </c>
      <c r="Y1720" t="n">
        <v>1</v>
      </c>
      <c r="Z1720" t="n">
        <v>10</v>
      </c>
    </row>
    <row r="1721">
      <c r="A1721" t="n">
        <v>13</v>
      </c>
      <c r="B1721" t="n">
        <v>25</v>
      </c>
      <c r="C1721" t="inlineStr">
        <is>
          <t xml:space="preserve">CONCLUIDO	</t>
        </is>
      </c>
      <c r="D1721" t="n">
        <v>5.0332</v>
      </c>
      <c r="E1721" t="n">
        <v>19.87</v>
      </c>
      <c r="F1721" t="n">
        <v>17.81</v>
      </c>
      <c r="G1721" t="n">
        <v>56.24</v>
      </c>
      <c r="H1721" t="n">
        <v>1.13</v>
      </c>
      <c r="I1721" t="n">
        <v>19</v>
      </c>
      <c r="J1721" t="n">
        <v>65.54000000000001</v>
      </c>
      <c r="K1721" t="n">
        <v>28.92</v>
      </c>
      <c r="L1721" t="n">
        <v>4.25</v>
      </c>
      <c r="M1721" t="n">
        <v>1</v>
      </c>
      <c r="N1721" t="n">
        <v>7.37</v>
      </c>
      <c r="O1721" t="n">
        <v>8317.200000000001</v>
      </c>
      <c r="P1721" t="n">
        <v>94.45999999999999</v>
      </c>
      <c r="Q1721" t="n">
        <v>444.58</v>
      </c>
      <c r="R1721" t="n">
        <v>77.13</v>
      </c>
      <c r="S1721" t="n">
        <v>48.21</v>
      </c>
      <c r="T1721" t="n">
        <v>8475.540000000001</v>
      </c>
      <c r="U1721" t="n">
        <v>0.63</v>
      </c>
      <c r="V1721" t="n">
        <v>0.77</v>
      </c>
      <c r="W1721" t="n">
        <v>0.22</v>
      </c>
      <c r="X1721" t="n">
        <v>0.53</v>
      </c>
      <c r="Y1721" t="n">
        <v>1</v>
      </c>
      <c r="Z1721" t="n">
        <v>10</v>
      </c>
    </row>
    <row r="1722">
      <c r="A1722" t="n">
        <v>14</v>
      </c>
      <c r="B1722" t="n">
        <v>25</v>
      </c>
      <c r="C1722" t="inlineStr">
        <is>
          <t xml:space="preserve">CONCLUIDO	</t>
        </is>
      </c>
      <c r="D1722" t="n">
        <v>5.0375</v>
      </c>
      <c r="E1722" t="n">
        <v>19.85</v>
      </c>
      <c r="F1722" t="n">
        <v>17.79</v>
      </c>
      <c r="G1722" t="n">
        <v>56.18</v>
      </c>
      <c r="H1722" t="n">
        <v>1.19</v>
      </c>
      <c r="I1722" t="n">
        <v>19</v>
      </c>
      <c r="J1722" t="n">
        <v>65.83</v>
      </c>
      <c r="K1722" t="n">
        <v>28.92</v>
      </c>
      <c r="L1722" t="n">
        <v>4.5</v>
      </c>
      <c r="M1722" t="n">
        <v>0</v>
      </c>
      <c r="N1722" t="n">
        <v>7.41</v>
      </c>
      <c r="O1722" t="n">
        <v>8353.17</v>
      </c>
      <c r="P1722" t="n">
        <v>94.56</v>
      </c>
      <c r="Q1722" t="n">
        <v>444.61</v>
      </c>
      <c r="R1722" t="n">
        <v>76.55</v>
      </c>
      <c r="S1722" t="n">
        <v>48.21</v>
      </c>
      <c r="T1722" t="n">
        <v>8184.86</v>
      </c>
      <c r="U1722" t="n">
        <v>0.63</v>
      </c>
      <c r="V1722" t="n">
        <v>0.77</v>
      </c>
      <c r="W1722" t="n">
        <v>0.22</v>
      </c>
      <c r="X1722" t="n">
        <v>0.51</v>
      </c>
      <c r="Y1722" t="n">
        <v>1</v>
      </c>
      <c r="Z1722" t="n">
        <v>10</v>
      </c>
    </row>
    <row r="1723">
      <c r="A1723" t="n">
        <v>0</v>
      </c>
      <c r="B1723" t="n">
        <v>85</v>
      </c>
      <c r="C1723" t="inlineStr">
        <is>
          <t xml:space="preserve">CONCLUIDO	</t>
        </is>
      </c>
      <c r="D1723" t="n">
        <v>2.9945</v>
      </c>
      <c r="E1723" t="n">
        <v>33.39</v>
      </c>
      <c r="F1723" t="n">
        <v>23.67</v>
      </c>
      <c r="G1723" t="n">
        <v>6.54</v>
      </c>
      <c r="H1723" t="n">
        <v>0.11</v>
      </c>
      <c r="I1723" t="n">
        <v>217</v>
      </c>
      <c r="J1723" t="n">
        <v>167.88</v>
      </c>
      <c r="K1723" t="n">
        <v>51.39</v>
      </c>
      <c r="L1723" t="n">
        <v>1</v>
      </c>
      <c r="M1723" t="n">
        <v>215</v>
      </c>
      <c r="N1723" t="n">
        <v>30.49</v>
      </c>
      <c r="O1723" t="n">
        <v>20939.59</v>
      </c>
      <c r="P1723" t="n">
        <v>298.58</v>
      </c>
      <c r="Q1723" t="n">
        <v>444.69</v>
      </c>
      <c r="R1723" t="n">
        <v>269.49</v>
      </c>
      <c r="S1723" t="n">
        <v>48.21</v>
      </c>
      <c r="T1723" t="n">
        <v>103662.96</v>
      </c>
      <c r="U1723" t="n">
        <v>0.18</v>
      </c>
      <c r="V1723" t="n">
        <v>0.58</v>
      </c>
      <c r="W1723" t="n">
        <v>0.51</v>
      </c>
      <c r="X1723" t="n">
        <v>6.39</v>
      </c>
      <c r="Y1723" t="n">
        <v>1</v>
      </c>
      <c r="Z1723" t="n">
        <v>10</v>
      </c>
    </row>
    <row r="1724">
      <c r="A1724" t="n">
        <v>1</v>
      </c>
      <c r="B1724" t="n">
        <v>85</v>
      </c>
      <c r="C1724" t="inlineStr">
        <is>
          <t xml:space="preserve">CONCLUIDO	</t>
        </is>
      </c>
      <c r="D1724" t="n">
        <v>3.3529</v>
      </c>
      <c r="E1724" t="n">
        <v>29.82</v>
      </c>
      <c r="F1724" t="n">
        <v>22</v>
      </c>
      <c r="G1724" t="n">
        <v>8.199999999999999</v>
      </c>
      <c r="H1724" t="n">
        <v>0.13</v>
      </c>
      <c r="I1724" t="n">
        <v>161</v>
      </c>
      <c r="J1724" t="n">
        <v>168.25</v>
      </c>
      <c r="K1724" t="n">
        <v>51.39</v>
      </c>
      <c r="L1724" t="n">
        <v>1.25</v>
      </c>
      <c r="M1724" t="n">
        <v>159</v>
      </c>
      <c r="N1724" t="n">
        <v>30.6</v>
      </c>
      <c r="O1724" t="n">
        <v>20984.25</v>
      </c>
      <c r="P1724" t="n">
        <v>276.86</v>
      </c>
      <c r="Q1724" t="n">
        <v>444.68</v>
      </c>
      <c r="R1724" t="n">
        <v>214.86</v>
      </c>
      <c r="S1724" t="n">
        <v>48.21</v>
      </c>
      <c r="T1724" t="n">
        <v>76629.50999999999</v>
      </c>
      <c r="U1724" t="n">
        <v>0.22</v>
      </c>
      <c r="V1724" t="n">
        <v>0.62</v>
      </c>
      <c r="W1724" t="n">
        <v>0.42</v>
      </c>
      <c r="X1724" t="n">
        <v>4.71</v>
      </c>
      <c r="Y1724" t="n">
        <v>1</v>
      </c>
      <c r="Z1724" t="n">
        <v>10</v>
      </c>
    </row>
    <row r="1725">
      <c r="A1725" t="n">
        <v>2</v>
      </c>
      <c r="B1725" t="n">
        <v>85</v>
      </c>
      <c r="C1725" t="inlineStr">
        <is>
          <t xml:space="preserve">CONCLUIDO	</t>
        </is>
      </c>
      <c r="D1725" t="n">
        <v>3.6124</v>
      </c>
      <c r="E1725" t="n">
        <v>27.68</v>
      </c>
      <c r="F1725" t="n">
        <v>20.97</v>
      </c>
      <c r="G1725" t="n">
        <v>9.83</v>
      </c>
      <c r="H1725" t="n">
        <v>0.16</v>
      </c>
      <c r="I1725" t="n">
        <v>128</v>
      </c>
      <c r="J1725" t="n">
        <v>168.61</v>
      </c>
      <c r="K1725" t="n">
        <v>51.39</v>
      </c>
      <c r="L1725" t="n">
        <v>1.5</v>
      </c>
      <c r="M1725" t="n">
        <v>126</v>
      </c>
      <c r="N1725" t="n">
        <v>30.71</v>
      </c>
      <c r="O1725" t="n">
        <v>21028.94</v>
      </c>
      <c r="P1725" t="n">
        <v>263.45</v>
      </c>
      <c r="Q1725" t="n">
        <v>444.6</v>
      </c>
      <c r="R1725" t="n">
        <v>181.06</v>
      </c>
      <c r="S1725" t="n">
        <v>48.21</v>
      </c>
      <c r="T1725" t="n">
        <v>59894.99</v>
      </c>
      <c r="U1725" t="n">
        <v>0.27</v>
      </c>
      <c r="V1725" t="n">
        <v>0.65</v>
      </c>
      <c r="W1725" t="n">
        <v>0.37</v>
      </c>
      <c r="X1725" t="n">
        <v>3.69</v>
      </c>
      <c r="Y1725" t="n">
        <v>1</v>
      </c>
      <c r="Z1725" t="n">
        <v>10</v>
      </c>
    </row>
    <row r="1726">
      <c r="A1726" t="n">
        <v>3</v>
      </c>
      <c r="B1726" t="n">
        <v>85</v>
      </c>
      <c r="C1726" t="inlineStr">
        <is>
          <t xml:space="preserve">CONCLUIDO	</t>
        </is>
      </c>
      <c r="D1726" t="n">
        <v>3.8054</v>
      </c>
      <c r="E1726" t="n">
        <v>26.28</v>
      </c>
      <c r="F1726" t="n">
        <v>20.31</v>
      </c>
      <c r="G1726" t="n">
        <v>11.5</v>
      </c>
      <c r="H1726" t="n">
        <v>0.18</v>
      </c>
      <c r="I1726" t="n">
        <v>106</v>
      </c>
      <c r="J1726" t="n">
        <v>168.97</v>
      </c>
      <c r="K1726" t="n">
        <v>51.39</v>
      </c>
      <c r="L1726" t="n">
        <v>1.75</v>
      </c>
      <c r="M1726" t="n">
        <v>104</v>
      </c>
      <c r="N1726" t="n">
        <v>30.83</v>
      </c>
      <c r="O1726" t="n">
        <v>21073.68</v>
      </c>
      <c r="P1726" t="n">
        <v>254.64</v>
      </c>
      <c r="Q1726" t="n">
        <v>444.59</v>
      </c>
      <c r="R1726" t="n">
        <v>159.57</v>
      </c>
      <c r="S1726" t="n">
        <v>48.21</v>
      </c>
      <c r="T1726" t="n">
        <v>49261.42</v>
      </c>
      <c r="U1726" t="n">
        <v>0.3</v>
      </c>
      <c r="V1726" t="n">
        <v>0.67</v>
      </c>
      <c r="W1726" t="n">
        <v>0.34</v>
      </c>
      <c r="X1726" t="n">
        <v>3.04</v>
      </c>
      <c r="Y1726" t="n">
        <v>1</v>
      </c>
      <c r="Z1726" t="n">
        <v>10</v>
      </c>
    </row>
    <row r="1727">
      <c r="A1727" t="n">
        <v>4</v>
      </c>
      <c r="B1727" t="n">
        <v>85</v>
      </c>
      <c r="C1727" t="inlineStr">
        <is>
          <t xml:space="preserve">CONCLUIDO	</t>
        </is>
      </c>
      <c r="D1727" t="n">
        <v>3.9499</v>
      </c>
      <c r="E1727" t="n">
        <v>25.32</v>
      </c>
      <c r="F1727" t="n">
        <v>19.86</v>
      </c>
      <c r="G1727" t="n">
        <v>13.1</v>
      </c>
      <c r="H1727" t="n">
        <v>0.21</v>
      </c>
      <c r="I1727" t="n">
        <v>91</v>
      </c>
      <c r="J1727" t="n">
        <v>169.33</v>
      </c>
      <c r="K1727" t="n">
        <v>51.39</v>
      </c>
      <c r="L1727" t="n">
        <v>2</v>
      </c>
      <c r="M1727" t="n">
        <v>89</v>
      </c>
      <c r="N1727" t="n">
        <v>30.94</v>
      </c>
      <c r="O1727" t="n">
        <v>21118.46</v>
      </c>
      <c r="P1727" t="n">
        <v>248.5</v>
      </c>
      <c r="Q1727" t="n">
        <v>444.68</v>
      </c>
      <c r="R1727" t="n">
        <v>144.79</v>
      </c>
      <c r="S1727" t="n">
        <v>48.21</v>
      </c>
      <c r="T1727" t="n">
        <v>41946.68</v>
      </c>
      <c r="U1727" t="n">
        <v>0.33</v>
      </c>
      <c r="V1727" t="n">
        <v>0.6899999999999999</v>
      </c>
      <c r="W1727" t="n">
        <v>0.31</v>
      </c>
      <c r="X1727" t="n">
        <v>2.58</v>
      </c>
      <c r="Y1727" t="n">
        <v>1</v>
      </c>
      <c r="Z1727" t="n">
        <v>10</v>
      </c>
    </row>
    <row r="1728">
      <c r="A1728" t="n">
        <v>5</v>
      </c>
      <c r="B1728" t="n">
        <v>85</v>
      </c>
      <c r="C1728" t="inlineStr">
        <is>
          <t xml:space="preserve">CONCLUIDO	</t>
        </is>
      </c>
      <c r="D1728" t="n">
        <v>4.0753</v>
      </c>
      <c r="E1728" t="n">
        <v>24.54</v>
      </c>
      <c r="F1728" t="n">
        <v>19.49</v>
      </c>
      <c r="G1728" t="n">
        <v>14.8</v>
      </c>
      <c r="H1728" t="n">
        <v>0.24</v>
      </c>
      <c r="I1728" t="n">
        <v>79</v>
      </c>
      <c r="J1728" t="n">
        <v>169.7</v>
      </c>
      <c r="K1728" t="n">
        <v>51.39</v>
      </c>
      <c r="L1728" t="n">
        <v>2.25</v>
      </c>
      <c r="M1728" t="n">
        <v>77</v>
      </c>
      <c r="N1728" t="n">
        <v>31.05</v>
      </c>
      <c r="O1728" t="n">
        <v>21163.27</v>
      </c>
      <c r="P1728" t="n">
        <v>243.37</v>
      </c>
      <c r="Q1728" t="n">
        <v>444.64</v>
      </c>
      <c r="R1728" t="n">
        <v>132.8</v>
      </c>
      <c r="S1728" t="n">
        <v>48.21</v>
      </c>
      <c r="T1728" t="n">
        <v>36009.28</v>
      </c>
      <c r="U1728" t="n">
        <v>0.36</v>
      </c>
      <c r="V1728" t="n">
        <v>0.7</v>
      </c>
      <c r="W1728" t="n">
        <v>0.29</v>
      </c>
      <c r="X1728" t="n">
        <v>2.21</v>
      </c>
      <c r="Y1728" t="n">
        <v>1</v>
      </c>
      <c r="Z1728" t="n">
        <v>10</v>
      </c>
    </row>
    <row r="1729">
      <c r="A1729" t="n">
        <v>6</v>
      </c>
      <c r="B1729" t="n">
        <v>85</v>
      </c>
      <c r="C1729" t="inlineStr">
        <is>
          <t xml:space="preserve">CONCLUIDO	</t>
        </is>
      </c>
      <c r="D1729" t="n">
        <v>4.1699</v>
      </c>
      <c r="E1729" t="n">
        <v>23.98</v>
      </c>
      <c r="F1729" t="n">
        <v>19.24</v>
      </c>
      <c r="G1729" t="n">
        <v>16.49</v>
      </c>
      <c r="H1729" t="n">
        <v>0.26</v>
      </c>
      <c r="I1729" t="n">
        <v>70</v>
      </c>
      <c r="J1729" t="n">
        <v>170.06</v>
      </c>
      <c r="K1729" t="n">
        <v>51.39</v>
      </c>
      <c r="L1729" t="n">
        <v>2.5</v>
      </c>
      <c r="M1729" t="n">
        <v>68</v>
      </c>
      <c r="N1729" t="n">
        <v>31.17</v>
      </c>
      <c r="O1729" t="n">
        <v>21208.12</v>
      </c>
      <c r="P1729" t="n">
        <v>239.65</v>
      </c>
      <c r="Q1729" t="n">
        <v>444.64</v>
      </c>
      <c r="R1729" t="n">
        <v>124.35</v>
      </c>
      <c r="S1729" t="n">
        <v>48.21</v>
      </c>
      <c r="T1729" t="n">
        <v>31832.23</v>
      </c>
      <c r="U1729" t="n">
        <v>0.39</v>
      </c>
      <c r="V1729" t="n">
        <v>0.71</v>
      </c>
      <c r="W1729" t="n">
        <v>0.28</v>
      </c>
      <c r="X1729" t="n">
        <v>1.96</v>
      </c>
      <c r="Y1729" t="n">
        <v>1</v>
      </c>
      <c r="Z1729" t="n">
        <v>10</v>
      </c>
    </row>
    <row r="1730">
      <c r="A1730" t="n">
        <v>7</v>
      </c>
      <c r="B1730" t="n">
        <v>85</v>
      </c>
      <c r="C1730" t="inlineStr">
        <is>
          <t xml:space="preserve">CONCLUIDO	</t>
        </is>
      </c>
      <c r="D1730" t="n">
        <v>4.2515</v>
      </c>
      <c r="E1730" t="n">
        <v>23.52</v>
      </c>
      <c r="F1730" t="n">
        <v>19.01</v>
      </c>
      <c r="G1730" t="n">
        <v>18.11</v>
      </c>
      <c r="H1730" t="n">
        <v>0.29</v>
      </c>
      <c r="I1730" t="n">
        <v>63</v>
      </c>
      <c r="J1730" t="n">
        <v>170.42</v>
      </c>
      <c r="K1730" t="n">
        <v>51.39</v>
      </c>
      <c r="L1730" t="n">
        <v>2.75</v>
      </c>
      <c r="M1730" t="n">
        <v>61</v>
      </c>
      <c r="N1730" t="n">
        <v>31.28</v>
      </c>
      <c r="O1730" t="n">
        <v>21253.01</v>
      </c>
      <c r="P1730" t="n">
        <v>236.52</v>
      </c>
      <c r="Q1730" t="n">
        <v>444.59</v>
      </c>
      <c r="R1730" t="n">
        <v>117.01</v>
      </c>
      <c r="S1730" t="n">
        <v>48.21</v>
      </c>
      <c r="T1730" t="n">
        <v>28195.49</v>
      </c>
      <c r="U1730" t="n">
        <v>0.41</v>
      </c>
      <c r="V1730" t="n">
        <v>0.72</v>
      </c>
      <c r="W1730" t="n">
        <v>0.27</v>
      </c>
      <c r="X1730" t="n">
        <v>1.74</v>
      </c>
      <c r="Y1730" t="n">
        <v>1</v>
      </c>
      <c r="Z1730" t="n">
        <v>10</v>
      </c>
    </row>
    <row r="1731">
      <c r="A1731" t="n">
        <v>8</v>
      </c>
      <c r="B1731" t="n">
        <v>85</v>
      </c>
      <c r="C1731" t="inlineStr">
        <is>
          <t xml:space="preserve">CONCLUIDO	</t>
        </is>
      </c>
      <c r="D1731" t="n">
        <v>4.3273</v>
      </c>
      <c r="E1731" t="n">
        <v>23.11</v>
      </c>
      <c r="F1731" t="n">
        <v>18.8</v>
      </c>
      <c r="G1731" t="n">
        <v>19.79</v>
      </c>
      <c r="H1731" t="n">
        <v>0.31</v>
      </c>
      <c r="I1731" t="n">
        <v>57</v>
      </c>
      <c r="J1731" t="n">
        <v>170.79</v>
      </c>
      <c r="K1731" t="n">
        <v>51.39</v>
      </c>
      <c r="L1731" t="n">
        <v>3</v>
      </c>
      <c r="M1731" t="n">
        <v>55</v>
      </c>
      <c r="N1731" t="n">
        <v>31.4</v>
      </c>
      <c r="O1731" t="n">
        <v>21297.94</v>
      </c>
      <c r="P1731" t="n">
        <v>233.48</v>
      </c>
      <c r="Q1731" t="n">
        <v>444.55</v>
      </c>
      <c r="R1731" t="n">
        <v>109.97</v>
      </c>
      <c r="S1731" t="n">
        <v>48.21</v>
      </c>
      <c r="T1731" t="n">
        <v>24703.34</v>
      </c>
      <c r="U1731" t="n">
        <v>0.44</v>
      </c>
      <c r="V1731" t="n">
        <v>0.73</v>
      </c>
      <c r="W1731" t="n">
        <v>0.26</v>
      </c>
      <c r="X1731" t="n">
        <v>1.53</v>
      </c>
      <c r="Y1731" t="n">
        <v>1</v>
      </c>
      <c r="Z1731" t="n">
        <v>10</v>
      </c>
    </row>
    <row r="1732">
      <c r="A1732" t="n">
        <v>9</v>
      </c>
      <c r="B1732" t="n">
        <v>85</v>
      </c>
      <c r="C1732" t="inlineStr">
        <is>
          <t xml:space="preserve">CONCLUIDO	</t>
        </is>
      </c>
      <c r="D1732" t="n">
        <v>4.4071</v>
      </c>
      <c r="E1732" t="n">
        <v>22.69</v>
      </c>
      <c r="F1732" t="n">
        <v>18.56</v>
      </c>
      <c r="G1732" t="n">
        <v>21.41</v>
      </c>
      <c r="H1732" t="n">
        <v>0.34</v>
      </c>
      <c r="I1732" t="n">
        <v>52</v>
      </c>
      <c r="J1732" t="n">
        <v>171.15</v>
      </c>
      <c r="K1732" t="n">
        <v>51.39</v>
      </c>
      <c r="L1732" t="n">
        <v>3.25</v>
      </c>
      <c r="M1732" t="n">
        <v>50</v>
      </c>
      <c r="N1732" t="n">
        <v>31.51</v>
      </c>
      <c r="O1732" t="n">
        <v>21342.91</v>
      </c>
      <c r="P1732" t="n">
        <v>229.76</v>
      </c>
      <c r="Q1732" t="n">
        <v>444.58</v>
      </c>
      <c r="R1732" t="n">
        <v>102.27</v>
      </c>
      <c r="S1732" t="n">
        <v>48.21</v>
      </c>
      <c r="T1732" t="n">
        <v>20878.84</v>
      </c>
      <c r="U1732" t="n">
        <v>0.47</v>
      </c>
      <c r="V1732" t="n">
        <v>0.74</v>
      </c>
      <c r="W1732" t="n">
        <v>0.23</v>
      </c>
      <c r="X1732" t="n">
        <v>1.28</v>
      </c>
      <c r="Y1732" t="n">
        <v>1</v>
      </c>
      <c r="Z1732" t="n">
        <v>10</v>
      </c>
    </row>
    <row r="1733">
      <c r="A1733" t="n">
        <v>10</v>
      </c>
      <c r="B1733" t="n">
        <v>85</v>
      </c>
      <c r="C1733" t="inlineStr">
        <is>
          <t xml:space="preserve">CONCLUIDO	</t>
        </is>
      </c>
      <c r="D1733" t="n">
        <v>4.3846</v>
      </c>
      <c r="E1733" t="n">
        <v>22.81</v>
      </c>
      <c r="F1733" t="n">
        <v>18.77</v>
      </c>
      <c r="G1733" t="n">
        <v>22.99</v>
      </c>
      <c r="H1733" t="n">
        <v>0.36</v>
      </c>
      <c r="I1733" t="n">
        <v>49</v>
      </c>
      <c r="J1733" t="n">
        <v>171.52</v>
      </c>
      <c r="K1733" t="n">
        <v>51.39</v>
      </c>
      <c r="L1733" t="n">
        <v>3.5</v>
      </c>
      <c r="M1733" t="n">
        <v>47</v>
      </c>
      <c r="N1733" t="n">
        <v>31.63</v>
      </c>
      <c r="O1733" t="n">
        <v>21387.92</v>
      </c>
      <c r="P1733" t="n">
        <v>232.35</v>
      </c>
      <c r="Q1733" t="n">
        <v>444.61</v>
      </c>
      <c r="R1733" t="n">
        <v>109.94</v>
      </c>
      <c r="S1733" t="n">
        <v>48.21</v>
      </c>
      <c r="T1733" t="n">
        <v>24729.61</v>
      </c>
      <c r="U1733" t="n">
        <v>0.44</v>
      </c>
      <c r="V1733" t="n">
        <v>0.73</v>
      </c>
      <c r="W1733" t="n">
        <v>0.24</v>
      </c>
      <c r="X1733" t="n">
        <v>1.5</v>
      </c>
      <c r="Y1733" t="n">
        <v>1</v>
      </c>
      <c r="Z1733" t="n">
        <v>10</v>
      </c>
    </row>
    <row r="1734">
      <c r="A1734" t="n">
        <v>11</v>
      </c>
      <c r="B1734" t="n">
        <v>85</v>
      </c>
      <c r="C1734" t="inlineStr">
        <is>
          <t xml:space="preserve">CONCLUIDO	</t>
        </is>
      </c>
      <c r="D1734" t="n">
        <v>4.45</v>
      </c>
      <c r="E1734" t="n">
        <v>22.47</v>
      </c>
      <c r="F1734" t="n">
        <v>18.57</v>
      </c>
      <c r="G1734" t="n">
        <v>24.77</v>
      </c>
      <c r="H1734" t="n">
        <v>0.39</v>
      </c>
      <c r="I1734" t="n">
        <v>45</v>
      </c>
      <c r="J1734" t="n">
        <v>171.88</v>
      </c>
      <c r="K1734" t="n">
        <v>51.39</v>
      </c>
      <c r="L1734" t="n">
        <v>3.75</v>
      </c>
      <c r="M1734" t="n">
        <v>43</v>
      </c>
      <c r="N1734" t="n">
        <v>31.74</v>
      </c>
      <c r="O1734" t="n">
        <v>21432.96</v>
      </c>
      <c r="P1734" t="n">
        <v>229.44</v>
      </c>
      <c r="Q1734" t="n">
        <v>444.63</v>
      </c>
      <c r="R1734" t="n">
        <v>102.99</v>
      </c>
      <c r="S1734" t="n">
        <v>48.21</v>
      </c>
      <c r="T1734" t="n">
        <v>21273.85</v>
      </c>
      <c r="U1734" t="n">
        <v>0.47</v>
      </c>
      <c r="V1734" t="n">
        <v>0.73</v>
      </c>
      <c r="W1734" t="n">
        <v>0.24</v>
      </c>
      <c r="X1734" t="n">
        <v>1.3</v>
      </c>
      <c r="Y1734" t="n">
        <v>1</v>
      </c>
      <c r="Z1734" t="n">
        <v>10</v>
      </c>
    </row>
    <row r="1735">
      <c r="A1735" t="n">
        <v>12</v>
      </c>
      <c r="B1735" t="n">
        <v>85</v>
      </c>
      <c r="C1735" t="inlineStr">
        <is>
          <t xml:space="preserve">CONCLUIDO	</t>
        </is>
      </c>
      <c r="D1735" t="n">
        <v>4.491</v>
      </c>
      <c r="E1735" t="n">
        <v>22.27</v>
      </c>
      <c r="F1735" t="n">
        <v>18.47</v>
      </c>
      <c r="G1735" t="n">
        <v>26.39</v>
      </c>
      <c r="H1735" t="n">
        <v>0.41</v>
      </c>
      <c r="I1735" t="n">
        <v>42</v>
      </c>
      <c r="J1735" t="n">
        <v>172.25</v>
      </c>
      <c r="K1735" t="n">
        <v>51.39</v>
      </c>
      <c r="L1735" t="n">
        <v>4</v>
      </c>
      <c r="M1735" t="n">
        <v>40</v>
      </c>
      <c r="N1735" t="n">
        <v>31.86</v>
      </c>
      <c r="O1735" t="n">
        <v>21478.05</v>
      </c>
      <c r="P1735" t="n">
        <v>227.77</v>
      </c>
      <c r="Q1735" t="n">
        <v>444.55</v>
      </c>
      <c r="R1735" t="n">
        <v>99.64</v>
      </c>
      <c r="S1735" t="n">
        <v>48.21</v>
      </c>
      <c r="T1735" t="n">
        <v>19614.45</v>
      </c>
      <c r="U1735" t="n">
        <v>0.48</v>
      </c>
      <c r="V1735" t="n">
        <v>0.74</v>
      </c>
      <c r="W1735" t="n">
        <v>0.23</v>
      </c>
      <c r="X1735" t="n">
        <v>1.19</v>
      </c>
      <c r="Y1735" t="n">
        <v>1</v>
      </c>
      <c r="Z1735" t="n">
        <v>10</v>
      </c>
    </row>
    <row r="1736">
      <c r="A1736" t="n">
        <v>13</v>
      </c>
      <c r="B1736" t="n">
        <v>85</v>
      </c>
      <c r="C1736" t="inlineStr">
        <is>
          <t xml:space="preserve">CONCLUIDO	</t>
        </is>
      </c>
      <c r="D1736" t="n">
        <v>4.5193</v>
      </c>
      <c r="E1736" t="n">
        <v>22.13</v>
      </c>
      <c r="F1736" t="n">
        <v>18.4</v>
      </c>
      <c r="G1736" t="n">
        <v>27.6</v>
      </c>
      <c r="H1736" t="n">
        <v>0.44</v>
      </c>
      <c r="I1736" t="n">
        <v>40</v>
      </c>
      <c r="J1736" t="n">
        <v>172.61</v>
      </c>
      <c r="K1736" t="n">
        <v>51.39</v>
      </c>
      <c r="L1736" t="n">
        <v>4.25</v>
      </c>
      <c r="M1736" t="n">
        <v>38</v>
      </c>
      <c r="N1736" t="n">
        <v>31.97</v>
      </c>
      <c r="O1736" t="n">
        <v>21523.17</v>
      </c>
      <c r="P1736" t="n">
        <v>226.47</v>
      </c>
      <c r="Q1736" t="n">
        <v>444.57</v>
      </c>
      <c r="R1736" t="n">
        <v>97.34</v>
      </c>
      <c r="S1736" t="n">
        <v>48.21</v>
      </c>
      <c r="T1736" t="n">
        <v>18474.46</v>
      </c>
      <c r="U1736" t="n">
        <v>0.5</v>
      </c>
      <c r="V1736" t="n">
        <v>0.74</v>
      </c>
      <c r="W1736" t="n">
        <v>0.23</v>
      </c>
      <c r="X1736" t="n">
        <v>1.12</v>
      </c>
      <c r="Y1736" t="n">
        <v>1</v>
      </c>
      <c r="Z1736" t="n">
        <v>10</v>
      </c>
    </row>
    <row r="1737">
      <c r="A1737" t="n">
        <v>14</v>
      </c>
      <c r="B1737" t="n">
        <v>85</v>
      </c>
      <c r="C1737" t="inlineStr">
        <is>
          <t xml:space="preserve">CONCLUIDO	</t>
        </is>
      </c>
      <c r="D1737" t="n">
        <v>4.5576</v>
      </c>
      <c r="E1737" t="n">
        <v>21.94</v>
      </c>
      <c r="F1737" t="n">
        <v>18.32</v>
      </c>
      <c r="G1737" t="n">
        <v>29.7</v>
      </c>
      <c r="H1737" t="n">
        <v>0.46</v>
      </c>
      <c r="I1737" t="n">
        <v>37</v>
      </c>
      <c r="J1737" t="n">
        <v>172.98</v>
      </c>
      <c r="K1737" t="n">
        <v>51.39</v>
      </c>
      <c r="L1737" t="n">
        <v>4.5</v>
      </c>
      <c r="M1737" t="n">
        <v>35</v>
      </c>
      <c r="N1737" t="n">
        <v>32.09</v>
      </c>
      <c r="O1737" t="n">
        <v>21568.34</v>
      </c>
      <c r="P1737" t="n">
        <v>224.92</v>
      </c>
      <c r="Q1737" t="n">
        <v>444.56</v>
      </c>
      <c r="R1737" t="n">
        <v>94.39</v>
      </c>
      <c r="S1737" t="n">
        <v>48.21</v>
      </c>
      <c r="T1737" t="n">
        <v>17014.62</v>
      </c>
      <c r="U1737" t="n">
        <v>0.51</v>
      </c>
      <c r="V1737" t="n">
        <v>0.74</v>
      </c>
      <c r="W1737" t="n">
        <v>0.22</v>
      </c>
      <c r="X1737" t="n">
        <v>1.04</v>
      </c>
      <c r="Y1737" t="n">
        <v>1</v>
      </c>
      <c r="Z1737" t="n">
        <v>10</v>
      </c>
    </row>
    <row r="1738">
      <c r="A1738" t="n">
        <v>15</v>
      </c>
      <c r="B1738" t="n">
        <v>85</v>
      </c>
      <c r="C1738" t="inlineStr">
        <is>
          <t xml:space="preserve">CONCLUIDO	</t>
        </is>
      </c>
      <c r="D1738" t="n">
        <v>4.5833</v>
      </c>
      <c r="E1738" t="n">
        <v>21.82</v>
      </c>
      <c r="F1738" t="n">
        <v>18.26</v>
      </c>
      <c r="G1738" t="n">
        <v>31.3</v>
      </c>
      <c r="H1738" t="n">
        <v>0.49</v>
      </c>
      <c r="I1738" t="n">
        <v>35</v>
      </c>
      <c r="J1738" t="n">
        <v>173.35</v>
      </c>
      <c r="K1738" t="n">
        <v>51.39</v>
      </c>
      <c r="L1738" t="n">
        <v>4.75</v>
      </c>
      <c r="M1738" t="n">
        <v>33</v>
      </c>
      <c r="N1738" t="n">
        <v>32.2</v>
      </c>
      <c r="O1738" t="n">
        <v>21613.54</v>
      </c>
      <c r="P1738" t="n">
        <v>223.93</v>
      </c>
      <c r="Q1738" t="n">
        <v>444.59</v>
      </c>
      <c r="R1738" t="n">
        <v>92.69</v>
      </c>
      <c r="S1738" t="n">
        <v>48.21</v>
      </c>
      <c r="T1738" t="n">
        <v>16174.45</v>
      </c>
      <c r="U1738" t="n">
        <v>0.52</v>
      </c>
      <c r="V1738" t="n">
        <v>0.75</v>
      </c>
      <c r="W1738" t="n">
        <v>0.22</v>
      </c>
      <c r="X1738" t="n">
        <v>0.98</v>
      </c>
      <c r="Y1738" t="n">
        <v>1</v>
      </c>
      <c r="Z1738" t="n">
        <v>10</v>
      </c>
    </row>
    <row r="1739">
      <c r="A1739" t="n">
        <v>16</v>
      </c>
      <c r="B1739" t="n">
        <v>85</v>
      </c>
      <c r="C1739" t="inlineStr">
        <is>
          <t xml:space="preserve">CONCLUIDO	</t>
        </is>
      </c>
      <c r="D1739" t="n">
        <v>4.614</v>
      </c>
      <c r="E1739" t="n">
        <v>21.67</v>
      </c>
      <c r="F1739" t="n">
        <v>18.18</v>
      </c>
      <c r="G1739" t="n">
        <v>33.06</v>
      </c>
      <c r="H1739" t="n">
        <v>0.51</v>
      </c>
      <c r="I1739" t="n">
        <v>33</v>
      </c>
      <c r="J1739" t="n">
        <v>173.71</v>
      </c>
      <c r="K1739" t="n">
        <v>51.39</v>
      </c>
      <c r="L1739" t="n">
        <v>5</v>
      </c>
      <c r="M1739" t="n">
        <v>31</v>
      </c>
      <c r="N1739" t="n">
        <v>32.32</v>
      </c>
      <c r="O1739" t="n">
        <v>21658.78</v>
      </c>
      <c r="P1739" t="n">
        <v>222.14</v>
      </c>
      <c r="Q1739" t="n">
        <v>444.57</v>
      </c>
      <c r="R1739" t="n">
        <v>90.12</v>
      </c>
      <c r="S1739" t="n">
        <v>48.21</v>
      </c>
      <c r="T1739" t="n">
        <v>14901.87</v>
      </c>
      <c r="U1739" t="n">
        <v>0.53</v>
      </c>
      <c r="V1739" t="n">
        <v>0.75</v>
      </c>
      <c r="W1739" t="n">
        <v>0.22</v>
      </c>
      <c r="X1739" t="n">
        <v>0.9</v>
      </c>
      <c r="Y1739" t="n">
        <v>1</v>
      </c>
      <c r="Z1739" t="n">
        <v>10</v>
      </c>
    </row>
    <row r="1740">
      <c r="A1740" t="n">
        <v>17</v>
      </c>
      <c r="B1740" t="n">
        <v>85</v>
      </c>
      <c r="C1740" t="inlineStr">
        <is>
          <t xml:space="preserve">CONCLUIDO	</t>
        </is>
      </c>
      <c r="D1740" t="n">
        <v>4.6257</v>
      </c>
      <c r="E1740" t="n">
        <v>21.62</v>
      </c>
      <c r="F1740" t="n">
        <v>18.16</v>
      </c>
      <c r="G1740" t="n">
        <v>34.05</v>
      </c>
      <c r="H1740" t="n">
        <v>0.53</v>
      </c>
      <c r="I1740" t="n">
        <v>32</v>
      </c>
      <c r="J1740" t="n">
        <v>174.08</v>
      </c>
      <c r="K1740" t="n">
        <v>51.39</v>
      </c>
      <c r="L1740" t="n">
        <v>5.25</v>
      </c>
      <c r="M1740" t="n">
        <v>30</v>
      </c>
      <c r="N1740" t="n">
        <v>32.44</v>
      </c>
      <c r="O1740" t="n">
        <v>21704.07</v>
      </c>
      <c r="P1740" t="n">
        <v>221.84</v>
      </c>
      <c r="Q1740" t="n">
        <v>444.56</v>
      </c>
      <c r="R1740" t="n">
        <v>89.5</v>
      </c>
      <c r="S1740" t="n">
        <v>48.21</v>
      </c>
      <c r="T1740" t="n">
        <v>14596.75</v>
      </c>
      <c r="U1740" t="n">
        <v>0.54</v>
      </c>
      <c r="V1740" t="n">
        <v>0.75</v>
      </c>
      <c r="W1740" t="n">
        <v>0.21</v>
      </c>
      <c r="X1740" t="n">
        <v>0.88</v>
      </c>
      <c r="Y1740" t="n">
        <v>1</v>
      </c>
      <c r="Z1740" t="n">
        <v>10</v>
      </c>
    </row>
    <row r="1741">
      <c r="A1741" t="n">
        <v>18</v>
      </c>
      <c r="B1741" t="n">
        <v>85</v>
      </c>
      <c r="C1741" t="inlineStr">
        <is>
          <t xml:space="preserve">CONCLUIDO	</t>
        </is>
      </c>
      <c r="D1741" t="n">
        <v>4.6563</v>
      </c>
      <c r="E1741" t="n">
        <v>21.48</v>
      </c>
      <c r="F1741" t="n">
        <v>18.09</v>
      </c>
      <c r="G1741" t="n">
        <v>36.17</v>
      </c>
      <c r="H1741" t="n">
        <v>0.5600000000000001</v>
      </c>
      <c r="I1741" t="n">
        <v>30</v>
      </c>
      <c r="J1741" t="n">
        <v>174.45</v>
      </c>
      <c r="K1741" t="n">
        <v>51.39</v>
      </c>
      <c r="L1741" t="n">
        <v>5.5</v>
      </c>
      <c r="M1741" t="n">
        <v>28</v>
      </c>
      <c r="N1741" t="n">
        <v>32.56</v>
      </c>
      <c r="O1741" t="n">
        <v>21749.39</v>
      </c>
      <c r="P1741" t="n">
        <v>220.5</v>
      </c>
      <c r="Q1741" t="n">
        <v>444.55</v>
      </c>
      <c r="R1741" t="n">
        <v>86.90000000000001</v>
      </c>
      <c r="S1741" t="n">
        <v>48.21</v>
      </c>
      <c r="T1741" t="n">
        <v>13307.33</v>
      </c>
      <c r="U1741" t="n">
        <v>0.55</v>
      </c>
      <c r="V1741" t="n">
        <v>0.75</v>
      </c>
      <c r="W1741" t="n">
        <v>0.21</v>
      </c>
      <c r="X1741" t="n">
        <v>0.8100000000000001</v>
      </c>
      <c r="Y1741" t="n">
        <v>1</v>
      </c>
      <c r="Z1741" t="n">
        <v>10</v>
      </c>
    </row>
    <row r="1742">
      <c r="A1742" t="n">
        <v>19</v>
      </c>
      <c r="B1742" t="n">
        <v>85</v>
      </c>
      <c r="C1742" t="inlineStr">
        <is>
          <t xml:space="preserve">CONCLUIDO	</t>
        </is>
      </c>
      <c r="D1742" t="n">
        <v>4.669</v>
      </c>
      <c r="E1742" t="n">
        <v>21.42</v>
      </c>
      <c r="F1742" t="n">
        <v>18.06</v>
      </c>
      <c r="G1742" t="n">
        <v>37.37</v>
      </c>
      <c r="H1742" t="n">
        <v>0.58</v>
      </c>
      <c r="I1742" t="n">
        <v>29</v>
      </c>
      <c r="J1742" t="n">
        <v>174.82</v>
      </c>
      <c r="K1742" t="n">
        <v>51.39</v>
      </c>
      <c r="L1742" t="n">
        <v>5.75</v>
      </c>
      <c r="M1742" t="n">
        <v>27</v>
      </c>
      <c r="N1742" t="n">
        <v>32.67</v>
      </c>
      <c r="O1742" t="n">
        <v>21794.75</v>
      </c>
      <c r="P1742" t="n">
        <v>219.6</v>
      </c>
      <c r="Q1742" t="n">
        <v>444.57</v>
      </c>
      <c r="R1742" t="n">
        <v>86.20999999999999</v>
      </c>
      <c r="S1742" t="n">
        <v>48.21</v>
      </c>
      <c r="T1742" t="n">
        <v>12963.17</v>
      </c>
      <c r="U1742" t="n">
        <v>0.5600000000000001</v>
      </c>
      <c r="V1742" t="n">
        <v>0.76</v>
      </c>
      <c r="W1742" t="n">
        <v>0.21</v>
      </c>
      <c r="X1742" t="n">
        <v>0.79</v>
      </c>
      <c r="Y1742" t="n">
        <v>1</v>
      </c>
      <c r="Z1742" t="n">
        <v>10</v>
      </c>
    </row>
    <row r="1743">
      <c r="A1743" t="n">
        <v>20</v>
      </c>
      <c r="B1743" t="n">
        <v>85</v>
      </c>
      <c r="C1743" t="inlineStr">
        <is>
          <t xml:space="preserve">CONCLUIDO	</t>
        </is>
      </c>
      <c r="D1743" t="n">
        <v>4.7151</v>
      </c>
      <c r="E1743" t="n">
        <v>21.21</v>
      </c>
      <c r="F1743" t="n">
        <v>17.92</v>
      </c>
      <c r="G1743" t="n">
        <v>39.82</v>
      </c>
      <c r="H1743" t="n">
        <v>0.61</v>
      </c>
      <c r="I1743" t="n">
        <v>27</v>
      </c>
      <c r="J1743" t="n">
        <v>175.18</v>
      </c>
      <c r="K1743" t="n">
        <v>51.39</v>
      </c>
      <c r="L1743" t="n">
        <v>6</v>
      </c>
      <c r="M1743" t="n">
        <v>25</v>
      </c>
      <c r="N1743" t="n">
        <v>32.79</v>
      </c>
      <c r="O1743" t="n">
        <v>21840.16</v>
      </c>
      <c r="P1743" t="n">
        <v>217.3</v>
      </c>
      <c r="Q1743" t="n">
        <v>444.58</v>
      </c>
      <c r="R1743" t="n">
        <v>81.11</v>
      </c>
      <c r="S1743" t="n">
        <v>48.21</v>
      </c>
      <c r="T1743" t="n">
        <v>10423.9</v>
      </c>
      <c r="U1743" t="n">
        <v>0.59</v>
      </c>
      <c r="V1743" t="n">
        <v>0.76</v>
      </c>
      <c r="W1743" t="n">
        <v>0.21</v>
      </c>
      <c r="X1743" t="n">
        <v>0.64</v>
      </c>
      <c r="Y1743" t="n">
        <v>1</v>
      </c>
      <c r="Z1743" t="n">
        <v>10</v>
      </c>
    </row>
    <row r="1744">
      <c r="A1744" t="n">
        <v>21</v>
      </c>
      <c r="B1744" t="n">
        <v>85</v>
      </c>
      <c r="C1744" t="inlineStr">
        <is>
          <t xml:space="preserve">CONCLUIDO	</t>
        </is>
      </c>
      <c r="D1744" t="n">
        <v>4.7135</v>
      </c>
      <c r="E1744" t="n">
        <v>21.22</v>
      </c>
      <c r="F1744" t="n">
        <v>17.96</v>
      </c>
      <c r="G1744" t="n">
        <v>41.45</v>
      </c>
      <c r="H1744" t="n">
        <v>0.63</v>
      </c>
      <c r="I1744" t="n">
        <v>26</v>
      </c>
      <c r="J1744" t="n">
        <v>175.55</v>
      </c>
      <c r="K1744" t="n">
        <v>51.39</v>
      </c>
      <c r="L1744" t="n">
        <v>6.25</v>
      </c>
      <c r="M1744" t="n">
        <v>24</v>
      </c>
      <c r="N1744" t="n">
        <v>32.91</v>
      </c>
      <c r="O1744" t="n">
        <v>21885.6</v>
      </c>
      <c r="P1744" t="n">
        <v>217.62</v>
      </c>
      <c r="Q1744" t="n">
        <v>444.55</v>
      </c>
      <c r="R1744" t="n">
        <v>83.43000000000001</v>
      </c>
      <c r="S1744" t="n">
        <v>48.21</v>
      </c>
      <c r="T1744" t="n">
        <v>11589</v>
      </c>
      <c r="U1744" t="n">
        <v>0.58</v>
      </c>
      <c r="V1744" t="n">
        <v>0.76</v>
      </c>
      <c r="W1744" t="n">
        <v>0.19</v>
      </c>
      <c r="X1744" t="n">
        <v>0.6899999999999999</v>
      </c>
      <c r="Y1744" t="n">
        <v>1</v>
      </c>
      <c r="Z1744" t="n">
        <v>10</v>
      </c>
    </row>
    <row r="1745">
      <c r="A1745" t="n">
        <v>22</v>
      </c>
      <c r="B1745" t="n">
        <v>85</v>
      </c>
      <c r="C1745" t="inlineStr">
        <is>
          <t xml:space="preserve">CONCLUIDO	</t>
        </is>
      </c>
      <c r="D1745" t="n">
        <v>4.7115</v>
      </c>
      <c r="E1745" t="n">
        <v>21.22</v>
      </c>
      <c r="F1745" t="n">
        <v>18</v>
      </c>
      <c r="G1745" t="n">
        <v>43.21</v>
      </c>
      <c r="H1745" t="n">
        <v>0.66</v>
      </c>
      <c r="I1745" t="n">
        <v>25</v>
      </c>
      <c r="J1745" t="n">
        <v>175.92</v>
      </c>
      <c r="K1745" t="n">
        <v>51.39</v>
      </c>
      <c r="L1745" t="n">
        <v>6.5</v>
      </c>
      <c r="M1745" t="n">
        <v>23</v>
      </c>
      <c r="N1745" t="n">
        <v>33.03</v>
      </c>
      <c r="O1745" t="n">
        <v>21931.08</v>
      </c>
      <c r="P1745" t="n">
        <v>217.58</v>
      </c>
      <c r="Q1745" t="n">
        <v>444.57</v>
      </c>
      <c r="R1745" t="n">
        <v>84.34999999999999</v>
      </c>
      <c r="S1745" t="n">
        <v>48.21</v>
      </c>
      <c r="T1745" t="n">
        <v>12054.37</v>
      </c>
      <c r="U1745" t="n">
        <v>0.57</v>
      </c>
      <c r="V1745" t="n">
        <v>0.76</v>
      </c>
      <c r="W1745" t="n">
        <v>0.21</v>
      </c>
      <c r="X1745" t="n">
        <v>0.73</v>
      </c>
      <c r="Y1745" t="n">
        <v>1</v>
      </c>
      <c r="Z1745" t="n">
        <v>10</v>
      </c>
    </row>
    <row r="1746">
      <c r="A1746" t="n">
        <v>23</v>
      </c>
      <c r="B1746" t="n">
        <v>85</v>
      </c>
      <c r="C1746" t="inlineStr">
        <is>
          <t xml:space="preserve">CONCLUIDO	</t>
        </is>
      </c>
      <c r="D1746" t="n">
        <v>4.7332</v>
      </c>
      <c r="E1746" t="n">
        <v>21.13</v>
      </c>
      <c r="F1746" t="n">
        <v>17.94</v>
      </c>
      <c r="G1746" t="n">
        <v>44.85</v>
      </c>
      <c r="H1746" t="n">
        <v>0.68</v>
      </c>
      <c r="I1746" t="n">
        <v>24</v>
      </c>
      <c r="J1746" t="n">
        <v>176.29</v>
      </c>
      <c r="K1746" t="n">
        <v>51.39</v>
      </c>
      <c r="L1746" t="n">
        <v>6.75</v>
      </c>
      <c r="M1746" t="n">
        <v>22</v>
      </c>
      <c r="N1746" t="n">
        <v>33.15</v>
      </c>
      <c r="O1746" t="n">
        <v>21976.61</v>
      </c>
      <c r="P1746" t="n">
        <v>216.41</v>
      </c>
      <c r="Q1746" t="n">
        <v>444.56</v>
      </c>
      <c r="R1746" t="n">
        <v>82.3</v>
      </c>
      <c r="S1746" t="n">
        <v>48.21</v>
      </c>
      <c r="T1746" t="n">
        <v>11033.02</v>
      </c>
      <c r="U1746" t="n">
        <v>0.59</v>
      </c>
      <c r="V1746" t="n">
        <v>0.76</v>
      </c>
      <c r="W1746" t="n">
        <v>0.2</v>
      </c>
      <c r="X1746" t="n">
        <v>0.66</v>
      </c>
      <c r="Y1746" t="n">
        <v>1</v>
      </c>
      <c r="Z1746" t="n">
        <v>10</v>
      </c>
    </row>
    <row r="1747">
      <c r="A1747" t="n">
        <v>24</v>
      </c>
      <c r="B1747" t="n">
        <v>85</v>
      </c>
      <c r="C1747" t="inlineStr">
        <is>
          <t xml:space="preserve">CONCLUIDO	</t>
        </is>
      </c>
      <c r="D1747" t="n">
        <v>4.7316</v>
      </c>
      <c r="E1747" t="n">
        <v>21.13</v>
      </c>
      <c r="F1747" t="n">
        <v>17.95</v>
      </c>
      <c r="G1747" t="n">
        <v>44.87</v>
      </c>
      <c r="H1747" t="n">
        <v>0.7</v>
      </c>
      <c r="I1747" t="n">
        <v>24</v>
      </c>
      <c r="J1747" t="n">
        <v>176.66</v>
      </c>
      <c r="K1747" t="n">
        <v>51.39</v>
      </c>
      <c r="L1747" t="n">
        <v>7</v>
      </c>
      <c r="M1747" t="n">
        <v>22</v>
      </c>
      <c r="N1747" t="n">
        <v>33.27</v>
      </c>
      <c r="O1747" t="n">
        <v>22022.17</v>
      </c>
      <c r="P1747" t="n">
        <v>215.99</v>
      </c>
      <c r="Q1747" t="n">
        <v>444.57</v>
      </c>
      <c r="R1747" t="n">
        <v>82.58</v>
      </c>
      <c r="S1747" t="n">
        <v>48.21</v>
      </c>
      <c r="T1747" t="n">
        <v>11176.52</v>
      </c>
      <c r="U1747" t="n">
        <v>0.58</v>
      </c>
      <c r="V1747" t="n">
        <v>0.76</v>
      </c>
      <c r="W1747" t="n">
        <v>0.2</v>
      </c>
      <c r="X1747" t="n">
        <v>0.67</v>
      </c>
      <c r="Y1747" t="n">
        <v>1</v>
      </c>
      <c r="Z1747" t="n">
        <v>10</v>
      </c>
    </row>
    <row r="1748">
      <c r="A1748" t="n">
        <v>25</v>
      </c>
      <c r="B1748" t="n">
        <v>85</v>
      </c>
      <c r="C1748" t="inlineStr">
        <is>
          <t xml:space="preserve">CONCLUIDO	</t>
        </is>
      </c>
      <c r="D1748" t="n">
        <v>4.7445</v>
      </c>
      <c r="E1748" t="n">
        <v>21.08</v>
      </c>
      <c r="F1748" t="n">
        <v>17.93</v>
      </c>
      <c r="G1748" t="n">
        <v>46.76</v>
      </c>
      <c r="H1748" t="n">
        <v>0.73</v>
      </c>
      <c r="I1748" t="n">
        <v>23</v>
      </c>
      <c r="J1748" t="n">
        <v>177.03</v>
      </c>
      <c r="K1748" t="n">
        <v>51.39</v>
      </c>
      <c r="L1748" t="n">
        <v>7.25</v>
      </c>
      <c r="M1748" t="n">
        <v>21</v>
      </c>
      <c r="N1748" t="n">
        <v>33.39</v>
      </c>
      <c r="O1748" t="n">
        <v>22067.77</v>
      </c>
      <c r="P1748" t="n">
        <v>215.49</v>
      </c>
      <c r="Q1748" t="n">
        <v>444.56</v>
      </c>
      <c r="R1748" t="n">
        <v>81.79000000000001</v>
      </c>
      <c r="S1748" t="n">
        <v>48.21</v>
      </c>
      <c r="T1748" t="n">
        <v>10785.33</v>
      </c>
      <c r="U1748" t="n">
        <v>0.59</v>
      </c>
      <c r="V1748" t="n">
        <v>0.76</v>
      </c>
      <c r="W1748" t="n">
        <v>0.2</v>
      </c>
      <c r="X1748" t="n">
        <v>0.65</v>
      </c>
      <c r="Y1748" t="n">
        <v>1</v>
      </c>
      <c r="Z1748" t="n">
        <v>10</v>
      </c>
    </row>
    <row r="1749">
      <c r="A1749" t="n">
        <v>26</v>
      </c>
      <c r="B1749" t="n">
        <v>85</v>
      </c>
      <c r="C1749" t="inlineStr">
        <is>
          <t xml:space="preserve">CONCLUIDO	</t>
        </is>
      </c>
      <c r="D1749" t="n">
        <v>4.7625</v>
      </c>
      <c r="E1749" t="n">
        <v>21</v>
      </c>
      <c r="F1749" t="n">
        <v>17.88</v>
      </c>
      <c r="G1749" t="n">
        <v>48.76</v>
      </c>
      <c r="H1749" t="n">
        <v>0.75</v>
      </c>
      <c r="I1749" t="n">
        <v>22</v>
      </c>
      <c r="J1749" t="n">
        <v>177.4</v>
      </c>
      <c r="K1749" t="n">
        <v>51.39</v>
      </c>
      <c r="L1749" t="n">
        <v>7.5</v>
      </c>
      <c r="M1749" t="n">
        <v>20</v>
      </c>
      <c r="N1749" t="n">
        <v>33.51</v>
      </c>
      <c r="O1749" t="n">
        <v>22113.42</v>
      </c>
      <c r="P1749" t="n">
        <v>214.7</v>
      </c>
      <c r="Q1749" t="n">
        <v>444.56</v>
      </c>
      <c r="R1749" t="n">
        <v>80.26000000000001</v>
      </c>
      <c r="S1749" t="n">
        <v>48.21</v>
      </c>
      <c r="T1749" t="n">
        <v>10024.23</v>
      </c>
      <c r="U1749" t="n">
        <v>0.6</v>
      </c>
      <c r="V1749" t="n">
        <v>0.76</v>
      </c>
      <c r="W1749" t="n">
        <v>0.2</v>
      </c>
      <c r="X1749" t="n">
        <v>0.6</v>
      </c>
      <c r="Y1749" t="n">
        <v>1</v>
      </c>
      <c r="Z1749" t="n">
        <v>10</v>
      </c>
    </row>
    <row r="1750">
      <c r="A1750" t="n">
        <v>27</v>
      </c>
      <c r="B1750" t="n">
        <v>85</v>
      </c>
      <c r="C1750" t="inlineStr">
        <is>
          <t xml:space="preserve">CONCLUIDO	</t>
        </is>
      </c>
      <c r="D1750" t="n">
        <v>4.7795</v>
      </c>
      <c r="E1750" t="n">
        <v>20.92</v>
      </c>
      <c r="F1750" t="n">
        <v>17.84</v>
      </c>
      <c r="G1750" t="n">
        <v>50.97</v>
      </c>
      <c r="H1750" t="n">
        <v>0.77</v>
      </c>
      <c r="I1750" t="n">
        <v>21</v>
      </c>
      <c r="J1750" t="n">
        <v>177.77</v>
      </c>
      <c r="K1750" t="n">
        <v>51.39</v>
      </c>
      <c r="L1750" t="n">
        <v>7.75</v>
      </c>
      <c r="M1750" t="n">
        <v>19</v>
      </c>
      <c r="N1750" t="n">
        <v>33.63</v>
      </c>
      <c r="O1750" t="n">
        <v>22159.1</v>
      </c>
      <c r="P1750" t="n">
        <v>213.34</v>
      </c>
      <c r="Q1750" t="n">
        <v>444.55</v>
      </c>
      <c r="R1750" t="n">
        <v>78.95</v>
      </c>
      <c r="S1750" t="n">
        <v>48.21</v>
      </c>
      <c r="T1750" t="n">
        <v>9373.08</v>
      </c>
      <c r="U1750" t="n">
        <v>0.61</v>
      </c>
      <c r="V1750" t="n">
        <v>0.76</v>
      </c>
      <c r="W1750" t="n">
        <v>0.2</v>
      </c>
      <c r="X1750" t="n">
        <v>0.5600000000000001</v>
      </c>
      <c r="Y1750" t="n">
        <v>1</v>
      </c>
      <c r="Z1750" t="n">
        <v>10</v>
      </c>
    </row>
    <row r="1751">
      <c r="A1751" t="n">
        <v>28</v>
      </c>
      <c r="B1751" t="n">
        <v>85</v>
      </c>
      <c r="C1751" t="inlineStr">
        <is>
          <t xml:space="preserve">CONCLUIDO	</t>
        </is>
      </c>
      <c r="D1751" t="n">
        <v>4.7783</v>
      </c>
      <c r="E1751" t="n">
        <v>20.93</v>
      </c>
      <c r="F1751" t="n">
        <v>17.84</v>
      </c>
      <c r="G1751" t="n">
        <v>50.98</v>
      </c>
      <c r="H1751" t="n">
        <v>0.8</v>
      </c>
      <c r="I1751" t="n">
        <v>21</v>
      </c>
      <c r="J1751" t="n">
        <v>178.14</v>
      </c>
      <c r="K1751" t="n">
        <v>51.39</v>
      </c>
      <c r="L1751" t="n">
        <v>8</v>
      </c>
      <c r="M1751" t="n">
        <v>19</v>
      </c>
      <c r="N1751" t="n">
        <v>33.75</v>
      </c>
      <c r="O1751" t="n">
        <v>22204.83</v>
      </c>
      <c r="P1751" t="n">
        <v>213.55</v>
      </c>
      <c r="Q1751" t="n">
        <v>444.57</v>
      </c>
      <c r="R1751" t="n">
        <v>79.05</v>
      </c>
      <c r="S1751" t="n">
        <v>48.21</v>
      </c>
      <c r="T1751" t="n">
        <v>9423.450000000001</v>
      </c>
      <c r="U1751" t="n">
        <v>0.61</v>
      </c>
      <c r="V1751" t="n">
        <v>0.76</v>
      </c>
      <c r="W1751" t="n">
        <v>0.2</v>
      </c>
      <c r="X1751" t="n">
        <v>0.57</v>
      </c>
      <c r="Y1751" t="n">
        <v>1</v>
      </c>
      <c r="Z1751" t="n">
        <v>10</v>
      </c>
    </row>
    <row r="1752">
      <c r="A1752" t="n">
        <v>29</v>
      </c>
      <c r="B1752" t="n">
        <v>85</v>
      </c>
      <c r="C1752" t="inlineStr">
        <is>
          <t xml:space="preserve">CONCLUIDO	</t>
        </is>
      </c>
      <c r="D1752" t="n">
        <v>4.7934</v>
      </c>
      <c r="E1752" t="n">
        <v>20.86</v>
      </c>
      <c r="F1752" t="n">
        <v>17.81</v>
      </c>
      <c r="G1752" t="n">
        <v>53.44</v>
      </c>
      <c r="H1752" t="n">
        <v>0.82</v>
      </c>
      <c r="I1752" t="n">
        <v>20</v>
      </c>
      <c r="J1752" t="n">
        <v>178.51</v>
      </c>
      <c r="K1752" t="n">
        <v>51.39</v>
      </c>
      <c r="L1752" t="n">
        <v>8.25</v>
      </c>
      <c r="M1752" t="n">
        <v>18</v>
      </c>
      <c r="N1752" t="n">
        <v>33.87</v>
      </c>
      <c r="O1752" t="n">
        <v>22250.6</v>
      </c>
      <c r="P1752" t="n">
        <v>212.71</v>
      </c>
      <c r="Q1752" t="n">
        <v>444.56</v>
      </c>
      <c r="R1752" t="n">
        <v>77.97</v>
      </c>
      <c r="S1752" t="n">
        <v>48.21</v>
      </c>
      <c r="T1752" t="n">
        <v>8891.440000000001</v>
      </c>
      <c r="U1752" t="n">
        <v>0.62</v>
      </c>
      <c r="V1752" t="n">
        <v>0.77</v>
      </c>
      <c r="W1752" t="n">
        <v>0.2</v>
      </c>
      <c r="X1752" t="n">
        <v>0.54</v>
      </c>
      <c r="Y1752" t="n">
        <v>1</v>
      </c>
      <c r="Z1752" t="n">
        <v>10</v>
      </c>
    </row>
    <row r="1753">
      <c r="A1753" t="n">
        <v>30</v>
      </c>
      <c r="B1753" t="n">
        <v>85</v>
      </c>
      <c r="C1753" t="inlineStr">
        <is>
          <t xml:space="preserve">CONCLUIDO	</t>
        </is>
      </c>
      <c r="D1753" t="n">
        <v>4.8114</v>
      </c>
      <c r="E1753" t="n">
        <v>20.78</v>
      </c>
      <c r="F1753" t="n">
        <v>17.77</v>
      </c>
      <c r="G1753" t="n">
        <v>56.11</v>
      </c>
      <c r="H1753" t="n">
        <v>0.84</v>
      </c>
      <c r="I1753" t="n">
        <v>19</v>
      </c>
      <c r="J1753" t="n">
        <v>178.88</v>
      </c>
      <c r="K1753" t="n">
        <v>51.39</v>
      </c>
      <c r="L1753" t="n">
        <v>8.5</v>
      </c>
      <c r="M1753" t="n">
        <v>17</v>
      </c>
      <c r="N1753" t="n">
        <v>33.99</v>
      </c>
      <c r="O1753" t="n">
        <v>22296.41</v>
      </c>
      <c r="P1753" t="n">
        <v>211.63</v>
      </c>
      <c r="Q1753" t="n">
        <v>444.57</v>
      </c>
      <c r="R1753" t="n">
        <v>76.48999999999999</v>
      </c>
      <c r="S1753" t="n">
        <v>48.21</v>
      </c>
      <c r="T1753" t="n">
        <v>8156.27</v>
      </c>
      <c r="U1753" t="n">
        <v>0.63</v>
      </c>
      <c r="V1753" t="n">
        <v>0.77</v>
      </c>
      <c r="W1753" t="n">
        <v>0.19</v>
      </c>
      <c r="X1753" t="n">
        <v>0.49</v>
      </c>
      <c r="Y1753" t="n">
        <v>1</v>
      </c>
      <c r="Z1753" t="n">
        <v>10</v>
      </c>
    </row>
    <row r="1754">
      <c r="A1754" t="n">
        <v>31</v>
      </c>
      <c r="B1754" t="n">
        <v>85</v>
      </c>
      <c r="C1754" t="inlineStr">
        <is>
          <t xml:space="preserve">CONCLUIDO	</t>
        </is>
      </c>
      <c r="D1754" t="n">
        <v>4.8174</v>
      </c>
      <c r="E1754" t="n">
        <v>20.76</v>
      </c>
      <c r="F1754" t="n">
        <v>17.74</v>
      </c>
      <c r="G1754" t="n">
        <v>56.03</v>
      </c>
      <c r="H1754" t="n">
        <v>0.87</v>
      </c>
      <c r="I1754" t="n">
        <v>19</v>
      </c>
      <c r="J1754" t="n">
        <v>179.26</v>
      </c>
      <c r="K1754" t="n">
        <v>51.39</v>
      </c>
      <c r="L1754" t="n">
        <v>8.75</v>
      </c>
      <c r="M1754" t="n">
        <v>17</v>
      </c>
      <c r="N1754" t="n">
        <v>34.11</v>
      </c>
      <c r="O1754" t="n">
        <v>22342.26</v>
      </c>
      <c r="P1754" t="n">
        <v>210.59</v>
      </c>
      <c r="Q1754" t="n">
        <v>444.56</v>
      </c>
      <c r="R1754" t="n">
        <v>75.39</v>
      </c>
      <c r="S1754" t="n">
        <v>48.21</v>
      </c>
      <c r="T1754" t="n">
        <v>7607.06</v>
      </c>
      <c r="U1754" t="n">
        <v>0.64</v>
      </c>
      <c r="V1754" t="n">
        <v>0.77</v>
      </c>
      <c r="W1754" t="n">
        <v>0.2</v>
      </c>
      <c r="X1754" t="n">
        <v>0.46</v>
      </c>
      <c r="Y1754" t="n">
        <v>1</v>
      </c>
      <c r="Z1754" t="n">
        <v>10</v>
      </c>
    </row>
    <row r="1755">
      <c r="A1755" t="n">
        <v>32</v>
      </c>
      <c r="B1755" t="n">
        <v>85</v>
      </c>
      <c r="C1755" t="inlineStr">
        <is>
          <t xml:space="preserve">CONCLUIDO	</t>
        </is>
      </c>
      <c r="D1755" t="n">
        <v>4.836</v>
      </c>
      <c r="E1755" t="n">
        <v>20.68</v>
      </c>
      <c r="F1755" t="n">
        <v>17.7</v>
      </c>
      <c r="G1755" t="n">
        <v>58.99</v>
      </c>
      <c r="H1755" t="n">
        <v>0.89</v>
      </c>
      <c r="I1755" t="n">
        <v>18</v>
      </c>
      <c r="J1755" t="n">
        <v>179.63</v>
      </c>
      <c r="K1755" t="n">
        <v>51.39</v>
      </c>
      <c r="L1755" t="n">
        <v>9</v>
      </c>
      <c r="M1755" t="n">
        <v>16</v>
      </c>
      <c r="N1755" t="n">
        <v>34.24</v>
      </c>
      <c r="O1755" t="n">
        <v>22388.15</v>
      </c>
      <c r="P1755" t="n">
        <v>209.6</v>
      </c>
      <c r="Q1755" t="n">
        <v>444.55</v>
      </c>
      <c r="R1755" t="n">
        <v>74.45</v>
      </c>
      <c r="S1755" t="n">
        <v>48.21</v>
      </c>
      <c r="T1755" t="n">
        <v>7140.6</v>
      </c>
      <c r="U1755" t="n">
        <v>0.65</v>
      </c>
      <c r="V1755" t="n">
        <v>0.77</v>
      </c>
      <c r="W1755" t="n">
        <v>0.18</v>
      </c>
      <c r="X1755" t="n">
        <v>0.42</v>
      </c>
      <c r="Y1755" t="n">
        <v>1</v>
      </c>
      <c r="Z1755" t="n">
        <v>10</v>
      </c>
    </row>
    <row r="1756">
      <c r="A1756" t="n">
        <v>33</v>
      </c>
      <c r="B1756" t="n">
        <v>85</v>
      </c>
      <c r="C1756" t="inlineStr">
        <is>
          <t xml:space="preserve">CONCLUIDO	</t>
        </is>
      </c>
      <c r="D1756" t="n">
        <v>4.8195</v>
      </c>
      <c r="E1756" t="n">
        <v>20.75</v>
      </c>
      <c r="F1756" t="n">
        <v>17.77</v>
      </c>
      <c r="G1756" t="n">
        <v>59.22</v>
      </c>
      <c r="H1756" t="n">
        <v>0.91</v>
      </c>
      <c r="I1756" t="n">
        <v>18</v>
      </c>
      <c r="J1756" t="n">
        <v>180</v>
      </c>
      <c r="K1756" t="n">
        <v>51.39</v>
      </c>
      <c r="L1756" t="n">
        <v>9.25</v>
      </c>
      <c r="M1756" t="n">
        <v>16</v>
      </c>
      <c r="N1756" t="n">
        <v>34.36</v>
      </c>
      <c r="O1756" t="n">
        <v>22434.08</v>
      </c>
      <c r="P1756" t="n">
        <v>210.23</v>
      </c>
      <c r="Q1756" t="n">
        <v>444.59</v>
      </c>
      <c r="R1756" t="n">
        <v>76.69</v>
      </c>
      <c r="S1756" t="n">
        <v>48.21</v>
      </c>
      <c r="T1756" t="n">
        <v>8260.719999999999</v>
      </c>
      <c r="U1756" t="n">
        <v>0.63</v>
      </c>
      <c r="V1756" t="n">
        <v>0.77</v>
      </c>
      <c r="W1756" t="n">
        <v>0.19</v>
      </c>
      <c r="X1756" t="n">
        <v>0.49</v>
      </c>
      <c r="Y1756" t="n">
        <v>1</v>
      </c>
      <c r="Z1756" t="n">
        <v>10</v>
      </c>
    </row>
    <row r="1757">
      <c r="A1757" t="n">
        <v>34</v>
      </c>
      <c r="B1757" t="n">
        <v>85</v>
      </c>
      <c r="C1757" t="inlineStr">
        <is>
          <t xml:space="preserve">CONCLUIDO	</t>
        </is>
      </c>
      <c r="D1757" t="n">
        <v>4.8308</v>
      </c>
      <c r="E1757" t="n">
        <v>20.7</v>
      </c>
      <c r="F1757" t="n">
        <v>17.75</v>
      </c>
      <c r="G1757" t="n">
        <v>62.65</v>
      </c>
      <c r="H1757" t="n">
        <v>0.93</v>
      </c>
      <c r="I1757" t="n">
        <v>17</v>
      </c>
      <c r="J1757" t="n">
        <v>180.37</v>
      </c>
      <c r="K1757" t="n">
        <v>51.39</v>
      </c>
      <c r="L1757" t="n">
        <v>9.5</v>
      </c>
      <c r="M1757" t="n">
        <v>15</v>
      </c>
      <c r="N1757" t="n">
        <v>34.48</v>
      </c>
      <c r="O1757" t="n">
        <v>22480.05</v>
      </c>
      <c r="P1757" t="n">
        <v>209.62</v>
      </c>
      <c r="Q1757" t="n">
        <v>444.55</v>
      </c>
      <c r="R1757" t="n">
        <v>76.15000000000001</v>
      </c>
      <c r="S1757" t="n">
        <v>48.21</v>
      </c>
      <c r="T1757" t="n">
        <v>7996.93</v>
      </c>
      <c r="U1757" t="n">
        <v>0.63</v>
      </c>
      <c r="V1757" t="n">
        <v>0.77</v>
      </c>
      <c r="W1757" t="n">
        <v>0.19</v>
      </c>
      <c r="X1757" t="n">
        <v>0.48</v>
      </c>
      <c r="Y1757" t="n">
        <v>1</v>
      </c>
      <c r="Z1757" t="n">
        <v>10</v>
      </c>
    </row>
    <row r="1758">
      <c r="A1758" t="n">
        <v>35</v>
      </c>
      <c r="B1758" t="n">
        <v>85</v>
      </c>
      <c r="C1758" t="inlineStr">
        <is>
          <t xml:space="preserve">CONCLUIDO	</t>
        </is>
      </c>
      <c r="D1758" t="n">
        <v>4.8322</v>
      </c>
      <c r="E1758" t="n">
        <v>20.69</v>
      </c>
      <c r="F1758" t="n">
        <v>17.75</v>
      </c>
      <c r="G1758" t="n">
        <v>62.63</v>
      </c>
      <c r="H1758" t="n">
        <v>0.96</v>
      </c>
      <c r="I1758" t="n">
        <v>17</v>
      </c>
      <c r="J1758" t="n">
        <v>180.75</v>
      </c>
      <c r="K1758" t="n">
        <v>51.39</v>
      </c>
      <c r="L1758" t="n">
        <v>9.75</v>
      </c>
      <c r="M1758" t="n">
        <v>15</v>
      </c>
      <c r="N1758" t="n">
        <v>34.6</v>
      </c>
      <c r="O1758" t="n">
        <v>22526.07</v>
      </c>
      <c r="P1758" t="n">
        <v>209.32</v>
      </c>
      <c r="Q1758" t="n">
        <v>444.62</v>
      </c>
      <c r="R1758" t="n">
        <v>75.81999999999999</v>
      </c>
      <c r="S1758" t="n">
        <v>48.21</v>
      </c>
      <c r="T1758" t="n">
        <v>7827.86</v>
      </c>
      <c r="U1758" t="n">
        <v>0.64</v>
      </c>
      <c r="V1758" t="n">
        <v>0.77</v>
      </c>
      <c r="W1758" t="n">
        <v>0.19</v>
      </c>
      <c r="X1758" t="n">
        <v>0.47</v>
      </c>
      <c r="Y1758" t="n">
        <v>1</v>
      </c>
      <c r="Z1758" t="n">
        <v>10</v>
      </c>
    </row>
    <row r="1759">
      <c r="A1759" t="n">
        <v>36</v>
      </c>
      <c r="B1759" t="n">
        <v>85</v>
      </c>
      <c r="C1759" t="inlineStr">
        <is>
          <t xml:space="preserve">CONCLUIDO	</t>
        </is>
      </c>
      <c r="D1759" t="n">
        <v>4.8519</v>
      </c>
      <c r="E1759" t="n">
        <v>20.61</v>
      </c>
      <c r="F1759" t="n">
        <v>17.7</v>
      </c>
      <c r="G1759" t="n">
        <v>66.36</v>
      </c>
      <c r="H1759" t="n">
        <v>0.98</v>
      </c>
      <c r="I1759" t="n">
        <v>16</v>
      </c>
      <c r="J1759" t="n">
        <v>181.12</v>
      </c>
      <c r="K1759" t="n">
        <v>51.39</v>
      </c>
      <c r="L1759" t="n">
        <v>10</v>
      </c>
      <c r="M1759" t="n">
        <v>14</v>
      </c>
      <c r="N1759" t="n">
        <v>34.73</v>
      </c>
      <c r="O1759" t="n">
        <v>22572.13</v>
      </c>
      <c r="P1759" t="n">
        <v>207.95</v>
      </c>
      <c r="Q1759" t="n">
        <v>444.56</v>
      </c>
      <c r="R1759" t="n">
        <v>74.26000000000001</v>
      </c>
      <c r="S1759" t="n">
        <v>48.21</v>
      </c>
      <c r="T1759" t="n">
        <v>7056.42</v>
      </c>
      <c r="U1759" t="n">
        <v>0.65</v>
      </c>
      <c r="V1759" t="n">
        <v>0.77</v>
      </c>
      <c r="W1759" t="n">
        <v>0.19</v>
      </c>
      <c r="X1759" t="n">
        <v>0.42</v>
      </c>
      <c r="Y1759" t="n">
        <v>1</v>
      </c>
      <c r="Z1759" t="n">
        <v>10</v>
      </c>
    </row>
    <row r="1760">
      <c r="A1760" t="n">
        <v>37</v>
      </c>
      <c r="B1760" t="n">
        <v>85</v>
      </c>
      <c r="C1760" t="inlineStr">
        <is>
          <t xml:space="preserve">CONCLUIDO	</t>
        </is>
      </c>
      <c r="D1760" t="n">
        <v>4.8475</v>
      </c>
      <c r="E1760" t="n">
        <v>20.63</v>
      </c>
      <c r="F1760" t="n">
        <v>17.71</v>
      </c>
      <c r="G1760" t="n">
        <v>66.43000000000001</v>
      </c>
      <c r="H1760" t="n">
        <v>1</v>
      </c>
      <c r="I1760" t="n">
        <v>16</v>
      </c>
      <c r="J1760" t="n">
        <v>181.49</v>
      </c>
      <c r="K1760" t="n">
        <v>51.39</v>
      </c>
      <c r="L1760" t="n">
        <v>10.25</v>
      </c>
      <c r="M1760" t="n">
        <v>14</v>
      </c>
      <c r="N1760" t="n">
        <v>34.85</v>
      </c>
      <c r="O1760" t="n">
        <v>22618.23</v>
      </c>
      <c r="P1760" t="n">
        <v>208.02</v>
      </c>
      <c r="Q1760" t="n">
        <v>444.56</v>
      </c>
      <c r="R1760" t="n">
        <v>74.92</v>
      </c>
      <c r="S1760" t="n">
        <v>48.21</v>
      </c>
      <c r="T1760" t="n">
        <v>7386.21</v>
      </c>
      <c r="U1760" t="n">
        <v>0.64</v>
      </c>
      <c r="V1760" t="n">
        <v>0.77</v>
      </c>
      <c r="W1760" t="n">
        <v>0.19</v>
      </c>
      <c r="X1760" t="n">
        <v>0.44</v>
      </c>
      <c r="Y1760" t="n">
        <v>1</v>
      </c>
      <c r="Z1760" t="n">
        <v>10</v>
      </c>
    </row>
    <row r="1761">
      <c r="A1761" t="n">
        <v>38</v>
      </c>
      <c r="B1761" t="n">
        <v>85</v>
      </c>
      <c r="C1761" t="inlineStr">
        <is>
          <t xml:space="preserve">CONCLUIDO	</t>
        </is>
      </c>
      <c r="D1761" t="n">
        <v>4.8488</v>
      </c>
      <c r="E1761" t="n">
        <v>20.62</v>
      </c>
      <c r="F1761" t="n">
        <v>17.71</v>
      </c>
      <c r="G1761" t="n">
        <v>66.41</v>
      </c>
      <c r="H1761" t="n">
        <v>1.02</v>
      </c>
      <c r="I1761" t="n">
        <v>16</v>
      </c>
      <c r="J1761" t="n">
        <v>181.87</v>
      </c>
      <c r="K1761" t="n">
        <v>51.39</v>
      </c>
      <c r="L1761" t="n">
        <v>10.5</v>
      </c>
      <c r="M1761" t="n">
        <v>14</v>
      </c>
      <c r="N1761" t="n">
        <v>34.98</v>
      </c>
      <c r="O1761" t="n">
        <v>22664.49</v>
      </c>
      <c r="P1761" t="n">
        <v>207.24</v>
      </c>
      <c r="Q1761" t="n">
        <v>444.55</v>
      </c>
      <c r="R1761" t="n">
        <v>74.77</v>
      </c>
      <c r="S1761" t="n">
        <v>48.21</v>
      </c>
      <c r="T1761" t="n">
        <v>7310.42</v>
      </c>
      <c r="U1761" t="n">
        <v>0.64</v>
      </c>
      <c r="V1761" t="n">
        <v>0.77</v>
      </c>
      <c r="W1761" t="n">
        <v>0.19</v>
      </c>
      <c r="X1761" t="n">
        <v>0.43</v>
      </c>
      <c r="Y1761" t="n">
        <v>1</v>
      </c>
      <c r="Z1761" t="n">
        <v>10</v>
      </c>
    </row>
    <row r="1762">
      <c r="A1762" t="n">
        <v>39</v>
      </c>
      <c r="B1762" t="n">
        <v>85</v>
      </c>
      <c r="C1762" t="inlineStr">
        <is>
          <t xml:space="preserve">CONCLUIDO	</t>
        </is>
      </c>
      <c r="D1762" t="n">
        <v>4.8659</v>
      </c>
      <c r="E1762" t="n">
        <v>20.55</v>
      </c>
      <c r="F1762" t="n">
        <v>17.67</v>
      </c>
      <c r="G1762" t="n">
        <v>70.68000000000001</v>
      </c>
      <c r="H1762" t="n">
        <v>1.05</v>
      </c>
      <c r="I1762" t="n">
        <v>15</v>
      </c>
      <c r="J1762" t="n">
        <v>182.24</v>
      </c>
      <c r="K1762" t="n">
        <v>51.39</v>
      </c>
      <c r="L1762" t="n">
        <v>10.75</v>
      </c>
      <c r="M1762" t="n">
        <v>13</v>
      </c>
      <c r="N1762" t="n">
        <v>35.1</v>
      </c>
      <c r="O1762" t="n">
        <v>22710.68</v>
      </c>
      <c r="P1762" t="n">
        <v>206.7</v>
      </c>
      <c r="Q1762" t="n">
        <v>444.55</v>
      </c>
      <c r="R1762" t="n">
        <v>73.48</v>
      </c>
      <c r="S1762" t="n">
        <v>48.21</v>
      </c>
      <c r="T1762" t="n">
        <v>6668.52</v>
      </c>
      <c r="U1762" t="n">
        <v>0.66</v>
      </c>
      <c r="V1762" t="n">
        <v>0.77</v>
      </c>
      <c r="W1762" t="n">
        <v>0.19</v>
      </c>
      <c r="X1762" t="n">
        <v>0.39</v>
      </c>
      <c r="Y1762" t="n">
        <v>1</v>
      </c>
      <c r="Z1762" t="n">
        <v>10</v>
      </c>
    </row>
    <row r="1763">
      <c r="A1763" t="n">
        <v>40</v>
      </c>
      <c r="B1763" t="n">
        <v>85</v>
      </c>
      <c r="C1763" t="inlineStr">
        <is>
          <t xml:space="preserve">CONCLUIDO	</t>
        </is>
      </c>
      <c r="D1763" t="n">
        <v>4.8663</v>
      </c>
      <c r="E1763" t="n">
        <v>20.55</v>
      </c>
      <c r="F1763" t="n">
        <v>17.67</v>
      </c>
      <c r="G1763" t="n">
        <v>70.67</v>
      </c>
      <c r="H1763" t="n">
        <v>1.07</v>
      </c>
      <c r="I1763" t="n">
        <v>15</v>
      </c>
      <c r="J1763" t="n">
        <v>182.62</v>
      </c>
      <c r="K1763" t="n">
        <v>51.39</v>
      </c>
      <c r="L1763" t="n">
        <v>11</v>
      </c>
      <c r="M1763" t="n">
        <v>13</v>
      </c>
      <c r="N1763" t="n">
        <v>35.22</v>
      </c>
      <c r="O1763" t="n">
        <v>22756.91</v>
      </c>
      <c r="P1763" t="n">
        <v>206.25</v>
      </c>
      <c r="Q1763" t="n">
        <v>444.57</v>
      </c>
      <c r="R1763" t="n">
        <v>73.31999999999999</v>
      </c>
      <c r="S1763" t="n">
        <v>48.21</v>
      </c>
      <c r="T1763" t="n">
        <v>6592.12</v>
      </c>
      <c r="U1763" t="n">
        <v>0.66</v>
      </c>
      <c r="V1763" t="n">
        <v>0.77</v>
      </c>
      <c r="W1763" t="n">
        <v>0.19</v>
      </c>
      <c r="X1763" t="n">
        <v>0.39</v>
      </c>
      <c r="Y1763" t="n">
        <v>1</v>
      </c>
      <c r="Z1763" t="n">
        <v>10</v>
      </c>
    </row>
    <row r="1764">
      <c r="A1764" t="n">
        <v>41</v>
      </c>
      <c r="B1764" t="n">
        <v>85</v>
      </c>
      <c r="C1764" t="inlineStr">
        <is>
          <t xml:space="preserve">CONCLUIDO	</t>
        </is>
      </c>
      <c r="D1764" t="n">
        <v>4.8672</v>
      </c>
      <c r="E1764" t="n">
        <v>20.55</v>
      </c>
      <c r="F1764" t="n">
        <v>17.66</v>
      </c>
      <c r="G1764" t="n">
        <v>70.66</v>
      </c>
      <c r="H1764" t="n">
        <v>1.09</v>
      </c>
      <c r="I1764" t="n">
        <v>15</v>
      </c>
      <c r="J1764" t="n">
        <v>182.99</v>
      </c>
      <c r="K1764" t="n">
        <v>51.39</v>
      </c>
      <c r="L1764" t="n">
        <v>11.25</v>
      </c>
      <c r="M1764" t="n">
        <v>13</v>
      </c>
      <c r="N1764" t="n">
        <v>35.35</v>
      </c>
      <c r="O1764" t="n">
        <v>22803.18</v>
      </c>
      <c r="P1764" t="n">
        <v>205.54</v>
      </c>
      <c r="Q1764" t="n">
        <v>444.57</v>
      </c>
      <c r="R1764" t="n">
        <v>73.15000000000001</v>
      </c>
      <c r="S1764" t="n">
        <v>48.21</v>
      </c>
      <c r="T1764" t="n">
        <v>6506.31</v>
      </c>
      <c r="U1764" t="n">
        <v>0.66</v>
      </c>
      <c r="V1764" t="n">
        <v>0.77</v>
      </c>
      <c r="W1764" t="n">
        <v>0.19</v>
      </c>
      <c r="X1764" t="n">
        <v>0.39</v>
      </c>
      <c r="Y1764" t="n">
        <v>1</v>
      </c>
      <c r="Z1764" t="n">
        <v>10</v>
      </c>
    </row>
    <row r="1765">
      <c r="A1765" t="n">
        <v>42</v>
      </c>
      <c r="B1765" t="n">
        <v>85</v>
      </c>
      <c r="C1765" t="inlineStr">
        <is>
          <t xml:space="preserve">CONCLUIDO	</t>
        </is>
      </c>
      <c r="D1765" t="n">
        <v>4.893</v>
      </c>
      <c r="E1765" t="n">
        <v>20.44</v>
      </c>
      <c r="F1765" t="n">
        <v>17.59</v>
      </c>
      <c r="G1765" t="n">
        <v>75.39</v>
      </c>
      <c r="H1765" t="n">
        <v>1.11</v>
      </c>
      <c r="I1765" t="n">
        <v>14</v>
      </c>
      <c r="J1765" t="n">
        <v>183.37</v>
      </c>
      <c r="K1765" t="n">
        <v>51.39</v>
      </c>
      <c r="L1765" t="n">
        <v>11.5</v>
      </c>
      <c r="M1765" t="n">
        <v>12</v>
      </c>
      <c r="N1765" t="n">
        <v>35.48</v>
      </c>
      <c r="O1765" t="n">
        <v>22849.49</v>
      </c>
      <c r="P1765" t="n">
        <v>204.78</v>
      </c>
      <c r="Q1765" t="n">
        <v>444.55</v>
      </c>
      <c r="R1765" t="n">
        <v>70.64</v>
      </c>
      <c r="S1765" t="n">
        <v>48.21</v>
      </c>
      <c r="T1765" t="n">
        <v>5253.55</v>
      </c>
      <c r="U1765" t="n">
        <v>0.68</v>
      </c>
      <c r="V1765" t="n">
        <v>0.78</v>
      </c>
      <c r="W1765" t="n">
        <v>0.19</v>
      </c>
      <c r="X1765" t="n">
        <v>0.31</v>
      </c>
      <c r="Y1765" t="n">
        <v>1</v>
      </c>
      <c r="Z1765" t="n">
        <v>10</v>
      </c>
    </row>
    <row r="1766">
      <c r="A1766" t="n">
        <v>43</v>
      </c>
      <c r="B1766" t="n">
        <v>85</v>
      </c>
      <c r="C1766" t="inlineStr">
        <is>
          <t xml:space="preserve">CONCLUIDO	</t>
        </is>
      </c>
      <c r="D1766" t="n">
        <v>4.88</v>
      </c>
      <c r="E1766" t="n">
        <v>20.49</v>
      </c>
      <c r="F1766" t="n">
        <v>17.64</v>
      </c>
      <c r="G1766" t="n">
        <v>75.62</v>
      </c>
      <c r="H1766" t="n">
        <v>1.13</v>
      </c>
      <c r="I1766" t="n">
        <v>14</v>
      </c>
      <c r="J1766" t="n">
        <v>183.74</v>
      </c>
      <c r="K1766" t="n">
        <v>51.39</v>
      </c>
      <c r="L1766" t="n">
        <v>11.75</v>
      </c>
      <c r="M1766" t="n">
        <v>12</v>
      </c>
      <c r="N1766" t="n">
        <v>35.6</v>
      </c>
      <c r="O1766" t="n">
        <v>22895.85</v>
      </c>
      <c r="P1766" t="n">
        <v>204.98</v>
      </c>
      <c r="Q1766" t="n">
        <v>444.55</v>
      </c>
      <c r="R1766" t="n">
        <v>72.88</v>
      </c>
      <c r="S1766" t="n">
        <v>48.21</v>
      </c>
      <c r="T1766" t="n">
        <v>6374.95</v>
      </c>
      <c r="U1766" t="n">
        <v>0.66</v>
      </c>
      <c r="V1766" t="n">
        <v>0.77</v>
      </c>
      <c r="W1766" t="n">
        <v>0.18</v>
      </c>
      <c r="X1766" t="n">
        <v>0.37</v>
      </c>
      <c r="Y1766" t="n">
        <v>1</v>
      </c>
      <c r="Z1766" t="n">
        <v>10</v>
      </c>
    </row>
    <row r="1767">
      <c r="A1767" t="n">
        <v>44</v>
      </c>
      <c r="B1767" t="n">
        <v>85</v>
      </c>
      <c r="C1767" t="inlineStr">
        <is>
          <t xml:space="preserve">CONCLUIDO	</t>
        </is>
      </c>
      <c r="D1767" t="n">
        <v>4.8742</v>
      </c>
      <c r="E1767" t="n">
        <v>20.52</v>
      </c>
      <c r="F1767" t="n">
        <v>17.67</v>
      </c>
      <c r="G1767" t="n">
        <v>75.72</v>
      </c>
      <c r="H1767" t="n">
        <v>1.16</v>
      </c>
      <c r="I1767" t="n">
        <v>14</v>
      </c>
      <c r="J1767" t="n">
        <v>184.12</v>
      </c>
      <c r="K1767" t="n">
        <v>51.39</v>
      </c>
      <c r="L1767" t="n">
        <v>12</v>
      </c>
      <c r="M1767" t="n">
        <v>12</v>
      </c>
      <c r="N1767" t="n">
        <v>35.73</v>
      </c>
      <c r="O1767" t="n">
        <v>22942.24</v>
      </c>
      <c r="P1767" t="n">
        <v>203.9</v>
      </c>
      <c r="Q1767" t="n">
        <v>444.55</v>
      </c>
      <c r="R1767" t="n">
        <v>73.56</v>
      </c>
      <c r="S1767" t="n">
        <v>48.21</v>
      </c>
      <c r="T1767" t="n">
        <v>6715.48</v>
      </c>
      <c r="U1767" t="n">
        <v>0.66</v>
      </c>
      <c r="V1767" t="n">
        <v>0.77</v>
      </c>
      <c r="W1767" t="n">
        <v>0.18</v>
      </c>
      <c r="X1767" t="n">
        <v>0.39</v>
      </c>
      <c r="Y1767" t="n">
        <v>1</v>
      </c>
      <c r="Z1767" t="n">
        <v>10</v>
      </c>
    </row>
    <row r="1768">
      <c r="A1768" t="n">
        <v>45</v>
      </c>
      <c r="B1768" t="n">
        <v>85</v>
      </c>
      <c r="C1768" t="inlineStr">
        <is>
          <t xml:space="preserve">CONCLUIDO	</t>
        </is>
      </c>
      <c r="D1768" t="n">
        <v>4.892</v>
      </c>
      <c r="E1768" t="n">
        <v>20.44</v>
      </c>
      <c r="F1768" t="n">
        <v>17.63</v>
      </c>
      <c r="G1768" t="n">
        <v>81.36</v>
      </c>
      <c r="H1768" t="n">
        <v>1.18</v>
      </c>
      <c r="I1768" t="n">
        <v>13</v>
      </c>
      <c r="J1768" t="n">
        <v>184.5</v>
      </c>
      <c r="K1768" t="n">
        <v>51.39</v>
      </c>
      <c r="L1768" t="n">
        <v>12.25</v>
      </c>
      <c r="M1768" t="n">
        <v>11</v>
      </c>
      <c r="N1768" t="n">
        <v>35.85</v>
      </c>
      <c r="O1768" t="n">
        <v>22988.69</v>
      </c>
      <c r="P1768" t="n">
        <v>203.17</v>
      </c>
      <c r="Q1768" t="n">
        <v>444.55</v>
      </c>
      <c r="R1768" t="n">
        <v>72.14</v>
      </c>
      <c r="S1768" t="n">
        <v>48.21</v>
      </c>
      <c r="T1768" t="n">
        <v>6008.98</v>
      </c>
      <c r="U1768" t="n">
        <v>0.67</v>
      </c>
      <c r="V1768" t="n">
        <v>0.77</v>
      </c>
      <c r="W1768" t="n">
        <v>0.18</v>
      </c>
      <c r="X1768" t="n">
        <v>0.35</v>
      </c>
      <c r="Y1768" t="n">
        <v>1</v>
      </c>
      <c r="Z1768" t="n">
        <v>10</v>
      </c>
    </row>
    <row r="1769">
      <c r="A1769" t="n">
        <v>46</v>
      </c>
      <c r="B1769" t="n">
        <v>85</v>
      </c>
      <c r="C1769" t="inlineStr">
        <is>
          <t xml:space="preserve">CONCLUIDO	</t>
        </is>
      </c>
      <c r="D1769" t="n">
        <v>4.8933</v>
      </c>
      <c r="E1769" t="n">
        <v>20.44</v>
      </c>
      <c r="F1769" t="n">
        <v>17.62</v>
      </c>
      <c r="G1769" t="n">
        <v>81.34</v>
      </c>
      <c r="H1769" t="n">
        <v>1.2</v>
      </c>
      <c r="I1769" t="n">
        <v>13</v>
      </c>
      <c r="J1769" t="n">
        <v>184.87</v>
      </c>
      <c r="K1769" t="n">
        <v>51.39</v>
      </c>
      <c r="L1769" t="n">
        <v>12.5</v>
      </c>
      <c r="M1769" t="n">
        <v>11</v>
      </c>
      <c r="N1769" t="n">
        <v>35.98</v>
      </c>
      <c r="O1769" t="n">
        <v>23035.17</v>
      </c>
      <c r="P1769" t="n">
        <v>203.01</v>
      </c>
      <c r="Q1769" t="n">
        <v>444.55</v>
      </c>
      <c r="R1769" t="n">
        <v>71.92</v>
      </c>
      <c r="S1769" t="n">
        <v>48.21</v>
      </c>
      <c r="T1769" t="n">
        <v>5902.05</v>
      </c>
      <c r="U1769" t="n">
        <v>0.67</v>
      </c>
      <c r="V1769" t="n">
        <v>0.77</v>
      </c>
      <c r="W1769" t="n">
        <v>0.18</v>
      </c>
      <c r="X1769" t="n">
        <v>0.35</v>
      </c>
      <c r="Y1769" t="n">
        <v>1</v>
      </c>
      <c r="Z1769" t="n">
        <v>10</v>
      </c>
    </row>
    <row r="1770">
      <c r="A1770" t="n">
        <v>47</v>
      </c>
      <c r="B1770" t="n">
        <v>85</v>
      </c>
      <c r="C1770" t="inlineStr">
        <is>
          <t xml:space="preserve">CONCLUIDO	</t>
        </is>
      </c>
      <c r="D1770" t="n">
        <v>4.8892</v>
      </c>
      <c r="E1770" t="n">
        <v>20.45</v>
      </c>
      <c r="F1770" t="n">
        <v>17.64</v>
      </c>
      <c r="G1770" t="n">
        <v>81.42</v>
      </c>
      <c r="H1770" t="n">
        <v>1.22</v>
      </c>
      <c r="I1770" t="n">
        <v>13</v>
      </c>
      <c r="J1770" t="n">
        <v>185.25</v>
      </c>
      <c r="K1770" t="n">
        <v>51.39</v>
      </c>
      <c r="L1770" t="n">
        <v>12.75</v>
      </c>
      <c r="M1770" t="n">
        <v>11</v>
      </c>
      <c r="N1770" t="n">
        <v>36.11</v>
      </c>
      <c r="O1770" t="n">
        <v>23081.7</v>
      </c>
      <c r="P1770" t="n">
        <v>203.07</v>
      </c>
      <c r="Q1770" t="n">
        <v>444.55</v>
      </c>
      <c r="R1770" t="n">
        <v>72.54000000000001</v>
      </c>
      <c r="S1770" t="n">
        <v>48.21</v>
      </c>
      <c r="T1770" t="n">
        <v>6209.56</v>
      </c>
      <c r="U1770" t="n">
        <v>0.66</v>
      </c>
      <c r="V1770" t="n">
        <v>0.77</v>
      </c>
      <c r="W1770" t="n">
        <v>0.19</v>
      </c>
      <c r="X1770" t="n">
        <v>0.36</v>
      </c>
      <c r="Y1770" t="n">
        <v>1</v>
      </c>
      <c r="Z1770" t="n">
        <v>10</v>
      </c>
    </row>
    <row r="1771">
      <c r="A1771" t="n">
        <v>48</v>
      </c>
      <c r="B1771" t="n">
        <v>85</v>
      </c>
      <c r="C1771" t="inlineStr">
        <is>
          <t xml:space="preserve">CONCLUIDO	</t>
        </is>
      </c>
      <c r="D1771" t="n">
        <v>4.896</v>
      </c>
      <c r="E1771" t="n">
        <v>20.42</v>
      </c>
      <c r="F1771" t="n">
        <v>17.61</v>
      </c>
      <c r="G1771" t="n">
        <v>81.29000000000001</v>
      </c>
      <c r="H1771" t="n">
        <v>1.24</v>
      </c>
      <c r="I1771" t="n">
        <v>13</v>
      </c>
      <c r="J1771" t="n">
        <v>185.63</v>
      </c>
      <c r="K1771" t="n">
        <v>51.39</v>
      </c>
      <c r="L1771" t="n">
        <v>13</v>
      </c>
      <c r="M1771" t="n">
        <v>11</v>
      </c>
      <c r="N1771" t="n">
        <v>36.24</v>
      </c>
      <c r="O1771" t="n">
        <v>23128.27</v>
      </c>
      <c r="P1771" t="n">
        <v>201.31</v>
      </c>
      <c r="Q1771" t="n">
        <v>444.58</v>
      </c>
      <c r="R1771" t="n">
        <v>71.53</v>
      </c>
      <c r="S1771" t="n">
        <v>48.21</v>
      </c>
      <c r="T1771" t="n">
        <v>5702.63</v>
      </c>
      <c r="U1771" t="n">
        <v>0.67</v>
      </c>
      <c r="V1771" t="n">
        <v>0.77</v>
      </c>
      <c r="W1771" t="n">
        <v>0.18</v>
      </c>
      <c r="X1771" t="n">
        <v>0.33</v>
      </c>
      <c r="Y1771" t="n">
        <v>1</v>
      </c>
      <c r="Z1771" t="n">
        <v>10</v>
      </c>
    </row>
    <row r="1772">
      <c r="A1772" t="n">
        <v>49</v>
      </c>
      <c r="B1772" t="n">
        <v>85</v>
      </c>
      <c r="C1772" t="inlineStr">
        <is>
          <t xml:space="preserve">CONCLUIDO	</t>
        </is>
      </c>
      <c r="D1772" t="n">
        <v>4.9107</v>
      </c>
      <c r="E1772" t="n">
        <v>20.36</v>
      </c>
      <c r="F1772" t="n">
        <v>17.58</v>
      </c>
      <c r="G1772" t="n">
        <v>87.92</v>
      </c>
      <c r="H1772" t="n">
        <v>1.26</v>
      </c>
      <c r="I1772" t="n">
        <v>12</v>
      </c>
      <c r="J1772" t="n">
        <v>186.01</v>
      </c>
      <c r="K1772" t="n">
        <v>51.39</v>
      </c>
      <c r="L1772" t="n">
        <v>13.25</v>
      </c>
      <c r="M1772" t="n">
        <v>10</v>
      </c>
      <c r="N1772" t="n">
        <v>36.36</v>
      </c>
      <c r="O1772" t="n">
        <v>23174.88</v>
      </c>
      <c r="P1772" t="n">
        <v>200.72</v>
      </c>
      <c r="Q1772" t="n">
        <v>444.55</v>
      </c>
      <c r="R1772" t="n">
        <v>70.70999999999999</v>
      </c>
      <c r="S1772" t="n">
        <v>48.21</v>
      </c>
      <c r="T1772" t="n">
        <v>5301.36</v>
      </c>
      <c r="U1772" t="n">
        <v>0.68</v>
      </c>
      <c r="V1772" t="n">
        <v>0.78</v>
      </c>
      <c r="W1772" t="n">
        <v>0.18</v>
      </c>
      <c r="X1772" t="n">
        <v>0.31</v>
      </c>
      <c r="Y1772" t="n">
        <v>1</v>
      </c>
      <c r="Z1772" t="n">
        <v>10</v>
      </c>
    </row>
    <row r="1773">
      <c r="A1773" t="n">
        <v>50</v>
      </c>
      <c r="B1773" t="n">
        <v>85</v>
      </c>
      <c r="C1773" t="inlineStr">
        <is>
          <t xml:space="preserve">CONCLUIDO	</t>
        </is>
      </c>
      <c r="D1773" t="n">
        <v>4.9093</v>
      </c>
      <c r="E1773" t="n">
        <v>20.37</v>
      </c>
      <c r="F1773" t="n">
        <v>17.59</v>
      </c>
      <c r="G1773" t="n">
        <v>87.95</v>
      </c>
      <c r="H1773" t="n">
        <v>1.29</v>
      </c>
      <c r="I1773" t="n">
        <v>12</v>
      </c>
      <c r="J1773" t="n">
        <v>186.38</v>
      </c>
      <c r="K1773" t="n">
        <v>51.39</v>
      </c>
      <c r="L1773" t="n">
        <v>13.5</v>
      </c>
      <c r="M1773" t="n">
        <v>10</v>
      </c>
      <c r="N1773" t="n">
        <v>36.49</v>
      </c>
      <c r="O1773" t="n">
        <v>23221.54</v>
      </c>
      <c r="P1773" t="n">
        <v>200.8</v>
      </c>
      <c r="Q1773" t="n">
        <v>444.55</v>
      </c>
      <c r="R1773" t="n">
        <v>70.84</v>
      </c>
      <c r="S1773" t="n">
        <v>48.21</v>
      </c>
      <c r="T1773" t="n">
        <v>5366.03</v>
      </c>
      <c r="U1773" t="n">
        <v>0.68</v>
      </c>
      <c r="V1773" t="n">
        <v>0.78</v>
      </c>
      <c r="W1773" t="n">
        <v>0.18</v>
      </c>
      <c r="X1773" t="n">
        <v>0.31</v>
      </c>
      <c r="Y1773" t="n">
        <v>1</v>
      </c>
      <c r="Z1773" t="n">
        <v>10</v>
      </c>
    </row>
    <row r="1774">
      <c r="A1774" t="n">
        <v>51</v>
      </c>
      <c r="B1774" t="n">
        <v>85</v>
      </c>
      <c r="C1774" t="inlineStr">
        <is>
          <t xml:space="preserve">CONCLUIDO	</t>
        </is>
      </c>
      <c r="D1774" t="n">
        <v>4.9108</v>
      </c>
      <c r="E1774" t="n">
        <v>20.36</v>
      </c>
      <c r="F1774" t="n">
        <v>17.58</v>
      </c>
      <c r="G1774" t="n">
        <v>87.92</v>
      </c>
      <c r="H1774" t="n">
        <v>1.31</v>
      </c>
      <c r="I1774" t="n">
        <v>12</v>
      </c>
      <c r="J1774" t="n">
        <v>186.76</v>
      </c>
      <c r="K1774" t="n">
        <v>51.39</v>
      </c>
      <c r="L1774" t="n">
        <v>13.75</v>
      </c>
      <c r="M1774" t="n">
        <v>10</v>
      </c>
      <c r="N1774" t="n">
        <v>36.62</v>
      </c>
      <c r="O1774" t="n">
        <v>23268.24</v>
      </c>
      <c r="P1774" t="n">
        <v>201.03</v>
      </c>
      <c r="Q1774" t="n">
        <v>444.55</v>
      </c>
      <c r="R1774" t="n">
        <v>70.69</v>
      </c>
      <c r="S1774" t="n">
        <v>48.21</v>
      </c>
      <c r="T1774" t="n">
        <v>5289.97</v>
      </c>
      <c r="U1774" t="n">
        <v>0.68</v>
      </c>
      <c r="V1774" t="n">
        <v>0.78</v>
      </c>
      <c r="W1774" t="n">
        <v>0.18</v>
      </c>
      <c r="X1774" t="n">
        <v>0.31</v>
      </c>
      <c r="Y1774" t="n">
        <v>1</v>
      </c>
      <c r="Z1774" t="n">
        <v>10</v>
      </c>
    </row>
    <row r="1775">
      <c r="A1775" t="n">
        <v>52</v>
      </c>
      <c r="B1775" t="n">
        <v>85</v>
      </c>
      <c r="C1775" t="inlineStr">
        <is>
          <t xml:space="preserve">CONCLUIDO	</t>
        </is>
      </c>
      <c r="D1775" t="n">
        <v>4.919</v>
      </c>
      <c r="E1775" t="n">
        <v>20.33</v>
      </c>
      <c r="F1775" t="n">
        <v>17.55</v>
      </c>
      <c r="G1775" t="n">
        <v>87.75</v>
      </c>
      <c r="H1775" t="n">
        <v>1.33</v>
      </c>
      <c r="I1775" t="n">
        <v>12</v>
      </c>
      <c r="J1775" t="n">
        <v>187.14</v>
      </c>
      <c r="K1775" t="n">
        <v>51.39</v>
      </c>
      <c r="L1775" t="n">
        <v>14</v>
      </c>
      <c r="M1775" t="n">
        <v>10</v>
      </c>
      <c r="N1775" t="n">
        <v>36.75</v>
      </c>
      <c r="O1775" t="n">
        <v>23314.98</v>
      </c>
      <c r="P1775" t="n">
        <v>199.66</v>
      </c>
      <c r="Q1775" t="n">
        <v>444.57</v>
      </c>
      <c r="R1775" t="n">
        <v>69.47</v>
      </c>
      <c r="S1775" t="n">
        <v>48.21</v>
      </c>
      <c r="T1775" t="n">
        <v>4678.74</v>
      </c>
      <c r="U1775" t="n">
        <v>0.6899999999999999</v>
      </c>
      <c r="V1775" t="n">
        <v>0.78</v>
      </c>
      <c r="W1775" t="n">
        <v>0.18</v>
      </c>
      <c r="X1775" t="n">
        <v>0.27</v>
      </c>
      <c r="Y1775" t="n">
        <v>1</v>
      </c>
      <c r="Z1775" t="n">
        <v>10</v>
      </c>
    </row>
    <row r="1776">
      <c r="A1776" t="n">
        <v>53</v>
      </c>
      <c r="B1776" t="n">
        <v>85</v>
      </c>
      <c r="C1776" t="inlineStr">
        <is>
          <t xml:space="preserve">CONCLUIDO	</t>
        </is>
      </c>
      <c r="D1776" t="n">
        <v>4.9287</v>
      </c>
      <c r="E1776" t="n">
        <v>20.29</v>
      </c>
      <c r="F1776" t="n">
        <v>17.54</v>
      </c>
      <c r="G1776" t="n">
        <v>95.69</v>
      </c>
      <c r="H1776" t="n">
        <v>1.35</v>
      </c>
      <c r="I1776" t="n">
        <v>11</v>
      </c>
      <c r="J1776" t="n">
        <v>187.52</v>
      </c>
      <c r="K1776" t="n">
        <v>51.39</v>
      </c>
      <c r="L1776" t="n">
        <v>14.25</v>
      </c>
      <c r="M1776" t="n">
        <v>9</v>
      </c>
      <c r="N1776" t="n">
        <v>36.88</v>
      </c>
      <c r="O1776" t="n">
        <v>23361.77</v>
      </c>
      <c r="P1776" t="n">
        <v>198.38</v>
      </c>
      <c r="Q1776" t="n">
        <v>444.55</v>
      </c>
      <c r="R1776" t="n">
        <v>69.44</v>
      </c>
      <c r="S1776" t="n">
        <v>48.21</v>
      </c>
      <c r="T1776" t="n">
        <v>4672.41</v>
      </c>
      <c r="U1776" t="n">
        <v>0.6899999999999999</v>
      </c>
      <c r="V1776" t="n">
        <v>0.78</v>
      </c>
      <c r="W1776" t="n">
        <v>0.18</v>
      </c>
      <c r="X1776" t="n">
        <v>0.27</v>
      </c>
      <c r="Y1776" t="n">
        <v>1</v>
      </c>
      <c r="Z1776" t="n">
        <v>10</v>
      </c>
    </row>
    <row r="1777">
      <c r="A1777" t="n">
        <v>54</v>
      </c>
      <c r="B1777" t="n">
        <v>85</v>
      </c>
      <c r="C1777" t="inlineStr">
        <is>
          <t xml:space="preserve">CONCLUIDO	</t>
        </is>
      </c>
      <c r="D1777" t="n">
        <v>4.925</v>
      </c>
      <c r="E1777" t="n">
        <v>20.3</v>
      </c>
      <c r="F1777" t="n">
        <v>17.56</v>
      </c>
      <c r="G1777" t="n">
        <v>95.78</v>
      </c>
      <c r="H1777" t="n">
        <v>1.37</v>
      </c>
      <c r="I1777" t="n">
        <v>11</v>
      </c>
      <c r="J1777" t="n">
        <v>187.9</v>
      </c>
      <c r="K1777" t="n">
        <v>51.39</v>
      </c>
      <c r="L1777" t="n">
        <v>14.5</v>
      </c>
      <c r="M1777" t="n">
        <v>9</v>
      </c>
      <c r="N1777" t="n">
        <v>37.01</v>
      </c>
      <c r="O1777" t="n">
        <v>23408.6</v>
      </c>
      <c r="P1777" t="n">
        <v>198.16</v>
      </c>
      <c r="Q1777" t="n">
        <v>444.55</v>
      </c>
      <c r="R1777" t="n">
        <v>69.79000000000001</v>
      </c>
      <c r="S1777" t="n">
        <v>48.21</v>
      </c>
      <c r="T1777" t="n">
        <v>4846.98</v>
      </c>
      <c r="U1777" t="n">
        <v>0.6899999999999999</v>
      </c>
      <c r="V1777" t="n">
        <v>0.78</v>
      </c>
      <c r="W1777" t="n">
        <v>0.18</v>
      </c>
      <c r="X1777" t="n">
        <v>0.28</v>
      </c>
      <c r="Y1777" t="n">
        <v>1</v>
      </c>
      <c r="Z1777" t="n">
        <v>10</v>
      </c>
    </row>
    <row r="1778">
      <c r="A1778" t="n">
        <v>55</v>
      </c>
      <c r="B1778" t="n">
        <v>85</v>
      </c>
      <c r="C1778" t="inlineStr">
        <is>
          <t xml:space="preserve">CONCLUIDO	</t>
        </is>
      </c>
      <c r="D1778" t="n">
        <v>4.9233</v>
      </c>
      <c r="E1778" t="n">
        <v>20.31</v>
      </c>
      <c r="F1778" t="n">
        <v>17.57</v>
      </c>
      <c r="G1778" t="n">
        <v>95.81999999999999</v>
      </c>
      <c r="H1778" t="n">
        <v>1.39</v>
      </c>
      <c r="I1778" t="n">
        <v>11</v>
      </c>
      <c r="J1778" t="n">
        <v>188.28</v>
      </c>
      <c r="K1778" t="n">
        <v>51.39</v>
      </c>
      <c r="L1778" t="n">
        <v>14.75</v>
      </c>
      <c r="M1778" t="n">
        <v>9</v>
      </c>
      <c r="N1778" t="n">
        <v>37.14</v>
      </c>
      <c r="O1778" t="n">
        <v>23455.48</v>
      </c>
      <c r="P1778" t="n">
        <v>198.44</v>
      </c>
      <c r="Q1778" t="n">
        <v>444.56</v>
      </c>
      <c r="R1778" t="n">
        <v>70.09999999999999</v>
      </c>
      <c r="S1778" t="n">
        <v>48.21</v>
      </c>
      <c r="T1778" t="n">
        <v>5000.03</v>
      </c>
      <c r="U1778" t="n">
        <v>0.6899999999999999</v>
      </c>
      <c r="V1778" t="n">
        <v>0.78</v>
      </c>
      <c r="W1778" t="n">
        <v>0.18</v>
      </c>
      <c r="X1778" t="n">
        <v>0.29</v>
      </c>
      <c r="Y1778" t="n">
        <v>1</v>
      </c>
      <c r="Z1778" t="n">
        <v>10</v>
      </c>
    </row>
    <row r="1779">
      <c r="A1779" t="n">
        <v>56</v>
      </c>
      <c r="B1779" t="n">
        <v>85</v>
      </c>
      <c r="C1779" t="inlineStr">
        <is>
          <t xml:space="preserve">CONCLUIDO	</t>
        </is>
      </c>
      <c r="D1779" t="n">
        <v>4.9242</v>
      </c>
      <c r="E1779" t="n">
        <v>20.31</v>
      </c>
      <c r="F1779" t="n">
        <v>17.56</v>
      </c>
      <c r="G1779" t="n">
        <v>95.8</v>
      </c>
      <c r="H1779" t="n">
        <v>1.41</v>
      </c>
      <c r="I1779" t="n">
        <v>11</v>
      </c>
      <c r="J1779" t="n">
        <v>188.66</v>
      </c>
      <c r="K1779" t="n">
        <v>51.39</v>
      </c>
      <c r="L1779" t="n">
        <v>15</v>
      </c>
      <c r="M1779" t="n">
        <v>9</v>
      </c>
      <c r="N1779" t="n">
        <v>37.27</v>
      </c>
      <c r="O1779" t="n">
        <v>23502.4</v>
      </c>
      <c r="P1779" t="n">
        <v>197.82</v>
      </c>
      <c r="Q1779" t="n">
        <v>444.57</v>
      </c>
      <c r="R1779" t="n">
        <v>69.95999999999999</v>
      </c>
      <c r="S1779" t="n">
        <v>48.21</v>
      </c>
      <c r="T1779" t="n">
        <v>4928.93</v>
      </c>
      <c r="U1779" t="n">
        <v>0.6899999999999999</v>
      </c>
      <c r="V1779" t="n">
        <v>0.78</v>
      </c>
      <c r="W1779" t="n">
        <v>0.18</v>
      </c>
      <c r="X1779" t="n">
        <v>0.29</v>
      </c>
      <c r="Y1779" t="n">
        <v>1</v>
      </c>
      <c r="Z1779" t="n">
        <v>10</v>
      </c>
    </row>
    <row r="1780">
      <c r="A1780" t="n">
        <v>57</v>
      </c>
      <c r="B1780" t="n">
        <v>85</v>
      </c>
      <c r="C1780" t="inlineStr">
        <is>
          <t xml:space="preserve">CONCLUIDO	</t>
        </is>
      </c>
      <c r="D1780" t="n">
        <v>4.9238</v>
      </c>
      <c r="E1780" t="n">
        <v>20.31</v>
      </c>
      <c r="F1780" t="n">
        <v>17.56</v>
      </c>
      <c r="G1780" t="n">
        <v>95.8</v>
      </c>
      <c r="H1780" t="n">
        <v>1.43</v>
      </c>
      <c r="I1780" t="n">
        <v>11</v>
      </c>
      <c r="J1780" t="n">
        <v>189.04</v>
      </c>
      <c r="K1780" t="n">
        <v>51.39</v>
      </c>
      <c r="L1780" t="n">
        <v>15.25</v>
      </c>
      <c r="M1780" t="n">
        <v>9</v>
      </c>
      <c r="N1780" t="n">
        <v>37.4</v>
      </c>
      <c r="O1780" t="n">
        <v>23549.36</v>
      </c>
      <c r="P1780" t="n">
        <v>197.61</v>
      </c>
      <c r="Q1780" t="n">
        <v>444.55</v>
      </c>
      <c r="R1780" t="n">
        <v>69.95</v>
      </c>
      <c r="S1780" t="n">
        <v>48.21</v>
      </c>
      <c r="T1780" t="n">
        <v>4925.64</v>
      </c>
      <c r="U1780" t="n">
        <v>0.6899999999999999</v>
      </c>
      <c r="V1780" t="n">
        <v>0.78</v>
      </c>
      <c r="W1780" t="n">
        <v>0.18</v>
      </c>
      <c r="X1780" t="n">
        <v>0.29</v>
      </c>
      <c r="Y1780" t="n">
        <v>1</v>
      </c>
      <c r="Z1780" t="n">
        <v>10</v>
      </c>
    </row>
    <row r="1781">
      <c r="A1781" t="n">
        <v>58</v>
      </c>
      <c r="B1781" t="n">
        <v>85</v>
      </c>
      <c r="C1781" t="inlineStr">
        <is>
          <t xml:space="preserve">CONCLUIDO	</t>
        </is>
      </c>
      <c r="D1781" t="n">
        <v>4.9219</v>
      </c>
      <c r="E1781" t="n">
        <v>20.32</v>
      </c>
      <c r="F1781" t="n">
        <v>17.57</v>
      </c>
      <c r="G1781" t="n">
        <v>95.84999999999999</v>
      </c>
      <c r="H1781" t="n">
        <v>1.45</v>
      </c>
      <c r="I1781" t="n">
        <v>11</v>
      </c>
      <c r="J1781" t="n">
        <v>189.42</v>
      </c>
      <c r="K1781" t="n">
        <v>51.39</v>
      </c>
      <c r="L1781" t="n">
        <v>15.5</v>
      </c>
      <c r="M1781" t="n">
        <v>9</v>
      </c>
      <c r="N1781" t="n">
        <v>37.53</v>
      </c>
      <c r="O1781" t="n">
        <v>23596.37</v>
      </c>
      <c r="P1781" t="n">
        <v>196.85</v>
      </c>
      <c r="Q1781" t="n">
        <v>444.55</v>
      </c>
      <c r="R1781" t="n">
        <v>70.3</v>
      </c>
      <c r="S1781" t="n">
        <v>48.21</v>
      </c>
      <c r="T1781" t="n">
        <v>5100.17</v>
      </c>
      <c r="U1781" t="n">
        <v>0.6899999999999999</v>
      </c>
      <c r="V1781" t="n">
        <v>0.78</v>
      </c>
      <c r="W1781" t="n">
        <v>0.18</v>
      </c>
      <c r="X1781" t="n">
        <v>0.3</v>
      </c>
      <c r="Y1781" t="n">
        <v>1</v>
      </c>
      <c r="Z1781" t="n">
        <v>10</v>
      </c>
    </row>
    <row r="1782">
      <c r="A1782" t="n">
        <v>59</v>
      </c>
      <c r="B1782" t="n">
        <v>85</v>
      </c>
      <c r="C1782" t="inlineStr">
        <is>
          <t xml:space="preserve">CONCLUIDO	</t>
        </is>
      </c>
      <c r="D1782" t="n">
        <v>4.9438</v>
      </c>
      <c r="E1782" t="n">
        <v>20.23</v>
      </c>
      <c r="F1782" t="n">
        <v>17.52</v>
      </c>
      <c r="G1782" t="n">
        <v>105.09</v>
      </c>
      <c r="H1782" t="n">
        <v>1.47</v>
      </c>
      <c r="I1782" t="n">
        <v>10</v>
      </c>
      <c r="J1782" t="n">
        <v>189.81</v>
      </c>
      <c r="K1782" t="n">
        <v>51.39</v>
      </c>
      <c r="L1782" t="n">
        <v>15.75</v>
      </c>
      <c r="M1782" t="n">
        <v>8</v>
      </c>
      <c r="N1782" t="n">
        <v>37.66</v>
      </c>
      <c r="O1782" t="n">
        <v>23643.43</v>
      </c>
      <c r="P1782" t="n">
        <v>195.78</v>
      </c>
      <c r="Q1782" t="n">
        <v>444.55</v>
      </c>
      <c r="R1782" t="n">
        <v>68.42</v>
      </c>
      <c r="S1782" t="n">
        <v>48.21</v>
      </c>
      <c r="T1782" t="n">
        <v>4163.69</v>
      </c>
      <c r="U1782" t="n">
        <v>0.7</v>
      </c>
      <c r="V1782" t="n">
        <v>0.78</v>
      </c>
      <c r="W1782" t="n">
        <v>0.18</v>
      </c>
      <c r="X1782" t="n">
        <v>0.24</v>
      </c>
      <c r="Y1782" t="n">
        <v>1</v>
      </c>
      <c r="Z1782" t="n">
        <v>10</v>
      </c>
    </row>
    <row r="1783">
      <c r="A1783" t="n">
        <v>60</v>
      </c>
      <c r="B1783" t="n">
        <v>85</v>
      </c>
      <c r="C1783" t="inlineStr">
        <is>
          <t xml:space="preserve">CONCLUIDO	</t>
        </is>
      </c>
      <c r="D1783" t="n">
        <v>4.9425</v>
      </c>
      <c r="E1783" t="n">
        <v>20.23</v>
      </c>
      <c r="F1783" t="n">
        <v>17.52</v>
      </c>
      <c r="G1783" t="n">
        <v>105.13</v>
      </c>
      <c r="H1783" t="n">
        <v>1.49</v>
      </c>
      <c r="I1783" t="n">
        <v>10</v>
      </c>
      <c r="J1783" t="n">
        <v>190.19</v>
      </c>
      <c r="K1783" t="n">
        <v>51.39</v>
      </c>
      <c r="L1783" t="n">
        <v>16</v>
      </c>
      <c r="M1783" t="n">
        <v>8</v>
      </c>
      <c r="N1783" t="n">
        <v>37.79</v>
      </c>
      <c r="O1783" t="n">
        <v>23690.52</v>
      </c>
      <c r="P1783" t="n">
        <v>196.32</v>
      </c>
      <c r="Q1783" t="n">
        <v>444.55</v>
      </c>
      <c r="R1783" t="n">
        <v>68.54000000000001</v>
      </c>
      <c r="S1783" t="n">
        <v>48.21</v>
      </c>
      <c r="T1783" t="n">
        <v>4223.35</v>
      </c>
      <c r="U1783" t="n">
        <v>0.7</v>
      </c>
      <c r="V1783" t="n">
        <v>0.78</v>
      </c>
      <c r="W1783" t="n">
        <v>0.18</v>
      </c>
      <c r="X1783" t="n">
        <v>0.24</v>
      </c>
      <c r="Y1783" t="n">
        <v>1</v>
      </c>
      <c r="Z1783" t="n">
        <v>10</v>
      </c>
    </row>
    <row r="1784">
      <c r="A1784" t="n">
        <v>61</v>
      </c>
      <c r="B1784" t="n">
        <v>85</v>
      </c>
      <c r="C1784" t="inlineStr">
        <is>
          <t xml:space="preserve">CONCLUIDO	</t>
        </is>
      </c>
      <c r="D1784" t="n">
        <v>4.9472</v>
      </c>
      <c r="E1784" t="n">
        <v>20.21</v>
      </c>
      <c r="F1784" t="n">
        <v>17.5</v>
      </c>
      <c r="G1784" t="n">
        <v>105.01</v>
      </c>
      <c r="H1784" t="n">
        <v>1.51</v>
      </c>
      <c r="I1784" t="n">
        <v>10</v>
      </c>
      <c r="J1784" t="n">
        <v>190.57</v>
      </c>
      <c r="K1784" t="n">
        <v>51.39</v>
      </c>
      <c r="L1784" t="n">
        <v>16.25</v>
      </c>
      <c r="M1784" t="n">
        <v>8</v>
      </c>
      <c r="N1784" t="n">
        <v>37.93</v>
      </c>
      <c r="O1784" t="n">
        <v>23737.67</v>
      </c>
      <c r="P1784" t="n">
        <v>195.3</v>
      </c>
      <c r="Q1784" t="n">
        <v>444.55</v>
      </c>
      <c r="R1784" t="n">
        <v>67.76000000000001</v>
      </c>
      <c r="S1784" t="n">
        <v>48.21</v>
      </c>
      <c r="T1784" t="n">
        <v>3836.7</v>
      </c>
      <c r="U1784" t="n">
        <v>0.71</v>
      </c>
      <c r="V1784" t="n">
        <v>0.78</v>
      </c>
      <c r="W1784" t="n">
        <v>0.18</v>
      </c>
      <c r="X1784" t="n">
        <v>0.23</v>
      </c>
      <c r="Y1784" t="n">
        <v>1</v>
      </c>
      <c r="Z1784" t="n">
        <v>10</v>
      </c>
    </row>
    <row r="1785">
      <c r="A1785" t="n">
        <v>62</v>
      </c>
      <c r="B1785" t="n">
        <v>85</v>
      </c>
      <c r="C1785" t="inlineStr">
        <is>
          <t xml:space="preserve">CONCLUIDO	</t>
        </is>
      </c>
      <c r="D1785" t="n">
        <v>4.9536</v>
      </c>
      <c r="E1785" t="n">
        <v>20.19</v>
      </c>
      <c r="F1785" t="n">
        <v>17.48</v>
      </c>
      <c r="G1785" t="n">
        <v>104.86</v>
      </c>
      <c r="H1785" t="n">
        <v>1.53</v>
      </c>
      <c r="I1785" t="n">
        <v>10</v>
      </c>
      <c r="J1785" t="n">
        <v>190.95</v>
      </c>
      <c r="K1785" t="n">
        <v>51.39</v>
      </c>
      <c r="L1785" t="n">
        <v>16.5</v>
      </c>
      <c r="M1785" t="n">
        <v>8</v>
      </c>
      <c r="N1785" t="n">
        <v>38.06</v>
      </c>
      <c r="O1785" t="n">
        <v>23784.85</v>
      </c>
      <c r="P1785" t="n">
        <v>194.53</v>
      </c>
      <c r="Q1785" t="n">
        <v>444.55</v>
      </c>
      <c r="R1785" t="n">
        <v>66.95</v>
      </c>
      <c r="S1785" t="n">
        <v>48.21</v>
      </c>
      <c r="T1785" t="n">
        <v>3430.35</v>
      </c>
      <c r="U1785" t="n">
        <v>0.72</v>
      </c>
      <c r="V1785" t="n">
        <v>0.78</v>
      </c>
      <c r="W1785" t="n">
        <v>0.18</v>
      </c>
      <c r="X1785" t="n">
        <v>0.2</v>
      </c>
      <c r="Y1785" t="n">
        <v>1</v>
      </c>
      <c r="Z1785" t="n">
        <v>10</v>
      </c>
    </row>
    <row r="1786">
      <c r="A1786" t="n">
        <v>63</v>
      </c>
      <c r="B1786" t="n">
        <v>85</v>
      </c>
      <c r="C1786" t="inlineStr">
        <is>
          <t xml:space="preserve">CONCLUIDO	</t>
        </is>
      </c>
      <c r="D1786" t="n">
        <v>4.9312</v>
      </c>
      <c r="E1786" t="n">
        <v>20.28</v>
      </c>
      <c r="F1786" t="n">
        <v>17.57</v>
      </c>
      <c r="G1786" t="n">
        <v>105.41</v>
      </c>
      <c r="H1786" t="n">
        <v>1.55</v>
      </c>
      <c r="I1786" t="n">
        <v>10</v>
      </c>
      <c r="J1786" t="n">
        <v>191.34</v>
      </c>
      <c r="K1786" t="n">
        <v>51.39</v>
      </c>
      <c r="L1786" t="n">
        <v>16.75</v>
      </c>
      <c r="M1786" t="n">
        <v>8</v>
      </c>
      <c r="N1786" t="n">
        <v>38.19</v>
      </c>
      <c r="O1786" t="n">
        <v>23832.09</v>
      </c>
      <c r="P1786" t="n">
        <v>194.72</v>
      </c>
      <c r="Q1786" t="n">
        <v>444.55</v>
      </c>
      <c r="R1786" t="n">
        <v>70.38</v>
      </c>
      <c r="S1786" t="n">
        <v>48.21</v>
      </c>
      <c r="T1786" t="n">
        <v>5144.08</v>
      </c>
      <c r="U1786" t="n">
        <v>0.68</v>
      </c>
      <c r="V1786" t="n">
        <v>0.78</v>
      </c>
      <c r="W1786" t="n">
        <v>0.17</v>
      </c>
      <c r="X1786" t="n">
        <v>0.29</v>
      </c>
      <c r="Y1786" t="n">
        <v>1</v>
      </c>
      <c r="Z1786" t="n">
        <v>10</v>
      </c>
    </row>
    <row r="1787">
      <c r="A1787" t="n">
        <v>64</v>
      </c>
      <c r="B1787" t="n">
        <v>85</v>
      </c>
      <c r="C1787" t="inlineStr">
        <is>
          <t xml:space="preserve">CONCLUIDO	</t>
        </is>
      </c>
      <c r="D1787" t="n">
        <v>4.9361</v>
      </c>
      <c r="E1787" t="n">
        <v>20.26</v>
      </c>
      <c r="F1787" t="n">
        <v>17.55</v>
      </c>
      <c r="G1787" t="n">
        <v>105.29</v>
      </c>
      <c r="H1787" t="n">
        <v>1.57</v>
      </c>
      <c r="I1787" t="n">
        <v>10</v>
      </c>
      <c r="J1787" t="n">
        <v>191.72</v>
      </c>
      <c r="K1787" t="n">
        <v>51.39</v>
      </c>
      <c r="L1787" t="n">
        <v>17</v>
      </c>
      <c r="M1787" t="n">
        <v>8</v>
      </c>
      <c r="N1787" t="n">
        <v>38.33</v>
      </c>
      <c r="O1787" t="n">
        <v>23879.37</v>
      </c>
      <c r="P1787" t="n">
        <v>193.4</v>
      </c>
      <c r="Q1787" t="n">
        <v>444.55</v>
      </c>
      <c r="R1787" t="n">
        <v>69.54000000000001</v>
      </c>
      <c r="S1787" t="n">
        <v>48.21</v>
      </c>
      <c r="T1787" t="n">
        <v>4725.54</v>
      </c>
      <c r="U1787" t="n">
        <v>0.6899999999999999</v>
      </c>
      <c r="V1787" t="n">
        <v>0.78</v>
      </c>
      <c r="W1787" t="n">
        <v>0.18</v>
      </c>
      <c r="X1787" t="n">
        <v>0.27</v>
      </c>
      <c r="Y1787" t="n">
        <v>1</v>
      </c>
      <c r="Z1787" t="n">
        <v>10</v>
      </c>
    </row>
    <row r="1788">
      <c r="A1788" t="n">
        <v>65</v>
      </c>
      <c r="B1788" t="n">
        <v>85</v>
      </c>
      <c r="C1788" t="inlineStr">
        <is>
          <t xml:space="preserve">CONCLUIDO	</t>
        </is>
      </c>
      <c r="D1788" t="n">
        <v>4.957</v>
      </c>
      <c r="E1788" t="n">
        <v>20.17</v>
      </c>
      <c r="F1788" t="n">
        <v>17.5</v>
      </c>
      <c r="G1788" t="n">
        <v>116.64</v>
      </c>
      <c r="H1788" t="n">
        <v>1.59</v>
      </c>
      <c r="I1788" t="n">
        <v>9</v>
      </c>
      <c r="J1788" t="n">
        <v>192.1</v>
      </c>
      <c r="K1788" t="n">
        <v>51.39</v>
      </c>
      <c r="L1788" t="n">
        <v>17.25</v>
      </c>
      <c r="M1788" t="n">
        <v>7</v>
      </c>
      <c r="N1788" t="n">
        <v>38.46</v>
      </c>
      <c r="O1788" t="n">
        <v>23926.69</v>
      </c>
      <c r="P1788" t="n">
        <v>191.82</v>
      </c>
      <c r="Q1788" t="n">
        <v>444.55</v>
      </c>
      <c r="R1788" t="n">
        <v>67.75</v>
      </c>
      <c r="S1788" t="n">
        <v>48.21</v>
      </c>
      <c r="T1788" t="n">
        <v>3835.76</v>
      </c>
      <c r="U1788" t="n">
        <v>0.71</v>
      </c>
      <c r="V1788" t="n">
        <v>0.78</v>
      </c>
      <c r="W1788" t="n">
        <v>0.18</v>
      </c>
      <c r="X1788" t="n">
        <v>0.22</v>
      </c>
      <c r="Y1788" t="n">
        <v>1</v>
      </c>
      <c r="Z1788" t="n">
        <v>10</v>
      </c>
    </row>
    <row r="1789">
      <c r="A1789" t="n">
        <v>66</v>
      </c>
      <c r="B1789" t="n">
        <v>85</v>
      </c>
      <c r="C1789" t="inlineStr">
        <is>
          <t xml:space="preserve">CONCLUIDO	</t>
        </is>
      </c>
      <c r="D1789" t="n">
        <v>4.9547</v>
      </c>
      <c r="E1789" t="n">
        <v>20.18</v>
      </c>
      <c r="F1789" t="n">
        <v>17.51</v>
      </c>
      <c r="G1789" t="n">
        <v>116.7</v>
      </c>
      <c r="H1789" t="n">
        <v>1.61</v>
      </c>
      <c r="I1789" t="n">
        <v>9</v>
      </c>
      <c r="J1789" t="n">
        <v>192.49</v>
      </c>
      <c r="K1789" t="n">
        <v>51.39</v>
      </c>
      <c r="L1789" t="n">
        <v>17.5</v>
      </c>
      <c r="M1789" t="n">
        <v>7</v>
      </c>
      <c r="N1789" t="n">
        <v>38.59</v>
      </c>
      <c r="O1789" t="n">
        <v>23974.06</v>
      </c>
      <c r="P1789" t="n">
        <v>191.79</v>
      </c>
      <c r="Q1789" t="n">
        <v>444.55</v>
      </c>
      <c r="R1789" t="n">
        <v>68.08</v>
      </c>
      <c r="S1789" t="n">
        <v>48.21</v>
      </c>
      <c r="T1789" t="n">
        <v>3999.5</v>
      </c>
      <c r="U1789" t="n">
        <v>0.71</v>
      </c>
      <c r="V1789" t="n">
        <v>0.78</v>
      </c>
      <c r="W1789" t="n">
        <v>0.18</v>
      </c>
      <c r="X1789" t="n">
        <v>0.23</v>
      </c>
      <c r="Y1789" t="n">
        <v>1</v>
      </c>
      <c r="Z1789" t="n">
        <v>10</v>
      </c>
    </row>
    <row r="1790">
      <c r="A1790" t="n">
        <v>67</v>
      </c>
      <c r="B1790" t="n">
        <v>85</v>
      </c>
      <c r="C1790" t="inlineStr">
        <is>
          <t xml:space="preserve">CONCLUIDO	</t>
        </is>
      </c>
      <c r="D1790" t="n">
        <v>4.9561</v>
      </c>
      <c r="E1790" t="n">
        <v>20.18</v>
      </c>
      <c r="F1790" t="n">
        <v>17.5</v>
      </c>
      <c r="G1790" t="n">
        <v>116.66</v>
      </c>
      <c r="H1790" t="n">
        <v>1.63</v>
      </c>
      <c r="I1790" t="n">
        <v>9</v>
      </c>
      <c r="J1790" t="n">
        <v>192.87</v>
      </c>
      <c r="K1790" t="n">
        <v>51.39</v>
      </c>
      <c r="L1790" t="n">
        <v>17.75</v>
      </c>
      <c r="M1790" t="n">
        <v>7</v>
      </c>
      <c r="N1790" t="n">
        <v>38.73</v>
      </c>
      <c r="O1790" t="n">
        <v>24021.47</v>
      </c>
      <c r="P1790" t="n">
        <v>191.95</v>
      </c>
      <c r="Q1790" t="n">
        <v>444.58</v>
      </c>
      <c r="R1790" t="n">
        <v>67.86</v>
      </c>
      <c r="S1790" t="n">
        <v>48.21</v>
      </c>
      <c r="T1790" t="n">
        <v>3888.77</v>
      </c>
      <c r="U1790" t="n">
        <v>0.71</v>
      </c>
      <c r="V1790" t="n">
        <v>0.78</v>
      </c>
      <c r="W1790" t="n">
        <v>0.18</v>
      </c>
      <c r="X1790" t="n">
        <v>0.22</v>
      </c>
      <c r="Y1790" t="n">
        <v>1</v>
      </c>
      <c r="Z1790" t="n">
        <v>10</v>
      </c>
    </row>
    <row r="1791">
      <c r="A1791" t="n">
        <v>68</v>
      </c>
      <c r="B1791" t="n">
        <v>85</v>
      </c>
      <c r="C1791" t="inlineStr">
        <is>
          <t xml:space="preserve">CONCLUIDO	</t>
        </is>
      </c>
      <c r="D1791" t="n">
        <v>4.9539</v>
      </c>
      <c r="E1791" t="n">
        <v>20.19</v>
      </c>
      <c r="F1791" t="n">
        <v>17.51</v>
      </c>
      <c r="G1791" t="n">
        <v>116.72</v>
      </c>
      <c r="H1791" t="n">
        <v>1.65</v>
      </c>
      <c r="I1791" t="n">
        <v>9</v>
      </c>
      <c r="J1791" t="n">
        <v>193.26</v>
      </c>
      <c r="K1791" t="n">
        <v>51.39</v>
      </c>
      <c r="L1791" t="n">
        <v>18</v>
      </c>
      <c r="M1791" t="n">
        <v>7</v>
      </c>
      <c r="N1791" t="n">
        <v>38.86</v>
      </c>
      <c r="O1791" t="n">
        <v>24068.93</v>
      </c>
      <c r="P1791" t="n">
        <v>191.92</v>
      </c>
      <c r="Q1791" t="n">
        <v>444.55</v>
      </c>
      <c r="R1791" t="n">
        <v>68.22</v>
      </c>
      <c r="S1791" t="n">
        <v>48.21</v>
      </c>
      <c r="T1791" t="n">
        <v>4067.84</v>
      </c>
      <c r="U1791" t="n">
        <v>0.71</v>
      </c>
      <c r="V1791" t="n">
        <v>0.78</v>
      </c>
      <c r="W1791" t="n">
        <v>0.18</v>
      </c>
      <c r="X1791" t="n">
        <v>0.23</v>
      </c>
      <c r="Y1791" t="n">
        <v>1</v>
      </c>
      <c r="Z1791" t="n">
        <v>10</v>
      </c>
    </row>
    <row r="1792">
      <c r="A1792" t="n">
        <v>69</v>
      </c>
      <c r="B1792" t="n">
        <v>85</v>
      </c>
      <c r="C1792" t="inlineStr">
        <is>
          <t xml:space="preserve">CONCLUIDO	</t>
        </is>
      </c>
      <c r="D1792" t="n">
        <v>4.9576</v>
      </c>
      <c r="E1792" t="n">
        <v>20.17</v>
      </c>
      <c r="F1792" t="n">
        <v>17.49</v>
      </c>
      <c r="G1792" t="n">
        <v>116.62</v>
      </c>
      <c r="H1792" t="n">
        <v>1.67</v>
      </c>
      <c r="I1792" t="n">
        <v>9</v>
      </c>
      <c r="J1792" t="n">
        <v>193.64</v>
      </c>
      <c r="K1792" t="n">
        <v>51.39</v>
      </c>
      <c r="L1792" t="n">
        <v>18.25</v>
      </c>
      <c r="M1792" t="n">
        <v>7</v>
      </c>
      <c r="N1792" t="n">
        <v>39</v>
      </c>
      <c r="O1792" t="n">
        <v>24116.44</v>
      </c>
      <c r="P1792" t="n">
        <v>192.08</v>
      </c>
      <c r="Q1792" t="n">
        <v>444.57</v>
      </c>
      <c r="R1792" t="n">
        <v>67.62</v>
      </c>
      <c r="S1792" t="n">
        <v>48.21</v>
      </c>
      <c r="T1792" t="n">
        <v>3771.97</v>
      </c>
      <c r="U1792" t="n">
        <v>0.71</v>
      </c>
      <c r="V1792" t="n">
        <v>0.78</v>
      </c>
      <c r="W1792" t="n">
        <v>0.18</v>
      </c>
      <c r="X1792" t="n">
        <v>0.22</v>
      </c>
      <c r="Y1792" t="n">
        <v>1</v>
      </c>
      <c r="Z1792" t="n">
        <v>10</v>
      </c>
    </row>
    <row r="1793">
      <c r="A1793" t="n">
        <v>70</v>
      </c>
      <c r="B1793" t="n">
        <v>85</v>
      </c>
      <c r="C1793" t="inlineStr">
        <is>
          <t xml:space="preserve">CONCLUIDO	</t>
        </is>
      </c>
      <c r="D1793" t="n">
        <v>4.9601</v>
      </c>
      <c r="E1793" t="n">
        <v>20.16</v>
      </c>
      <c r="F1793" t="n">
        <v>17.48</v>
      </c>
      <c r="G1793" t="n">
        <v>116.56</v>
      </c>
      <c r="H1793" t="n">
        <v>1.69</v>
      </c>
      <c r="I1793" t="n">
        <v>9</v>
      </c>
      <c r="J1793" t="n">
        <v>194.03</v>
      </c>
      <c r="K1793" t="n">
        <v>51.39</v>
      </c>
      <c r="L1793" t="n">
        <v>18.5</v>
      </c>
      <c r="M1793" t="n">
        <v>7</v>
      </c>
      <c r="N1793" t="n">
        <v>39.13</v>
      </c>
      <c r="O1793" t="n">
        <v>24163.99</v>
      </c>
      <c r="P1793" t="n">
        <v>190.7</v>
      </c>
      <c r="Q1793" t="n">
        <v>444.58</v>
      </c>
      <c r="R1793" t="n">
        <v>67.19</v>
      </c>
      <c r="S1793" t="n">
        <v>48.21</v>
      </c>
      <c r="T1793" t="n">
        <v>3557.19</v>
      </c>
      <c r="U1793" t="n">
        <v>0.72</v>
      </c>
      <c r="V1793" t="n">
        <v>0.78</v>
      </c>
      <c r="W1793" t="n">
        <v>0.18</v>
      </c>
      <c r="X1793" t="n">
        <v>0.21</v>
      </c>
      <c r="Y1793" t="n">
        <v>1</v>
      </c>
      <c r="Z1793" t="n">
        <v>10</v>
      </c>
    </row>
    <row r="1794">
      <c r="A1794" t="n">
        <v>71</v>
      </c>
      <c r="B1794" t="n">
        <v>85</v>
      </c>
      <c r="C1794" t="inlineStr">
        <is>
          <t xml:space="preserve">CONCLUIDO	</t>
        </is>
      </c>
      <c r="D1794" t="n">
        <v>4.9633</v>
      </c>
      <c r="E1794" t="n">
        <v>20.15</v>
      </c>
      <c r="F1794" t="n">
        <v>17.47</v>
      </c>
      <c r="G1794" t="n">
        <v>116.47</v>
      </c>
      <c r="H1794" t="n">
        <v>1.71</v>
      </c>
      <c r="I1794" t="n">
        <v>9</v>
      </c>
      <c r="J1794" t="n">
        <v>194.41</v>
      </c>
      <c r="K1794" t="n">
        <v>51.39</v>
      </c>
      <c r="L1794" t="n">
        <v>18.75</v>
      </c>
      <c r="M1794" t="n">
        <v>7</v>
      </c>
      <c r="N1794" t="n">
        <v>39.27</v>
      </c>
      <c r="O1794" t="n">
        <v>24211.59</v>
      </c>
      <c r="P1794" t="n">
        <v>190.17</v>
      </c>
      <c r="Q1794" t="n">
        <v>444.55</v>
      </c>
      <c r="R1794" t="n">
        <v>66.86</v>
      </c>
      <c r="S1794" t="n">
        <v>48.21</v>
      </c>
      <c r="T1794" t="n">
        <v>3389.2</v>
      </c>
      <c r="U1794" t="n">
        <v>0.72</v>
      </c>
      <c r="V1794" t="n">
        <v>0.78</v>
      </c>
      <c r="W1794" t="n">
        <v>0.18</v>
      </c>
      <c r="X1794" t="n">
        <v>0.19</v>
      </c>
      <c r="Y1794" t="n">
        <v>1</v>
      </c>
      <c r="Z1794" t="n">
        <v>10</v>
      </c>
    </row>
    <row r="1795">
      <c r="A1795" t="n">
        <v>72</v>
      </c>
      <c r="B1795" t="n">
        <v>85</v>
      </c>
      <c r="C1795" t="inlineStr">
        <is>
          <t xml:space="preserve">CONCLUIDO	</t>
        </is>
      </c>
      <c r="D1795" t="n">
        <v>4.9535</v>
      </c>
      <c r="E1795" t="n">
        <v>20.19</v>
      </c>
      <c r="F1795" t="n">
        <v>17.51</v>
      </c>
      <c r="G1795" t="n">
        <v>116.74</v>
      </c>
      <c r="H1795" t="n">
        <v>1.73</v>
      </c>
      <c r="I1795" t="n">
        <v>9</v>
      </c>
      <c r="J1795" t="n">
        <v>194.8</v>
      </c>
      <c r="K1795" t="n">
        <v>51.39</v>
      </c>
      <c r="L1795" t="n">
        <v>19</v>
      </c>
      <c r="M1795" t="n">
        <v>7</v>
      </c>
      <c r="N1795" t="n">
        <v>39.41</v>
      </c>
      <c r="O1795" t="n">
        <v>24259.23</v>
      </c>
      <c r="P1795" t="n">
        <v>189.83</v>
      </c>
      <c r="Q1795" t="n">
        <v>444.55</v>
      </c>
      <c r="R1795" t="n">
        <v>68.37</v>
      </c>
      <c r="S1795" t="n">
        <v>48.21</v>
      </c>
      <c r="T1795" t="n">
        <v>4146.06</v>
      </c>
      <c r="U1795" t="n">
        <v>0.71</v>
      </c>
      <c r="V1795" t="n">
        <v>0.78</v>
      </c>
      <c r="W1795" t="n">
        <v>0.17</v>
      </c>
      <c r="X1795" t="n">
        <v>0.23</v>
      </c>
      <c r="Y1795" t="n">
        <v>1</v>
      </c>
      <c r="Z1795" t="n">
        <v>10</v>
      </c>
    </row>
    <row r="1796">
      <c r="A1796" t="n">
        <v>73</v>
      </c>
      <c r="B1796" t="n">
        <v>85</v>
      </c>
      <c r="C1796" t="inlineStr">
        <is>
          <t xml:space="preserve">CONCLUIDO	</t>
        </is>
      </c>
      <c r="D1796" t="n">
        <v>4.9502</v>
      </c>
      <c r="E1796" t="n">
        <v>20.2</v>
      </c>
      <c r="F1796" t="n">
        <v>17.52</v>
      </c>
      <c r="G1796" t="n">
        <v>116.82</v>
      </c>
      <c r="H1796" t="n">
        <v>1.75</v>
      </c>
      <c r="I1796" t="n">
        <v>9</v>
      </c>
      <c r="J1796" t="n">
        <v>195.19</v>
      </c>
      <c r="K1796" t="n">
        <v>51.39</v>
      </c>
      <c r="L1796" t="n">
        <v>19.25</v>
      </c>
      <c r="M1796" t="n">
        <v>7</v>
      </c>
      <c r="N1796" t="n">
        <v>39.54</v>
      </c>
      <c r="O1796" t="n">
        <v>24306.92</v>
      </c>
      <c r="P1796" t="n">
        <v>189.33</v>
      </c>
      <c r="Q1796" t="n">
        <v>444.56</v>
      </c>
      <c r="R1796" t="n">
        <v>68.61</v>
      </c>
      <c r="S1796" t="n">
        <v>48.21</v>
      </c>
      <c r="T1796" t="n">
        <v>4267.03</v>
      </c>
      <c r="U1796" t="n">
        <v>0.7</v>
      </c>
      <c r="V1796" t="n">
        <v>0.78</v>
      </c>
      <c r="W1796" t="n">
        <v>0.18</v>
      </c>
      <c r="X1796" t="n">
        <v>0.25</v>
      </c>
      <c r="Y1796" t="n">
        <v>1</v>
      </c>
      <c r="Z1796" t="n">
        <v>10</v>
      </c>
    </row>
    <row r="1797">
      <c r="A1797" t="n">
        <v>74</v>
      </c>
      <c r="B1797" t="n">
        <v>85</v>
      </c>
      <c r="C1797" t="inlineStr">
        <is>
          <t xml:space="preserve">CONCLUIDO	</t>
        </is>
      </c>
      <c r="D1797" t="n">
        <v>4.9716</v>
      </c>
      <c r="E1797" t="n">
        <v>20.11</v>
      </c>
      <c r="F1797" t="n">
        <v>17.47</v>
      </c>
      <c r="G1797" t="n">
        <v>131.03</v>
      </c>
      <c r="H1797" t="n">
        <v>1.77</v>
      </c>
      <c r="I1797" t="n">
        <v>8</v>
      </c>
      <c r="J1797" t="n">
        <v>195.57</v>
      </c>
      <c r="K1797" t="n">
        <v>51.39</v>
      </c>
      <c r="L1797" t="n">
        <v>19.5</v>
      </c>
      <c r="M1797" t="n">
        <v>6</v>
      </c>
      <c r="N1797" t="n">
        <v>39.68</v>
      </c>
      <c r="O1797" t="n">
        <v>24354.66</v>
      </c>
      <c r="P1797" t="n">
        <v>188.59</v>
      </c>
      <c r="Q1797" t="n">
        <v>444.55</v>
      </c>
      <c r="R1797" t="n">
        <v>66.94</v>
      </c>
      <c r="S1797" t="n">
        <v>48.21</v>
      </c>
      <c r="T1797" t="n">
        <v>3436.76</v>
      </c>
      <c r="U1797" t="n">
        <v>0.72</v>
      </c>
      <c r="V1797" t="n">
        <v>0.78</v>
      </c>
      <c r="W1797" t="n">
        <v>0.18</v>
      </c>
      <c r="X1797" t="n">
        <v>0.19</v>
      </c>
      <c r="Y1797" t="n">
        <v>1</v>
      </c>
      <c r="Z1797" t="n">
        <v>10</v>
      </c>
    </row>
    <row r="1798">
      <c r="A1798" t="n">
        <v>75</v>
      </c>
      <c r="B1798" t="n">
        <v>85</v>
      </c>
      <c r="C1798" t="inlineStr">
        <is>
          <t xml:space="preserve">CONCLUIDO	</t>
        </is>
      </c>
      <c r="D1798" t="n">
        <v>4.9678</v>
      </c>
      <c r="E1798" t="n">
        <v>20.13</v>
      </c>
      <c r="F1798" t="n">
        <v>17.49</v>
      </c>
      <c r="G1798" t="n">
        <v>131.15</v>
      </c>
      <c r="H1798" t="n">
        <v>1.79</v>
      </c>
      <c r="I1798" t="n">
        <v>8</v>
      </c>
      <c r="J1798" t="n">
        <v>195.96</v>
      </c>
      <c r="K1798" t="n">
        <v>51.39</v>
      </c>
      <c r="L1798" t="n">
        <v>19.75</v>
      </c>
      <c r="M1798" t="n">
        <v>6</v>
      </c>
      <c r="N1798" t="n">
        <v>39.82</v>
      </c>
      <c r="O1798" t="n">
        <v>24402.44</v>
      </c>
      <c r="P1798" t="n">
        <v>188.53</v>
      </c>
      <c r="Q1798" t="n">
        <v>444.55</v>
      </c>
      <c r="R1798" t="n">
        <v>67.51000000000001</v>
      </c>
      <c r="S1798" t="n">
        <v>48.21</v>
      </c>
      <c r="T1798" t="n">
        <v>3718.13</v>
      </c>
      <c r="U1798" t="n">
        <v>0.71</v>
      </c>
      <c r="V1798" t="n">
        <v>0.78</v>
      </c>
      <c r="W1798" t="n">
        <v>0.18</v>
      </c>
      <c r="X1798" t="n">
        <v>0.21</v>
      </c>
      <c r="Y1798" t="n">
        <v>1</v>
      </c>
      <c r="Z1798" t="n">
        <v>10</v>
      </c>
    </row>
    <row r="1799">
      <c r="A1799" t="n">
        <v>76</v>
      </c>
      <c r="B1799" t="n">
        <v>85</v>
      </c>
      <c r="C1799" t="inlineStr">
        <is>
          <t xml:space="preserve">CONCLUIDO	</t>
        </is>
      </c>
      <c r="D1799" t="n">
        <v>4.9703</v>
      </c>
      <c r="E1799" t="n">
        <v>20.12</v>
      </c>
      <c r="F1799" t="n">
        <v>17.48</v>
      </c>
      <c r="G1799" t="n">
        <v>131.07</v>
      </c>
      <c r="H1799" t="n">
        <v>1.81</v>
      </c>
      <c r="I1799" t="n">
        <v>8</v>
      </c>
      <c r="J1799" t="n">
        <v>196.35</v>
      </c>
      <c r="K1799" t="n">
        <v>51.39</v>
      </c>
      <c r="L1799" t="n">
        <v>20</v>
      </c>
      <c r="M1799" t="n">
        <v>6</v>
      </c>
      <c r="N1799" t="n">
        <v>39.96</v>
      </c>
      <c r="O1799" t="n">
        <v>24450.27</v>
      </c>
      <c r="P1799" t="n">
        <v>187.45</v>
      </c>
      <c r="Q1799" t="n">
        <v>444.55</v>
      </c>
      <c r="R1799" t="n">
        <v>67.12</v>
      </c>
      <c r="S1799" t="n">
        <v>48.21</v>
      </c>
      <c r="T1799" t="n">
        <v>3525.76</v>
      </c>
      <c r="U1799" t="n">
        <v>0.72</v>
      </c>
      <c r="V1799" t="n">
        <v>0.78</v>
      </c>
      <c r="W1799" t="n">
        <v>0.18</v>
      </c>
      <c r="X1799" t="n">
        <v>0.2</v>
      </c>
      <c r="Y1799" t="n">
        <v>1</v>
      </c>
      <c r="Z1799" t="n">
        <v>10</v>
      </c>
    </row>
    <row r="1800">
      <c r="A1800" t="n">
        <v>77</v>
      </c>
      <c r="B1800" t="n">
        <v>85</v>
      </c>
      <c r="C1800" t="inlineStr">
        <is>
          <t xml:space="preserve">CONCLUIDO	</t>
        </is>
      </c>
      <c r="D1800" t="n">
        <v>4.9698</v>
      </c>
      <c r="E1800" t="n">
        <v>20.12</v>
      </c>
      <c r="F1800" t="n">
        <v>17.48</v>
      </c>
      <c r="G1800" t="n">
        <v>131.08</v>
      </c>
      <c r="H1800" t="n">
        <v>1.83</v>
      </c>
      <c r="I1800" t="n">
        <v>8</v>
      </c>
      <c r="J1800" t="n">
        <v>196.74</v>
      </c>
      <c r="K1800" t="n">
        <v>51.39</v>
      </c>
      <c r="L1800" t="n">
        <v>20.25</v>
      </c>
      <c r="M1800" t="n">
        <v>6</v>
      </c>
      <c r="N1800" t="n">
        <v>40.09</v>
      </c>
      <c r="O1800" t="n">
        <v>24498.15</v>
      </c>
      <c r="P1800" t="n">
        <v>186.95</v>
      </c>
      <c r="Q1800" t="n">
        <v>444.55</v>
      </c>
      <c r="R1800" t="n">
        <v>67.16</v>
      </c>
      <c r="S1800" t="n">
        <v>48.21</v>
      </c>
      <c r="T1800" t="n">
        <v>3543.49</v>
      </c>
      <c r="U1800" t="n">
        <v>0.72</v>
      </c>
      <c r="V1800" t="n">
        <v>0.78</v>
      </c>
      <c r="W1800" t="n">
        <v>0.18</v>
      </c>
      <c r="X1800" t="n">
        <v>0.2</v>
      </c>
      <c r="Y1800" t="n">
        <v>1</v>
      </c>
      <c r="Z1800" t="n">
        <v>10</v>
      </c>
    </row>
    <row r="1801">
      <c r="A1801" t="n">
        <v>78</v>
      </c>
      <c r="B1801" t="n">
        <v>85</v>
      </c>
      <c r="C1801" t="inlineStr">
        <is>
          <t xml:space="preserve">CONCLUIDO	</t>
        </is>
      </c>
      <c r="D1801" t="n">
        <v>4.9755</v>
      </c>
      <c r="E1801" t="n">
        <v>20.1</v>
      </c>
      <c r="F1801" t="n">
        <v>17.45</v>
      </c>
      <c r="G1801" t="n">
        <v>130.91</v>
      </c>
      <c r="H1801" t="n">
        <v>1.85</v>
      </c>
      <c r="I1801" t="n">
        <v>8</v>
      </c>
      <c r="J1801" t="n">
        <v>197.12</v>
      </c>
      <c r="K1801" t="n">
        <v>51.39</v>
      </c>
      <c r="L1801" t="n">
        <v>20.5</v>
      </c>
      <c r="M1801" t="n">
        <v>6</v>
      </c>
      <c r="N1801" t="n">
        <v>40.23</v>
      </c>
      <c r="O1801" t="n">
        <v>24546.08</v>
      </c>
      <c r="P1801" t="n">
        <v>185.95</v>
      </c>
      <c r="Q1801" t="n">
        <v>444.56</v>
      </c>
      <c r="R1801" t="n">
        <v>66.22</v>
      </c>
      <c r="S1801" t="n">
        <v>48.21</v>
      </c>
      <c r="T1801" t="n">
        <v>3073.88</v>
      </c>
      <c r="U1801" t="n">
        <v>0.73</v>
      </c>
      <c r="V1801" t="n">
        <v>0.78</v>
      </c>
      <c r="W1801" t="n">
        <v>0.18</v>
      </c>
      <c r="X1801" t="n">
        <v>0.18</v>
      </c>
      <c r="Y1801" t="n">
        <v>1</v>
      </c>
      <c r="Z1801" t="n">
        <v>10</v>
      </c>
    </row>
    <row r="1802">
      <c r="A1802" t="n">
        <v>79</v>
      </c>
      <c r="B1802" t="n">
        <v>85</v>
      </c>
      <c r="C1802" t="inlineStr">
        <is>
          <t xml:space="preserve">CONCLUIDO	</t>
        </is>
      </c>
      <c r="D1802" t="n">
        <v>4.9757</v>
      </c>
      <c r="E1802" t="n">
        <v>20.1</v>
      </c>
      <c r="F1802" t="n">
        <v>17.45</v>
      </c>
      <c r="G1802" t="n">
        <v>130.91</v>
      </c>
      <c r="H1802" t="n">
        <v>1.87</v>
      </c>
      <c r="I1802" t="n">
        <v>8</v>
      </c>
      <c r="J1802" t="n">
        <v>197.51</v>
      </c>
      <c r="K1802" t="n">
        <v>51.39</v>
      </c>
      <c r="L1802" t="n">
        <v>20.75</v>
      </c>
      <c r="M1802" t="n">
        <v>6</v>
      </c>
      <c r="N1802" t="n">
        <v>40.37</v>
      </c>
      <c r="O1802" t="n">
        <v>24594.05</v>
      </c>
      <c r="P1802" t="n">
        <v>185.35</v>
      </c>
      <c r="Q1802" t="n">
        <v>444.55</v>
      </c>
      <c r="R1802" t="n">
        <v>66.23999999999999</v>
      </c>
      <c r="S1802" t="n">
        <v>48.21</v>
      </c>
      <c r="T1802" t="n">
        <v>3083.7</v>
      </c>
      <c r="U1802" t="n">
        <v>0.73</v>
      </c>
      <c r="V1802" t="n">
        <v>0.78</v>
      </c>
      <c r="W1802" t="n">
        <v>0.18</v>
      </c>
      <c r="X1802" t="n">
        <v>0.18</v>
      </c>
      <c r="Y1802" t="n">
        <v>1</v>
      </c>
      <c r="Z1802" t="n">
        <v>10</v>
      </c>
    </row>
    <row r="1803">
      <c r="A1803" t="n">
        <v>80</v>
      </c>
      <c r="B1803" t="n">
        <v>85</v>
      </c>
      <c r="C1803" t="inlineStr">
        <is>
          <t xml:space="preserve">CONCLUIDO	</t>
        </is>
      </c>
      <c r="D1803" t="n">
        <v>4.9771</v>
      </c>
      <c r="E1803" t="n">
        <v>20.09</v>
      </c>
      <c r="F1803" t="n">
        <v>17.45</v>
      </c>
      <c r="G1803" t="n">
        <v>130.86</v>
      </c>
      <c r="H1803" t="n">
        <v>1.88</v>
      </c>
      <c r="I1803" t="n">
        <v>8</v>
      </c>
      <c r="J1803" t="n">
        <v>197.9</v>
      </c>
      <c r="K1803" t="n">
        <v>51.39</v>
      </c>
      <c r="L1803" t="n">
        <v>21</v>
      </c>
      <c r="M1803" t="n">
        <v>6</v>
      </c>
      <c r="N1803" t="n">
        <v>40.51</v>
      </c>
      <c r="O1803" t="n">
        <v>24642.07</v>
      </c>
      <c r="P1803" t="n">
        <v>184.69</v>
      </c>
      <c r="Q1803" t="n">
        <v>444.56</v>
      </c>
      <c r="R1803" t="n">
        <v>66.23999999999999</v>
      </c>
      <c r="S1803" t="n">
        <v>48.21</v>
      </c>
      <c r="T1803" t="n">
        <v>3086.45</v>
      </c>
      <c r="U1803" t="n">
        <v>0.73</v>
      </c>
      <c r="V1803" t="n">
        <v>0.78</v>
      </c>
      <c r="W1803" t="n">
        <v>0.17</v>
      </c>
      <c r="X1803" t="n">
        <v>0.17</v>
      </c>
      <c r="Y1803" t="n">
        <v>1</v>
      </c>
      <c r="Z1803" t="n">
        <v>10</v>
      </c>
    </row>
    <row r="1804">
      <c r="A1804" t="n">
        <v>81</v>
      </c>
      <c r="B1804" t="n">
        <v>85</v>
      </c>
      <c r="C1804" t="inlineStr">
        <is>
          <t xml:space="preserve">CONCLUIDO	</t>
        </is>
      </c>
      <c r="D1804" t="n">
        <v>4.963</v>
      </c>
      <c r="E1804" t="n">
        <v>20.15</v>
      </c>
      <c r="F1804" t="n">
        <v>17.51</v>
      </c>
      <c r="G1804" t="n">
        <v>131.29</v>
      </c>
      <c r="H1804" t="n">
        <v>1.9</v>
      </c>
      <c r="I1804" t="n">
        <v>8</v>
      </c>
      <c r="J1804" t="n">
        <v>198.29</v>
      </c>
      <c r="K1804" t="n">
        <v>51.39</v>
      </c>
      <c r="L1804" t="n">
        <v>21.25</v>
      </c>
      <c r="M1804" t="n">
        <v>6</v>
      </c>
      <c r="N1804" t="n">
        <v>40.65</v>
      </c>
      <c r="O1804" t="n">
        <v>24690.13</v>
      </c>
      <c r="P1804" t="n">
        <v>184.66</v>
      </c>
      <c r="Q1804" t="n">
        <v>444.55</v>
      </c>
      <c r="R1804" t="n">
        <v>68.15000000000001</v>
      </c>
      <c r="S1804" t="n">
        <v>48.21</v>
      </c>
      <c r="T1804" t="n">
        <v>4037.72</v>
      </c>
      <c r="U1804" t="n">
        <v>0.71</v>
      </c>
      <c r="V1804" t="n">
        <v>0.78</v>
      </c>
      <c r="W1804" t="n">
        <v>0.18</v>
      </c>
      <c r="X1804" t="n">
        <v>0.23</v>
      </c>
      <c r="Y1804" t="n">
        <v>1</v>
      </c>
      <c r="Z1804" t="n">
        <v>10</v>
      </c>
    </row>
    <row r="1805">
      <c r="A1805" t="n">
        <v>82</v>
      </c>
      <c r="B1805" t="n">
        <v>85</v>
      </c>
      <c r="C1805" t="inlineStr">
        <is>
          <t xml:space="preserve">CONCLUIDO	</t>
        </is>
      </c>
      <c r="D1805" t="n">
        <v>4.9687</v>
      </c>
      <c r="E1805" t="n">
        <v>20.13</v>
      </c>
      <c r="F1805" t="n">
        <v>17.48</v>
      </c>
      <c r="G1805" t="n">
        <v>131.12</v>
      </c>
      <c r="H1805" t="n">
        <v>1.92</v>
      </c>
      <c r="I1805" t="n">
        <v>8</v>
      </c>
      <c r="J1805" t="n">
        <v>198.68</v>
      </c>
      <c r="K1805" t="n">
        <v>51.39</v>
      </c>
      <c r="L1805" t="n">
        <v>21.5</v>
      </c>
      <c r="M1805" t="n">
        <v>6</v>
      </c>
      <c r="N1805" t="n">
        <v>40.79</v>
      </c>
      <c r="O1805" t="n">
        <v>24738.25</v>
      </c>
      <c r="P1805" t="n">
        <v>182.36</v>
      </c>
      <c r="Q1805" t="n">
        <v>444.55</v>
      </c>
      <c r="R1805" t="n">
        <v>67.36</v>
      </c>
      <c r="S1805" t="n">
        <v>48.21</v>
      </c>
      <c r="T1805" t="n">
        <v>3644.87</v>
      </c>
      <c r="U1805" t="n">
        <v>0.72</v>
      </c>
      <c r="V1805" t="n">
        <v>0.78</v>
      </c>
      <c r="W1805" t="n">
        <v>0.18</v>
      </c>
      <c r="X1805" t="n">
        <v>0.21</v>
      </c>
      <c r="Y1805" t="n">
        <v>1</v>
      </c>
      <c r="Z1805" t="n">
        <v>10</v>
      </c>
    </row>
    <row r="1806">
      <c r="A1806" t="n">
        <v>83</v>
      </c>
      <c r="B1806" t="n">
        <v>85</v>
      </c>
      <c r="C1806" t="inlineStr">
        <is>
          <t xml:space="preserve">CONCLUIDO	</t>
        </is>
      </c>
      <c r="D1806" t="n">
        <v>4.9872</v>
      </c>
      <c r="E1806" t="n">
        <v>20.05</v>
      </c>
      <c r="F1806" t="n">
        <v>17.44</v>
      </c>
      <c r="G1806" t="n">
        <v>149.5</v>
      </c>
      <c r="H1806" t="n">
        <v>1.94</v>
      </c>
      <c r="I1806" t="n">
        <v>7</v>
      </c>
      <c r="J1806" t="n">
        <v>199.07</v>
      </c>
      <c r="K1806" t="n">
        <v>51.39</v>
      </c>
      <c r="L1806" t="n">
        <v>21.75</v>
      </c>
      <c r="M1806" t="n">
        <v>5</v>
      </c>
      <c r="N1806" t="n">
        <v>40.93</v>
      </c>
      <c r="O1806" t="n">
        <v>24786.41</v>
      </c>
      <c r="P1806" t="n">
        <v>182.06</v>
      </c>
      <c r="Q1806" t="n">
        <v>444.59</v>
      </c>
      <c r="R1806" t="n">
        <v>65.95</v>
      </c>
      <c r="S1806" t="n">
        <v>48.21</v>
      </c>
      <c r="T1806" t="n">
        <v>2944.83</v>
      </c>
      <c r="U1806" t="n">
        <v>0.73</v>
      </c>
      <c r="V1806" t="n">
        <v>0.78</v>
      </c>
      <c r="W1806" t="n">
        <v>0.18</v>
      </c>
      <c r="X1806" t="n">
        <v>0.16</v>
      </c>
      <c r="Y1806" t="n">
        <v>1</v>
      </c>
      <c r="Z1806" t="n">
        <v>10</v>
      </c>
    </row>
    <row r="1807">
      <c r="A1807" t="n">
        <v>84</v>
      </c>
      <c r="B1807" t="n">
        <v>85</v>
      </c>
      <c r="C1807" t="inlineStr">
        <is>
          <t xml:space="preserve">CONCLUIDO	</t>
        </is>
      </c>
      <c r="D1807" t="n">
        <v>4.9839</v>
      </c>
      <c r="E1807" t="n">
        <v>20.06</v>
      </c>
      <c r="F1807" t="n">
        <v>17.45</v>
      </c>
      <c r="G1807" t="n">
        <v>149.61</v>
      </c>
      <c r="H1807" t="n">
        <v>1.96</v>
      </c>
      <c r="I1807" t="n">
        <v>7</v>
      </c>
      <c r="J1807" t="n">
        <v>199.46</v>
      </c>
      <c r="K1807" t="n">
        <v>51.39</v>
      </c>
      <c r="L1807" t="n">
        <v>22</v>
      </c>
      <c r="M1807" t="n">
        <v>5</v>
      </c>
      <c r="N1807" t="n">
        <v>41.07</v>
      </c>
      <c r="O1807" t="n">
        <v>24834.62</v>
      </c>
      <c r="P1807" t="n">
        <v>182.15</v>
      </c>
      <c r="Q1807" t="n">
        <v>444.55</v>
      </c>
      <c r="R1807" t="n">
        <v>66.43000000000001</v>
      </c>
      <c r="S1807" t="n">
        <v>48.21</v>
      </c>
      <c r="T1807" t="n">
        <v>3182.84</v>
      </c>
      <c r="U1807" t="n">
        <v>0.73</v>
      </c>
      <c r="V1807" t="n">
        <v>0.78</v>
      </c>
      <c r="W1807" t="n">
        <v>0.18</v>
      </c>
      <c r="X1807" t="n">
        <v>0.18</v>
      </c>
      <c r="Y1807" t="n">
        <v>1</v>
      </c>
      <c r="Z1807" t="n">
        <v>10</v>
      </c>
    </row>
    <row r="1808">
      <c r="A1808" t="n">
        <v>85</v>
      </c>
      <c r="B1808" t="n">
        <v>85</v>
      </c>
      <c r="C1808" t="inlineStr">
        <is>
          <t xml:space="preserve">CONCLUIDO	</t>
        </is>
      </c>
      <c r="D1808" t="n">
        <v>4.9893</v>
      </c>
      <c r="E1808" t="n">
        <v>20.04</v>
      </c>
      <c r="F1808" t="n">
        <v>17.43</v>
      </c>
      <c r="G1808" t="n">
        <v>149.43</v>
      </c>
      <c r="H1808" t="n">
        <v>1.98</v>
      </c>
      <c r="I1808" t="n">
        <v>7</v>
      </c>
      <c r="J1808" t="n">
        <v>199.86</v>
      </c>
      <c r="K1808" t="n">
        <v>51.39</v>
      </c>
      <c r="L1808" t="n">
        <v>22.25</v>
      </c>
      <c r="M1808" t="n">
        <v>5</v>
      </c>
      <c r="N1808" t="n">
        <v>41.21</v>
      </c>
      <c r="O1808" t="n">
        <v>24882.88</v>
      </c>
      <c r="P1808" t="n">
        <v>182.33</v>
      </c>
      <c r="Q1808" t="n">
        <v>444.55</v>
      </c>
      <c r="R1808" t="n">
        <v>65.7</v>
      </c>
      <c r="S1808" t="n">
        <v>48.21</v>
      </c>
      <c r="T1808" t="n">
        <v>2821.2</v>
      </c>
      <c r="U1808" t="n">
        <v>0.73</v>
      </c>
      <c r="V1808" t="n">
        <v>0.78</v>
      </c>
      <c r="W1808" t="n">
        <v>0.17</v>
      </c>
      <c r="X1808" t="n">
        <v>0.16</v>
      </c>
      <c r="Y1808" t="n">
        <v>1</v>
      </c>
      <c r="Z1808" t="n">
        <v>10</v>
      </c>
    </row>
    <row r="1809">
      <c r="A1809" t="n">
        <v>86</v>
      </c>
      <c r="B1809" t="n">
        <v>85</v>
      </c>
      <c r="C1809" t="inlineStr">
        <is>
          <t xml:space="preserve">CONCLUIDO	</t>
        </is>
      </c>
      <c r="D1809" t="n">
        <v>4.9869</v>
      </c>
      <c r="E1809" t="n">
        <v>20.05</v>
      </c>
      <c r="F1809" t="n">
        <v>17.44</v>
      </c>
      <c r="G1809" t="n">
        <v>149.51</v>
      </c>
      <c r="H1809" t="n">
        <v>2</v>
      </c>
      <c r="I1809" t="n">
        <v>7</v>
      </c>
      <c r="J1809" t="n">
        <v>200.25</v>
      </c>
      <c r="K1809" t="n">
        <v>51.39</v>
      </c>
      <c r="L1809" t="n">
        <v>22.5</v>
      </c>
      <c r="M1809" t="n">
        <v>5</v>
      </c>
      <c r="N1809" t="n">
        <v>41.35</v>
      </c>
      <c r="O1809" t="n">
        <v>24931.18</v>
      </c>
      <c r="P1809" t="n">
        <v>181.99</v>
      </c>
      <c r="Q1809" t="n">
        <v>444.55</v>
      </c>
      <c r="R1809" t="n">
        <v>66.01000000000001</v>
      </c>
      <c r="S1809" t="n">
        <v>48.21</v>
      </c>
      <c r="T1809" t="n">
        <v>2976.65</v>
      </c>
      <c r="U1809" t="n">
        <v>0.73</v>
      </c>
      <c r="V1809" t="n">
        <v>0.78</v>
      </c>
      <c r="W1809" t="n">
        <v>0.18</v>
      </c>
      <c r="X1809" t="n">
        <v>0.17</v>
      </c>
      <c r="Y1809" t="n">
        <v>1</v>
      </c>
      <c r="Z1809" t="n">
        <v>10</v>
      </c>
    </row>
    <row r="1810">
      <c r="A1810" t="n">
        <v>87</v>
      </c>
      <c r="B1810" t="n">
        <v>85</v>
      </c>
      <c r="C1810" t="inlineStr">
        <is>
          <t xml:space="preserve">CONCLUIDO	</t>
        </is>
      </c>
      <c r="D1810" t="n">
        <v>4.9965</v>
      </c>
      <c r="E1810" t="n">
        <v>20.01</v>
      </c>
      <c r="F1810" t="n">
        <v>17.4</v>
      </c>
      <c r="G1810" t="n">
        <v>149.18</v>
      </c>
      <c r="H1810" t="n">
        <v>2.01</v>
      </c>
      <c r="I1810" t="n">
        <v>7</v>
      </c>
      <c r="J1810" t="n">
        <v>200.64</v>
      </c>
      <c r="K1810" t="n">
        <v>51.39</v>
      </c>
      <c r="L1810" t="n">
        <v>22.75</v>
      </c>
      <c r="M1810" t="n">
        <v>5</v>
      </c>
      <c r="N1810" t="n">
        <v>41.5</v>
      </c>
      <c r="O1810" t="n">
        <v>24979.54</v>
      </c>
      <c r="P1810" t="n">
        <v>181.09</v>
      </c>
      <c r="Q1810" t="n">
        <v>444.55</v>
      </c>
      <c r="R1810" t="n">
        <v>64.61</v>
      </c>
      <c r="S1810" t="n">
        <v>48.21</v>
      </c>
      <c r="T1810" t="n">
        <v>2276.66</v>
      </c>
      <c r="U1810" t="n">
        <v>0.75</v>
      </c>
      <c r="V1810" t="n">
        <v>0.78</v>
      </c>
      <c r="W1810" t="n">
        <v>0.18</v>
      </c>
      <c r="X1810" t="n">
        <v>0.13</v>
      </c>
      <c r="Y1810" t="n">
        <v>1</v>
      </c>
      <c r="Z1810" t="n">
        <v>10</v>
      </c>
    </row>
    <row r="1811">
      <c r="A1811" t="n">
        <v>88</v>
      </c>
      <c r="B1811" t="n">
        <v>85</v>
      </c>
      <c r="C1811" t="inlineStr">
        <is>
          <t xml:space="preserve">CONCLUIDO	</t>
        </is>
      </c>
      <c r="D1811" t="n">
        <v>4.9879</v>
      </c>
      <c r="E1811" t="n">
        <v>20.05</v>
      </c>
      <c r="F1811" t="n">
        <v>17.44</v>
      </c>
      <c r="G1811" t="n">
        <v>149.47</v>
      </c>
      <c r="H1811" t="n">
        <v>2.03</v>
      </c>
      <c r="I1811" t="n">
        <v>7</v>
      </c>
      <c r="J1811" t="n">
        <v>201.03</v>
      </c>
      <c r="K1811" t="n">
        <v>51.39</v>
      </c>
      <c r="L1811" t="n">
        <v>23</v>
      </c>
      <c r="M1811" t="n">
        <v>5</v>
      </c>
      <c r="N1811" t="n">
        <v>41.64</v>
      </c>
      <c r="O1811" t="n">
        <v>25027.94</v>
      </c>
      <c r="P1811" t="n">
        <v>180.59</v>
      </c>
      <c r="Q1811" t="n">
        <v>444.55</v>
      </c>
      <c r="R1811" t="n">
        <v>65.98999999999999</v>
      </c>
      <c r="S1811" t="n">
        <v>48.21</v>
      </c>
      <c r="T1811" t="n">
        <v>2965.16</v>
      </c>
      <c r="U1811" t="n">
        <v>0.73</v>
      </c>
      <c r="V1811" t="n">
        <v>0.78</v>
      </c>
      <c r="W1811" t="n">
        <v>0.17</v>
      </c>
      <c r="X1811" t="n">
        <v>0.16</v>
      </c>
      <c r="Y1811" t="n">
        <v>1</v>
      </c>
      <c r="Z1811" t="n">
        <v>10</v>
      </c>
    </row>
    <row r="1812">
      <c r="A1812" t="n">
        <v>89</v>
      </c>
      <c r="B1812" t="n">
        <v>85</v>
      </c>
      <c r="C1812" t="inlineStr">
        <is>
          <t xml:space="preserve">CONCLUIDO	</t>
        </is>
      </c>
      <c r="D1812" t="n">
        <v>4.9837</v>
      </c>
      <c r="E1812" t="n">
        <v>20.07</v>
      </c>
      <c r="F1812" t="n">
        <v>17.46</v>
      </c>
      <c r="G1812" t="n">
        <v>149.62</v>
      </c>
      <c r="H1812" t="n">
        <v>2.05</v>
      </c>
      <c r="I1812" t="n">
        <v>7</v>
      </c>
      <c r="J1812" t="n">
        <v>201.42</v>
      </c>
      <c r="K1812" t="n">
        <v>51.39</v>
      </c>
      <c r="L1812" t="n">
        <v>23.25</v>
      </c>
      <c r="M1812" t="n">
        <v>4</v>
      </c>
      <c r="N1812" t="n">
        <v>41.78</v>
      </c>
      <c r="O1812" t="n">
        <v>25076.39</v>
      </c>
      <c r="P1812" t="n">
        <v>179.86</v>
      </c>
      <c r="Q1812" t="n">
        <v>444.56</v>
      </c>
      <c r="R1812" t="n">
        <v>66.37</v>
      </c>
      <c r="S1812" t="n">
        <v>48.21</v>
      </c>
      <c r="T1812" t="n">
        <v>3157.22</v>
      </c>
      <c r="U1812" t="n">
        <v>0.73</v>
      </c>
      <c r="V1812" t="n">
        <v>0.78</v>
      </c>
      <c r="W1812" t="n">
        <v>0.18</v>
      </c>
      <c r="X1812" t="n">
        <v>0.18</v>
      </c>
      <c r="Y1812" t="n">
        <v>1</v>
      </c>
      <c r="Z1812" t="n">
        <v>10</v>
      </c>
    </row>
    <row r="1813">
      <c r="A1813" t="n">
        <v>90</v>
      </c>
      <c r="B1813" t="n">
        <v>85</v>
      </c>
      <c r="C1813" t="inlineStr">
        <is>
          <t xml:space="preserve">CONCLUIDO	</t>
        </is>
      </c>
      <c r="D1813" t="n">
        <v>4.9877</v>
      </c>
      <c r="E1813" t="n">
        <v>20.05</v>
      </c>
      <c r="F1813" t="n">
        <v>17.44</v>
      </c>
      <c r="G1813" t="n">
        <v>149.48</v>
      </c>
      <c r="H1813" t="n">
        <v>2.07</v>
      </c>
      <c r="I1813" t="n">
        <v>7</v>
      </c>
      <c r="J1813" t="n">
        <v>201.82</v>
      </c>
      <c r="K1813" t="n">
        <v>51.39</v>
      </c>
      <c r="L1813" t="n">
        <v>23.5</v>
      </c>
      <c r="M1813" t="n">
        <v>3</v>
      </c>
      <c r="N1813" t="n">
        <v>41.93</v>
      </c>
      <c r="O1813" t="n">
        <v>25124.89</v>
      </c>
      <c r="P1813" t="n">
        <v>179.98</v>
      </c>
      <c r="Q1813" t="n">
        <v>444.55</v>
      </c>
      <c r="R1813" t="n">
        <v>65.84999999999999</v>
      </c>
      <c r="S1813" t="n">
        <v>48.21</v>
      </c>
      <c r="T1813" t="n">
        <v>2895.98</v>
      </c>
      <c r="U1813" t="n">
        <v>0.73</v>
      </c>
      <c r="V1813" t="n">
        <v>0.78</v>
      </c>
      <c r="W1813" t="n">
        <v>0.18</v>
      </c>
      <c r="X1813" t="n">
        <v>0.16</v>
      </c>
      <c r="Y1813" t="n">
        <v>1</v>
      </c>
      <c r="Z1813" t="n">
        <v>10</v>
      </c>
    </row>
    <row r="1814">
      <c r="A1814" t="n">
        <v>91</v>
      </c>
      <c r="B1814" t="n">
        <v>85</v>
      </c>
      <c r="C1814" t="inlineStr">
        <is>
          <t xml:space="preserve">CONCLUIDO	</t>
        </is>
      </c>
      <c r="D1814" t="n">
        <v>4.9808</v>
      </c>
      <c r="E1814" t="n">
        <v>20.08</v>
      </c>
      <c r="F1814" t="n">
        <v>17.47</v>
      </c>
      <c r="G1814" t="n">
        <v>149.72</v>
      </c>
      <c r="H1814" t="n">
        <v>2.09</v>
      </c>
      <c r="I1814" t="n">
        <v>7</v>
      </c>
      <c r="J1814" t="n">
        <v>202.21</v>
      </c>
      <c r="K1814" t="n">
        <v>51.39</v>
      </c>
      <c r="L1814" t="n">
        <v>23.75</v>
      </c>
      <c r="M1814" t="n">
        <v>3</v>
      </c>
      <c r="N1814" t="n">
        <v>42.07</v>
      </c>
      <c r="O1814" t="n">
        <v>25173.44</v>
      </c>
      <c r="P1814" t="n">
        <v>180.07</v>
      </c>
      <c r="Q1814" t="n">
        <v>444.55</v>
      </c>
      <c r="R1814" t="n">
        <v>66.84</v>
      </c>
      <c r="S1814" t="n">
        <v>48.21</v>
      </c>
      <c r="T1814" t="n">
        <v>3392.03</v>
      </c>
      <c r="U1814" t="n">
        <v>0.72</v>
      </c>
      <c r="V1814" t="n">
        <v>0.78</v>
      </c>
      <c r="W1814" t="n">
        <v>0.18</v>
      </c>
      <c r="X1814" t="n">
        <v>0.19</v>
      </c>
      <c r="Y1814" t="n">
        <v>1</v>
      </c>
      <c r="Z1814" t="n">
        <v>10</v>
      </c>
    </row>
    <row r="1815">
      <c r="A1815" t="n">
        <v>92</v>
      </c>
      <c r="B1815" t="n">
        <v>85</v>
      </c>
      <c r="C1815" t="inlineStr">
        <is>
          <t xml:space="preserve">CONCLUIDO	</t>
        </is>
      </c>
      <c r="D1815" t="n">
        <v>4.985</v>
      </c>
      <c r="E1815" t="n">
        <v>20.06</v>
      </c>
      <c r="F1815" t="n">
        <v>17.45</v>
      </c>
      <c r="G1815" t="n">
        <v>149.57</v>
      </c>
      <c r="H1815" t="n">
        <v>2.1</v>
      </c>
      <c r="I1815" t="n">
        <v>7</v>
      </c>
      <c r="J1815" t="n">
        <v>202.61</v>
      </c>
      <c r="K1815" t="n">
        <v>51.39</v>
      </c>
      <c r="L1815" t="n">
        <v>24</v>
      </c>
      <c r="M1815" t="n">
        <v>2</v>
      </c>
      <c r="N1815" t="n">
        <v>42.21</v>
      </c>
      <c r="O1815" t="n">
        <v>25222.04</v>
      </c>
      <c r="P1815" t="n">
        <v>179.5</v>
      </c>
      <c r="Q1815" t="n">
        <v>444.56</v>
      </c>
      <c r="R1815" t="n">
        <v>66.08</v>
      </c>
      <c r="S1815" t="n">
        <v>48.21</v>
      </c>
      <c r="T1815" t="n">
        <v>3011.08</v>
      </c>
      <c r="U1815" t="n">
        <v>0.73</v>
      </c>
      <c r="V1815" t="n">
        <v>0.78</v>
      </c>
      <c r="W1815" t="n">
        <v>0.18</v>
      </c>
      <c r="X1815" t="n">
        <v>0.17</v>
      </c>
      <c r="Y1815" t="n">
        <v>1</v>
      </c>
      <c r="Z1815" t="n">
        <v>10</v>
      </c>
    </row>
    <row r="1816">
      <c r="A1816" t="n">
        <v>93</v>
      </c>
      <c r="B1816" t="n">
        <v>85</v>
      </c>
      <c r="C1816" t="inlineStr">
        <is>
          <t xml:space="preserve">CONCLUIDO	</t>
        </is>
      </c>
      <c r="D1816" t="n">
        <v>4.9843</v>
      </c>
      <c r="E1816" t="n">
        <v>20.06</v>
      </c>
      <c r="F1816" t="n">
        <v>17.45</v>
      </c>
      <c r="G1816" t="n">
        <v>149.6</v>
      </c>
      <c r="H1816" t="n">
        <v>2.12</v>
      </c>
      <c r="I1816" t="n">
        <v>7</v>
      </c>
      <c r="J1816" t="n">
        <v>203</v>
      </c>
      <c r="K1816" t="n">
        <v>51.39</v>
      </c>
      <c r="L1816" t="n">
        <v>24.25</v>
      </c>
      <c r="M1816" t="n">
        <v>2</v>
      </c>
      <c r="N1816" t="n">
        <v>42.36</v>
      </c>
      <c r="O1816" t="n">
        <v>25270.81</v>
      </c>
      <c r="P1816" t="n">
        <v>179.77</v>
      </c>
      <c r="Q1816" t="n">
        <v>444.55</v>
      </c>
      <c r="R1816" t="n">
        <v>66.23</v>
      </c>
      <c r="S1816" t="n">
        <v>48.21</v>
      </c>
      <c r="T1816" t="n">
        <v>3086.23</v>
      </c>
      <c r="U1816" t="n">
        <v>0.73</v>
      </c>
      <c r="V1816" t="n">
        <v>0.78</v>
      </c>
      <c r="W1816" t="n">
        <v>0.18</v>
      </c>
      <c r="X1816" t="n">
        <v>0.18</v>
      </c>
      <c r="Y1816" t="n">
        <v>1</v>
      </c>
      <c r="Z1816" t="n">
        <v>10</v>
      </c>
    </row>
    <row r="1817">
      <c r="A1817" t="n">
        <v>94</v>
      </c>
      <c r="B1817" t="n">
        <v>85</v>
      </c>
      <c r="C1817" t="inlineStr">
        <is>
          <t xml:space="preserve">CONCLUIDO	</t>
        </is>
      </c>
      <c r="D1817" t="n">
        <v>4.9822</v>
      </c>
      <c r="E1817" t="n">
        <v>20.07</v>
      </c>
      <c r="F1817" t="n">
        <v>17.46</v>
      </c>
      <c r="G1817" t="n">
        <v>149.67</v>
      </c>
      <c r="H1817" t="n">
        <v>2.14</v>
      </c>
      <c r="I1817" t="n">
        <v>7</v>
      </c>
      <c r="J1817" t="n">
        <v>203.4</v>
      </c>
      <c r="K1817" t="n">
        <v>51.39</v>
      </c>
      <c r="L1817" t="n">
        <v>24.5</v>
      </c>
      <c r="M1817" t="n">
        <v>1</v>
      </c>
      <c r="N1817" t="n">
        <v>42.5</v>
      </c>
      <c r="O1817" t="n">
        <v>25319.51</v>
      </c>
      <c r="P1817" t="n">
        <v>179.93</v>
      </c>
      <c r="Q1817" t="n">
        <v>444.55</v>
      </c>
      <c r="R1817" t="n">
        <v>66.48999999999999</v>
      </c>
      <c r="S1817" t="n">
        <v>48.21</v>
      </c>
      <c r="T1817" t="n">
        <v>3215.13</v>
      </c>
      <c r="U1817" t="n">
        <v>0.73</v>
      </c>
      <c r="V1817" t="n">
        <v>0.78</v>
      </c>
      <c r="W1817" t="n">
        <v>0.18</v>
      </c>
      <c r="X1817" t="n">
        <v>0.18</v>
      </c>
      <c r="Y1817" t="n">
        <v>1</v>
      </c>
      <c r="Z1817" t="n">
        <v>10</v>
      </c>
    </row>
    <row r="1818">
      <c r="A1818" t="n">
        <v>95</v>
      </c>
      <c r="B1818" t="n">
        <v>85</v>
      </c>
      <c r="C1818" t="inlineStr">
        <is>
          <t xml:space="preserve">CONCLUIDO	</t>
        </is>
      </c>
      <c r="D1818" t="n">
        <v>4.9804</v>
      </c>
      <c r="E1818" t="n">
        <v>20.08</v>
      </c>
      <c r="F1818" t="n">
        <v>17.47</v>
      </c>
      <c r="G1818" t="n">
        <v>149.74</v>
      </c>
      <c r="H1818" t="n">
        <v>2.16</v>
      </c>
      <c r="I1818" t="n">
        <v>7</v>
      </c>
      <c r="J1818" t="n">
        <v>203.79</v>
      </c>
      <c r="K1818" t="n">
        <v>51.39</v>
      </c>
      <c r="L1818" t="n">
        <v>24.75</v>
      </c>
      <c r="M1818" t="n">
        <v>1</v>
      </c>
      <c r="N1818" t="n">
        <v>42.65</v>
      </c>
      <c r="O1818" t="n">
        <v>25368.26</v>
      </c>
      <c r="P1818" t="n">
        <v>180.12</v>
      </c>
      <c r="Q1818" t="n">
        <v>444.55</v>
      </c>
      <c r="R1818" t="n">
        <v>66.75</v>
      </c>
      <c r="S1818" t="n">
        <v>48.21</v>
      </c>
      <c r="T1818" t="n">
        <v>3345.51</v>
      </c>
      <c r="U1818" t="n">
        <v>0.72</v>
      </c>
      <c r="V1818" t="n">
        <v>0.78</v>
      </c>
      <c r="W1818" t="n">
        <v>0.18</v>
      </c>
      <c r="X1818" t="n">
        <v>0.19</v>
      </c>
      <c r="Y1818" t="n">
        <v>1</v>
      </c>
      <c r="Z1818" t="n">
        <v>10</v>
      </c>
    </row>
    <row r="1819">
      <c r="A1819" t="n">
        <v>96</v>
      </c>
      <c r="B1819" t="n">
        <v>85</v>
      </c>
      <c r="C1819" t="inlineStr">
        <is>
          <t xml:space="preserve">CONCLUIDO	</t>
        </is>
      </c>
      <c r="D1819" t="n">
        <v>4.9786</v>
      </c>
      <c r="E1819" t="n">
        <v>20.09</v>
      </c>
      <c r="F1819" t="n">
        <v>17.48</v>
      </c>
      <c r="G1819" t="n">
        <v>149.8</v>
      </c>
      <c r="H1819" t="n">
        <v>2.17</v>
      </c>
      <c r="I1819" t="n">
        <v>7</v>
      </c>
      <c r="J1819" t="n">
        <v>204.19</v>
      </c>
      <c r="K1819" t="n">
        <v>51.39</v>
      </c>
      <c r="L1819" t="n">
        <v>25</v>
      </c>
      <c r="M1819" t="n">
        <v>1</v>
      </c>
      <c r="N1819" t="n">
        <v>42.79</v>
      </c>
      <c r="O1819" t="n">
        <v>25417.05</v>
      </c>
      <c r="P1819" t="n">
        <v>180.31</v>
      </c>
      <c r="Q1819" t="n">
        <v>444.55</v>
      </c>
      <c r="R1819" t="n">
        <v>66.95</v>
      </c>
      <c r="S1819" t="n">
        <v>48.21</v>
      </c>
      <c r="T1819" t="n">
        <v>3445.87</v>
      </c>
      <c r="U1819" t="n">
        <v>0.72</v>
      </c>
      <c r="V1819" t="n">
        <v>0.78</v>
      </c>
      <c r="W1819" t="n">
        <v>0.18</v>
      </c>
      <c r="X1819" t="n">
        <v>0.2</v>
      </c>
      <c r="Y1819" t="n">
        <v>1</v>
      </c>
      <c r="Z1819" t="n">
        <v>10</v>
      </c>
    </row>
    <row r="1820">
      <c r="A1820" t="n">
        <v>97</v>
      </c>
      <c r="B1820" t="n">
        <v>85</v>
      </c>
      <c r="C1820" t="inlineStr">
        <is>
          <t xml:space="preserve">CONCLUIDO	</t>
        </is>
      </c>
      <c r="D1820" t="n">
        <v>4.9777</v>
      </c>
      <c r="E1820" t="n">
        <v>20.09</v>
      </c>
      <c r="F1820" t="n">
        <v>17.48</v>
      </c>
      <c r="G1820" t="n">
        <v>149.83</v>
      </c>
      <c r="H1820" t="n">
        <v>2.19</v>
      </c>
      <c r="I1820" t="n">
        <v>7</v>
      </c>
      <c r="J1820" t="n">
        <v>204.58</v>
      </c>
      <c r="K1820" t="n">
        <v>51.39</v>
      </c>
      <c r="L1820" t="n">
        <v>25.25</v>
      </c>
      <c r="M1820" t="n">
        <v>1</v>
      </c>
      <c r="N1820" t="n">
        <v>42.94</v>
      </c>
      <c r="O1820" t="n">
        <v>25465.9</v>
      </c>
      <c r="P1820" t="n">
        <v>180.46</v>
      </c>
      <c r="Q1820" t="n">
        <v>444.55</v>
      </c>
      <c r="R1820" t="n">
        <v>67.08</v>
      </c>
      <c r="S1820" t="n">
        <v>48.21</v>
      </c>
      <c r="T1820" t="n">
        <v>3511.14</v>
      </c>
      <c r="U1820" t="n">
        <v>0.72</v>
      </c>
      <c r="V1820" t="n">
        <v>0.78</v>
      </c>
      <c r="W1820" t="n">
        <v>0.18</v>
      </c>
      <c r="X1820" t="n">
        <v>0.2</v>
      </c>
      <c r="Y1820" t="n">
        <v>1</v>
      </c>
      <c r="Z1820" t="n">
        <v>10</v>
      </c>
    </row>
    <row r="1821">
      <c r="A1821" t="n">
        <v>98</v>
      </c>
      <c r="B1821" t="n">
        <v>85</v>
      </c>
      <c r="C1821" t="inlineStr">
        <is>
          <t xml:space="preserve">CONCLUIDO	</t>
        </is>
      </c>
      <c r="D1821" t="n">
        <v>4.9796</v>
      </c>
      <c r="E1821" t="n">
        <v>20.08</v>
      </c>
      <c r="F1821" t="n">
        <v>17.47</v>
      </c>
      <c r="G1821" t="n">
        <v>149.76</v>
      </c>
      <c r="H1821" t="n">
        <v>2.21</v>
      </c>
      <c r="I1821" t="n">
        <v>7</v>
      </c>
      <c r="J1821" t="n">
        <v>204.98</v>
      </c>
      <c r="K1821" t="n">
        <v>51.39</v>
      </c>
      <c r="L1821" t="n">
        <v>25.5</v>
      </c>
      <c r="M1821" t="n">
        <v>0</v>
      </c>
      <c r="N1821" t="n">
        <v>43.09</v>
      </c>
      <c r="O1821" t="n">
        <v>25514.8</v>
      </c>
      <c r="P1821" t="n">
        <v>180.32</v>
      </c>
      <c r="Q1821" t="n">
        <v>444.55</v>
      </c>
      <c r="R1821" t="n">
        <v>66.73</v>
      </c>
      <c r="S1821" t="n">
        <v>48.21</v>
      </c>
      <c r="T1821" t="n">
        <v>3336.13</v>
      </c>
      <c r="U1821" t="n">
        <v>0.72</v>
      </c>
      <c r="V1821" t="n">
        <v>0.78</v>
      </c>
      <c r="W1821" t="n">
        <v>0.18</v>
      </c>
      <c r="X1821" t="n">
        <v>0.2</v>
      </c>
      <c r="Y1821" t="n">
        <v>1</v>
      </c>
      <c r="Z1821" t="n">
        <v>10</v>
      </c>
    </row>
    <row r="1822">
      <c r="A1822" t="n">
        <v>0</v>
      </c>
      <c r="B1822" t="n">
        <v>20</v>
      </c>
      <c r="C1822" t="inlineStr">
        <is>
          <t xml:space="preserve">CONCLUIDO	</t>
        </is>
      </c>
      <c r="D1822" t="n">
        <v>4.5194</v>
      </c>
      <c r="E1822" t="n">
        <v>22.13</v>
      </c>
      <c r="F1822" t="n">
        <v>19.44</v>
      </c>
      <c r="G1822" t="n">
        <v>15.15</v>
      </c>
      <c r="H1822" t="n">
        <v>0.34</v>
      </c>
      <c r="I1822" t="n">
        <v>77</v>
      </c>
      <c r="J1822" t="n">
        <v>51.33</v>
      </c>
      <c r="K1822" t="n">
        <v>24.83</v>
      </c>
      <c r="L1822" t="n">
        <v>1</v>
      </c>
      <c r="M1822" t="n">
        <v>75</v>
      </c>
      <c r="N1822" t="n">
        <v>5.51</v>
      </c>
      <c r="O1822" t="n">
        <v>6564.78</v>
      </c>
      <c r="P1822" t="n">
        <v>104.75</v>
      </c>
      <c r="Q1822" t="n">
        <v>444.61</v>
      </c>
      <c r="R1822" t="n">
        <v>130.97</v>
      </c>
      <c r="S1822" t="n">
        <v>48.21</v>
      </c>
      <c r="T1822" t="n">
        <v>35104.41</v>
      </c>
      <c r="U1822" t="n">
        <v>0.37</v>
      </c>
      <c r="V1822" t="n">
        <v>0.7</v>
      </c>
      <c r="W1822" t="n">
        <v>0.29</v>
      </c>
      <c r="X1822" t="n">
        <v>2.16</v>
      </c>
      <c r="Y1822" t="n">
        <v>1</v>
      </c>
      <c r="Z1822" t="n">
        <v>10</v>
      </c>
    </row>
    <row r="1823">
      <c r="A1823" t="n">
        <v>1</v>
      </c>
      <c r="B1823" t="n">
        <v>20</v>
      </c>
      <c r="C1823" t="inlineStr">
        <is>
          <t xml:space="preserve">CONCLUIDO	</t>
        </is>
      </c>
      <c r="D1823" t="n">
        <v>4.6888</v>
      </c>
      <c r="E1823" t="n">
        <v>21.33</v>
      </c>
      <c r="F1823" t="n">
        <v>18.86</v>
      </c>
      <c r="G1823" t="n">
        <v>19.18</v>
      </c>
      <c r="H1823" t="n">
        <v>0.42</v>
      </c>
      <c r="I1823" t="n">
        <v>59</v>
      </c>
      <c r="J1823" t="n">
        <v>51.62</v>
      </c>
      <c r="K1823" t="n">
        <v>24.83</v>
      </c>
      <c r="L1823" t="n">
        <v>1.25</v>
      </c>
      <c r="M1823" t="n">
        <v>57</v>
      </c>
      <c r="N1823" t="n">
        <v>5.54</v>
      </c>
      <c r="O1823" t="n">
        <v>6599.8</v>
      </c>
      <c r="P1823" t="n">
        <v>99.75</v>
      </c>
      <c r="Q1823" t="n">
        <v>444.57</v>
      </c>
      <c r="R1823" t="n">
        <v>111.94</v>
      </c>
      <c r="S1823" t="n">
        <v>48.21</v>
      </c>
      <c r="T1823" t="n">
        <v>25678.75</v>
      </c>
      <c r="U1823" t="n">
        <v>0.43</v>
      </c>
      <c r="V1823" t="n">
        <v>0.72</v>
      </c>
      <c r="W1823" t="n">
        <v>0.26</v>
      </c>
      <c r="X1823" t="n">
        <v>1.58</v>
      </c>
      <c r="Y1823" t="n">
        <v>1</v>
      </c>
      <c r="Z1823" t="n">
        <v>10</v>
      </c>
    </row>
    <row r="1824">
      <c r="A1824" t="n">
        <v>2</v>
      </c>
      <c r="B1824" t="n">
        <v>20</v>
      </c>
      <c r="C1824" t="inlineStr">
        <is>
          <t xml:space="preserve">CONCLUIDO	</t>
        </is>
      </c>
      <c r="D1824" t="n">
        <v>4.7441</v>
      </c>
      <c r="E1824" t="n">
        <v>21.08</v>
      </c>
      <c r="F1824" t="n">
        <v>18.74</v>
      </c>
      <c r="G1824" t="n">
        <v>23.43</v>
      </c>
      <c r="H1824" t="n">
        <v>0.5</v>
      </c>
      <c r="I1824" t="n">
        <v>48</v>
      </c>
      <c r="J1824" t="n">
        <v>51.9</v>
      </c>
      <c r="K1824" t="n">
        <v>24.83</v>
      </c>
      <c r="L1824" t="n">
        <v>1.5</v>
      </c>
      <c r="M1824" t="n">
        <v>46</v>
      </c>
      <c r="N1824" t="n">
        <v>5.57</v>
      </c>
      <c r="O1824" t="n">
        <v>6634.84</v>
      </c>
      <c r="P1824" t="n">
        <v>97.27</v>
      </c>
      <c r="Q1824" t="n">
        <v>444.59</v>
      </c>
      <c r="R1824" t="n">
        <v>108.82</v>
      </c>
      <c r="S1824" t="n">
        <v>48.21</v>
      </c>
      <c r="T1824" t="n">
        <v>24174.04</v>
      </c>
      <c r="U1824" t="n">
        <v>0.44</v>
      </c>
      <c r="V1824" t="n">
        <v>0.73</v>
      </c>
      <c r="W1824" t="n">
        <v>0.24</v>
      </c>
      <c r="X1824" t="n">
        <v>1.47</v>
      </c>
      <c r="Y1824" t="n">
        <v>1</v>
      </c>
      <c r="Z1824" t="n">
        <v>10</v>
      </c>
    </row>
    <row r="1825">
      <c r="A1825" t="n">
        <v>3</v>
      </c>
      <c r="B1825" t="n">
        <v>20</v>
      </c>
      <c r="C1825" t="inlineStr">
        <is>
          <t xml:space="preserve">CONCLUIDO	</t>
        </is>
      </c>
      <c r="D1825" t="n">
        <v>4.8465</v>
      </c>
      <c r="E1825" t="n">
        <v>20.63</v>
      </c>
      <c r="F1825" t="n">
        <v>18.4</v>
      </c>
      <c r="G1825" t="n">
        <v>27.6</v>
      </c>
      <c r="H1825" t="n">
        <v>0.58</v>
      </c>
      <c r="I1825" t="n">
        <v>40</v>
      </c>
      <c r="J1825" t="n">
        <v>52.19</v>
      </c>
      <c r="K1825" t="n">
        <v>24.83</v>
      </c>
      <c r="L1825" t="n">
        <v>1.75</v>
      </c>
      <c r="M1825" t="n">
        <v>38</v>
      </c>
      <c r="N1825" t="n">
        <v>5.61</v>
      </c>
      <c r="O1825" t="n">
        <v>6670.02</v>
      </c>
      <c r="P1825" t="n">
        <v>93.75</v>
      </c>
      <c r="Q1825" t="n">
        <v>444.56</v>
      </c>
      <c r="R1825" t="n">
        <v>97.25</v>
      </c>
      <c r="S1825" t="n">
        <v>48.21</v>
      </c>
      <c r="T1825" t="n">
        <v>18431.42</v>
      </c>
      <c r="U1825" t="n">
        <v>0.5</v>
      </c>
      <c r="V1825" t="n">
        <v>0.74</v>
      </c>
      <c r="W1825" t="n">
        <v>0.22</v>
      </c>
      <c r="X1825" t="n">
        <v>1.12</v>
      </c>
      <c r="Y1825" t="n">
        <v>1</v>
      </c>
      <c r="Z1825" t="n">
        <v>10</v>
      </c>
    </row>
    <row r="1826">
      <c r="A1826" t="n">
        <v>4</v>
      </c>
      <c r="B1826" t="n">
        <v>20</v>
      </c>
      <c r="C1826" t="inlineStr">
        <is>
          <t xml:space="preserve">CONCLUIDO	</t>
        </is>
      </c>
      <c r="D1826" t="n">
        <v>4.9041</v>
      </c>
      <c r="E1826" t="n">
        <v>20.39</v>
      </c>
      <c r="F1826" t="n">
        <v>18.23</v>
      </c>
      <c r="G1826" t="n">
        <v>32.17</v>
      </c>
      <c r="H1826" t="n">
        <v>0.66</v>
      </c>
      <c r="I1826" t="n">
        <v>34</v>
      </c>
      <c r="J1826" t="n">
        <v>52.47</v>
      </c>
      <c r="K1826" t="n">
        <v>24.83</v>
      </c>
      <c r="L1826" t="n">
        <v>2</v>
      </c>
      <c r="M1826" t="n">
        <v>32</v>
      </c>
      <c r="N1826" t="n">
        <v>5.64</v>
      </c>
      <c r="O1826" t="n">
        <v>6705.1</v>
      </c>
      <c r="P1826" t="n">
        <v>90.63</v>
      </c>
      <c r="Q1826" t="n">
        <v>444.58</v>
      </c>
      <c r="R1826" t="n">
        <v>91.67</v>
      </c>
      <c r="S1826" t="n">
        <v>48.21</v>
      </c>
      <c r="T1826" t="n">
        <v>15668.07</v>
      </c>
      <c r="U1826" t="n">
        <v>0.53</v>
      </c>
      <c r="V1826" t="n">
        <v>0.75</v>
      </c>
      <c r="W1826" t="n">
        <v>0.22</v>
      </c>
      <c r="X1826" t="n">
        <v>0.95</v>
      </c>
      <c r="Y1826" t="n">
        <v>1</v>
      </c>
      <c r="Z1826" t="n">
        <v>10</v>
      </c>
    </row>
    <row r="1827">
      <c r="A1827" t="n">
        <v>5</v>
      </c>
      <c r="B1827" t="n">
        <v>20</v>
      </c>
      <c r="C1827" t="inlineStr">
        <is>
          <t xml:space="preserve">CONCLUIDO	</t>
        </is>
      </c>
      <c r="D1827" t="n">
        <v>4.9598</v>
      </c>
      <c r="E1827" t="n">
        <v>20.16</v>
      </c>
      <c r="F1827" t="n">
        <v>18.06</v>
      </c>
      <c r="G1827" t="n">
        <v>37.36</v>
      </c>
      <c r="H1827" t="n">
        <v>0.74</v>
      </c>
      <c r="I1827" t="n">
        <v>29</v>
      </c>
      <c r="J1827" t="n">
        <v>52.75</v>
      </c>
      <c r="K1827" t="n">
        <v>24.83</v>
      </c>
      <c r="L1827" t="n">
        <v>2.25</v>
      </c>
      <c r="M1827" t="n">
        <v>26</v>
      </c>
      <c r="N1827" t="n">
        <v>5.68</v>
      </c>
      <c r="O1827" t="n">
        <v>6740.19</v>
      </c>
      <c r="P1827" t="n">
        <v>87.73999999999999</v>
      </c>
      <c r="Q1827" t="n">
        <v>444.6</v>
      </c>
      <c r="R1827" t="n">
        <v>85.97</v>
      </c>
      <c r="S1827" t="n">
        <v>48.21</v>
      </c>
      <c r="T1827" t="n">
        <v>12846.96</v>
      </c>
      <c r="U1827" t="n">
        <v>0.5600000000000001</v>
      </c>
      <c r="V1827" t="n">
        <v>0.76</v>
      </c>
      <c r="W1827" t="n">
        <v>0.21</v>
      </c>
      <c r="X1827" t="n">
        <v>0.78</v>
      </c>
      <c r="Y1827" t="n">
        <v>1</v>
      </c>
      <c r="Z1827" t="n">
        <v>10</v>
      </c>
    </row>
    <row r="1828">
      <c r="A1828" t="n">
        <v>6</v>
      </c>
      <c r="B1828" t="n">
        <v>20</v>
      </c>
      <c r="C1828" t="inlineStr">
        <is>
          <t xml:space="preserve">CONCLUIDO	</t>
        </is>
      </c>
      <c r="D1828" t="n">
        <v>4.988</v>
      </c>
      <c r="E1828" t="n">
        <v>20.05</v>
      </c>
      <c r="F1828" t="n">
        <v>17.98</v>
      </c>
      <c r="G1828" t="n">
        <v>41.5</v>
      </c>
      <c r="H1828" t="n">
        <v>0.82</v>
      </c>
      <c r="I1828" t="n">
        <v>26</v>
      </c>
      <c r="J1828" t="n">
        <v>53.04</v>
      </c>
      <c r="K1828" t="n">
        <v>24.83</v>
      </c>
      <c r="L1828" t="n">
        <v>2.5</v>
      </c>
      <c r="M1828" t="n">
        <v>21</v>
      </c>
      <c r="N1828" t="n">
        <v>5.71</v>
      </c>
      <c r="O1828" t="n">
        <v>6775.31</v>
      </c>
      <c r="P1828" t="n">
        <v>85.15000000000001</v>
      </c>
      <c r="Q1828" t="n">
        <v>444.56</v>
      </c>
      <c r="R1828" t="n">
        <v>83.31</v>
      </c>
      <c r="S1828" t="n">
        <v>48.21</v>
      </c>
      <c r="T1828" t="n">
        <v>11528.9</v>
      </c>
      <c r="U1828" t="n">
        <v>0.58</v>
      </c>
      <c r="V1828" t="n">
        <v>0.76</v>
      </c>
      <c r="W1828" t="n">
        <v>0.21</v>
      </c>
      <c r="X1828" t="n">
        <v>0.7</v>
      </c>
      <c r="Y1828" t="n">
        <v>1</v>
      </c>
      <c r="Z1828" t="n">
        <v>10</v>
      </c>
    </row>
    <row r="1829">
      <c r="A1829" t="n">
        <v>7</v>
      </c>
      <c r="B1829" t="n">
        <v>20</v>
      </c>
      <c r="C1829" t="inlineStr">
        <is>
          <t xml:space="preserve">CONCLUIDO	</t>
        </is>
      </c>
      <c r="D1829" t="n">
        <v>4.9954</v>
      </c>
      <c r="E1829" t="n">
        <v>20.02</v>
      </c>
      <c r="F1829" t="n">
        <v>17.98</v>
      </c>
      <c r="G1829" t="n">
        <v>44.94</v>
      </c>
      <c r="H1829" t="n">
        <v>0.89</v>
      </c>
      <c r="I1829" t="n">
        <v>24</v>
      </c>
      <c r="J1829" t="n">
        <v>53.32</v>
      </c>
      <c r="K1829" t="n">
        <v>24.83</v>
      </c>
      <c r="L1829" t="n">
        <v>2.75</v>
      </c>
      <c r="M1829" t="n">
        <v>7</v>
      </c>
      <c r="N1829" t="n">
        <v>5.75</v>
      </c>
      <c r="O1829" t="n">
        <v>6810.44</v>
      </c>
      <c r="P1829" t="n">
        <v>84.04000000000001</v>
      </c>
      <c r="Q1829" t="n">
        <v>444.6</v>
      </c>
      <c r="R1829" t="n">
        <v>82.8</v>
      </c>
      <c r="S1829" t="n">
        <v>48.21</v>
      </c>
      <c r="T1829" t="n">
        <v>11283.62</v>
      </c>
      <c r="U1829" t="n">
        <v>0.58</v>
      </c>
      <c r="V1829" t="n">
        <v>0.76</v>
      </c>
      <c r="W1829" t="n">
        <v>0.22</v>
      </c>
      <c r="X1829" t="n">
        <v>0.7</v>
      </c>
      <c r="Y1829" t="n">
        <v>1</v>
      </c>
      <c r="Z1829" t="n">
        <v>10</v>
      </c>
    </row>
    <row r="1830">
      <c r="A1830" t="n">
        <v>8</v>
      </c>
      <c r="B1830" t="n">
        <v>20</v>
      </c>
      <c r="C1830" t="inlineStr">
        <is>
          <t xml:space="preserve">CONCLUIDO	</t>
        </is>
      </c>
      <c r="D1830" t="n">
        <v>4.9973</v>
      </c>
      <c r="E1830" t="n">
        <v>20.01</v>
      </c>
      <c r="F1830" t="n">
        <v>17.97</v>
      </c>
      <c r="G1830" t="n">
        <v>44.92</v>
      </c>
      <c r="H1830" t="n">
        <v>0.97</v>
      </c>
      <c r="I1830" t="n">
        <v>24</v>
      </c>
      <c r="J1830" t="n">
        <v>53.61</v>
      </c>
      <c r="K1830" t="n">
        <v>24.83</v>
      </c>
      <c r="L1830" t="n">
        <v>3</v>
      </c>
      <c r="M1830" t="n">
        <v>2</v>
      </c>
      <c r="N1830" t="n">
        <v>5.78</v>
      </c>
      <c r="O1830" t="n">
        <v>6845.59</v>
      </c>
      <c r="P1830" t="n">
        <v>84.14</v>
      </c>
      <c r="Q1830" t="n">
        <v>444.58</v>
      </c>
      <c r="R1830" t="n">
        <v>82.31</v>
      </c>
      <c r="S1830" t="n">
        <v>48.21</v>
      </c>
      <c r="T1830" t="n">
        <v>11040.96</v>
      </c>
      <c r="U1830" t="n">
        <v>0.59</v>
      </c>
      <c r="V1830" t="n">
        <v>0.76</v>
      </c>
      <c r="W1830" t="n">
        <v>0.23</v>
      </c>
      <c r="X1830" t="n">
        <v>0.6899999999999999</v>
      </c>
      <c r="Y1830" t="n">
        <v>1</v>
      </c>
      <c r="Z1830" t="n">
        <v>10</v>
      </c>
    </row>
    <row r="1831">
      <c r="A1831" t="n">
        <v>9</v>
      </c>
      <c r="B1831" t="n">
        <v>20</v>
      </c>
      <c r="C1831" t="inlineStr">
        <is>
          <t xml:space="preserve">CONCLUIDO	</t>
        </is>
      </c>
      <c r="D1831" t="n">
        <v>4.9992</v>
      </c>
      <c r="E1831" t="n">
        <v>20</v>
      </c>
      <c r="F1831" t="n">
        <v>17.96</v>
      </c>
      <c r="G1831" t="n">
        <v>44.9</v>
      </c>
      <c r="H1831" t="n">
        <v>1.04</v>
      </c>
      <c r="I1831" t="n">
        <v>24</v>
      </c>
      <c r="J1831" t="n">
        <v>53.89</v>
      </c>
      <c r="K1831" t="n">
        <v>24.83</v>
      </c>
      <c r="L1831" t="n">
        <v>3.25</v>
      </c>
      <c r="M1831" t="n">
        <v>0</v>
      </c>
      <c r="N1831" t="n">
        <v>5.82</v>
      </c>
      <c r="O1831" t="n">
        <v>6880.77</v>
      </c>
      <c r="P1831" t="n">
        <v>84.40000000000001</v>
      </c>
      <c r="Q1831" t="n">
        <v>444.58</v>
      </c>
      <c r="R1831" t="n">
        <v>81.94</v>
      </c>
      <c r="S1831" t="n">
        <v>48.21</v>
      </c>
      <c r="T1831" t="n">
        <v>10854.4</v>
      </c>
      <c r="U1831" t="n">
        <v>0.59</v>
      </c>
      <c r="V1831" t="n">
        <v>0.76</v>
      </c>
      <c r="W1831" t="n">
        <v>0.23</v>
      </c>
      <c r="X1831" t="n">
        <v>0.6899999999999999</v>
      </c>
      <c r="Y1831" t="n">
        <v>1</v>
      </c>
      <c r="Z1831" t="n">
        <v>10</v>
      </c>
    </row>
    <row r="1832">
      <c r="A1832" t="n">
        <v>0</v>
      </c>
      <c r="B1832" t="n">
        <v>120</v>
      </c>
      <c r="C1832" t="inlineStr">
        <is>
          <t xml:space="preserve">CONCLUIDO	</t>
        </is>
      </c>
      <c r="D1832" t="n">
        <v>2.3619</v>
      </c>
      <c r="E1832" t="n">
        <v>42.34</v>
      </c>
      <c r="F1832" t="n">
        <v>26.15</v>
      </c>
      <c r="G1832" t="n">
        <v>5.3</v>
      </c>
      <c r="H1832" t="n">
        <v>0.08</v>
      </c>
      <c r="I1832" t="n">
        <v>296</v>
      </c>
      <c r="J1832" t="n">
        <v>232.68</v>
      </c>
      <c r="K1832" t="n">
        <v>57.72</v>
      </c>
      <c r="L1832" t="n">
        <v>1</v>
      </c>
      <c r="M1832" t="n">
        <v>294</v>
      </c>
      <c r="N1832" t="n">
        <v>53.95</v>
      </c>
      <c r="O1832" t="n">
        <v>28931.02</v>
      </c>
      <c r="P1832" t="n">
        <v>407.16</v>
      </c>
      <c r="Q1832" t="n">
        <v>444.72</v>
      </c>
      <c r="R1832" t="n">
        <v>351.09</v>
      </c>
      <c r="S1832" t="n">
        <v>48.21</v>
      </c>
      <c r="T1832" t="n">
        <v>144071.5</v>
      </c>
      <c r="U1832" t="n">
        <v>0.14</v>
      </c>
      <c r="V1832" t="n">
        <v>0.52</v>
      </c>
      <c r="W1832" t="n">
        <v>0.63</v>
      </c>
      <c r="X1832" t="n">
        <v>8.859999999999999</v>
      </c>
      <c r="Y1832" t="n">
        <v>1</v>
      </c>
      <c r="Z1832" t="n">
        <v>10</v>
      </c>
    </row>
    <row r="1833">
      <c r="A1833" t="n">
        <v>1</v>
      </c>
      <c r="B1833" t="n">
        <v>120</v>
      </c>
      <c r="C1833" t="inlineStr">
        <is>
          <t xml:space="preserve">CONCLUIDO	</t>
        </is>
      </c>
      <c r="D1833" t="n">
        <v>2.7799</v>
      </c>
      <c r="E1833" t="n">
        <v>35.97</v>
      </c>
      <c r="F1833" t="n">
        <v>23.56</v>
      </c>
      <c r="G1833" t="n">
        <v>6.64</v>
      </c>
      <c r="H1833" t="n">
        <v>0.1</v>
      </c>
      <c r="I1833" t="n">
        <v>213</v>
      </c>
      <c r="J1833" t="n">
        <v>233.1</v>
      </c>
      <c r="K1833" t="n">
        <v>57.72</v>
      </c>
      <c r="L1833" t="n">
        <v>1.25</v>
      </c>
      <c r="M1833" t="n">
        <v>211</v>
      </c>
      <c r="N1833" t="n">
        <v>54.13</v>
      </c>
      <c r="O1833" t="n">
        <v>28983.75</v>
      </c>
      <c r="P1833" t="n">
        <v>366.41</v>
      </c>
      <c r="Q1833" t="n">
        <v>444.68</v>
      </c>
      <c r="R1833" t="n">
        <v>265.79</v>
      </c>
      <c r="S1833" t="n">
        <v>48.21</v>
      </c>
      <c r="T1833" t="n">
        <v>101837.48</v>
      </c>
      <c r="U1833" t="n">
        <v>0.18</v>
      </c>
      <c r="V1833" t="n">
        <v>0.58</v>
      </c>
      <c r="W1833" t="n">
        <v>0.51</v>
      </c>
      <c r="X1833" t="n">
        <v>6.28</v>
      </c>
      <c r="Y1833" t="n">
        <v>1</v>
      </c>
      <c r="Z1833" t="n">
        <v>10</v>
      </c>
    </row>
    <row r="1834">
      <c r="A1834" t="n">
        <v>2</v>
      </c>
      <c r="B1834" t="n">
        <v>120</v>
      </c>
      <c r="C1834" t="inlineStr">
        <is>
          <t xml:space="preserve">CONCLUIDO	</t>
        </is>
      </c>
      <c r="D1834" t="n">
        <v>3.0914</v>
      </c>
      <c r="E1834" t="n">
        <v>32.35</v>
      </c>
      <c r="F1834" t="n">
        <v>22.08</v>
      </c>
      <c r="G1834" t="n">
        <v>7.98</v>
      </c>
      <c r="H1834" t="n">
        <v>0.11</v>
      </c>
      <c r="I1834" t="n">
        <v>166</v>
      </c>
      <c r="J1834" t="n">
        <v>233.53</v>
      </c>
      <c r="K1834" t="n">
        <v>57.72</v>
      </c>
      <c r="L1834" t="n">
        <v>1.5</v>
      </c>
      <c r="M1834" t="n">
        <v>164</v>
      </c>
      <c r="N1834" t="n">
        <v>54.31</v>
      </c>
      <c r="O1834" t="n">
        <v>29036.54</v>
      </c>
      <c r="P1834" t="n">
        <v>342.89</v>
      </c>
      <c r="Q1834" t="n">
        <v>444.61</v>
      </c>
      <c r="R1834" t="n">
        <v>217.27</v>
      </c>
      <c r="S1834" t="n">
        <v>48.21</v>
      </c>
      <c r="T1834" t="n">
        <v>77811.60000000001</v>
      </c>
      <c r="U1834" t="n">
        <v>0.22</v>
      </c>
      <c r="V1834" t="n">
        <v>0.62</v>
      </c>
      <c r="W1834" t="n">
        <v>0.43</v>
      </c>
      <c r="X1834" t="n">
        <v>4.8</v>
      </c>
      <c r="Y1834" t="n">
        <v>1</v>
      </c>
      <c r="Z1834" t="n">
        <v>10</v>
      </c>
    </row>
    <row r="1835">
      <c r="A1835" t="n">
        <v>3</v>
      </c>
      <c r="B1835" t="n">
        <v>120</v>
      </c>
      <c r="C1835" t="inlineStr">
        <is>
          <t xml:space="preserve">CONCLUIDO	</t>
        </is>
      </c>
      <c r="D1835" t="n">
        <v>3.3113</v>
      </c>
      <c r="E1835" t="n">
        <v>30.2</v>
      </c>
      <c r="F1835" t="n">
        <v>21.25</v>
      </c>
      <c r="G1835" t="n">
        <v>9.31</v>
      </c>
      <c r="H1835" t="n">
        <v>0.13</v>
      </c>
      <c r="I1835" t="n">
        <v>137</v>
      </c>
      <c r="J1835" t="n">
        <v>233.96</v>
      </c>
      <c r="K1835" t="n">
        <v>57.72</v>
      </c>
      <c r="L1835" t="n">
        <v>1.75</v>
      </c>
      <c r="M1835" t="n">
        <v>135</v>
      </c>
      <c r="N1835" t="n">
        <v>54.49</v>
      </c>
      <c r="O1835" t="n">
        <v>29089.39</v>
      </c>
      <c r="P1835" t="n">
        <v>329.73</v>
      </c>
      <c r="Q1835" t="n">
        <v>444.59</v>
      </c>
      <c r="R1835" t="n">
        <v>190.24</v>
      </c>
      <c r="S1835" t="n">
        <v>48.21</v>
      </c>
      <c r="T1835" t="n">
        <v>64439.45</v>
      </c>
      <c r="U1835" t="n">
        <v>0.25</v>
      </c>
      <c r="V1835" t="n">
        <v>0.64</v>
      </c>
      <c r="W1835" t="n">
        <v>0.38</v>
      </c>
      <c r="X1835" t="n">
        <v>3.97</v>
      </c>
      <c r="Y1835" t="n">
        <v>1</v>
      </c>
      <c r="Z1835" t="n">
        <v>10</v>
      </c>
    </row>
    <row r="1836">
      <c r="A1836" t="n">
        <v>4</v>
      </c>
      <c r="B1836" t="n">
        <v>120</v>
      </c>
      <c r="C1836" t="inlineStr">
        <is>
          <t xml:space="preserve">CONCLUIDO	</t>
        </is>
      </c>
      <c r="D1836" t="n">
        <v>3.4969</v>
      </c>
      <c r="E1836" t="n">
        <v>28.6</v>
      </c>
      <c r="F1836" t="n">
        <v>20.6</v>
      </c>
      <c r="G1836" t="n">
        <v>10.66</v>
      </c>
      <c r="H1836" t="n">
        <v>0.15</v>
      </c>
      <c r="I1836" t="n">
        <v>116</v>
      </c>
      <c r="J1836" t="n">
        <v>234.39</v>
      </c>
      <c r="K1836" t="n">
        <v>57.72</v>
      </c>
      <c r="L1836" t="n">
        <v>2</v>
      </c>
      <c r="M1836" t="n">
        <v>114</v>
      </c>
      <c r="N1836" t="n">
        <v>54.67</v>
      </c>
      <c r="O1836" t="n">
        <v>29142.31</v>
      </c>
      <c r="P1836" t="n">
        <v>319.36</v>
      </c>
      <c r="Q1836" t="n">
        <v>444.62</v>
      </c>
      <c r="R1836" t="n">
        <v>169.12</v>
      </c>
      <c r="S1836" t="n">
        <v>48.21</v>
      </c>
      <c r="T1836" t="n">
        <v>53982.52</v>
      </c>
      <c r="U1836" t="n">
        <v>0.29</v>
      </c>
      <c r="V1836" t="n">
        <v>0.66</v>
      </c>
      <c r="W1836" t="n">
        <v>0.35</v>
      </c>
      <c r="X1836" t="n">
        <v>3.32</v>
      </c>
      <c r="Y1836" t="n">
        <v>1</v>
      </c>
      <c r="Z1836" t="n">
        <v>10</v>
      </c>
    </row>
    <row r="1837">
      <c r="A1837" t="n">
        <v>5</v>
      </c>
      <c r="B1837" t="n">
        <v>120</v>
      </c>
      <c r="C1837" t="inlineStr">
        <is>
          <t xml:space="preserve">CONCLUIDO	</t>
        </is>
      </c>
      <c r="D1837" t="n">
        <v>3.6379</v>
      </c>
      <c r="E1837" t="n">
        <v>27.49</v>
      </c>
      <c r="F1837" t="n">
        <v>20.18</v>
      </c>
      <c r="G1837" t="n">
        <v>11.99</v>
      </c>
      <c r="H1837" t="n">
        <v>0.17</v>
      </c>
      <c r="I1837" t="n">
        <v>101</v>
      </c>
      <c r="J1837" t="n">
        <v>234.82</v>
      </c>
      <c r="K1837" t="n">
        <v>57.72</v>
      </c>
      <c r="L1837" t="n">
        <v>2.25</v>
      </c>
      <c r="M1837" t="n">
        <v>99</v>
      </c>
      <c r="N1837" t="n">
        <v>54.85</v>
      </c>
      <c r="O1837" t="n">
        <v>29195.29</v>
      </c>
      <c r="P1837" t="n">
        <v>312.48</v>
      </c>
      <c r="Q1837" t="n">
        <v>444.57</v>
      </c>
      <c r="R1837" t="n">
        <v>155.22</v>
      </c>
      <c r="S1837" t="n">
        <v>48.21</v>
      </c>
      <c r="T1837" t="n">
        <v>47109.62</v>
      </c>
      <c r="U1837" t="n">
        <v>0.31</v>
      </c>
      <c r="V1837" t="n">
        <v>0.68</v>
      </c>
      <c r="W1837" t="n">
        <v>0.33</v>
      </c>
      <c r="X1837" t="n">
        <v>2.9</v>
      </c>
      <c r="Y1837" t="n">
        <v>1</v>
      </c>
      <c r="Z1837" t="n">
        <v>10</v>
      </c>
    </row>
    <row r="1838">
      <c r="A1838" t="n">
        <v>6</v>
      </c>
      <c r="B1838" t="n">
        <v>120</v>
      </c>
      <c r="C1838" t="inlineStr">
        <is>
          <t xml:space="preserve">CONCLUIDO	</t>
        </is>
      </c>
      <c r="D1838" t="n">
        <v>3.7643</v>
      </c>
      <c r="E1838" t="n">
        <v>26.57</v>
      </c>
      <c r="F1838" t="n">
        <v>19.8</v>
      </c>
      <c r="G1838" t="n">
        <v>13.35</v>
      </c>
      <c r="H1838" t="n">
        <v>0.19</v>
      </c>
      <c r="I1838" t="n">
        <v>89</v>
      </c>
      <c r="J1838" t="n">
        <v>235.25</v>
      </c>
      <c r="K1838" t="n">
        <v>57.72</v>
      </c>
      <c r="L1838" t="n">
        <v>2.5</v>
      </c>
      <c r="M1838" t="n">
        <v>87</v>
      </c>
      <c r="N1838" t="n">
        <v>55.03</v>
      </c>
      <c r="O1838" t="n">
        <v>29248.33</v>
      </c>
      <c r="P1838" t="n">
        <v>306.33</v>
      </c>
      <c r="Q1838" t="n">
        <v>444.56</v>
      </c>
      <c r="R1838" t="n">
        <v>142.7</v>
      </c>
      <c r="S1838" t="n">
        <v>48.21</v>
      </c>
      <c r="T1838" t="n">
        <v>40910.89</v>
      </c>
      <c r="U1838" t="n">
        <v>0.34</v>
      </c>
      <c r="V1838" t="n">
        <v>0.6899999999999999</v>
      </c>
      <c r="W1838" t="n">
        <v>0.31</v>
      </c>
      <c r="X1838" t="n">
        <v>2.52</v>
      </c>
      <c r="Y1838" t="n">
        <v>1</v>
      </c>
      <c r="Z1838" t="n">
        <v>10</v>
      </c>
    </row>
    <row r="1839">
      <c r="A1839" t="n">
        <v>7</v>
      </c>
      <c r="B1839" t="n">
        <v>120</v>
      </c>
      <c r="C1839" t="inlineStr">
        <is>
          <t xml:space="preserve">CONCLUIDO	</t>
        </is>
      </c>
      <c r="D1839" t="n">
        <v>3.8656</v>
      </c>
      <c r="E1839" t="n">
        <v>25.87</v>
      </c>
      <c r="F1839" t="n">
        <v>19.52</v>
      </c>
      <c r="G1839" t="n">
        <v>14.64</v>
      </c>
      <c r="H1839" t="n">
        <v>0.21</v>
      </c>
      <c r="I1839" t="n">
        <v>80</v>
      </c>
      <c r="J1839" t="n">
        <v>235.68</v>
      </c>
      <c r="K1839" t="n">
        <v>57.72</v>
      </c>
      <c r="L1839" t="n">
        <v>2.75</v>
      </c>
      <c r="M1839" t="n">
        <v>78</v>
      </c>
      <c r="N1839" t="n">
        <v>55.21</v>
      </c>
      <c r="O1839" t="n">
        <v>29301.44</v>
      </c>
      <c r="P1839" t="n">
        <v>301.71</v>
      </c>
      <c r="Q1839" t="n">
        <v>444.65</v>
      </c>
      <c r="R1839" t="n">
        <v>133.43</v>
      </c>
      <c r="S1839" t="n">
        <v>48.21</v>
      </c>
      <c r="T1839" t="n">
        <v>36320.59</v>
      </c>
      <c r="U1839" t="n">
        <v>0.36</v>
      </c>
      <c r="V1839" t="n">
        <v>0.7</v>
      </c>
      <c r="W1839" t="n">
        <v>0.29</v>
      </c>
      <c r="X1839" t="n">
        <v>2.24</v>
      </c>
      <c r="Y1839" t="n">
        <v>1</v>
      </c>
      <c r="Z1839" t="n">
        <v>10</v>
      </c>
    </row>
    <row r="1840">
      <c r="A1840" t="n">
        <v>8</v>
      </c>
      <c r="B1840" t="n">
        <v>120</v>
      </c>
      <c r="C1840" t="inlineStr">
        <is>
          <t xml:space="preserve">CONCLUIDO	</t>
        </is>
      </c>
      <c r="D1840" t="n">
        <v>3.9437</v>
      </c>
      <c r="E1840" t="n">
        <v>25.36</v>
      </c>
      <c r="F1840" t="n">
        <v>19.32</v>
      </c>
      <c r="G1840" t="n">
        <v>15.88</v>
      </c>
      <c r="H1840" t="n">
        <v>0.23</v>
      </c>
      <c r="I1840" t="n">
        <v>73</v>
      </c>
      <c r="J1840" t="n">
        <v>236.11</v>
      </c>
      <c r="K1840" t="n">
        <v>57.72</v>
      </c>
      <c r="L1840" t="n">
        <v>3</v>
      </c>
      <c r="M1840" t="n">
        <v>71</v>
      </c>
      <c r="N1840" t="n">
        <v>55.39</v>
      </c>
      <c r="O1840" t="n">
        <v>29354.61</v>
      </c>
      <c r="P1840" t="n">
        <v>298.43</v>
      </c>
      <c r="Q1840" t="n">
        <v>444.61</v>
      </c>
      <c r="R1840" t="n">
        <v>127.38</v>
      </c>
      <c r="S1840" t="n">
        <v>48.21</v>
      </c>
      <c r="T1840" t="n">
        <v>33329.82</v>
      </c>
      <c r="U1840" t="n">
        <v>0.38</v>
      </c>
      <c r="V1840" t="n">
        <v>0.71</v>
      </c>
      <c r="W1840" t="n">
        <v>0.28</v>
      </c>
      <c r="X1840" t="n">
        <v>2.04</v>
      </c>
      <c r="Y1840" t="n">
        <v>1</v>
      </c>
      <c r="Z1840" t="n">
        <v>10</v>
      </c>
    </row>
    <row r="1841">
      <c r="A1841" t="n">
        <v>9</v>
      </c>
      <c r="B1841" t="n">
        <v>120</v>
      </c>
      <c r="C1841" t="inlineStr">
        <is>
          <t xml:space="preserve">CONCLUIDO	</t>
        </is>
      </c>
      <c r="D1841" t="n">
        <v>4.0162</v>
      </c>
      <c r="E1841" t="n">
        <v>24.9</v>
      </c>
      <c r="F1841" t="n">
        <v>19.14</v>
      </c>
      <c r="G1841" t="n">
        <v>17.14</v>
      </c>
      <c r="H1841" t="n">
        <v>0.24</v>
      </c>
      <c r="I1841" t="n">
        <v>67</v>
      </c>
      <c r="J1841" t="n">
        <v>236.54</v>
      </c>
      <c r="K1841" t="n">
        <v>57.72</v>
      </c>
      <c r="L1841" t="n">
        <v>3.25</v>
      </c>
      <c r="M1841" t="n">
        <v>65</v>
      </c>
      <c r="N1841" t="n">
        <v>55.57</v>
      </c>
      <c r="O1841" t="n">
        <v>29407.85</v>
      </c>
      <c r="P1841" t="n">
        <v>295.41</v>
      </c>
      <c r="Q1841" t="n">
        <v>444.62</v>
      </c>
      <c r="R1841" t="n">
        <v>121.05</v>
      </c>
      <c r="S1841" t="n">
        <v>48.21</v>
      </c>
      <c r="T1841" t="n">
        <v>30192.85</v>
      </c>
      <c r="U1841" t="n">
        <v>0.4</v>
      </c>
      <c r="V1841" t="n">
        <v>0.71</v>
      </c>
      <c r="W1841" t="n">
        <v>0.27</v>
      </c>
      <c r="X1841" t="n">
        <v>1.86</v>
      </c>
      <c r="Y1841" t="n">
        <v>1</v>
      </c>
      <c r="Z1841" t="n">
        <v>10</v>
      </c>
    </row>
    <row r="1842">
      <c r="A1842" t="n">
        <v>10</v>
      </c>
      <c r="B1842" t="n">
        <v>120</v>
      </c>
      <c r="C1842" t="inlineStr">
        <is>
          <t xml:space="preserve">CONCLUIDO	</t>
        </is>
      </c>
      <c r="D1842" t="n">
        <v>4.0915</v>
      </c>
      <c r="E1842" t="n">
        <v>24.44</v>
      </c>
      <c r="F1842" t="n">
        <v>18.95</v>
      </c>
      <c r="G1842" t="n">
        <v>18.64</v>
      </c>
      <c r="H1842" t="n">
        <v>0.26</v>
      </c>
      <c r="I1842" t="n">
        <v>61</v>
      </c>
      <c r="J1842" t="n">
        <v>236.98</v>
      </c>
      <c r="K1842" t="n">
        <v>57.72</v>
      </c>
      <c r="L1842" t="n">
        <v>3.5</v>
      </c>
      <c r="M1842" t="n">
        <v>59</v>
      </c>
      <c r="N1842" t="n">
        <v>55.75</v>
      </c>
      <c r="O1842" t="n">
        <v>29461.15</v>
      </c>
      <c r="P1842" t="n">
        <v>292.15</v>
      </c>
      <c r="Q1842" t="n">
        <v>444.57</v>
      </c>
      <c r="R1842" t="n">
        <v>115</v>
      </c>
      <c r="S1842" t="n">
        <v>48.21</v>
      </c>
      <c r="T1842" t="n">
        <v>27198.14</v>
      </c>
      <c r="U1842" t="n">
        <v>0.42</v>
      </c>
      <c r="V1842" t="n">
        <v>0.72</v>
      </c>
      <c r="W1842" t="n">
        <v>0.26</v>
      </c>
      <c r="X1842" t="n">
        <v>1.67</v>
      </c>
      <c r="Y1842" t="n">
        <v>1</v>
      </c>
      <c r="Z1842" t="n">
        <v>10</v>
      </c>
    </row>
    <row r="1843">
      <c r="A1843" t="n">
        <v>11</v>
      </c>
      <c r="B1843" t="n">
        <v>120</v>
      </c>
      <c r="C1843" t="inlineStr">
        <is>
          <t xml:space="preserve">CONCLUIDO	</t>
        </is>
      </c>
      <c r="D1843" t="n">
        <v>4.1515</v>
      </c>
      <c r="E1843" t="n">
        <v>24.09</v>
      </c>
      <c r="F1843" t="n">
        <v>18.78</v>
      </c>
      <c r="G1843" t="n">
        <v>19.77</v>
      </c>
      <c r="H1843" t="n">
        <v>0.28</v>
      </c>
      <c r="I1843" t="n">
        <v>57</v>
      </c>
      <c r="J1843" t="n">
        <v>237.41</v>
      </c>
      <c r="K1843" t="n">
        <v>57.72</v>
      </c>
      <c r="L1843" t="n">
        <v>3.75</v>
      </c>
      <c r="M1843" t="n">
        <v>55</v>
      </c>
      <c r="N1843" t="n">
        <v>55.93</v>
      </c>
      <c r="O1843" t="n">
        <v>29514.51</v>
      </c>
      <c r="P1843" t="n">
        <v>289.34</v>
      </c>
      <c r="Q1843" t="n">
        <v>444.56</v>
      </c>
      <c r="R1843" t="n">
        <v>109.27</v>
      </c>
      <c r="S1843" t="n">
        <v>48.21</v>
      </c>
      <c r="T1843" t="n">
        <v>24355.11</v>
      </c>
      <c r="U1843" t="n">
        <v>0.44</v>
      </c>
      <c r="V1843" t="n">
        <v>0.73</v>
      </c>
      <c r="W1843" t="n">
        <v>0.26</v>
      </c>
      <c r="X1843" t="n">
        <v>1.5</v>
      </c>
      <c r="Y1843" t="n">
        <v>1</v>
      </c>
      <c r="Z1843" t="n">
        <v>10</v>
      </c>
    </row>
    <row r="1844">
      <c r="A1844" t="n">
        <v>12</v>
      </c>
      <c r="B1844" t="n">
        <v>120</v>
      </c>
      <c r="C1844" t="inlineStr">
        <is>
          <t xml:space="preserve">CONCLUIDO	</t>
        </is>
      </c>
      <c r="D1844" t="n">
        <v>4.2408</v>
      </c>
      <c r="E1844" t="n">
        <v>23.58</v>
      </c>
      <c r="F1844" t="n">
        <v>18.5</v>
      </c>
      <c r="G1844" t="n">
        <v>21.35</v>
      </c>
      <c r="H1844" t="n">
        <v>0.3</v>
      </c>
      <c r="I1844" t="n">
        <v>52</v>
      </c>
      <c r="J1844" t="n">
        <v>237.84</v>
      </c>
      <c r="K1844" t="n">
        <v>57.72</v>
      </c>
      <c r="L1844" t="n">
        <v>4</v>
      </c>
      <c r="M1844" t="n">
        <v>50</v>
      </c>
      <c r="N1844" t="n">
        <v>56.12</v>
      </c>
      <c r="O1844" t="n">
        <v>29567.95</v>
      </c>
      <c r="P1844" t="n">
        <v>284.61</v>
      </c>
      <c r="Q1844" t="n">
        <v>444.58</v>
      </c>
      <c r="R1844" t="n">
        <v>100.43</v>
      </c>
      <c r="S1844" t="n">
        <v>48.21</v>
      </c>
      <c r="T1844" t="n">
        <v>19960.38</v>
      </c>
      <c r="U1844" t="n">
        <v>0.48</v>
      </c>
      <c r="V1844" t="n">
        <v>0.74</v>
      </c>
      <c r="W1844" t="n">
        <v>0.23</v>
      </c>
      <c r="X1844" t="n">
        <v>1.23</v>
      </c>
      <c r="Y1844" t="n">
        <v>1</v>
      </c>
      <c r="Z1844" t="n">
        <v>10</v>
      </c>
    </row>
    <row r="1845">
      <c r="A1845" t="n">
        <v>13</v>
      </c>
      <c r="B1845" t="n">
        <v>120</v>
      </c>
      <c r="C1845" t="inlineStr">
        <is>
          <t xml:space="preserve">CONCLUIDO	</t>
        </is>
      </c>
      <c r="D1845" t="n">
        <v>4.1424</v>
      </c>
      <c r="E1845" t="n">
        <v>24.14</v>
      </c>
      <c r="F1845" t="n">
        <v>19.11</v>
      </c>
      <c r="G1845" t="n">
        <v>22.48</v>
      </c>
      <c r="H1845" t="n">
        <v>0.32</v>
      </c>
      <c r="I1845" t="n">
        <v>51</v>
      </c>
      <c r="J1845" t="n">
        <v>238.28</v>
      </c>
      <c r="K1845" t="n">
        <v>57.72</v>
      </c>
      <c r="L1845" t="n">
        <v>4.25</v>
      </c>
      <c r="M1845" t="n">
        <v>49</v>
      </c>
      <c r="N1845" t="n">
        <v>56.3</v>
      </c>
      <c r="O1845" t="n">
        <v>29621.44</v>
      </c>
      <c r="P1845" t="n">
        <v>294.01</v>
      </c>
      <c r="Q1845" t="n">
        <v>444.58</v>
      </c>
      <c r="R1845" t="n">
        <v>122.28</v>
      </c>
      <c r="S1845" t="n">
        <v>48.21</v>
      </c>
      <c r="T1845" t="n">
        <v>30887.73</v>
      </c>
      <c r="U1845" t="n">
        <v>0.39</v>
      </c>
      <c r="V1845" t="n">
        <v>0.71</v>
      </c>
      <c r="W1845" t="n">
        <v>0.23</v>
      </c>
      <c r="X1845" t="n">
        <v>1.83</v>
      </c>
      <c r="Y1845" t="n">
        <v>1</v>
      </c>
      <c r="Z1845" t="n">
        <v>10</v>
      </c>
    </row>
    <row r="1846">
      <c r="A1846" t="n">
        <v>14</v>
      </c>
      <c r="B1846" t="n">
        <v>120</v>
      </c>
      <c r="C1846" t="inlineStr">
        <is>
          <t xml:space="preserve">CONCLUIDO	</t>
        </is>
      </c>
      <c r="D1846" t="n">
        <v>4.2555</v>
      </c>
      <c r="E1846" t="n">
        <v>23.5</v>
      </c>
      <c r="F1846" t="n">
        <v>18.65</v>
      </c>
      <c r="G1846" t="n">
        <v>23.81</v>
      </c>
      <c r="H1846" t="n">
        <v>0.34</v>
      </c>
      <c r="I1846" t="n">
        <v>47</v>
      </c>
      <c r="J1846" t="n">
        <v>238.71</v>
      </c>
      <c r="K1846" t="n">
        <v>57.72</v>
      </c>
      <c r="L1846" t="n">
        <v>4.5</v>
      </c>
      <c r="M1846" t="n">
        <v>45</v>
      </c>
      <c r="N1846" t="n">
        <v>56.49</v>
      </c>
      <c r="O1846" t="n">
        <v>29675.01</v>
      </c>
      <c r="P1846" t="n">
        <v>286.6</v>
      </c>
      <c r="Q1846" t="n">
        <v>444.58</v>
      </c>
      <c r="R1846" t="n">
        <v>105.67</v>
      </c>
      <c r="S1846" t="n">
        <v>48.21</v>
      </c>
      <c r="T1846" t="n">
        <v>22606.26</v>
      </c>
      <c r="U1846" t="n">
        <v>0.46</v>
      </c>
      <c r="V1846" t="n">
        <v>0.73</v>
      </c>
      <c r="W1846" t="n">
        <v>0.24</v>
      </c>
      <c r="X1846" t="n">
        <v>1.37</v>
      </c>
      <c r="Y1846" t="n">
        <v>1</v>
      </c>
      <c r="Z1846" t="n">
        <v>10</v>
      </c>
    </row>
    <row r="1847">
      <c r="A1847" t="n">
        <v>15</v>
      </c>
      <c r="B1847" t="n">
        <v>120</v>
      </c>
      <c r="C1847" t="inlineStr">
        <is>
          <t xml:space="preserve">CONCLUIDO	</t>
        </is>
      </c>
      <c r="D1847" t="n">
        <v>4.2988</v>
      </c>
      <c r="E1847" t="n">
        <v>23.26</v>
      </c>
      <c r="F1847" t="n">
        <v>18.55</v>
      </c>
      <c r="G1847" t="n">
        <v>25.29</v>
      </c>
      <c r="H1847" t="n">
        <v>0.35</v>
      </c>
      <c r="I1847" t="n">
        <v>44</v>
      </c>
      <c r="J1847" t="n">
        <v>239.14</v>
      </c>
      <c r="K1847" t="n">
        <v>57.72</v>
      </c>
      <c r="L1847" t="n">
        <v>4.75</v>
      </c>
      <c r="M1847" t="n">
        <v>42</v>
      </c>
      <c r="N1847" t="n">
        <v>56.67</v>
      </c>
      <c r="O1847" t="n">
        <v>29728.63</v>
      </c>
      <c r="P1847" t="n">
        <v>284.78</v>
      </c>
      <c r="Q1847" t="n">
        <v>444.61</v>
      </c>
      <c r="R1847" t="n">
        <v>102.03</v>
      </c>
      <c r="S1847" t="n">
        <v>48.21</v>
      </c>
      <c r="T1847" t="n">
        <v>20800.78</v>
      </c>
      <c r="U1847" t="n">
        <v>0.47</v>
      </c>
      <c r="V1847" t="n">
        <v>0.74</v>
      </c>
      <c r="W1847" t="n">
        <v>0.24</v>
      </c>
      <c r="X1847" t="n">
        <v>1.27</v>
      </c>
      <c r="Y1847" t="n">
        <v>1</v>
      </c>
      <c r="Z1847" t="n">
        <v>10</v>
      </c>
    </row>
    <row r="1848">
      <c r="A1848" t="n">
        <v>16</v>
      </c>
      <c r="B1848" t="n">
        <v>120</v>
      </c>
      <c r="C1848" t="inlineStr">
        <is>
          <t xml:space="preserve">CONCLUIDO	</t>
        </is>
      </c>
      <c r="D1848" t="n">
        <v>4.3307</v>
      </c>
      <c r="E1848" t="n">
        <v>23.09</v>
      </c>
      <c r="F1848" t="n">
        <v>18.47</v>
      </c>
      <c r="G1848" t="n">
        <v>26.38</v>
      </c>
      <c r="H1848" t="n">
        <v>0.37</v>
      </c>
      <c r="I1848" t="n">
        <v>42</v>
      </c>
      <c r="J1848" t="n">
        <v>239.58</v>
      </c>
      <c r="K1848" t="n">
        <v>57.72</v>
      </c>
      <c r="L1848" t="n">
        <v>5</v>
      </c>
      <c r="M1848" t="n">
        <v>40</v>
      </c>
      <c r="N1848" t="n">
        <v>56.86</v>
      </c>
      <c r="O1848" t="n">
        <v>29782.33</v>
      </c>
      <c r="P1848" t="n">
        <v>283.42</v>
      </c>
      <c r="Q1848" t="n">
        <v>444.57</v>
      </c>
      <c r="R1848" t="n">
        <v>99.58</v>
      </c>
      <c r="S1848" t="n">
        <v>48.21</v>
      </c>
      <c r="T1848" t="n">
        <v>19584.6</v>
      </c>
      <c r="U1848" t="n">
        <v>0.48</v>
      </c>
      <c r="V1848" t="n">
        <v>0.74</v>
      </c>
      <c r="W1848" t="n">
        <v>0.23</v>
      </c>
      <c r="X1848" t="n">
        <v>1.19</v>
      </c>
      <c r="Y1848" t="n">
        <v>1</v>
      </c>
      <c r="Z1848" t="n">
        <v>10</v>
      </c>
    </row>
    <row r="1849">
      <c r="A1849" t="n">
        <v>17</v>
      </c>
      <c r="B1849" t="n">
        <v>120</v>
      </c>
      <c r="C1849" t="inlineStr">
        <is>
          <t xml:space="preserve">CONCLUIDO	</t>
        </is>
      </c>
      <c r="D1849" t="n">
        <v>4.3606</v>
      </c>
      <c r="E1849" t="n">
        <v>22.93</v>
      </c>
      <c r="F1849" t="n">
        <v>18.4</v>
      </c>
      <c r="G1849" t="n">
        <v>27.6</v>
      </c>
      <c r="H1849" t="n">
        <v>0.39</v>
      </c>
      <c r="I1849" t="n">
        <v>40</v>
      </c>
      <c r="J1849" t="n">
        <v>240.02</v>
      </c>
      <c r="K1849" t="n">
        <v>57.72</v>
      </c>
      <c r="L1849" t="n">
        <v>5.25</v>
      </c>
      <c r="M1849" t="n">
        <v>38</v>
      </c>
      <c r="N1849" t="n">
        <v>57.04</v>
      </c>
      <c r="O1849" t="n">
        <v>29836.09</v>
      </c>
      <c r="P1849" t="n">
        <v>282.32</v>
      </c>
      <c r="Q1849" t="n">
        <v>444.57</v>
      </c>
      <c r="R1849" t="n">
        <v>97.19</v>
      </c>
      <c r="S1849" t="n">
        <v>48.21</v>
      </c>
      <c r="T1849" t="n">
        <v>18399.37</v>
      </c>
      <c r="U1849" t="n">
        <v>0.5</v>
      </c>
      <c r="V1849" t="n">
        <v>0.74</v>
      </c>
      <c r="W1849" t="n">
        <v>0.23</v>
      </c>
      <c r="X1849" t="n">
        <v>1.12</v>
      </c>
      <c r="Y1849" t="n">
        <v>1</v>
      </c>
      <c r="Z1849" t="n">
        <v>10</v>
      </c>
    </row>
    <row r="1850">
      <c r="A1850" t="n">
        <v>18</v>
      </c>
      <c r="B1850" t="n">
        <v>120</v>
      </c>
      <c r="C1850" t="inlineStr">
        <is>
          <t xml:space="preserve">CONCLUIDO	</t>
        </is>
      </c>
      <c r="D1850" t="n">
        <v>4.3892</v>
      </c>
      <c r="E1850" t="n">
        <v>22.78</v>
      </c>
      <c r="F1850" t="n">
        <v>18.34</v>
      </c>
      <c r="G1850" t="n">
        <v>28.96</v>
      </c>
      <c r="H1850" t="n">
        <v>0.41</v>
      </c>
      <c r="I1850" t="n">
        <v>38</v>
      </c>
      <c r="J1850" t="n">
        <v>240.45</v>
      </c>
      <c r="K1850" t="n">
        <v>57.72</v>
      </c>
      <c r="L1850" t="n">
        <v>5.5</v>
      </c>
      <c r="M1850" t="n">
        <v>36</v>
      </c>
      <c r="N1850" t="n">
        <v>57.23</v>
      </c>
      <c r="O1850" t="n">
        <v>29890.04</v>
      </c>
      <c r="P1850" t="n">
        <v>281.03</v>
      </c>
      <c r="Q1850" t="n">
        <v>444.56</v>
      </c>
      <c r="R1850" t="n">
        <v>95.34999999999999</v>
      </c>
      <c r="S1850" t="n">
        <v>48.21</v>
      </c>
      <c r="T1850" t="n">
        <v>17488.3</v>
      </c>
      <c r="U1850" t="n">
        <v>0.51</v>
      </c>
      <c r="V1850" t="n">
        <v>0.74</v>
      </c>
      <c r="W1850" t="n">
        <v>0.22</v>
      </c>
      <c r="X1850" t="n">
        <v>1.07</v>
      </c>
      <c r="Y1850" t="n">
        <v>1</v>
      </c>
      <c r="Z1850" t="n">
        <v>10</v>
      </c>
    </row>
    <row r="1851">
      <c r="A1851" t="n">
        <v>19</v>
      </c>
      <c r="B1851" t="n">
        <v>120</v>
      </c>
      <c r="C1851" t="inlineStr">
        <is>
          <t xml:space="preserve">CONCLUIDO	</t>
        </is>
      </c>
      <c r="D1851" t="n">
        <v>4.4197</v>
      </c>
      <c r="E1851" t="n">
        <v>22.63</v>
      </c>
      <c r="F1851" t="n">
        <v>18.28</v>
      </c>
      <c r="G1851" t="n">
        <v>30.46</v>
      </c>
      <c r="H1851" t="n">
        <v>0.42</v>
      </c>
      <c r="I1851" t="n">
        <v>36</v>
      </c>
      <c r="J1851" t="n">
        <v>240.89</v>
      </c>
      <c r="K1851" t="n">
        <v>57.72</v>
      </c>
      <c r="L1851" t="n">
        <v>5.75</v>
      </c>
      <c r="M1851" t="n">
        <v>34</v>
      </c>
      <c r="N1851" t="n">
        <v>57.42</v>
      </c>
      <c r="O1851" t="n">
        <v>29943.94</v>
      </c>
      <c r="P1851" t="n">
        <v>279.75</v>
      </c>
      <c r="Q1851" t="n">
        <v>444.61</v>
      </c>
      <c r="R1851" t="n">
        <v>93.17</v>
      </c>
      <c r="S1851" t="n">
        <v>48.21</v>
      </c>
      <c r="T1851" t="n">
        <v>16407.64</v>
      </c>
      <c r="U1851" t="n">
        <v>0.52</v>
      </c>
      <c r="V1851" t="n">
        <v>0.75</v>
      </c>
      <c r="W1851" t="n">
        <v>0.22</v>
      </c>
      <c r="X1851" t="n">
        <v>1</v>
      </c>
      <c r="Y1851" t="n">
        <v>1</v>
      </c>
      <c r="Z1851" t="n">
        <v>10</v>
      </c>
    </row>
    <row r="1852">
      <c r="A1852" t="n">
        <v>20</v>
      </c>
      <c r="B1852" t="n">
        <v>120</v>
      </c>
      <c r="C1852" t="inlineStr">
        <is>
          <t xml:space="preserve">CONCLUIDO	</t>
        </is>
      </c>
      <c r="D1852" t="n">
        <v>4.4369</v>
      </c>
      <c r="E1852" t="n">
        <v>22.54</v>
      </c>
      <c r="F1852" t="n">
        <v>18.23</v>
      </c>
      <c r="G1852" t="n">
        <v>31.26</v>
      </c>
      <c r="H1852" t="n">
        <v>0.44</v>
      </c>
      <c r="I1852" t="n">
        <v>35</v>
      </c>
      <c r="J1852" t="n">
        <v>241.33</v>
      </c>
      <c r="K1852" t="n">
        <v>57.72</v>
      </c>
      <c r="L1852" t="n">
        <v>6</v>
      </c>
      <c r="M1852" t="n">
        <v>33</v>
      </c>
      <c r="N1852" t="n">
        <v>57.6</v>
      </c>
      <c r="O1852" t="n">
        <v>29997.9</v>
      </c>
      <c r="P1852" t="n">
        <v>278.96</v>
      </c>
      <c r="Q1852" t="n">
        <v>444.57</v>
      </c>
      <c r="R1852" t="n">
        <v>91.83</v>
      </c>
      <c r="S1852" t="n">
        <v>48.21</v>
      </c>
      <c r="T1852" t="n">
        <v>15744.62</v>
      </c>
      <c r="U1852" t="n">
        <v>0.52</v>
      </c>
      <c r="V1852" t="n">
        <v>0.75</v>
      </c>
      <c r="W1852" t="n">
        <v>0.22</v>
      </c>
      <c r="X1852" t="n">
        <v>0.96</v>
      </c>
      <c r="Y1852" t="n">
        <v>1</v>
      </c>
      <c r="Z1852" t="n">
        <v>10</v>
      </c>
    </row>
    <row r="1853">
      <c r="A1853" t="n">
        <v>21</v>
      </c>
      <c r="B1853" t="n">
        <v>120</v>
      </c>
      <c r="C1853" t="inlineStr">
        <is>
          <t xml:space="preserve">CONCLUIDO	</t>
        </is>
      </c>
      <c r="D1853" t="n">
        <v>4.4656</v>
      </c>
      <c r="E1853" t="n">
        <v>22.39</v>
      </c>
      <c r="F1853" t="n">
        <v>18.18</v>
      </c>
      <c r="G1853" t="n">
        <v>33.06</v>
      </c>
      <c r="H1853" t="n">
        <v>0.46</v>
      </c>
      <c r="I1853" t="n">
        <v>33</v>
      </c>
      <c r="J1853" t="n">
        <v>241.77</v>
      </c>
      <c r="K1853" t="n">
        <v>57.72</v>
      </c>
      <c r="L1853" t="n">
        <v>6.25</v>
      </c>
      <c r="M1853" t="n">
        <v>31</v>
      </c>
      <c r="N1853" t="n">
        <v>57.79</v>
      </c>
      <c r="O1853" t="n">
        <v>30051.93</v>
      </c>
      <c r="P1853" t="n">
        <v>277.66</v>
      </c>
      <c r="Q1853" t="n">
        <v>444.55</v>
      </c>
      <c r="R1853" t="n">
        <v>90.13</v>
      </c>
      <c r="S1853" t="n">
        <v>48.21</v>
      </c>
      <c r="T1853" t="n">
        <v>14905.41</v>
      </c>
      <c r="U1853" t="n">
        <v>0.53</v>
      </c>
      <c r="V1853" t="n">
        <v>0.75</v>
      </c>
      <c r="W1853" t="n">
        <v>0.22</v>
      </c>
      <c r="X1853" t="n">
        <v>0.9</v>
      </c>
      <c r="Y1853" t="n">
        <v>1</v>
      </c>
      <c r="Z1853" t="n">
        <v>10</v>
      </c>
    </row>
    <row r="1854">
      <c r="A1854" t="n">
        <v>22</v>
      </c>
      <c r="B1854" t="n">
        <v>120</v>
      </c>
      <c r="C1854" t="inlineStr">
        <is>
          <t xml:space="preserve">CONCLUIDO	</t>
        </is>
      </c>
      <c r="D1854" t="n">
        <v>4.4814</v>
      </c>
      <c r="E1854" t="n">
        <v>22.31</v>
      </c>
      <c r="F1854" t="n">
        <v>18.15</v>
      </c>
      <c r="G1854" t="n">
        <v>34.03</v>
      </c>
      <c r="H1854" t="n">
        <v>0.48</v>
      </c>
      <c r="I1854" t="n">
        <v>32</v>
      </c>
      <c r="J1854" t="n">
        <v>242.2</v>
      </c>
      <c r="K1854" t="n">
        <v>57.72</v>
      </c>
      <c r="L1854" t="n">
        <v>6.5</v>
      </c>
      <c r="M1854" t="n">
        <v>30</v>
      </c>
      <c r="N1854" t="n">
        <v>57.98</v>
      </c>
      <c r="O1854" t="n">
        <v>30106.03</v>
      </c>
      <c r="P1854" t="n">
        <v>277.17</v>
      </c>
      <c r="Q1854" t="n">
        <v>444.62</v>
      </c>
      <c r="R1854" t="n">
        <v>88.98999999999999</v>
      </c>
      <c r="S1854" t="n">
        <v>48.21</v>
      </c>
      <c r="T1854" t="n">
        <v>14341.19</v>
      </c>
      <c r="U1854" t="n">
        <v>0.54</v>
      </c>
      <c r="V1854" t="n">
        <v>0.75</v>
      </c>
      <c r="W1854" t="n">
        <v>0.21</v>
      </c>
      <c r="X1854" t="n">
        <v>0.87</v>
      </c>
      <c r="Y1854" t="n">
        <v>1</v>
      </c>
      <c r="Z1854" t="n">
        <v>10</v>
      </c>
    </row>
    <row r="1855">
      <c r="A1855" t="n">
        <v>23</v>
      </c>
      <c r="B1855" t="n">
        <v>120</v>
      </c>
      <c r="C1855" t="inlineStr">
        <is>
          <t xml:space="preserve">CONCLUIDO	</t>
        </is>
      </c>
      <c r="D1855" t="n">
        <v>4.4928</v>
      </c>
      <c r="E1855" t="n">
        <v>22.26</v>
      </c>
      <c r="F1855" t="n">
        <v>18.14</v>
      </c>
      <c r="G1855" t="n">
        <v>35.1</v>
      </c>
      <c r="H1855" t="n">
        <v>0.49</v>
      </c>
      <c r="I1855" t="n">
        <v>31</v>
      </c>
      <c r="J1855" t="n">
        <v>242.64</v>
      </c>
      <c r="K1855" t="n">
        <v>57.72</v>
      </c>
      <c r="L1855" t="n">
        <v>6.75</v>
      </c>
      <c r="M1855" t="n">
        <v>29</v>
      </c>
      <c r="N1855" t="n">
        <v>58.17</v>
      </c>
      <c r="O1855" t="n">
        <v>30160.2</v>
      </c>
      <c r="P1855" t="n">
        <v>276.71</v>
      </c>
      <c r="Q1855" t="n">
        <v>444.55</v>
      </c>
      <c r="R1855" t="n">
        <v>88.66</v>
      </c>
      <c r="S1855" t="n">
        <v>48.21</v>
      </c>
      <c r="T1855" t="n">
        <v>14182</v>
      </c>
      <c r="U1855" t="n">
        <v>0.54</v>
      </c>
      <c r="V1855" t="n">
        <v>0.75</v>
      </c>
      <c r="W1855" t="n">
        <v>0.21</v>
      </c>
      <c r="X1855" t="n">
        <v>0.86</v>
      </c>
      <c r="Y1855" t="n">
        <v>1</v>
      </c>
      <c r="Z1855" t="n">
        <v>10</v>
      </c>
    </row>
    <row r="1856">
      <c r="A1856" t="n">
        <v>24</v>
      </c>
      <c r="B1856" t="n">
        <v>120</v>
      </c>
      <c r="C1856" t="inlineStr">
        <is>
          <t xml:space="preserve">CONCLUIDO	</t>
        </is>
      </c>
      <c r="D1856" t="n">
        <v>4.5115</v>
      </c>
      <c r="E1856" t="n">
        <v>22.17</v>
      </c>
      <c r="F1856" t="n">
        <v>18.09</v>
      </c>
      <c r="G1856" t="n">
        <v>36.18</v>
      </c>
      <c r="H1856" t="n">
        <v>0.51</v>
      </c>
      <c r="I1856" t="n">
        <v>30</v>
      </c>
      <c r="J1856" t="n">
        <v>243.08</v>
      </c>
      <c r="K1856" t="n">
        <v>57.72</v>
      </c>
      <c r="L1856" t="n">
        <v>7</v>
      </c>
      <c r="M1856" t="n">
        <v>28</v>
      </c>
      <c r="N1856" t="n">
        <v>58.36</v>
      </c>
      <c r="O1856" t="n">
        <v>30214.44</v>
      </c>
      <c r="P1856" t="n">
        <v>275.85</v>
      </c>
      <c r="Q1856" t="n">
        <v>444.55</v>
      </c>
      <c r="R1856" t="n">
        <v>87.12</v>
      </c>
      <c r="S1856" t="n">
        <v>48.21</v>
      </c>
      <c r="T1856" t="n">
        <v>13416.35</v>
      </c>
      <c r="U1856" t="n">
        <v>0.55</v>
      </c>
      <c r="V1856" t="n">
        <v>0.75</v>
      </c>
      <c r="W1856" t="n">
        <v>0.21</v>
      </c>
      <c r="X1856" t="n">
        <v>0.8100000000000001</v>
      </c>
      <c r="Y1856" t="n">
        <v>1</v>
      </c>
      <c r="Z1856" t="n">
        <v>10</v>
      </c>
    </row>
    <row r="1857">
      <c r="A1857" t="n">
        <v>25</v>
      </c>
      <c r="B1857" t="n">
        <v>120</v>
      </c>
      <c r="C1857" t="inlineStr">
        <is>
          <t xml:space="preserve">CONCLUIDO	</t>
        </is>
      </c>
      <c r="D1857" t="n">
        <v>4.5288</v>
      </c>
      <c r="E1857" t="n">
        <v>22.08</v>
      </c>
      <c r="F1857" t="n">
        <v>18.05</v>
      </c>
      <c r="G1857" t="n">
        <v>37.35</v>
      </c>
      <c r="H1857" t="n">
        <v>0.53</v>
      </c>
      <c r="I1857" t="n">
        <v>29</v>
      </c>
      <c r="J1857" t="n">
        <v>243.52</v>
      </c>
      <c r="K1857" t="n">
        <v>57.72</v>
      </c>
      <c r="L1857" t="n">
        <v>7.25</v>
      </c>
      <c r="M1857" t="n">
        <v>27</v>
      </c>
      <c r="N1857" t="n">
        <v>58.55</v>
      </c>
      <c r="O1857" t="n">
        <v>30268.74</v>
      </c>
      <c r="P1857" t="n">
        <v>274.83</v>
      </c>
      <c r="Q1857" t="n">
        <v>444.58</v>
      </c>
      <c r="R1857" t="n">
        <v>85.8</v>
      </c>
      <c r="S1857" t="n">
        <v>48.21</v>
      </c>
      <c r="T1857" t="n">
        <v>12759.67</v>
      </c>
      <c r="U1857" t="n">
        <v>0.5600000000000001</v>
      </c>
      <c r="V1857" t="n">
        <v>0.76</v>
      </c>
      <c r="W1857" t="n">
        <v>0.21</v>
      </c>
      <c r="X1857" t="n">
        <v>0.77</v>
      </c>
      <c r="Y1857" t="n">
        <v>1</v>
      </c>
      <c r="Z1857" t="n">
        <v>10</v>
      </c>
    </row>
    <row r="1858">
      <c r="A1858" t="n">
        <v>26</v>
      </c>
      <c r="B1858" t="n">
        <v>120</v>
      </c>
      <c r="C1858" t="inlineStr">
        <is>
          <t xml:space="preserve">CONCLUIDO	</t>
        </is>
      </c>
      <c r="D1858" t="n">
        <v>4.5542</v>
      </c>
      <c r="E1858" t="n">
        <v>21.96</v>
      </c>
      <c r="F1858" t="n">
        <v>17.97</v>
      </c>
      <c r="G1858" t="n">
        <v>38.51</v>
      </c>
      <c r="H1858" t="n">
        <v>0.55</v>
      </c>
      <c r="I1858" t="n">
        <v>28</v>
      </c>
      <c r="J1858" t="n">
        <v>243.96</v>
      </c>
      <c r="K1858" t="n">
        <v>57.72</v>
      </c>
      <c r="L1858" t="n">
        <v>7.5</v>
      </c>
      <c r="M1858" t="n">
        <v>26</v>
      </c>
      <c r="N1858" t="n">
        <v>58.74</v>
      </c>
      <c r="O1858" t="n">
        <v>30323.11</v>
      </c>
      <c r="P1858" t="n">
        <v>273.47</v>
      </c>
      <c r="Q1858" t="n">
        <v>444.57</v>
      </c>
      <c r="R1858" t="n">
        <v>82.92</v>
      </c>
      <c r="S1858" t="n">
        <v>48.21</v>
      </c>
      <c r="T1858" t="n">
        <v>11322.5</v>
      </c>
      <c r="U1858" t="n">
        <v>0.58</v>
      </c>
      <c r="V1858" t="n">
        <v>0.76</v>
      </c>
      <c r="W1858" t="n">
        <v>0.21</v>
      </c>
      <c r="X1858" t="n">
        <v>0.7</v>
      </c>
      <c r="Y1858" t="n">
        <v>1</v>
      </c>
      <c r="Z1858" t="n">
        <v>10</v>
      </c>
    </row>
    <row r="1859">
      <c r="A1859" t="n">
        <v>27</v>
      </c>
      <c r="B1859" t="n">
        <v>120</v>
      </c>
      <c r="C1859" t="inlineStr">
        <is>
          <t xml:space="preserve">CONCLUIDO	</t>
        </is>
      </c>
      <c r="D1859" t="n">
        <v>4.5821</v>
      </c>
      <c r="E1859" t="n">
        <v>21.82</v>
      </c>
      <c r="F1859" t="n">
        <v>17.89</v>
      </c>
      <c r="G1859" t="n">
        <v>39.74</v>
      </c>
      <c r="H1859" t="n">
        <v>0.5600000000000001</v>
      </c>
      <c r="I1859" t="n">
        <v>27</v>
      </c>
      <c r="J1859" t="n">
        <v>244.41</v>
      </c>
      <c r="K1859" t="n">
        <v>57.72</v>
      </c>
      <c r="L1859" t="n">
        <v>7.75</v>
      </c>
      <c r="M1859" t="n">
        <v>25</v>
      </c>
      <c r="N1859" t="n">
        <v>58.93</v>
      </c>
      <c r="O1859" t="n">
        <v>30377.55</v>
      </c>
      <c r="P1859" t="n">
        <v>271.97</v>
      </c>
      <c r="Q1859" t="n">
        <v>444.56</v>
      </c>
      <c r="R1859" t="n">
        <v>80.41</v>
      </c>
      <c r="S1859" t="n">
        <v>48.21</v>
      </c>
      <c r="T1859" t="n">
        <v>10075.3</v>
      </c>
      <c r="U1859" t="n">
        <v>0.6</v>
      </c>
      <c r="V1859" t="n">
        <v>0.76</v>
      </c>
      <c r="W1859" t="n">
        <v>0.2</v>
      </c>
      <c r="X1859" t="n">
        <v>0.61</v>
      </c>
      <c r="Y1859" t="n">
        <v>1</v>
      </c>
      <c r="Z1859" t="n">
        <v>10</v>
      </c>
    </row>
    <row r="1860">
      <c r="A1860" t="n">
        <v>28</v>
      </c>
      <c r="B1860" t="n">
        <v>120</v>
      </c>
      <c r="C1860" t="inlineStr">
        <is>
          <t xml:space="preserve">CONCLUIDO	</t>
        </is>
      </c>
      <c r="D1860" t="n">
        <v>4.5397</v>
      </c>
      <c r="E1860" t="n">
        <v>22.03</v>
      </c>
      <c r="F1860" t="n">
        <v>18.13</v>
      </c>
      <c r="G1860" t="n">
        <v>41.85</v>
      </c>
      <c r="H1860" t="n">
        <v>0.58</v>
      </c>
      <c r="I1860" t="n">
        <v>26</v>
      </c>
      <c r="J1860" t="n">
        <v>244.85</v>
      </c>
      <c r="K1860" t="n">
        <v>57.72</v>
      </c>
      <c r="L1860" t="n">
        <v>8</v>
      </c>
      <c r="M1860" t="n">
        <v>24</v>
      </c>
      <c r="N1860" t="n">
        <v>59.12</v>
      </c>
      <c r="O1860" t="n">
        <v>30432.06</v>
      </c>
      <c r="P1860" t="n">
        <v>275.76</v>
      </c>
      <c r="Q1860" t="n">
        <v>444.56</v>
      </c>
      <c r="R1860" t="n">
        <v>88.95</v>
      </c>
      <c r="S1860" t="n">
        <v>48.21</v>
      </c>
      <c r="T1860" t="n">
        <v>14352.19</v>
      </c>
      <c r="U1860" t="n">
        <v>0.54</v>
      </c>
      <c r="V1860" t="n">
        <v>0.75</v>
      </c>
      <c r="W1860" t="n">
        <v>0.21</v>
      </c>
      <c r="X1860" t="n">
        <v>0.86</v>
      </c>
      <c r="Y1860" t="n">
        <v>1</v>
      </c>
      <c r="Z1860" t="n">
        <v>10</v>
      </c>
    </row>
    <row r="1861">
      <c r="A1861" t="n">
        <v>29</v>
      </c>
      <c r="B1861" t="n">
        <v>120</v>
      </c>
      <c r="C1861" t="inlineStr">
        <is>
          <t xml:space="preserve">CONCLUIDO	</t>
        </is>
      </c>
      <c r="D1861" t="n">
        <v>4.5765</v>
      </c>
      <c r="E1861" t="n">
        <v>21.85</v>
      </c>
      <c r="F1861" t="n">
        <v>18</v>
      </c>
      <c r="G1861" t="n">
        <v>43.21</v>
      </c>
      <c r="H1861" t="n">
        <v>0.6</v>
      </c>
      <c r="I1861" t="n">
        <v>25</v>
      </c>
      <c r="J1861" t="n">
        <v>245.29</v>
      </c>
      <c r="K1861" t="n">
        <v>57.72</v>
      </c>
      <c r="L1861" t="n">
        <v>8.25</v>
      </c>
      <c r="M1861" t="n">
        <v>23</v>
      </c>
      <c r="N1861" t="n">
        <v>59.32</v>
      </c>
      <c r="O1861" t="n">
        <v>30486.64</v>
      </c>
      <c r="P1861" t="n">
        <v>273.57</v>
      </c>
      <c r="Q1861" t="n">
        <v>444.6</v>
      </c>
      <c r="R1861" t="n">
        <v>84.43000000000001</v>
      </c>
      <c r="S1861" t="n">
        <v>48.21</v>
      </c>
      <c r="T1861" t="n">
        <v>12094.97</v>
      </c>
      <c r="U1861" t="n">
        <v>0.57</v>
      </c>
      <c r="V1861" t="n">
        <v>0.76</v>
      </c>
      <c r="W1861" t="n">
        <v>0.2</v>
      </c>
      <c r="X1861" t="n">
        <v>0.72</v>
      </c>
      <c r="Y1861" t="n">
        <v>1</v>
      </c>
      <c r="Z1861" t="n">
        <v>10</v>
      </c>
    </row>
    <row r="1862">
      <c r="A1862" t="n">
        <v>30</v>
      </c>
      <c r="B1862" t="n">
        <v>120</v>
      </c>
      <c r="C1862" t="inlineStr">
        <is>
          <t xml:space="preserve">CONCLUIDO	</t>
        </is>
      </c>
      <c r="D1862" t="n">
        <v>4.5998</v>
      </c>
      <c r="E1862" t="n">
        <v>21.74</v>
      </c>
      <c r="F1862" t="n">
        <v>17.94</v>
      </c>
      <c r="G1862" t="n">
        <v>44.85</v>
      </c>
      <c r="H1862" t="n">
        <v>0.62</v>
      </c>
      <c r="I1862" t="n">
        <v>24</v>
      </c>
      <c r="J1862" t="n">
        <v>245.73</v>
      </c>
      <c r="K1862" t="n">
        <v>57.72</v>
      </c>
      <c r="L1862" t="n">
        <v>8.5</v>
      </c>
      <c r="M1862" t="n">
        <v>22</v>
      </c>
      <c r="N1862" t="n">
        <v>59.51</v>
      </c>
      <c r="O1862" t="n">
        <v>30541.29</v>
      </c>
      <c r="P1862" t="n">
        <v>272.15</v>
      </c>
      <c r="Q1862" t="n">
        <v>444.56</v>
      </c>
      <c r="R1862" t="n">
        <v>82.19</v>
      </c>
      <c r="S1862" t="n">
        <v>48.21</v>
      </c>
      <c r="T1862" t="n">
        <v>10981.17</v>
      </c>
      <c r="U1862" t="n">
        <v>0.59</v>
      </c>
      <c r="V1862" t="n">
        <v>0.76</v>
      </c>
      <c r="W1862" t="n">
        <v>0.2</v>
      </c>
      <c r="X1862" t="n">
        <v>0.66</v>
      </c>
      <c r="Y1862" t="n">
        <v>1</v>
      </c>
      <c r="Z1862" t="n">
        <v>10</v>
      </c>
    </row>
    <row r="1863">
      <c r="A1863" t="n">
        <v>31</v>
      </c>
      <c r="B1863" t="n">
        <v>120</v>
      </c>
      <c r="C1863" t="inlineStr">
        <is>
          <t xml:space="preserve">CONCLUIDO	</t>
        </is>
      </c>
      <c r="D1863" t="n">
        <v>4.5972</v>
      </c>
      <c r="E1863" t="n">
        <v>21.75</v>
      </c>
      <c r="F1863" t="n">
        <v>17.95</v>
      </c>
      <c r="G1863" t="n">
        <v>44.88</v>
      </c>
      <c r="H1863" t="n">
        <v>0.63</v>
      </c>
      <c r="I1863" t="n">
        <v>24</v>
      </c>
      <c r="J1863" t="n">
        <v>246.18</v>
      </c>
      <c r="K1863" t="n">
        <v>57.72</v>
      </c>
      <c r="L1863" t="n">
        <v>8.75</v>
      </c>
      <c r="M1863" t="n">
        <v>22</v>
      </c>
      <c r="N1863" t="n">
        <v>59.7</v>
      </c>
      <c r="O1863" t="n">
        <v>30596.01</v>
      </c>
      <c r="P1863" t="n">
        <v>272.37</v>
      </c>
      <c r="Q1863" t="n">
        <v>444.56</v>
      </c>
      <c r="R1863" t="n">
        <v>82.67</v>
      </c>
      <c r="S1863" t="n">
        <v>48.21</v>
      </c>
      <c r="T1863" t="n">
        <v>11219.61</v>
      </c>
      <c r="U1863" t="n">
        <v>0.58</v>
      </c>
      <c r="V1863" t="n">
        <v>0.76</v>
      </c>
      <c r="W1863" t="n">
        <v>0.2</v>
      </c>
      <c r="X1863" t="n">
        <v>0.67</v>
      </c>
      <c r="Y1863" t="n">
        <v>1</v>
      </c>
      <c r="Z1863" t="n">
        <v>10</v>
      </c>
    </row>
    <row r="1864">
      <c r="A1864" t="n">
        <v>32</v>
      </c>
      <c r="B1864" t="n">
        <v>120</v>
      </c>
      <c r="C1864" t="inlineStr">
        <is>
          <t xml:space="preserve">CONCLUIDO	</t>
        </is>
      </c>
      <c r="D1864" t="n">
        <v>4.6155</v>
      </c>
      <c r="E1864" t="n">
        <v>21.67</v>
      </c>
      <c r="F1864" t="n">
        <v>17.91</v>
      </c>
      <c r="G1864" t="n">
        <v>46.72</v>
      </c>
      <c r="H1864" t="n">
        <v>0.65</v>
      </c>
      <c r="I1864" t="n">
        <v>23</v>
      </c>
      <c r="J1864" t="n">
        <v>246.62</v>
      </c>
      <c r="K1864" t="n">
        <v>57.72</v>
      </c>
      <c r="L1864" t="n">
        <v>9</v>
      </c>
      <c r="M1864" t="n">
        <v>21</v>
      </c>
      <c r="N1864" t="n">
        <v>59.9</v>
      </c>
      <c r="O1864" t="n">
        <v>30650.8</v>
      </c>
      <c r="P1864" t="n">
        <v>271.38</v>
      </c>
      <c r="Q1864" t="n">
        <v>444.57</v>
      </c>
      <c r="R1864" t="n">
        <v>81.31</v>
      </c>
      <c r="S1864" t="n">
        <v>48.21</v>
      </c>
      <c r="T1864" t="n">
        <v>10545.71</v>
      </c>
      <c r="U1864" t="n">
        <v>0.59</v>
      </c>
      <c r="V1864" t="n">
        <v>0.76</v>
      </c>
      <c r="W1864" t="n">
        <v>0.2</v>
      </c>
      <c r="X1864" t="n">
        <v>0.63</v>
      </c>
      <c r="Y1864" t="n">
        <v>1</v>
      </c>
      <c r="Z1864" t="n">
        <v>10</v>
      </c>
    </row>
    <row r="1865">
      <c r="A1865" t="n">
        <v>33</v>
      </c>
      <c r="B1865" t="n">
        <v>120</v>
      </c>
      <c r="C1865" t="inlineStr">
        <is>
          <t xml:space="preserve">CONCLUIDO	</t>
        </is>
      </c>
      <c r="D1865" t="n">
        <v>4.6324</v>
      </c>
      <c r="E1865" t="n">
        <v>21.59</v>
      </c>
      <c r="F1865" t="n">
        <v>17.88</v>
      </c>
      <c r="G1865" t="n">
        <v>48.75</v>
      </c>
      <c r="H1865" t="n">
        <v>0.67</v>
      </c>
      <c r="I1865" t="n">
        <v>22</v>
      </c>
      <c r="J1865" t="n">
        <v>247.07</v>
      </c>
      <c r="K1865" t="n">
        <v>57.72</v>
      </c>
      <c r="L1865" t="n">
        <v>9.25</v>
      </c>
      <c r="M1865" t="n">
        <v>20</v>
      </c>
      <c r="N1865" t="n">
        <v>60.09</v>
      </c>
      <c r="O1865" t="n">
        <v>30705.66</v>
      </c>
      <c r="P1865" t="n">
        <v>270.69</v>
      </c>
      <c r="Q1865" t="n">
        <v>444.56</v>
      </c>
      <c r="R1865" t="n">
        <v>80.2</v>
      </c>
      <c r="S1865" t="n">
        <v>48.21</v>
      </c>
      <c r="T1865" t="n">
        <v>9994.219999999999</v>
      </c>
      <c r="U1865" t="n">
        <v>0.6</v>
      </c>
      <c r="V1865" t="n">
        <v>0.76</v>
      </c>
      <c r="W1865" t="n">
        <v>0.2</v>
      </c>
      <c r="X1865" t="n">
        <v>0.6</v>
      </c>
      <c r="Y1865" t="n">
        <v>1</v>
      </c>
      <c r="Z1865" t="n">
        <v>10</v>
      </c>
    </row>
    <row r="1866">
      <c r="A1866" t="n">
        <v>34</v>
      </c>
      <c r="B1866" t="n">
        <v>120</v>
      </c>
      <c r="C1866" t="inlineStr">
        <is>
          <t xml:space="preserve">CONCLUIDO	</t>
        </is>
      </c>
      <c r="D1866" t="n">
        <v>4.632</v>
      </c>
      <c r="E1866" t="n">
        <v>21.59</v>
      </c>
      <c r="F1866" t="n">
        <v>17.88</v>
      </c>
      <c r="G1866" t="n">
        <v>48.76</v>
      </c>
      <c r="H1866" t="n">
        <v>0.68</v>
      </c>
      <c r="I1866" t="n">
        <v>22</v>
      </c>
      <c r="J1866" t="n">
        <v>247.51</v>
      </c>
      <c r="K1866" t="n">
        <v>57.72</v>
      </c>
      <c r="L1866" t="n">
        <v>9.5</v>
      </c>
      <c r="M1866" t="n">
        <v>20</v>
      </c>
      <c r="N1866" t="n">
        <v>60.29</v>
      </c>
      <c r="O1866" t="n">
        <v>30760.6</v>
      </c>
      <c r="P1866" t="n">
        <v>270.63</v>
      </c>
      <c r="Q1866" t="n">
        <v>444.57</v>
      </c>
      <c r="R1866" t="n">
        <v>80.19</v>
      </c>
      <c r="S1866" t="n">
        <v>48.21</v>
      </c>
      <c r="T1866" t="n">
        <v>9990.370000000001</v>
      </c>
      <c r="U1866" t="n">
        <v>0.6</v>
      </c>
      <c r="V1866" t="n">
        <v>0.76</v>
      </c>
      <c r="W1866" t="n">
        <v>0.2</v>
      </c>
      <c r="X1866" t="n">
        <v>0.6</v>
      </c>
      <c r="Y1866" t="n">
        <v>1</v>
      </c>
      <c r="Z1866" t="n">
        <v>10</v>
      </c>
    </row>
    <row r="1867">
      <c r="A1867" t="n">
        <v>35</v>
      </c>
      <c r="B1867" t="n">
        <v>120</v>
      </c>
      <c r="C1867" t="inlineStr">
        <is>
          <t xml:space="preserve">CONCLUIDO	</t>
        </is>
      </c>
      <c r="D1867" t="n">
        <v>4.6476</v>
      </c>
      <c r="E1867" t="n">
        <v>21.52</v>
      </c>
      <c r="F1867" t="n">
        <v>17.85</v>
      </c>
      <c r="G1867" t="n">
        <v>51</v>
      </c>
      <c r="H1867" t="n">
        <v>0.7</v>
      </c>
      <c r="I1867" t="n">
        <v>21</v>
      </c>
      <c r="J1867" t="n">
        <v>247.96</v>
      </c>
      <c r="K1867" t="n">
        <v>57.72</v>
      </c>
      <c r="L1867" t="n">
        <v>9.75</v>
      </c>
      <c r="M1867" t="n">
        <v>19</v>
      </c>
      <c r="N1867" t="n">
        <v>60.48</v>
      </c>
      <c r="O1867" t="n">
        <v>30815.6</v>
      </c>
      <c r="P1867" t="n">
        <v>269.55</v>
      </c>
      <c r="Q1867" t="n">
        <v>444.55</v>
      </c>
      <c r="R1867" t="n">
        <v>79.41</v>
      </c>
      <c r="S1867" t="n">
        <v>48.21</v>
      </c>
      <c r="T1867" t="n">
        <v>9605.120000000001</v>
      </c>
      <c r="U1867" t="n">
        <v>0.61</v>
      </c>
      <c r="V1867" t="n">
        <v>0.76</v>
      </c>
      <c r="W1867" t="n">
        <v>0.2</v>
      </c>
      <c r="X1867" t="n">
        <v>0.57</v>
      </c>
      <c r="Y1867" t="n">
        <v>1</v>
      </c>
      <c r="Z1867" t="n">
        <v>10</v>
      </c>
    </row>
    <row r="1868">
      <c r="A1868" t="n">
        <v>36</v>
      </c>
      <c r="B1868" t="n">
        <v>120</v>
      </c>
      <c r="C1868" t="inlineStr">
        <is>
          <t xml:space="preserve">CONCLUIDO	</t>
        </is>
      </c>
      <c r="D1868" t="n">
        <v>4.6475</v>
      </c>
      <c r="E1868" t="n">
        <v>21.52</v>
      </c>
      <c r="F1868" t="n">
        <v>17.85</v>
      </c>
      <c r="G1868" t="n">
        <v>51</v>
      </c>
      <c r="H1868" t="n">
        <v>0.72</v>
      </c>
      <c r="I1868" t="n">
        <v>21</v>
      </c>
      <c r="J1868" t="n">
        <v>248.4</v>
      </c>
      <c r="K1868" t="n">
        <v>57.72</v>
      </c>
      <c r="L1868" t="n">
        <v>10</v>
      </c>
      <c r="M1868" t="n">
        <v>19</v>
      </c>
      <c r="N1868" t="n">
        <v>60.68</v>
      </c>
      <c r="O1868" t="n">
        <v>30870.67</v>
      </c>
      <c r="P1868" t="n">
        <v>269.69</v>
      </c>
      <c r="Q1868" t="n">
        <v>444.55</v>
      </c>
      <c r="R1868" t="n">
        <v>79.3</v>
      </c>
      <c r="S1868" t="n">
        <v>48.21</v>
      </c>
      <c r="T1868" t="n">
        <v>9551</v>
      </c>
      <c r="U1868" t="n">
        <v>0.61</v>
      </c>
      <c r="V1868" t="n">
        <v>0.76</v>
      </c>
      <c r="W1868" t="n">
        <v>0.2</v>
      </c>
      <c r="X1868" t="n">
        <v>0.57</v>
      </c>
      <c r="Y1868" t="n">
        <v>1</v>
      </c>
      <c r="Z1868" t="n">
        <v>10</v>
      </c>
    </row>
    <row r="1869">
      <c r="A1869" t="n">
        <v>37</v>
      </c>
      <c r="B1869" t="n">
        <v>120</v>
      </c>
      <c r="C1869" t="inlineStr">
        <is>
          <t xml:space="preserve">CONCLUIDO	</t>
        </is>
      </c>
      <c r="D1869" t="n">
        <v>4.6658</v>
      </c>
      <c r="E1869" t="n">
        <v>21.43</v>
      </c>
      <c r="F1869" t="n">
        <v>17.81</v>
      </c>
      <c r="G1869" t="n">
        <v>53.44</v>
      </c>
      <c r="H1869" t="n">
        <v>0.73</v>
      </c>
      <c r="I1869" t="n">
        <v>20</v>
      </c>
      <c r="J1869" t="n">
        <v>248.85</v>
      </c>
      <c r="K1869" t="n">
        <v>57.72</v>
      </c>
      <c r="L1869" t="n">
        <v>10.25</v>
      </c>
      <c r="M1869" t="n">
        <v>18</v>
      </c>
      <c r="N1869" t="n">
        <v>60.88</v>
      </c>
      <c r="O1869" t="n">
        <v>30925.82</v>
      </c>
      <c r="P1869" t="n">
        <v>269.01</v>
      </c>
      <c r="Q1869" t="n">
        <v>444.56</v>
      </c>
      <c r="R1869" t="n">
        <v>78.03</v>
      </c>
      <c r="S1869" t="n">
        <v>48.21</v>
      </c>
      <c r="T1869" t="n">
        <v>8921.790000000001</v>
      </c>
      <c r="U1869" t="n">
        <v>0.62</v>
      </c>
      <c r="V1869" t="n">
        <v>0.77</v>
      </c>
      <c r="W1869" t="n">
        <v>0.19</v>
      </c>
      <c r="X1869" t="n">
        <v>0.54</v>
      </c>
      <c r="Y1869" t="n">
        <v>1</v>
      </c>
      <c r="Z1869" t="n">
        <v>10</v>
      </c>
    </row>
    <row r="1870">
      <c r="A1870" t="n">
        <v>38</v>
      </c>
      <c r="B1870" t="n">
        <v>120</v>
      </c>
      <c r="C1870" t="inlineStr">
        <is>
          <t xml:space="preserve">CONCLUIDO	</t>
        </is>
      </c>
      <c r="D1870" t="n">
        <v>4.6649</v>
      </c>
      <c r="E1870" t="n">
        <v>21.44</v>
      </c>
      <c r="F1870" t="n">
        <v>17.82</v>
      </c>
      <c r="G1870" t="n">
        <v>53.45</v>
      </c>
      <c r="H1870" t="n">
        <v>0.75</v>
      </c>
      <c r="I1870" t="n">
        <v>20</v>
      </c>
      <c r="J1870" t="n">
        <v>249.3</v>
      </c>
      <c r="K1870" t="n">
        <v>57.72</v>
      </c>
      <c r="L1870" t="n">
        <v>10.5</v>
      </c>
      <c r="M1870" t="n">
        <v>18</v>
      </c>
      <c r="N1870" t="n">
        <v>61.07</v>
      </c>
      <c r="O1870" t="n">
        <v>30981.04</v>
      </c>
      <c r="P1870" t="n">
        <v>268.92</v>
      </c>
      <c r="Q1870" t="n">
        <v>444.55</v>
      </c>
      <c r="R1870" t="n">
        <v>78.2</v>
      </c>
      <c r="S1870" t="n">
        <v>48.21</v>
      </c>
      <c r="T1870" t="n">
        <v>9004.73</v>
      </c>
      <c r="U1870" t="n">
        <v>0.62</v>
      </c>
      <c r="V1870" t="n">
        <v>0.77</v>
      </c>
      <c r="W1870" t="n">
        <v>0.2</v>
      </c>
      <c r="X1870" t="n">
        <v>0.54</v>
      </c>
      <c r="Y1870" t="n">
        <v>1</v>
      </c>
      <c r="Z1870" t="n">
        <v>10</v>
      </c>
    </row>
    <row r="1871">
      <c r="A1871" t="n">
        <v>39</v>
      </c>
      <c r="B1871" t="n">
        <v>120</v>
      </c>
      <c r="C1871" t="inlineStr">
        <is>
          <t xml:space="preserve">CONCLUIDO	</t>
        </is>
      </c>
      <c r="D1871" t="n">
        <v>4.6843</v>
      </c>
      <c r="E1871" t="n">
        <v>21.35</v>
      </c>
      <c r="F1871" t="n">
        <v>17.77</v>
      </c>
      <c r="G1871" t="n">
        <v>56.13</v>
      </c>
      <c r="H1871" t="n">
        <v>0.77</v>
      </c>
      <c r="I1871" t="n">
        <v>19</v>
      </c>
      <c r="J1871" t="n">
        <v>249.75</v>
      </c>
      <c r="K1871" t="n">
        <v>57.72</v>
      </c>
      <c r="L1871" t="n">
        <v>10.75</v>
      </c>
      <c r="M1871" t="n">
        <v>17</v>
      </c>
      <c r="N1871" t="n">
        <v>61.27</v>
      </c>
      <c r="O1871" t="n">
        <v>31036.33</v>
      </c>
      <c r="P1871" t="n">
        <v>268.14</v>
      </c>
      <c r="Q1871" t="n">
        <v>444.55</v>
      </c>
      <c r="R1871" t="n">
        <v>76.59999999999999</v>
      </c>
      <c r="S1871" t="n">
        <v>48.21</v>
      </c>
      <c r="T1871" t="n">
        <v>8211.83</v>
      </c>
      <c r="U1871" t="n">
        <v>0.63</v>
      </c>
      <c r="V1871" t="n">
        <v>0.77</v>
      </c>
      <c r="W1871" t="n">
        <v>0.2</v>
      </c>
      <c r="X1871" t="n">
        <v>0.5</v>
      </c>
      <c r="Y1871" t="n">
        <v>1</v>
      </c>
      <c r="Z1871" t="n">
        <v>10</v>
      </c>
    </row>
    <row r="1872">
      <c r="A1872" t="n">
        <v>40</v>
      </c>
      <c r="B1872" t="n">
        <v>120</v>
      </c>
      <c r="C1872" t="inlineStr">
        <is>
          <t xml:space="preserve">CONCLUIDO	</t>
        </is>
      </c>
      <c r="D1872" t="n">
        <v>4.6865</v>
      </c>
      <c r="E1872" t="n">
        <v>21.34</v>
      </c>
      <c r="F1872" t="n">
        <v>17.76</v>
      </c>
      <c r="G1872" t="n">
        <v>56.09</v>
      </c>
      <c r="H1872" t="n">
        <v>0.78</v>
      </c>
      <c r="I1872" t="n">
        <v>19</v>
      </c>
      <c r="J1872" t="n">
        <v>250.2</v>
      </c>
      <c r="K1872" t="n">
        <v>57.72</v>
      </c>
      <c r="L1872" t="n">
        <v>11</v>
      </c>
      <c r="M1872" t="n">
        <v>17</v>
      </c>
      <c r="N1872" t="n">
        <v>61.47</v>
      </c>
      <c r="O1872" t="n">
        <v>31091.69</v>
      </c>
      <c r="P1872" t="n">
        <v>267.81</v>
      </c>
      <c r="Q1872" t="n">
        <v>444.55</v>
      </c>
      <c r="R1872" t="n">
        <v>76.31</v>
      </c>
      <c r="S1872" t="n">
        <v>48.21</v>
      </c>
      <c r="T1872" t="n">
        <v>8064.76</v>
      </c>
      <c r="U1872" t="n">
        <v>0.63</v>
      </c>
      <c r="V1872" t="n">
        <v>0.77</v>
      </c>
      <c r="W1872" t="n">
        <v>0.2</v>
      </c>
      <c r="X1872" t="n">
        <v>0.49</v>
      </c>
      <c r="Y1872" t="n">
        <v>1</v>
      </c>
      <c r="Z1872" t="n">
        <v>10</v>
      </c>
    </row>
    <row r="1873">
      <c r="A1873" t="n">
        <v>41</v>
      </c>
      <c r="B1873" t="n">
        <v>120</v>
      </c>
      <c r="C1873" t="inlineStr">
        <is>
          <t xml:space="preserve">CONCLUIDO	</t>
        </is>
      </c>
      <c r="D1873" t="n">
        <v>4.7191</v>
      </c>
      <c r="E1873" t="n">
        <v>21.19</v>
      </c>
      <c r="F1873" t="n">
        <v>17.66</v>
      </c>
      <c r="G1873" t="n">
        <v>58.87</v>
      </c>
      <c r="H1873" t="n">
        <v>0.8</v>
      </c>
      <c r="I1873" t="n">
        <v>18</v>
      </c>
      <c r="J1873" t="n">
        <v>250.65</v>
      </c>
      <c r="K1873" t="n">
        <v>57.72</v>
      </c>
      <c r="L1873" t="n">
        <v>11.25</v>
      </c>
      <c r="M1873" t="n">
        <v>16</v>
      </c>
      <c r="N1873" t="n">
        <v>61.67</v>
      </c>
      <c r="O1873" t="n">
        <v>31147.12</v>
      </c>
      <c r="P1873" t="n">
        <v>265.54</v>
      </c>
      <c r="Q1873" t="n">
        <v>444.55</v>
      </c>
      <c r="R1873" t="n">
        <v>72.79000000000001</v>
      </c>
      <c r="S1873" t="n">
        <v>48.21</v>
      </c>
      <c r="T1873" t="n">
        <v>6311.27</v>
      </c>
      <c r="U1873" t="n">
        <v>0.66</v>
      </c>
      <c r="V1873" t="n">
        <v>0.77</v>
      </c>
      <c r="W1873" t="n">
        <v>0.19</v>
      </c>
      <c r="X1873" t="n">
        <v>0.38</v>
      </c>
      <c r="Y1873" t="n">
        <v>1</v>
      </c>
      <c r="Z1873" t="n">
        <v>10</v>
      </c>
    </row>
    <row r="1874">
      <c r="A1874" t="n">
        <v>42</v>
      </c>
      <c r="B1874" t="n">
        <v>120</v>
      </c>
      <c r="C1874" t="inlineStr">
        <is>
          <t xml:space="preserve">CONCLUIDO	</t>
        </is>
      </c>
      <c r="D1874" t="n">
        <v>4.698</v>
      </c>
      <c r="E1874" t="n">
        <v>21.29</v>
      </c>
      <c r="F1874" t="n">
        <v>17.76</v>
      </c>
      <c r="G1874" t="n">
        <v>59.19</v>
      </c>
      <c r="H1874" t="n">
        <v>0.8100000000000001</v>
      </c>
      <c r="I1874" t="n">
        <v>18</v>
      </c>
      <c r="J1874" t="n">
        <v>251.1</v>
      </c>
      <c r="K1874" t="n">
        <v>57.72</v>
      </c>
      <c r="L1874" t="n">
        <v>11.5</v>
      </c>
      <c r="M1874" t="n">
        <v>16</v>
      </c>
      <c r="N1874" t="n">
        <v>61.87</v>
      </c>
      <c r="O1874" t="n">
        <v>31202.63</v>
      </c>
      <c r="P1874" t="n">
        <v>266.93</v>
      </c>
      <c r="Q1874" t="n">
        <v>444.57</v>
      </c>
      <c r="R1874" t="n">
        <v>76.62</v>
      </c>
      <c r="S1874" t="n">
        <v>48.21</v>
      </c>
      <c r="T1874" t="n">
        <v>8226.34</v>
      </c>
      <c r="U1874" t="n">
        <v>0.63</v>
      </c>
      <c r="V1874" t="n">
        <v>0.77</v>
      </c>
      <c r="W1874" t="n">
        <v>0.18</v>
      </c>
      <c r="X1874" t="n">
        <v>0.48</v>
      </c>
      <c r="Y1874" t="n">
        <v>1</v>
      </c>
      <c r="Z1874" t="n">
        <v>10</v>
      </c>
    </row>
    <row r="1875">
      <c r="A1875" t="n">
        <v>43</v>
      </c>
      <c r="B1875" t="n">
        <v>120</v>
      </c>
      <c r="C1875" t="inlineStr">
        <is>
          <t xml:space="preserve">CONCLUIDO	</t>
        </is>
      </c>
      <c r="D1875" t="n">
        <v>4.695</v>
      </c>
      <c r="E1875" t="n">
        <v>21.3</v>
      </c>
      <c r="F1875" t="n">
        <v>17.77</v>
      </c>
      <c r="G1875" t="n">
        <v>59.24</v>
      </c>
      <c r="H1875" t="n">
        <v>0.83</v>
      </c>
      <c r="I1875" t="n">
        <v>18</v>
      </c>
      <c r="J1875" t="n">
        <v>251.55</v>
      </c>
      <c r="K1875" t="n">
        <v>57.72</v>
      </c>
      <c r="L1875" t="n">
        <v>11.75</v>
      </c>
      <c r="M1875" t="n">
        <v>16</v>
      </c>
      <c r="N1875" t="n">
        <v>62.07</v>
      </c>
      <c r="O1875" t="n">
        <v>31258.21</v>
      </c>
      <c r="P1875" t="n">
        <v>267.05</v>
      </c>
      <c r="Q1875" t="n">
        <v>444.55</v>
      </c>
      <c r="R1875" t="n">
        <v>76.79000000000001</v>
      </c>
      <c r="S1875" t="n">
        <v>48.21</v>
      </c>
      <c r="T1875" t="n">
        <v>8312.42</v>
      </c>
      <c r="U1875" t="n">
        <v>0.63</v>
      </c>
      <c r="V1875" t="n">
        <v>0.77</v>
      </c>
      <c r="W1875" t="n">
        <v>0.19</v>
      </c>
      <c r="X1875" t="n">
        <v>0.49</v>
      </c>
      <c r="Y1875" t="n">
        <v>1</v>
      </c>
      <c r="Z1875" t="n">
        <v>10</v>
      </c>
    </row>
    <row r="1876">
      <c r="A1876" t="n">
        <v>44</v>
      </c>
      <c r="B1876" t="n">
        <v>120</v>
      </c>
      <c r="C1876" t="inlineStr">
        <is>
          <t xml:space="preserve">CONCLUIDO	</t>
        </is>
      </c>
      <c r="D1876" t="n">
        <v>4.7123</v>
      </c>
      <c r="E1876" t="n">
        <v>21.22</v>
      </c>
      <c r="F1876" t="n">
        <v>17.74</v>
      </c>
      <c r="G1876" t="n">
        <v>62.6</v>
      </c>
      <c r="H1876" t="n">
        <v>0.85</v>
      </c>
      <c r="I1876" t="n">
        <v>17</v>
      </c>
      <c r="J1876" t="n">
        <v>252</v>
      </c>
      <c r="K1876" t="n">
        <v>57.72</v>
      </c>
      <c r="L1876" t="n">
        <v>12</v>
      </c>
      <c r="M1876" t="n">
        <v>15</v>
      </c>
      <c r="N1876" t="n">
        <v>62.27</v>
      </c>
      <c r="O1876" t="n">
        <v>31313.87</v>
      </c>
      <c r="P1876" t="n">
        <v>266.1</v>
      </c>
      <c r="Q1876" t="n">
        <v>444.57</v>
      </c>
      <c r="R1876" t="n">
        <v>75.68000000000001</v>
      </c>
      <c r="S1876" t="n">
        <v>48.21</v>
      </c>
      <c r="T1876" t="n">
        <v>7759.6</v>
      </c>
      <c r="U1876" t="n">
        <v>0.64</v>
      </c>
      <c r="V1876" t="n">
        <v>0.77</v>
      </c>
      <c r="W1876" t="n">
        <v>0.19</v>
      </c>
      <c r="X1876" t="n">
        <v>0.46</v>
      </c>
      <c r="Y1876" t="n">
        <v>1</v>
      </c>
      <c r="Z1876" t="n">
        <v>10</v>
      </c>
    </row>
    <row r="1877">
      <c r="A1877" t="n">
        <v>45</v>
      </c>
      <c r="B1877" t="n">
        <v>120</v>
      </c>
      <c r="C1877" t="inlineStr">
        <is>
          <t xml:space="preserve">CONCLUIDO	</t>
        </is>
      </c>
      <c r="D1877" t="n">
        <v>4.7106</v>
      </c>
      <c r="E1877" t="n">
        <v>21.23</v>
      </c>
      <c r="F1877" t="n">
        <v>17.75</v>
      </c>
      <c r="G1877" t="n">
        <v>62.63</v>
      </c>
      <c r="H1877" t="n">
        <v>0.86</v>
      </c>
      <c r="I1877" t="n">
        <v>17</v>
      </c>
      <c r="J1877" t="n">
        <v>252.45</v>
      </c>
      <c r="K1877" t="n">
        <v>57.72</v>
      </c>
      <c r="L1877" t="n">
        <v>12.25</v>
      </c>
      <c r="M1877" t="n">
        <v>15</v>
      </c>
      <c r="N1877" t="n">
        <v>62.48</v>
      </c>
      <c r="O1877" t="n">
        <v>31369.6</v>
      </c>
      <c r="P1877" t="n">
        <v>266.52</v>
      </c>
      <c r="Q1877" t="n">
        <v>444.55</v>
      </c>
      <c r="R1877" t="n">
        <v>76</v>
      </c>
      <c r="S1877" t="n">
        <v>48.21</v>
      </c>
      <c r="T1877" t="n">
        <v>7922.42</v>
      </c>
      <c r="U1877" t="n">
        <v>0.63</v>
      </c>
      <c r="V1877" t="n">
        <v>0.77</v>
      </c>
      <c r="W1877" t="n">
        <v>0.19</v>
      </c>
      <c r="X1877" t="n">
        <v>0.47</v>
      </c>
      <c r="Y1877" t="n">
        <v>1</v>
      </c>
      <c r="Z1877" t="n">
        <v>10</v>
      </c>
    </row>
    <row r="1878">
      <c r="A1878" t="n">
        <v>46</v>
      </c>
      <c r="B1878" t="n">
        <v>120</v>
      </c>
      <c r="C1878" t="inlineStr">
        <is>
          <t xml:space="preserve">CONCLUIDO	</t>
        </is>
      </c>
      <c r="D1878" t="n">
        <v>4.7109</v>
      </c>
      <c r="E1878" t="n">
        <v>21.23</v>
      </c>
      <c r="F1878" t="n">
        <v>17.74</v>
      </c>
      <c r="G1878" t="n">
        <v>62.63</v>
      </c>
      <c r="H1878" t="n">
        <v>0.88</v>
      </c>
      <c r="I1878" t="n">
        <v>17</v>
      </c>
      <c r="J1878" t="n">
        <v>252.9</v>
      </c>
      <c r="K1878" t="n">
        <v>57.72</v>
      </c>
      <c r="L1878" t="n">
        <v>12.5</v>
      </c>
      <c r="M1878" t="n">
        <v>15</v>
      </c>
      <c r="N1878" t="n">
        <v>62.68</v>
      </c>
      <c r="O1878" t="n">
        <v>31425.4</v>
      </c>
      <c r="P1878" t="n">
        <v>265.91</v>
      </c>
      <c r="Q1878" t="n">
        <v>444.57</v>
      </c>
      <c r="R1878" t="n">
        <v>75.88</v>
      </c>
      <c r="S1878" t="n">
        <v>48.21</v>
      </c>
      <c r="T1878" t="n">
        <v>7860.51</v>
      </c>
      <c r="U1878" t="n">
        <v>0.64</v>
      </c>
      <c r="V1878" t="n">
        <v>0.77</v>
      </c>
      <c r="W1878" t="n">
        <v>0.19</v>
      </c>
      <c r="X1878" t="n">
        <v>0.47</v>
      </c>
      <c r="Y1878" t="n">
        <v>1</v>
      </c>
      <c r="Z1878" t="n">
        <v>10</v>
      </c>
    </row>
    <row r="1879">
      <c r="A1879" t="n">
        <v>47</v>
      </c>
      <c r="B1879" t="n">
        <v>120</v>
      </c>
      <c r="C1879" t="inlineStr">
        <is>
          <t xml:space="preserve">CONCLUIDO	</t>
        </is>
      </c>
      <c r="D1879" t="n">
        <v>4.7314</v>
      </c>
      <c r="E1879" t="n">
        <v>21.14</v>
      </c>
      <c r="F1879" t="n">
        <v>17.7</v>
      </c>
      <c r="G1879" t="n">
        <v>66.37</v>
      </c>
      <c r="H1879" t="n">
        <v>0.9</v>
      </c>
      <c r="I1879" t="n">
        <v>16</v>
      </c>
      <c r="J1879" t="n">
        <v>253.35</v>
      </c>
      <c r="K1879" t="n">
        <v>57.72</v>
      </c>
      <c r="L1879" t="n">
        <v>12.75</v>
      </c>
      <c r="M1879" t="n">
        <v>14</v>
      </c>
      <c r="N1879" t="n">
        <v>62.88</v>
      </c>
      <c r="O1879" t="n">
        <v>31481.28</v>
      </c>
      <c r="P1879" t="n">
        <v>265</v>
      </c>
      <c r="Q1879" t="n">
        <v>444.57</v>
      </c>
      <c r="R1879" t="n">
        <v>74.31999999999999</v>
      </c>
      <c r="S1879" t="n">
        <v>48.21</v>
      </c>
      <c r="T1879" t="n">
        <v>7083.76</v>
      </c>
      <c r="U1879" t="n">
        <v>0.65</v>
      </c>
      <c r="V1879" t="n">
        <v>0.77</v>
      </c>
      <c r="W1879" t="n">
        <v>0.19</v>
      </c>
      <c r="X1879" t="n">
        <v>0.42</v>
      </c>
      <c r="Y1879" t="n">
        <v>1</v>
      </c>
      <c r="Z1879" t="n">
        <v>10</v>
      </c>
    </row>
    <row r="1880">
      <c r="A1880" t="n">
        <v>48</v>
      </c>
      <c r="B1880" t="n">
        <v>120</v>
      </c>
      <c r="C1880" t="inlineStr">
        <is>
          <t xml:space="preserve">CONCLUIDO	</t>
        </is>
      </c>
      <c r="D1880" t="n">
        <v>4.7302</v>
      </c>
      <c r="E1880" t="n">
        <v>21.14</v>
      </c>
      <c r="F1880" t="n">
        <v>17.7</v>
      </c>
      <c r="G1880" t="n">
        <v>66.39</v>
      </c>
      <c r="H1880" t="n">
        <v>0.91</v>
      </c>
      <c r="I1880" t="n">
        <v>16</v>
      </c>
      <c r="J1880" t="n">
        <v>253.81</v>
      </c>
      <c r="K1880" t="n">
        <v>57.72</v>
      </c>
      <c r="L1880" t="n">
        <v>13</v>
      </c>
      <c r="M1880" t="n">
        <v>14</v>
      </c>
      <c r="N1880" t="n">
        <v>63.08</v>
      </c>
      <c r="O1880" t="n">
        <v>31537.23</v>
      </c>
      <c r="P1880" t="n">
        <v>265.01</v>
      </c>
      <c r="Q1880" t="n">
        <v>444.55</v>
      </c>
      <c r="R1880" t="n">
        <v>74.51000000000001</v>
      </c>
      <c r="S1880" t="n">
        <v>48.21</v>
      </c>
      <c r="T1880" t="n">
        <v>7180.98</v>
      </c>
      <c r="U1880" t="n">
        <v>0.65</v>
      </c>
      <c r="V1880" t="n">
        <v>0.77</v>
      </c>
      <c r="W1880" t="n">
        <v>0.19</v>
      </c>
      <c r="X1880" t="n">
        <v>0.43</v>
      </c>
      <c r="Y1880" t="n">
        <v>1</v>
      </c>
      <c r="Z1880" t="n">
        <v>10</v>
      </c>
    </row>
    <row r="1881">
      <c r="A1881" t="n">
        <v>49</v>
      </c>
      <c r="B1881" t="n">
        <v>120</v>
      </c>
      <c r="C1881" t="inlineStr">
        <is>
          <t xml:space="preserve">CONCLUIDO	</t>
        </is>
      </c>
      <c r="D1881" t="n">
        <v>4.7299</v>
      </c>
      <c r="E1881" t="n">
        <v>21.14</v>
      </c>
      <c r="F1881" t="n">
        <v>17.7</v>
      </c>
      <c r="G1881" t="n">
        <v>66.39</v>
      </c>
      <c r="H1881" t="n">
        <v>0.93</v>
      </c>
      <c r="I1881" t="n">
        <v>16</v>
      </c>
      <c r="J1881" t="n">
        <v>254.26</v>
      </c>
      <c r="K1881" t="n">
        <v>57.72</v>
      </c>
      <c r="L1881" t="n">
        <v>13.25</v>
      </c>
      <c r="M1881" t="n">
        <v>14</v>
      </c>
      <c r="N1881" t="n">
        <v>63.29</v>
      </c>
      <c r="O1881" t="n">
        <v>31593.26</v>
      </c>
      <c r="P1881" t="n">
        <v>264.9</v>
      </c>
      <c r="Q1881" t="n">
        <v>444.55</v>
      </c>
      <c r="R1881" t="n">
        <v>74.53</v>
      </c>
      <c r="S1881" t="n">
        <v>48.21</v>
      </c>
      <c r="T1881" t="n">
        <v>7190.76</v>
      </c>
      <c r="U1881" t="n">
        <v>0.65</v>
      </c>
      <c r="V1881" t="n">
        <v>0.77</v>
      </c>
      <c r="W1881" t="n">
        <v>0.19</v>
      </c>
      <c r="X1881" t="n">
        <v>0.43</v>
      </c>
      <c r="Y1881" t="n">
        <v>1</v>
      </c>
      <c r="Z1881" t="n">
        <v>10</v>
      </c>
    </row>
    <row r="1882">
      <c r="A1882" t="n">
        <v>50</v>
      </c>
      <c r="B1882" t="n">
        <v>120</v>
      </c>
      <c r="C1882" t="inlineStr">
        <is>
          <t xml:space="preserve">CONCLUIDO	</t>
        </is>
      </c>
      <c r="D1882" t="n">
        <v>4.7475</v>
      </c>
      <c r="E1882" t="n">
        <v>21.06</v>
      </c>
      <c r="F1882" t="n">
        <v>17.67</v>
      </c>
      <c r="G1882" t="n">
        <v>70.69</v>
      </c>
      <c r="H1882" t="n">
        <v>0.9399999999999999</v>
      </c>
      <c r="I1882" t="n">
        <v>15</v>
      </c>
      <c r="J1882" t="n">
        <v>254.72</v>
      </c>
      <c r="K1882" t="n">
        <v>57.72</v>
      </c>
      <c r="L1882" t="n">
        <v>13.5</v>
      </c>
      <c r="M1882" t="n">
        <v>13</v>
      </c>
      <c r="N1882" t="n">
        <v>63.49</v>
      </c>
      <c r="O1882" t="n">
        <v>31649.36</v>
      </c>
      <c r="P1882" t="n">
        <v>263.96</v>
      </c>
      <c r="Q1882" t="n">
        <v>444.59</v>
      </c>
      <c r="R1882" t="n">
        <v>73.40000000000001</v>
      </c>
      <c r="S1882" t="n">
        <v>48.21</v>
      </c>
      <c r="T1882" t="n">
        <v>6631.84</v>
      </c>
      <c r="U1882" t="n">
        <v>0.66</v>
      </c>
      <c r="V1882" t="n">
        <v>0.77</v>
      </c>
      <c r="W1882" t="n">
        <v>0.19</v>
      </c>
      <c r="X1882" t="n">
        <v>0.39</v>
      </c>
      <c r="Y1882" t="n">
        <v>1</v>
      </c>
      <c r="Z1882" t="n">
        <v>10</v>
      </c>
    </row>
    <row r="1883">
      <c r="A1883" t="n">
        <v>51</v>
      </c>
      <c r="B1883" t="n">
        <v>120</v>
      </c>
      <c r="C1883" t="inlineStr">
        <is>
          <t xml:space="preserve">CONCLUIDO	</t>
        </is>
      </c>
      <c r="D1883" t="n">
        <v>4.7478</v>
      </c>
      <c r="E1883" t="n">
        <v>21.06</v>
      </c>
      <c r="F1883" t="n">
        <v>17.67</v>
      </c>
      <c r="G1883" t="n">
        <v>70.68000000000001</v>
      </c>
      <c r="H1883" t="n">
        <v>0.96</v>
      </c>
      <c r="I1883" t="n">
        <v>15</v>
      </c>
      <c r="J1883" t="n">
        <v>255.17</v>
      </c>
      <c r="K1883" t="n">
        <v>57.72</v>
      </c>
      <c r="L1883" t="n">
        <v>13.75</v>
      </c>
      <c r="M1883" t="n">
        <v>13</v>
      </c>
      <c r="N1883" t="n">
        <v>63.7</v>
      </c>
      <c r="O1883" t="n">
        <v>31705.54</v>
      </c>
      <c r="P1883" t="n">
        <v>264.05</v>
      </c>
      <c r="Q1883" t="n">
        <v>444.55</v>
      </c>
      <c r="R1883" t="n">
        <v>73.45999999999999</v>
      </c>
      <c r="S1883" t="n">
        <v>48.21</v>
      </c>
      <c r="T1883" t="n">
        <v>6661.75</v>
      </c>
      <c r="U1883" t="n">
        <v>0.66</v>
      </c>
      <c r="V1883" t="n">
        <v>0.77</v>
      </c>
      <c r="W1883" t="n">
        <v>0.19</v>
      </c>
      <c r="X1883" t="n">
        <v>0.39</v>
      </c>
      <c r="Y1883" t="n">
        <v>1</v>
      </c>
      <c r="Z1883" t="n">
        <v>10</v>
      </c>
    </row>
    <row r="1884">
      <c r="A1884" t="n">
        <v>52</v>
      </c>
      <c r="B1884" t="n">
        <v>120</v>
      </c>
      <c r="C1884" t="inlineStr">
        <is>
          <t xml:space="preserve">CONCLUIDO	</t>
        </is>
      </c>
      <c r="D1884" t="n">
        <v>4.7473</v>
      </c>
      <c r="E1884" t="n">
        <v>21.06</v>
      </c>
      <c r="F1884" t="n">
        <v>17.67</v>
      </c>
      <c r="G1884" t="n">
        <v>70.69</v>
      </c>
      <c r="H1884" t="n">
        <v>0.97</v>
      </c>
      <c r="I1884" t="n">
        <v>15</v>
      </c>
      <c r="J1884" t="n">
        <v>255.63</v>
      </c>
      <c r="K1884" t="n">
        <v>57.72</v>
      </c>
      <c r="L1884" t="n">
        <v>14</v>
      </c>
      <c r="M1884" t="n">
        <v>13</v>
      </c>
      <c r="N1884" t="n">
        <v>63.91</v>
      </c>
      <c r="O1884" t="n">
        <v>31761.8</v>
      </c>
      <c r="P1884" t="n">
        <v>263.74</v>
      </c>
      <c r="Q1884" t="n">
        <v>444.56</v>
      </c>
      <c r="R1884" t="n">
        <v>73.59</v>
      </c>
      <c r="S1884" t="n">
        <v>48.21</v>
      </c>
      <c r="T1884" t="n">
        <v>6726.47</v>
      </c>
      <c r="U1884" t="n">
        <v>0.66</v>
      </c>
      <c r="V1884" t="n">
        <v>0.77</v>
      </c>
      <c r="W1884" t="n">
        <v>0.19</v>
      </c>
      <c r="X1884" t="n">
        <v>0.4</v>
      </c>
      <c r="Y1884" t="n">
        <v>1</v>
      </c>
      <c r="Z1884" t="n">
        <v>10</v>
      </c>
    </row>
    <row r="1885">
      <c r="A1885" t="n">
        <v>53</v>
      </c>
      <c r="B1885" t="n">
        <v>120</v>
      </c>
      <c r="C1885" t="inlineStr">
        <is>
          <t xml:space="preserve">CONCLUIDO	</t>
        </is>
      </c>
      <c r="D1885" t="n">
        <v>4.7455</v>
      </c>
      <c r="E1885" t="n">
        <v>21.07</v>
      </c>
      <c r="F1885" t="n">
        <v>17.68</v>
      </c>
      <c r="G1885" t="n">
        <v>70.72</v>
      </c>
      <c r="H1885" t="n">
        <v>0.99</v>
      </c>
      <c r="I1885" t="n">
        <v>15</v>
      </c>
      <c r="J1885" t="n">
        <v>256.09</v>
      </c>
      <c r="K1885" t="n">
        <v>57.72</v>
      </c>
      <c r="L1885" t="n">
        <v>14.25</v>
      </c>
      <c r="M1885" t="n">
        <v>13</v>
      </c>
      <c r="N1885" t="n">
        <v>64.11</v>
      </c>
      <c r="O1885" t="n">
        <v>31818.13</v>
      </c>
      <c r="P1885" t="n">
        <v>263.67</v>
      </c>
      <c r="Q1885" t="n">
        <v>444.55</v>
      </c>
      <c r="R1885" t="n">
        <v>73.77</v>
      </c>
      <c r="S1885" t="n">
        <v>48.21</v>
      </c>
      <c r="T1885" t="n">
        <v>6815.82</v>
      </c>
      <c r="U1885" t="n">
        <v>0.65</v>
      </c>
      <c r="V1885" t="n">
        <v>0.77</v>
      </c>
      <c r="W1885" t="n">
        <v>0.19</v>
      </c>
      <c r="X1885" t="n">
        <v>0.4</v>
      </c>
      <c r="Y1885" t="n">
        <v>1</v>
      </c>
      <c r="Z1885" t="n">
        <v>10</v>
      </c>
    </row>
    <row r="1886">
      <c r="A1886" t="n">
        <v>54</v>
      </c>
      <c r="B1886" t="n">
        <v>120</v>
      </c>
      <c r="C1886" t="inlineStr">
        <is>
          <t xml:space="preserve">CONCLUIDO	</t>
        </is>
      </c>
      <c r="D1886" t="n">
        <v>4.7669</v>
      </c>
      <c r="E1886" t="n">
        <v>20.98</v>
      </c>
      <c r="F1886" t="n">
        <v>17.63</v>
      </c>
      <c r="G1886" t="n">
        <v>75.56</v>
      </c>
      <c r="H1886" t="n">
        <v>1.01</v>
      </c>
      <c r="I1886" t="n">
        <v>14</v>
      </c>
      <c r="J1886" t="n">
        <v>256.54</v>
      </c>
      <c r="K1886" t="n">
        <v>57.72</v>
      </c>
      <c r="L1886" t="n">
        <v>14.5</v>
      </c>
      <c r="M1886" t="n">
        <v>12</v>
      </c>
      <c r="N1886" t="n">
        <v>64.31999999999999</v>
      </c>
      <c r="O1886" t="n">
        <v>31874.54</v>
      </c>
      <c r="P1886" t="n">
        <v>262.57</v>
      </c>
      <c r="Q1886" t="n">
        <v>444.56</v>
      </c>
      <c r="R1886" t="n">
        <v>72.08</v>
      </c>
      <c r="S1886" t="n">
        <v>48.21</v>
      </c>
      <c r="T1886" t="n">
        <v>5974.95</v>
      </c>
      <c r="U1886" t="n">
        <v>0.67</v>
      </c>
      <c r="V1886" t="n">
        <v>0.77</v>
      </c>
      <c r="W1886" t="n">
        <v>0.19</v>
      </c>
      <c r="X1886" t="n">
        <v>0.35</v>
      </c>
      <c r="Y1886" t="n">
        <v>1</v>
      </c>
      <c r="Z1886" t="n">
        <v>10</v>
      </c>
    </row>
    <row r="1887">
      <c r="A1887" t="n">
        <v>55</v>
      </c>
      <c r="B1887" t="n">
        <v>120</v>
      </c>
      <c r="C1887" t="inlineStr">
        <is>
          <t xml:space="preserve">CONCLUIDO	</t>
        </is>
      </c>
      <c r="D1887" t="n">
        <v>4.7762</v>
      </c>
      <c r="E1887" t="n">
        <v>20.94</v>
      </c>
      <c r="F1887" t="n">
        <v>17.59</v>
      </c>
      <c r="G1887" t="n">
        <v>75.39</v>
      </c>
      <c r="H1887" t="n">
        <v>1.02</v>
      </c>
      <c r="I1887" t="n">
        <v>14</v>
      </c>
      <c r="J1887" t="n">
        <v>257</v>
      </c>
      <c r="K1887" t="n">
        <v>57.72</v>
      </c>
      <c r="L1887" t="n">
        <v>14.75</v>
      </c>
      <c r="M1887" t="n">
        <v>12</v>
      </c>
      <c r="N1887" t="n">
        <v>64.53</v>
      </c>
      <c r="O1887" t="n">
        <v>31931.15</v>
      </c>
      <c r="P1887" t="n">
        <v>262.34</v>
      </c>
      <c r="Q1887" t="n">
        <v>444.57</v>
      </c>
      <c r="R1887" t="n">
        <v>70.62</v>
      </c>
      <c r="S1887" t="n">
        <v>48.21</v>
      </c>
      <c r="T1887" t="n">
        <v>5247.07</v>
      </c>
      <c r="U1887" t="n">
        <v>0.68</v>
      </c>
      <c r="V1887" t="n">
        <v>0.78</v>
      </c>
      <c r="W1887" t="n">
        <v>0.19</v>
      </c>
      <c r="X1887" t="n">
        <v>0.31</v>
      </c>
      <c r="Y1887" t="n">
        <v>1</v>
      </c>
      <c r="Z1887" t="n">
        <v>10</v>
      </c>
    </row>
    <row r="1888">
      <c r="A1888" t="n">
        <v>56</v>
      </c>
      <c r="B1888" t="n">
        <v>120</v>
      </c>
      <c r="C1888" t="inlineStr">
        <is>
          <t xml:space="preserve">CONCLUIDO	</t>
        </is>
      </c>
      <c r="D1888" t="n">
        <v>4.7757</v>
      </c>
      <c r="E1888" t="n">
        <v>20.94</v>
      </c>
      <c r="F1888" t="n">
        <v>17.59</v>
      </c>
      <c r="G1888" t="n">
        <v>75.40000000000001</v>
      </c>
      <c r="H1888" t="n">
        <v>1.04</v>
      </c>
      <c r="I1888" t="n">
        <v>14</v>
      </c>
      <c r="J1888" t="n">
        <v>257.46</v>
      </c>
      <c r="K1888" t="n">
        <v>57.72</v>
      </c>
      <c r="L1888" t="n">
        <v>15</v>
      </c>
      <c r="M1888" t="n">
        <v>12</v>
      </c>
      <c r="N1888" t="n">
        <v>64.73999999999999</v>
      </c>
      <c r="O1888" t="n">
        <v>31987.71</v>
      </c>
      <c r="P1888" t="n">
        <v>262.18</v>
      </c>
      <c r="Q1888" t="n">
        <v>444.55</v>
      </c>
      <c r="R1888" t="n">
        <v>71.03</v>
      </c>
      <c r="S1888" t="n">
        <v>48.21</v>
      </c>
      <c r="T1888" t="n">
        <v>5448.51</v>
      </c>
      <c r="U1888" t="n">
        <v>0.68</v>
      </c>
      <c r="V1888" t="n">
        <v>0.78</v>
      </c>
      <c r="W1888" t="n">
        <v>0.18</v>
      </c>
      <c r="X1888" t="n">
        <v>0.32</v>
      </c>
      <c r="Y1888" t="n">
        <v>1</v>
      </c>
      <c r="Z1888" t="n">
        <v>10</v>
      </c>
    </row>
    <row r="1889">
      <c r="A1889" t="n">
        <v>57</v>
      </c>
      <c r="B1889" t="n">
        <v>120</v>
      </c>
      <c r="C1889" t="inlineStr">
        <is>
          <t xml:space="preserve">CONCLUIDO	</t>
        </is>
      </c>
      <c r="D1889" t="n">
        <v>4.7468</v>
      </c>
      <c r="E1889" t="n">
        <v>21.07</v>
      </c>
      <c r="F1889" t="n">
        <v>17.72</v>
      </c>
      <c r="G1889" t="n">
        <v>75.94</v>
      </c>
      <c r="H1889" t="n">
        <v>1.05</v>
      </c>
      <c r="I1889" t="n">
        <v>14</v>
      </c>
      <c r="J1889" t="n">
        <v>257.92</v>
      </c>
      <c r="K1889" t="n">
        <v>57.72</v>
      </c>
      <c r="L1889" t="n">
        <v>15.25</v>
      </c>
      <c r="M1889" t="n">
        <v>12</v>
      </c>
      <c r="N1889" t="n">
        <v>64.95</v>
      </c>
      <c r="O1889" t="n">
        <v>32044.35</v>
      </c>
      <c r="P1889" t="n">
        <v>263.84</v>
      </c>
      <c r="Q1889" t="n">
        <v>444.55</v>
      </c>
      <c r="R1889" t="n">
        <v>75.33</v>
      </c>
      <c r="S1889" t="n">
        <v>48.21</v>
      </c>
      <c r="T1889" t="n">
        <v>7598.76</v>
      </c>
      <c r="U1889" t="n">
        <v>0.64</v>
      </c>
      <c r="V1889" t="n">
        <v>0.77</v>
      </c>
      <c r="W1889" t="n">
        <v>0.19</v>
      </c>
      <c r="X1889" t="n">
        <v>0.44</v>
      </c>
      <c r="Y1889" t="n">
        <v>1</v>
      </c>
      <c r="Z1889" t="n">
        <v>10</v>
      </c>
    </row>
    <row r="1890">
      <c r="A1890" t="n">
        <v>58</v>
      </c>
      <c r="B1890" t="n">
        <v>120</v>
      </c>
      <c r="C1890" t="inlineStr">
        <is>
          <t xml:space="preserve">CONCLUIDO	</t>
        </is>
      </c>
      <c r="D1890" t="n">
        <v>4.7585</v>
      </c>
      <c r="E1890" t="n">
        <v>21.02</v>
      </c>
      <c r="F1890" t="n">
        <v>17.67</v>
      </c>
      <c r="G1890" t="n">
        <v>75.72</v>
      </c>
      <c r="H1890" t="n">
        <v>1.07</v>
      </c>
      <c r="I1890" t="n">
        <v>14</v>
      </c>
      <c r="J1890" t="n">
        <v>258.38</v>
      </c>
      <c r="K1890" t="n">
        <v>57.72</v>
      </c>
      <c r="L1890" t="n">
        <v>15.5</v>
      </c>
      <c r="M1890" t="n">
        <v>12</v>
      </c>
      <c r="N1890" t="n">
        <v>65.16</v>
      </c>
      <c r="O1890" t="n">
        <v>32101.07</v>
      </c>
      <c r="P1890" t="n">
        <v>261.93</v>
      </c>
      <c r="Q1890" t="n">
        <v>444.55</v>
      </c>
      <c r="R1890" t="n">
        <v>73.47</v>
      </c>
      <c r="S1890" t="n">
        <v>48.21</v>
      </c>
      <c r="T1890" t="n">
        <v>6671.4</v>
      </c>
      <c r="U1890" t="n">
        <v>0.66</v>
      </c>
      <c r="V1890" t="n">
        <v>0.77</v>
      </c>
      <c r="W1890" t="n">
        <v>0.19</v>
      </c>
      <c r="X1890" t="n">
        <v>0.39</v>
      </c>
      <c r="Y1890" t="n">
        <v>1</v>
      </c>
      <c r="Z1890" t="n">
        <v>10</v>
      </c>
    </row>
    <row r="1891">
      <c r="A1891" t="n">
        <v>59</v>
      </c>
      <c r="B1891" t="n">
        <v>120</v>
      </c>
      <c r="C1891" t="inlineStr">
        <is>
          <t xml:space="preserve">CONCLUIDO	</t>
        </is>
      </c>
      <c r="D1891" t="n">
        <v>4.779</v>
      </c>
      <c r="E1891" t="n">
        <v>20.92</v>
      </c>
      <c r="F1891" t="n">
        <v>17.62</v>
      </c>
      <c r="G1891" t="n">
        <v>81.34</v>
      </c>
      <c r="H1891" t="n">
        <v>1.08</v>
      </c>
      <c r="I1891" t="n">
        <v>13</v>
      </c>
      <c r="J1891" t="n">
        <v>258.84</v>
      </c>
      <c r="K1891" t="n">
        <v>57.72</v>
      </c>
      <c r="L1891" t="n">
        <v>15.75</v>
      </c>
      <c r="M1891" t="n">
        <v>11</v>
      </c>
      <c r="N1891" t="n">
        <v>65.37</v>
      </c>
      <c r="O1891" t="n">
        <v>32157.87</v>
      </c>
      <c r="P1891" t="n">
        <v>261.48</v>
      </c>
      <c r="Q1891" t="n">
        <v>444.57</v>
      </c>
      <c r="R1891" t="n">
        <v>71.89</v>
      </c>
      <c r="S1891" t="n">
        <v>48.21</v>
      </c>
      <c r="T1891" t="n">
        <v>5886.57</v>
      </c>
      <c r="U1891" t="n">
        <v>0.67</v>
      </c>
      <c r="V1891" t="n">
        <v>0.77</v>
      </c>
      <c r="W1891" t="n">
        <v>0.18</v>
      </c>
      <c r="X1891" t="n">
        <v>0.35</v>
      </c>
      <c r="Y1891" t="n">
        <v>1</v>
      </c>
      <c r="Z1891" t="n">
        <v>10</v>
      </c>
    </row>
    <row r="1892">
      <c r="A1892" t="n">
        <v>60</v>
      </c>
      <c r="B1892" t="n">
        <v>120</v>
      </c>
      <c r="C1892" t="inlineStr">
        <is>
          <t xml:space="preserve">CONCLUIDO	</t>
        </is>
      </c>
      <c r="D1892" t="n">
        <v>4.7804</v>
      </c>
      <c r="E1892" t="n">
        <v>20.92</v>
      </c>
      <c r="F1892" t="n">
        <v>17.62</v>
      </c>
      <c r="G1892" t="n">
        <v>81.31</v>
      </c>
      <c r="H1892" t="n">
        <v>1.1</v>
      </c>
      <c r="I1892" t="n">
        <v>13</v>
      </c>
      <c r="J1892" t="n">
        <v>259.3</v>
      </c>
      <c r="K1892" t="n">
        <v>57.72</v>
      </c>
      <c r="L1892" t="n">
        <v>16</v>
      </c>
      <c r="M1892" t="n">
        <v>11</v>
      </c>
      <c r="N1892" t="n">
        <v>65.58</v>
      </c>
      <c r="O1892" t="n">
        <v>32214.75</v>
      </c>
      <c r="P1892" t="n">
        <v>261.41</v>
      </c>
      <c r="Q1892" t="n">
        <v>444.55</v>
      </c>
      <c r="R1892" t="n">
        <v>71.75</v>
      </c>
      <c r="S1892" t="n">
        <v>48.21</v>
      </c>
      <c r="T1892" t="n">
        <v>5814.27</v>
      </c>
      <c r="U1892" t="n">
        <v>0.67</v>
      </c>
      <c r="V1892" t="n">
        <v>0.77</v>
      </c>
      <c r="W1892" t="n">
        <v>0.18</v>
      </c>
      <c r="X1892" t="n">
        <v>0.34</v>
      </c>
      <c r="Y1892" t="n">
        <v>1</v>
      </c>
      <c r="Z1892" t="n">
        <v>10</v>
      </c>
    </row>
    <row r="1893">
      <c r="A1893" t="n">
        <v>61</v>
      </c>
      <c r="B1893" t="n">
        <v>120</v>
      </c>
      <c r="C1893" t="inlineStr">
        <is>
          <t xml:space="preserve">CONCLUIDO	</t>
        </is>
      </c>
      <c r="D1893" t="n">
        <v>4.7815</v>
      </c>
      <c r="E1893" t="n">
        <v>20.91</v>
      </c>
      <c r="F1893" t="n">
        <v>17.61</v>
      </c>
      <c r="G1893" t="n">
        <v>81.29000000000001</v>
      </c>
      <c r="H1893" t="n">
        <v>1.11</v>
      </c>
      <c r="I1893" t="n">
        <v>13</v>
      </c>
      <c r="J1893" t="n">
        <v>259.76</v>
      </c>
      <c r="K1893" t="n">
        <v>57.72</v>
      </c>
      <c r="L1893" t="n">
        <v>16.25</v>
      </c>
      <c r="M1893" t="n">
        <v>11</v>
      </c>
      <c r="N1893" t="n">
        <v>65.79000000000001</v>
      </c>
      <c r="O1893" t="n">
        <v>32271.71</v>
      </c>
      <c r="P1893" t="n">
        <v>261.34</v>
      </c>
      <c r="Q1893" t="n">
        <v>444.55</v>
      </c>
      <c r="R1893" t="n">
        <v>71.56999999999999</v>
      </c>
      <c r="S1893" t="n">
        <v>48.21</v>
      </c>
      <c r="T1893" t="n">
        <v>5725.26</v>
      </c>
      <c r="U1893" t="n">
        <v>0.67</v>
      </c>
      <c r="V1893" t="n">
        <v>0.77</v>
      </c>
      <c r="W1893" t="n">
        <v>0.18</v>
      </c>
      <c r="X1893" t="n">
        <v>0.34</v>
      </c>
      <c r="Y1893" t="n">
        <v>1</v>
      </c>
      <c r="Z1893" t="n">
        <v>10</v>
      </c>
    </row>
    <row r="1894">
      <c r="A1894" t="n">
        <v>62</v>
      </c>
      <c r="B1894" t="n">
        <v>120</v>
      </c>
      <c r="C1894" t="inlineStr">
        <is>
          <t xml:space="preserve">CONCLUIDO	</t>
        </is>
      </c>
      <c r="D1894" t="n">
        <v>4.7766</v>
      </c>
      <c r="E1894" t="n">
        <v>20.94</v>
      </c>
      <c r="F1894" t="n">
        <v>17.63</v>
      </c>
      <c r="G1894" t="n">
        <v>81.39</v>
      </c>
      <c r="H1894" t="n">
        <v>1.13</v>
      </c>
      <c r="I1894" t="n">
        <v>13</v>
      </c>
      <c r="J1894" t="n">
        <v>260.23</v>
      </c>
      <c r="K1894" t="n">
        <v>57.72</v>
      </c>
      <c r="L1894" t="n">
        <v>16.5</v>
      </c>
      <c r="M1894" t="n">
        <v>11</v>
      </c>
      <c r="N1894" t="n">
        <v>66</v>
      </c>
      <c r="O1894" t="n">
        <v>32328.74</v>
      </c>
      <c r="P1894" t="n">
        <v>261.59</v>
      </c>
      <c r="Q1894" t="n">
        <v>444.55</v>
      </c>
      <c r="R1894" t="n">
        <v>72.25</v>
      </c>
      <c r="S1894" t="n">
        <v>48.21</v>
      </c>
      <c r="T1894" t="n">
        <v>6064.89</v>
      </c>
      <c r="U1894" t="n">
        <v>0.67</v>
      </c>
      <c r="V1894" t="n">
        <v>0.77</v>
      </c>
      <c r="W1894" t="n">
        <v>0.19</v>
      </c>
      <c r="X1894" t="n">
        <v>0.36</v>
      </c>
      <c r="Y1894" t="n">
        <v>1</v>
      </c>
      <c r="Z1894" t="n">
        <v>10</v>
      </c>
    </row>
    <row r="1895">
      <c r="A1895" t="n">
        <v>63</v>
      </c>
      <c r="B1895" t="n">
        <v>120</v>
      </c>
      <c r="C1895" t="inlineStr">
        <is>
          <t xml:space="preserve">CONCLUIDO	</t>
        </is>
      </c>
      <c r="D1895" t="n">
        <v>4.7787</v>
      </c>
      <c r="E1895" t="n">
        <v>20.93</v>
      </c>
      <c r="F1895" t="n">
        <v>17.62</v>
      </c>
      <c r="G1895" t="n">
        <v>81.34999999999999</v>
      </c>
      <c r="H1895" t="n">
        <v>1.14</v>
      </c>
      <c r="I1895" t="n">
        <v>13</v>
      </c>
      <c r="J1895" t="n">
        <v>260.69</v>
      </c>
      <c r="K1895" t="n">
        <v>57.72</v>
      </c>
      <c r="L1895" t="n">
        <v>16.75</v>
      </c>
      <c r="M1895" t="n">
        <v>11</v>
      </c>
      <c r="N1895" t="n">
        <v>66.20999999999999</v>
      </c>
      <c r="O1895" t="n">
        <v>32385.86</v>
      </c>
      <c r="P1895" t="n">
        <v>260.73</v>
      </c>
      <c r="Q1895" t="n">
        <v>444.55</v>
      </c>
      <c r="R1895" t="n">
        <v>71.97</v>
      </c>
      <c r="S1895" t="n">
        <v>48.21</v>
      </c>
      <c r="T1895" t="n">
        <v>5927.21</v>
      </c>
      <c r="U1895" t="n">
        <v>0.67</v>
      </c>
      <c r="V1895" t="n">
        <v>0.77</v>
      </c>
      <c r="W1895" t="n">
        <v>0.19</v>
      </c>
      <c r="X1895" t="n">
        <v>0.35</v>
      </c>
      <c r="Y1895" t="n">
        <v>1</v>
      </c>
      <c r="Z1895" t="n">
        <v>10</v>
      </c>
    </row>
    <row r="1896">
      <c r="A1896" t="n">
        <v>64</v>
      </c>
      <c r="B1896" t="n">
        <v>120</v>
      </c>
      <c r="C1896" t="inlineStr">
        <is>
          <t xml:space="preserve">CONCLUIDO	</t>
        </is>
      </c>
      <c r="D1896" t="n">
        <v>4.7992</v>
      </c>
      <c r="E1896" t="n">
        <v>20.84</v>
      </c>
      <c r="F1896" t="n">
        <v>17.58</v>
      </c>
      <c r="G1896" t="n">
        <v>87.91</v>
      </c>
      <c r="H1896" t="n">
        <v>1.16</v>
      </c>
      <c r="I1896" t="n">
        <v>12</v>
      </c>
      <c r="J1896" t="n">
        <v>261.15</v>
      </c>
      <c r="K1896" t="n">
        <v>57.72</v>
      </c>
      <c r="L1896" t="n">
        <v>17</v>
      </c>
      <c r="M1896" t="n">
        <v>10</v>
      </c>
      <c r="N1896" t="n">
        <v>66.43000000000001</v>
      </c>
      <c r="O1896" t="n">
        <v>32443.05</v>
      </c>
      <c r="P1896" t="n">
        <v>259.38</v>
      </c>
      <c r="Q1896" t="n">
        <v>444.55</v>
      </c>
      <c r="R1896" t="n">
        <v>70.52</v>
      </c>
      <c r="S1896" t="n">
        <v>48.21</v>
      </c>
      <c r="T1896" t="n">
        <v>5203.34</v>
      </c>
      <c r="U1896" t="n">
        <v>0.68</v>
      </c>
      <c r="V1896" t="n">
        <v>0.78</v>
      </c>
      <c r="W1896" t="n">
        <v>0.18</v>
      </c>
      <c r="X1896" t="n">
        <v>0.3</v>
      </c>
      <c r="Y1896" t="n">
        <v>1</v>
      </c>
      <c r="Z1896" t="n">
        <v>10</v>
      </c>
    </row>
    <row r="1897">
      <c r="A1897" t="n">
        <v>65</v>
      </c>
      <c r="B1897" t="n">
        <v>120</v>
      </c>
      <c r="C1897" t="inlineStr">
        <is>
          <t xml:space="preserve">CONCLUIDO	</t>
        </is>
      </c>
      <c r="D1897" t="n">
        <v>4.7985</v>
      </c>
      <c r="E1897" t="n">
        <v>20.84</v>
      </c>
      <c r="F1897" t="n">
        <v>17.58</v>
      </c>
      <c r="G1897" t="n">
        <v>87.92</v>
      </c>
      <c r="H1897" t="n">
        <v>1.17</v>
      </c>
      <c r="I1897" t="n">
        <v>12</v>
      </c>
      <c r="J1897" t="n">
        <v>261.62</v>
      </c>
      <c r="K1897" t="n">
        <v>57.72</v>
      </c>
      <c r="L1897" t="n">
        <v>17.25</v>
      </c>
      <c r="M1897" t="n">
        <v>10</v>
      </c>
      <c r="N1897" t="n">
        <v>66.64</v>
      </c>
      <c r="O1897" t="n">
        <v>32500.33</v>
      </c>
      <c r="P1897" t="n">
        <v>259.84</v>
      </c>
      <c r="Q1897" t="n">
        <v>444.55</v>
      </c>
      <c r="R1897" t="n">
        <v>70.63</v>
      </c>
      <c r="S1897" t="n">
        <v>48.21</v>
      </c>
      <c r="T1897" t="n">
        <v>5260.26</v>
      </c>
      <c r="U1897" t="n">
        <v>0.68</v>
      </c>
      <c r="V1897" t="n">
        <v>0.78</v>
      </c>
      <c r="W1897" t="n">
        <v>0.18</v>
      </c>
      <c r="X1897" t="n">
        <v>0.31</v>
      </c>
      <c r="Y1897" t="n">
        <v>1</v>
      </c>
      <c r="Z1897" t="n">
        <v>10</v>
      </c>
    </row>
    <row r="1898">
      <c r="A1898" t="n">
        <v>66</v>
      </c>
      <c r="B1898" t="n">
        <v>120</v>
      </c>
      <c r="C1898" t="inlineStr">
        <is>
          <t xml:space="preserve">CONCLUIDO	</t>
        </is>
      </c>
      <c r="D1898" t="n">
        <v>4.7974</v>
      </c>
      <c r="E1898" t="n">
        <v>20.84</v>
      </c>
      <c r="F1898" t="n">
        <v>17.59</v>
      </c>
      <c r="G1898" t="n">
        <v>87.95</v>
      </c>
      <c r="H1898" t="n">
        <v>1.19</v>
      </c>
      <c r="I1898" t="n">
        <v>12</v>
      </c>
      <c r="J1898" t="n">
        <v>262.08</v>
      </c>
      <c r="K1898" t="n">
        <v>57.72</v>
      </c>
      <c r="L1898" t="n">
        <v>17.5</v>
      </c>
      <c r="M1898" t="n">
        <v>10</v>
      </c>
      <c r="N1898" t="n">
        <v>66.86</v>
      </c>
      <c r="O1898" t="n">
        <v>32557.69</v>
      </c>
      <c r="P1898" t="n">
        <v>259.81</v>
      </c>
      <c r="Q1898" t="n">
        <v>444.58</v>
      </c>
      <c r="R1898" t="n">
        <v>70.81999999999999</v>
      </c>
      <c r="S1898" t="n">
        <v>48.21</v>
      </c>
      <c r="T1898" t="n">
        <v>5356.69</v>
      </c>
      <c r="U1898" t="n">
        <v>0.68</v>
      </c>
      <c r="V1898" t="n">
        <v>0.78</v>
      </c>
      <c r="W1898" t="n">
        <v>0.18</v>
      </c>
      <c r="X1898" t="n">
        <v>0.31</v>
      </c>
      <c r="Y1898" t="n">
        <v>1</v>
      </c>
      <c r="Z1898" t="n">
        <v>10</v>
      </c>
    </row>
    <row r="1899">
      <c r="A1899" t="n">
        <v>67</v>
      </c>
      <c r="B1899" t="n">
        <v>120</v>
      </c>
      <c r="C1899" t="inlineStr">
        <is>
          <t xml:space="preserve">CONCLUIDO	</t>
        </is>
      </c>
      <c r="D1899" t="n">
        <v>4.7988</v>
      </c>
      <c r="E1899" t="n">
        <v>20.84</v>
      </c>
      <c r="F1899" t="n">
        <v>17.58</v>
      </c>
      <c r="G1899" t="n">
        <v>87.91</v>
      </c>
      <c r="H1899" t="n">
        <v>1.2</v>
      </c>
      <c r="I1899" t="n">
        <v>12</v>
      </c>
      <c r="J1899" t="n">
        <v>262.55</v>
      </c>
      <c r="K1899" t="n">
        <v>57.72</v>
      </c>
      <c r="L1899" t="n">
        <v>17.75</v>
      </c>
      <c r="M1899" t="n">
        <v>10</v>
      </c>
      <c r="N1899" t="n">
        <v>67.06999999999999</v>
      </c>
      <c r="O1899" t="n">
        <v>32615.12</v>
      </c>
      <c r="P1899" t="n">
        <v>260.27</v>
      </c>
      <c r="Q1899" t="n">
        <v>444.55</v>
      </c>
      <c r="R1899" t="n">
        <v>70.53</v>
      </c>
      <c r="S1899" t="n">
        <v>48.21</v>
      </c>
      <c r="T1899" t="n">
        <v>5210.85</v>
      </c>
      <c r="U1899" t="n">
        <v>0.68</v>
      </c>
      <c r="V1899" t="n">
        <v>0.78</v>
      </c>
      <c r="W1899" t="n">
        <v>0.18</v>
      </c>
      <c r="X1899" t="n">
        <v>0.31</v>
      </c>
      <c r="Y1899" t="n">
        <v>1</v>
      </c>
      <c r="Z1899" t="n">
        <v>10</v>
      </c>
    </row>
    <row r="1900">
      <c r="A1900" t="n">
        <v>68</v>
      </c>
      <c r="B1900" t="n">
        <v>120</v>
      </c>
      <c r="C1900" t="inlineStr">
        <is>
          <t xml:space="preserve">CONCLUIDO	</t>
        </is>
      </c>
      <c r="D1900" t="n">
        <v>4.8038</v>
      </c>
      <c r="E1900" t="n">
        <v>20.82</v>
      </c>
      <c r="F1900" t="n">
        <v>17.56</v>
      </c>
      <c r="G1900" t="n">
        <v>87.81</v>
      </c>
      <c r="H1900" t="n">
        <v>1.22</v>
      </c>
      <c r="I1900" t="n">
        <v>12</v>
      </c>
      <c r="J1900" t="n">
        <v>263.01</v>
      </c>
      <c r="K1900" t="n">
        <v>57.72</v>
      </c>
      <c r="L1900" t="n">
        <v>18</v>
      </c>
      <c r="M1900" t="n">
        <v>10</v>
      </c>
      <c r="N1900" t="n">
        <v>67.29000000000001</v>
      </c>
      <c r="O1900" t="n">
        <v>32672.64</v>
      </c>
      <c r="P1900" t="n">
        <v>259.41</v>
      </c>
      <c r="Q1900" t="n">
        <v>444.55</v>
      </c>
      <c r="R1900" t="n">
        <v>69.70999999999999</v>
      </c>
      <c r="S1900" t="n">
        <v>48.21</v>
      </c>
      <c r="T1900" t="n">
        <v>4801.67</v>
      </c>
      <c r="U1900" t="n">
        <v>0.6899999999999999</v>
      </c>
      <c r="V1900" t="n">
        <v>0.78</v>
      </c>
      <c r="W1900" t="n">
        <v>0.19</v>
      </c>
      <c r="X1900" t="n">
        <v>0.28</v>
      </c>
      <c r="Y1900" t="n">
        <v>1</v>
      </c>
      <c r="Z1900" t="n">
        <v>10</v>
      </c>
    </row>
    <row r="1901">
      <c r="A1901" t="n">
        <v>69</v>
      </c>
      <c r="B1901" t="n">
        <v>120</v>
      </c>
      <c r="C1901" t="inlineStr">
        <is>
          <t xml:space="preserve">CONCLUIDO	</t>
        </is>
      </c>
      <c r="D1901" t="n">
        <v>4.8106</v>
      </c>
      <c r="E1901" t="n">
        <v>20.79</v>
      </c>
      <c r="F1901" t="n">
        <v>17.53</v>
      </c>
      <c r="G1901" t="n">
        <v>87.66</v>
      </c>
      <c r="H1901" t="n">
        <v>1.23</v>
      </c>
      <c r="I1901" t="n">
        <v>12</v>
      </c>
      <c r="J1901" t="n">
        <v>263.48</v>
      </c>
      <c r="K1901" t="n">
        <v>57.72</v>
      </c>
      <c r="L1901" t="n">
        <v>18.25</v>
      </c>
      <c r="M1901" t="n">
        <v>10</v>
      </c>
      <c r="N1901" t="n">
        <v>67.51000000000001</v>
      </c>
      <c r="O1901" t="n">
        <v>32730.24</v>
      </c>
      <c r="P1901" t="n">
        <v>258.15</v>
      </c>
      <c r="Q1901" t="n">
        <v>444.55</v>
      </c>
      <c r="R1901" t="n">
        <v>68.67</v>
      </c>
      <c r="S1901" t="n">
        <v>48.21</v>
      </c>
      <c r="T1901" t="n">
        <v>4282.28</v>
      </c>
      <c r="U1901" t="n">
        <v>0.7</v>
      </c>
      <c r="V1901" t="n">
        <v>0.78</v>
      </c>
      <c r="W1901" t="n">
        <v>0.18</v>
      </c>
      <c r="X1901" t="n">
        <v>0.26</v>
      </c>
      <c r="Y1901" t="n">
        <v>1</v>
      </c>
      <c r="Z1901" t="n">
        <v>10</v>
      </c>
    </row>
    <row r="1902">
      <c r="A1902" t="n">
        <v>70</v>
      </c>
      <c r="B1902" t="n">
        <v>120</v>
      </c>
      <c r="C1902" t="inlineStr">
        <is>
          <t xml:space="preserve">CONCLUIDO	</t>
        </is>
      </c>
      <c r="D1902" t="n">
        <v>4.8215</v>
      </c>
      <c r="E1902" t="n">
        <v>20.74</v>
      </c>
      <c r="F1902" t="n">
        <v>17.53</v>
      </c>
      <c r="G1902" t="n">
        <v>95.62</v>
      </c>
      <c r="H1902" t="n">
        <v>1.25</v>
      </c>
      <c r="I1902" t="n">
        <v>11</v>
      </c>
      <c r="J1902" t="n">
        <v>263.95</v>
      </c>
      <c r="K1902" t="n">
        <v>57.72</v>
      </c>
      <c r="L1902" t="n">
        <v>18.5</v>
      </c>
      <c r="M1902" t="n">
        <v>9</v>
      </c>
      <c r="N1902" t="n">
        <v>67.72</v>
      </c>
      <c r="O1902" t="n">
        <v>32787.92</v>
      </c>
      <c r="P1902" t="n">
        <v>257.59</v>
      </c>
      <c r="Q1902" t="n">
        <v>444.55</v>
      </c>
      <c r="R1902" t="n">
        <v>68.98999999999999</v>
      </c>
      <c r="S1902" t="n">
        <v>48.21</v>
      </c>
      <c r="T1902" t="n">
        <v>4443.57</v>
      </c>
      <c r="U1902" t="n">
        <v>0.7</v>
      </c>
      <c r="V1902" t="n">
        <v>0.78</v>
      </c>
      <c r="W1902" t="n">
        <v>0.18</v>
      </c>
      <c r="X1902" t="n">
        <v>0.25</v>
      </c>
      <c r="Y1902" t="n">
        <v>1</v>
      </c>
      <c r="Z1902" t="n">
        <v>10</v>
      </c>
    </row>
    <row r="1903">
      <c r="A1903" t="n">
        <v>71</v>
      </c>
      <c r="B1903" t="n">
        <v>120</v>
      </c>
      <c r="C1903" t="inlineStr">
        <is>
          <t xml:space="preserve">CONCLUIDO	</t>
        </is>
      </c>
      <c r="D1903" t="n">
        <v>4.8063</v>
      </c>
      <c r="E1903" t="n">
        <v>20.81</v>
      </c>
      <c r="F1903" t="n">
        <v>17.6</v>
      </c>
      <c r="G1903" t="n">
        <v>95.98</v>
      </c>
      <c r="H1903" t="n">
        <v>1.26</v>
      </c>
      <c r="I1903" t="n">
        <v>11</v>
      </c>
      <c r="J1903" t="n">
        <v>264.42</v>
      </c>
      <c r="K1903" t="n">
        <v>57.72</v>
      </c>
      <c r="L1903" t="n">
        <v>18.75</v>
      </c>
      <c r="M1903" t="n">
        <v>9</v>
      </c>
      <c r="N1903" t="n">
        <v>67.94</v>
      </c>
      <c r="O1903" t="n">
        <v>32845.69</v>
      </c>
      <c r="P1903" t="n">
        <v>258.57</v>
      </c>
      <c r="Q1903" t="n">
        <v>444.55</v>
      </c>
      <c r="R1903" t="n">
        <v>71.2</v>
      </c>
      <c r="S1903" t="n">
        <v>48.21</v>
      </c>
      <c r="T1903" t="n">
        <v>5550.47</v>
      </c>
      <c r="U1903" t="n">
        <v>0.68</v>
      </c>
      <c r="V1903" t="n">
        <v>0.78</v>
      </c>
      <c r="W1903" t="n">
        <v>0.18</v>
      </c>
      <c r="X1903" t="n">
        <v>0.32</v>
      </c>
      <c r="Y1903" t="n">
        <v>1</v>
      </c>
      <c r="Z1903" t="n">
        <v>10</v>
      </c>
    </row>
    <row r="1904">
      <c r="A1904" t="n">
        <v>72</v>
      </c>
      <c r="B1904" t="n">
        <v>120</v>
      </c>
      <c r="C1904" t="inlineStr">
        <is>
          <t xml:space="preserve">CONCLUIDO	</t>
        </is>
      </c>
      <c r="D1904" t="n">
        <v>4.8126</v>
      </c>
      <c r="E1904" t="n">
        <v>20.78</v>
      </c>
      <c r="F1904" t="n">
        <v>17.57</v>
      </c>
      <c r="G1904" t="n">
        <v>95.83</v>
      </c>
      <c r="H1904" t="n">
        <v>1.28</v>
      </c>
      <c r="I1904" t="n">
        <v>11</v>
      </c>
      <c r="J1904" t="n">
        <v>264.89</v>
      </c>
      <c r="K1904" t="n">
        <v>57.72</v>
      </c>
      <c r="L1904" t="n">
        <v>19</v>
      </c>
      <c r="M1904" t="n">
        <v>9</v>
      </c>
      <c r="N1904" t="n">
        <v>68.16</v>
      </c>
      <c r="O1904" t="n">
        <v>32903.54</v>
      </c>
      <c r="P1904" t="n">
        <v>258.08</v>
      </c>
      <c r="Q1904" t="n">
        <v>444.56</v>
      </c>
      <c r="R1904" t="n">
        <v>70.19</v>
      </c>
      <c r="S1904" t="n">
        <v>48.21</v>
      </c>
      <c r="T1904" t="n">
        <v>5043.34</v>
      </c>
      <c r="U1904" t="n">
        <v>0.6899999999999999</v>
      </c>
      <c r="V1904" t="n">
        <v>0.78</v>
      </c>
      <c r="W1904" t="n">
        <v>0.18</v>
      </c>
      <c r="X1904" t="n">
        <v>0.29</v>
      </c>
      <c r="Y1904" t="n">
        <v>1</v>
      </c>
      <c r="Z1904" t="n">
        <v>10</v>
      </c>
    </row>
    <row r="1905">
      <c r="A1905" t="n">
        <v>73</v>
      </c>
      <c r="B1905" t="n">
        <v>120</v>
      </c>
      <c r="C1905" t="inlineStr">
        <is>
          <t xml:space="preserve">CONCLUIDO	</t>
        </is>
      </c>
      <c r="D1905" t="n">
        <v>4.8133</v>
      </c>
      <c r="E1905" t="n">
        <v>20.78</v>
      </c>
      <c r="F1905" t="n">
        <v>17.57</v>
      </c>
      <c r="G1905" t="n">
        <v>95.81</v>
      </c>
      <c r="H1905" t="n">
        <v>1.29</v>
      </c>
      <c r="I1905" t="n">
        <v>11</v>
      </c>
      <c r="J1905" t="n">
        <v>265.36</v>
      </c>
      <c r="K1905" t="n">
        <v>57.72</v>
      </c>
      <c r="L1905" t="n">
        <v>19.25</v>
      </c>
      <c r="M1905" t="n">
        <v>9</v>
      </c>
      <c r="N1905" t="n">
        <v>68.38</v>
      </c>
      <c r="O1905" t="n">
        <v>32961.47</v>
      </c>
      <c r="P1905" t="n">
        <v>258.28</v>
      </c>
      <c r="Q1905" t="n">
        <v>444.55</v>
      </c>
      <c r="R1905" t="n">
        <v>70.04000000000001</v>
      </c>
      <c r="S1905" t="n">
        <v>48.21</v>
      </c>
      <c r="T1905" t="n">
        <v>4971.99</v>
      </c>
      <c r="U1905" t="n">
        <v>0.6899999999999999</v>
      </c>
      <c r="V1905" t="n">
        <v>0.78</v>
      </c>
      <c r="W1905" t="n">
        <v>0.18</v>
      </c>
      <c r="X1905" t="n">
        <v>0.29</v>
      </c>
      <c r="Y1905" t="n">
        <v>1</v>
      </c>
      <c r="Z1905" t="n">
        <v>10</v>
      </c>
    </row>
    <row r="1906">
      <c r="A1906" t="n">
        <v>74</v>
      </c>
      <c r="B1906" t="n">
        <v>120</v>
      </c>
      <c r="C1906" t="inlineStr">
        <is>
          <t xml:space="preserve">CONCLUIDO	</t>
        </is>
      </c>
      <c r="D1906" t="n">
        <v>4.8124</v>
      </c>
      <c r="E1906" t="n">
        <v>20.78</v>
      </c>
      <c r="F1906" t="n">
        <v>17.57</v>
      </c>
      <c r="G1906" t="n">
        <v>95.83</v>
      </c>
      <c r="H1906" t="n">
        <v>1.31</v>
      </c>
      <c r="I1906" t="n">
        <v>11</v>
      </c>
      <c r="J1906" t="n">
        <v>265.83</v>
      </c>
      <c r="K1906" t="n">
        <v>57.72</v>
      </c>
      <c r="L1906" t="n">
        <v>19.5</v>
      </c>
      <c r="M1906" t="n">
        <v>9</v>
      </c>
      <c r="N1906" t="n">
        <v>68.59999999999999</v>
      </c>
      <c r="O1906" t="n">
        <v>33019.48</v>
      </c>
      <c r="P1906" t="n">
        <v>258.18</v>
      </c>
      <c r="Q1906" t="n">
        <v>444.55</v>
      </c>
      <c r="R1906" t="n">
        <v>70.23</v>
      </c>
      <c r="S1906" t="n">
        <v>48.21</v>
      </c>
      <c r="T1906" t="n">
        <v>5066.72</v>
      </c>
      <c r="U1906" t="n">
        <v>0.6899999999999999</v>
      </c>
      <c r="V1906" t="n">
        <v>0.78</v>
      </c>
      <c r="W1906" t="n">
        <v>0.18</v>
      </c>
      <c r="X1906" t="n">
        <v>0.29</v>
      </c>
      <c r="Y1906" t="n">
        <v>1</v>
      </c>
      <c r="Z1906" t="n">
        <v>10</v>
      </c>
    </row>
    <row r="1907">
      <c r="A1907" t="n">
        <v>75</v>
      </c>
      <c r="B1907" t="n">
        <v>120</v>
      </c>
      <c r="C1907" t="inlineStr">
        <is>
          <t xml:space="preserve">CONCLUIDO	</t>
        </is>
      </c>
      <c r="D1907" t="n">
        <v>4.8131</v>
      </c>
      <c r="E1907" t="n">
        <v>20.78</v>
      </c>
      <c r="F1907" t="n">
        <v>17.57</v>
      </c>
      <c r="G1907" t="n">
        <v>95.81999999999999</v>
      </c>
      <c r="H1907" t="n">
        <v>1.32</v>
      </c>
      <c r="I1907" t="n">
        <v>11</v>
      </c>
      <c r="J1907" t="n">
        <v>266.3</v>
      </c>
      <c r="K1907" t="n">
        <v>57.72</v>
      </c>
      <c r="L1907" t="n">
        <v>19.75</v>
      </c>
      <c r="M1907" t="n">
        <v>9</v>
      </c>
      <c r="N1907" t="n">
        <v>68.81999999999999</v>
      </c>
      <c r="O1907" t="n">
        <v>33077.58</v>
      </c>
      <c r="P1907" t="n">
        <v>258.18</v>
      </c>
      <c r="Q1907" t="n">
        <v>444.58</v>
      </c>
      <c r="R1907" t="n">
        <v>70.09</v>
      </c>
      <c r="S1907" t="n">
        <v>48.21</v>
      </c>
      <c r="T1907" t="n">
        <v>4993.16</v>
      </c>
      <c r="U1907" t="n">
        <v>0.6899999999999999</v>
      </c>
      <c r="V1907" t="n">
        <v>0.78</v>
      </c>
      <c r="W1907" t="n">
        <v>0.18</v>
      </c>
      <c r="X1907" t="n">
        <v>0.29</v>
      </c>
      <c r="Y1907" t="n">
        <v>1</v>
      </c>
      <c r="Z1907" t="n">
        <v>10</v>
      </c>
    </row>
    <row r="1908">
      <c r="A1908" t="n">
        <v>76</v>
      </c>
      <c r="B1908" t="n">
        <v>120</v>
      </c>
      <c r="C1908" t="inlineStr">
        <is>
          <t xml:space="preserve">CONCLUIDO	</t>
        </is>
      </c>
      <c r="D1908" t="n">
        <v>4.8148</v>
      </c>
      <c r="E1908" t="n">
        <v>20.77</v>
      </c>
      <c r="F1908" t="n">
        <v>17.56</v>
      </c>
      <c r="G1908" t="n">
        <v>95.78</v>
      </c>
      <c r="H1908" t="n">
        <v>1.33</v>
      </c>
      <c r="I1908" t="n">
        <v>11</v>
      </c>
      <c r="J1908" t="n">
        <v>266.77</v>
      </c>
      <c r="K1908" t="n">
        <v>57.72</v>
      </c>
      <c r="L1908" t="n">
        <v>20</v>
      </c>
      <c r="M1908" t="n">
        <v>9</v>
      </c>
      <c r="N1908" t="n">
        <v>69.05</v>
      </c>
      <c r="O1908" t="n">
        <v>33135.76</v>
      </c>
      <c r="P1908" t="n">
        <v>257.57</v>
      </c>
      <c r="Q1908" t="n">
        <v>444.57</v>
      </c>
      <c r="R1908" t="n">
        <v>69.84999999999999</v>
      </c>
      <c r="S1908" t="n">
        <v>48.21</v>
      </c>
      <c r="T1908" t="n">
        <v>4873.07</v>
      </c>
      <c r="U1908" t="n">
        <v>0.6899999999999999</v>
      </c>
      <c r="V1908" t="n">
        <v>0.78</v>
      </c>
      <c r="W1908" t="n">
        <v>0.18</v>
      </c>
      <c r="X1908" t="n">
        <v>0.28</v>
      </c>
      <c r="Y1908" t="n">
        <v>1</v>
      </c>
      <c r="Z1908" t="n">
        <v>10</v>
      </c>
    </row>
    <row r="1909">
      <c r="A1909" t="n">
        <v>77</v>
      </c>
      <c r="B1909" t="n">
        <v>120</v>
      </c>
      <c r="C1909" t="inlineStr">
        <is>
          <t xml:space="preserve">CONCLUIDO	</t>
        </is>
      </c>
      <c r="D1909" t="n">
        <v>4.8117</v>
      </c>
      <c r="E1909" t="n">
        <v>20.78</v>
      </c>
      <c r="F1909" t="n">
        <v>17.57</v>
      </c>
      <c r="G1909" t="n">
        <v>95.84999999999999</v>
      </c>
      <c r="H1909" t="n">
        <v>1.35</v>
      </c>
      <c r="I1909" t="n">
        <v>11</v>
      </c>
      <c r="J1909" t="n">
        <v>267.24</v>
      </c>
      <c r="K1909" t="n">
        <v>57.72</v>
      </c>
      <c r="L1909" t="n">
        <v>20.25</v>
      </c>
      <c r="M1909" t="n">
        <v>9</v>
      </c>
      <c r="N1909" t="n">
        <v>69.27</v>
      </c>
      <c r="O1909" t="n">
        <v>33194.02</v>
      </c>
      <c r="P1909" t="n">
        <v>257.32</v>
      </c>
      <c r="Q1909" t="n">
        <v>444.56</v>
      </c>
      <c r="R1909" t="n">
        <v>70.27</v>
      </c>
      <c r="S1909" t="n">
        <v>48.21</v>
      </c>
      <c r="T1909" t="n">
        <v>5082.92</v>
      </c>
      <c r="U1909" t="n">
        <v>0.6899999999999999</v>
      </c>
      <c r="V1909" t="n">
        <v>0.78</v>
      </c>
      <c r="W1909" t="n">
        <v>0.18</v>
      </c>
      <c r="X1909" t="n">
        <v>0.3</v>
      </c>
      <c r="Y1909" t="n">
        <v>1</v>
      </c>
      <c r="Z1909" t="n">
        <v>10</v>
      </c>
    </row>
    <row r="1910">
      <c r="A1910" t="n">
        <v>78</v>
      </c>
      <c r="B1910" t="n">
        <v>120</v>
      </c>
      <c r="C1910" t="inlineStr">
        <is>
          <t xml:space="preserve">CONCLUIDO	</t>
        </is>
      </c>
      <c r="D1910" t="n">
        <v>4.834</v>
      </c>
      <c r="E1910" t="n">
        <v>20.69</v>
      </c>
      <c r="F1910" t="n">
        <v>17.52</v>
      </c>
      <c r="G1910" t="n">
        <v>105.13</v>
      </c>
      <c r="H1910" t="n">
        <v>1.36</v>
      </c>
      <c r="I1910" t="n">
        <v>10</v>
      </c>
      <c r="J1910" t="n">
        <v>267.71</v>
      </c>
      <c r="K1910" t="n">
        <v>57.72</v>
      </c>
      <c r="L1910" t="n">
        <v>20.5</v>
      </c>
      <c r="M1910" t="n">
        <v>8</v>
      </c>
      <c r="N1910" t="n">
        <v>69.48999999999999</v>
      </c>
      <c r="O1910" t="n">
        <v>33252.37</v>
      </c>
      <c r="P1910" t="n">
        <v>256.41</v>
      </c>
      <c r="Q1910" t="n">
        <v>444.57</v>
      </c>
      <c r="R1910" t="n">
        <v>68.55</v>
      </c>
      <c r="S1910" t="n">
        <v>48.21</v>
      </c>
      <c r="T1910" t="n">
        <v>4230.27</v>
      </c>
      <c r="U1910" t="n">
        <v>0.7</v>
      </c>
      <c r="V1910" t="n">
        <v>0.78</v>
      </c>
      <c r="W1910" t="n">
        <v>0.18</v>
      </c>
      <c r="X1910" t="n">
        <v>0.25</v>
      </c>
      <c r="Y1910" t="n">
        <v>1</v>
      </c>
      <c r="Z1910" t="n">
        <v>10</v>
      </c>
    </row>
    <row r="1911">
      <c r="A1911" t="n">
        <v>79</v>
      </c>
      <c r="B1911" t="n">
        <v>120</v>
      </c>
      <c r="C1911" t="inlineStr">
        <is>
          <t xml:space="preserve">CONCLUIDO	</t>
        </is>
      </c>
      <c r="D1911" t="n">
        <v>4.8329</v>
      </c>
      <c r="E1911" t="n">
        <v>20.69</v>
      </c>
      <c r="F1911" t="n">
        <v>17.53</v>
      </c>
      <c r="G1911" t="n">
        <v>105.16</v>
      </c>
      <c r="H1911" t="n">
        <v>1.38</v>
      </c>
      <c r="I1911" t="n">
        <v>10</v>
      </c>
      <c r="J1911" t="n">
        <v>268.19</v>
      </c>
      <c r="K1911" t="n">
        <v>57.72</v>
      </c>
      <c r="L1911" t="n">
        <v>20.75</v>
      </c>
      <c r="M1911" t="n">
        <v>8</v>
      </c>
      <c r="N1911" t="n">
        <v>69.70999999999999</v>
      </c>
      <c r="O1911" t="n">
        <v>33310.81</v>
      </c>
      <c r="P1911" t="n">
        <v>256.74</v>
      </c>
      <c r="Q1911" t="n">
        <v>444.55</v>
      </c>
      <c r="R1911" t="n">
        <v>68.81999999999999</v>
      </c>
      <c r="S1911" t="n">
        <v>48.21</v>
      </c>
      <c r="T1911" t="n">
        <v>4366.13</v>
      </c>
      <c r="U1911" t="n">
        <v>0.7</v>
      </c>
      <c r="V1911" t="n">
        <v>0.78</v>
      </c>
      <c r="W1911" t="n">
        <v>0.18</v>
      </c>
      <c r="X1911" t="n">
        <v>0.25</v>
      </c>
      <c r="Y1911" t="n">
        <v>1</v>
      </c>
      <c r="Z1911" t="n">
        <v>10</v>
      </c>
    </row>
    <row r="1912">
      <c r="A1912" t="n">
        <v>80</v>
      </c>
      <c r="B1912" t="n">
        <v>120</v>
      </c>
      <c r="C1912" t="inlineStr">
        <is>
          <t xml:space="preserve">CONCLUIDO	</t>
        </is>
      </c>
      <c r="D1912" t="n">
        <v>4.8338</v>
      </c>
      <c r="E1912" t="n">
        <v>20.69</v>
      </c>
      <c r="F1912" t="n">
        <v>17.52</v>
      </c>
      <c r="G1912" t="n">
        <v>105.14</v>
      </c>
      <c r="H1912" t="n">
        <v>1.39</v>
      </c>
      <c r="I1912" t="n">
        <v>10</v>
      </c>
      <c r="J1912" t="n">
        <v>268.66</v>
      </c>
      <c r="K1912" t="n">
        <v>57.72</v>
      </c>
      <c r="L1912" t="n">
        <v>21</v>
      </c>
      <c r="M1912" t="n">
        <v>8</v>
      </c>
      <c r="N1912" t="n">
        <v>69.94</v>
      </c>
      <c r="O1912" t="n">
        <v>33369.33</v>
      </c>
      <c r="P1912" t="n">
        <v>257.06</v>
      </c>
      <c r="Q1912" t="n">
        <v>444.56</v>
      </c>
      <c r="R1912" t="n">
        <v>68.61</v>
      </c>
      <c r="S1912" t="n">
        <v>48.21</v>
      </c>
      <c r="T1912" t="n">
        <v>4261.99</v>
      </c>
      <c r="U1912" t="n">
        <v>0.7</v>
      </c>
      <c r="V1912" t="n">
        <v>0.78</v>
      </c>
      <c r="W1912" t="n">
        <v>0.18</v>
      </c>
      <c r="X1912" t="n">
        <v>0.25</v>
      </c>
      <c r="Y1912" t="n">
        <v>1</v>
      </c>
      <c r="Z1912" t="n">
        <v>10</v>
      </c>
    </row>
    <row r="1913">
      <c r="A1913" t="n">
        <v>81</v>
      </c>
      <c r="B1913" t="n">
        <v>120</v>
      </c>
      <c r="C1913" t="inlineStr">
        <is>
          <t xml:space="preserve">CONCLUIDO	</t>
        </is>
      </c>
      <c r="D1913" t="n">
        <v>4.8312</v>
      </c>
      <c r="E1913" t="n">
        <v>20.7</v>
      </c>
      <c r="F1913" t="n">
        <v>17.53</v>
      </c>
      <c r="G1913" t="n">
        <v>105.2</v>
      </c>
      <c r="H1913" t="n">
        <v>1.41</v>
      </c>
      <c r="I1913" t="n">
        <v>10</v>
      </c>
      <c r="J1913" t="n">
        <v>269.14</v>
      </c>
      <c r="K1913" t="n">
        <v>57.72</v>
      </c>
      <c r="L1913" t="n">
        <v>21.25</v>
      </c>
      <c r="M1913" t="n">
        <v>8</v>
      </c>
      <c r="N1913" t="n">
        <v>70.16</v>
      </c>
      <c r="O1913" t="n">
        <v>33427.94</v>
      </c>
      <c r="P1913" t="n">
        <v>257.15</v>
      </c>
      <c r="Q1913" t="n">
        <v>444.56</v>
      </c>
      <c r="R1913" t="n">
        <v>68.92</v>
      </c>
      <c r="S1913" t="n">
        <v>48.21</v>
      </c>
      <c r="T1913" t="n">
        <v>4412.98</v>
      </c>
      <c r="U1913" t="n">
        <v>0.7</v>
      </c>
      <c r="V1913" t="n">
        <v>0.78</v>
      </c>
      <c r="W1913" t="n">
        <v>0.18</v>
      </c>
      <c r="X1913" t="n">
        <v>0.26</v>
      </c>
      <c r="Y1913" t="n">
        <v>1</v>
      </c>
      <c r="Z1913" t="n">
        <v>10</v>
      </c>
    </row>
    <row r="1914">
      <c r="A1914" t="n">
        <v>82</v>
      </c>
      <c r="B1914" t="n">
        <v>120</v>
      </c>
      <c r="C1914" t="inlineStr">
        <is>
          <t xml:space="preserve">CONCLUIDO	</t>
        </is>
      </c>
      <c r="D1914" t="n">
        <v>4.8386</v>
      </c>
      <c r="E1914" t="n">
        <v>20.67</v>
      </c>
      <c r="F1914" t="n">
        <v>17.5</v>
      </c>
      <c r="G1914" t="n">
        <v>105.02</v>
      </c>
      <c r="H1914" t="n">
        <v>1.42</v>
      </c>
      <c r="I1914" t="n">
        <v>10</v>
      </c>
      <c r="J1914" t="n">
        <v>269.61</v>
      </c>
      <c r="K1914" t="n">
        <v>57.72</v>
      </c>
      <c r="L1914" t="n">
        <v>21.5</v>
      </c>
      <c r="M1914" t="n">
        <v>8</v>
      </c>
      <c r="N1914" t="n">
        <v>70.39</v>
      </c>
      <c r="O1914" t="n">
        <v>33486.63</v>
      </c>
      <c r="P1914" t="n">
        <v>255.99</v>
      </c>
      <c r="Q1914" t="n">
        <v>444.55</v>
      </c>
      <c r="R1914" t="n">
        <v>67.77</v>
      </c>
      <c r="S1914" t="n">
        <v>48.21</v>
      </c>
      <c r="T1914" t="n">
        <v>3842.02</v>
      </c>
      <c r="U1914" t="n">
        <v>0.71</v>
      </c>
      <c r="V1914" t="n">
        <v>0.78</v>
      </c>
      <c r="W1914" t="n">
        <v>0.18</v>
      </c>
      <c r="X1914" t="n">
        <v>0.23</v>
      </c>
      <c r="Y1914" t="n">
        <v>1</v>
      </c>
      <c r="Z1914" t="n">
        <v>10</v>
      </c>
    </row>
    <row r="1915">
      <c r="A1915" t="n">
        <v>83</v>
      </c>
      <c r="B1915" t="n">
        <v>120</v>
      </c>
      <c r="C1915" t="inlineStr">
        <is>
          <t xml:space="preserve">CONCLUIDO	</t>
        </is>
      </c>
      <c r="D1915" t="n">
        <v>4.8453</v>
      </c>
      <c r="E1915" t="n">
        <v>20.64</v>
      </c>
      <c r="F1915" t="n">
        <v>17.47</v>
      </c>
      <c r="G1915" t="n">
        <v>104.84</v>
      </c>
      <c r="H1915" t="n">
        <v>1.43</v>
      </c>
      <c r="I1915" t="n">
        <v>10</v>
      </c>
      <c r="J1915" t="n">
        <v>270.09</v>
      </c>
      <c r="K1915" t="n">
        <v>57.72</v>
      </c>
      <c r="L1915" t="n">
        <v>21.75</v>
      </c>
      <c r="M1915" t="n">
        <v>8</v>
      </c>
      <c r="N1915" t="n">
        <v>70.62</v>
      </c>
      <c r="O1915" t="n">
        <v>33545.41</v>
      </c>
      <c r="P1915" t="n">
        <v>255.29</v>
      </c>
      <c r="Q1915" t="n">
        <v>444.55</v>
      </c>
      <c r="R1915" t="n">
        <v>66.88</v>
      </c>
      <c r="S1915" t="n">
        <v>48.21</v>
      </c>
      <c r="T1915" t="n">
        <v>3396.24</v>
      </c>
      <c r="U1915" t="n">
        <v>0.72</v>
      </c>
      <c r="V1915" t="n">
        <v>0.78</v>
      </c>
      <c r="W1915" t="n">
        <v>0.18</v>
      </c>
      <c r="X1915" t="n">
        <v>0.2</v>
      </c>
      <c r="Y1915" t="n">
        <v>1</v>
      </c>
      <c r="Z1915" t="n">
        <v>10</v>
      </c>
    </row>
    <row r="1916">
      <c r="A1916" t="n">
        <v>84</v>
      </c>
      <c r="B1916" t="n">
        <v>120</v>
      </c>
      <c r="C1916" t="inlineStr">
        <is>
          <t xml:space="preserve">CONCLUIDO	</t>
        </is>
      </c>
      <c r="D1916" t="n">
        <v>4.8307</v>
      </c>
      <c r="E1916" t="n">
        <v>20.7</v>
      </c>
      <c r="F1916" t="n">
        <v>17.54</v>
      </c>
      <c r="G1916" t="n">
        <v>105.22</v>
      </c>
      <c r="H1916" t="n">
        <v>1.45</v>
      </c>
      <c r="I1916" t="n">
        <v>10</v>
      </c>
      <c r="J1916" t="n">
        <v>270.57</v>
      </c>
      <c r="K1916" t="n">
        <v>57.72</v>
      </c>
      <c r="L1916" t="n">
        <v>22</v>
      </c>
      <c r="M1916" t="n">
        <v>8</v>
      </c>
      <c r="N1916" t="n">
        <v>70.84</v>
      </c>
      <c r="O1916" t="n">
        <v>33604.28</v>
      </c>
      <c r="P1916" t="n">
        <v>255.87</v>
      </c>
      <c r="Q1916" t="n">
        <v>444.55</v>
      </c>
      <c r="R1916" t="n">
        <v>69.26000000000001</v>
      </c>
      <c r="S1916" t="n">
        <v>48.21</v>
      </c>
      <c r="T1916" t="n">
        <v>4585</v>
      </c>
      <c r="U1916" t="n">
        <v>0.7</v>
      </c>
      <c r="V1916" t="n">
        <v>0.78</v>
      </c>
      <c r="W1916" t="n">
        <v>0.17</v>
      </c>
      <c r="X1916" t="n">
        <v>0.26</v>
      </c>
      <c r="Y1916" t="n">
        <v>1</v>
      </c>
      <c r="Z1916" t="n">
        <v>10</v>
      </c>
    </row>
    <row r="1917">
      <c r="A1917" t="n">
        <v>85</v>
      </c>
      <c r="B1917" t="n">
        <v>120</v>
      </c>
      <c r="C1917" t="inlineStr">
        <is>
          <t xml:space="preserve">CONCLUIDO	</t>
        </is>
      </c>
      <c r="D1917" t="n">
        <v>4.8285</v>
      </c>
      <c r="E1917" t="n">
        <v>20.71</v>
      </c>
      <c r="F1917" t="n">
        <v>17.55</v>
      </c>
      <c r="G1917" t="n">
        <v>105.28</v>
      </c>
      <c r="H1917" t="n">
        <v>1.46</v>
      </c>
      <c r="I1917" t="n">
        <v>10</v>
      </c>
      <c r="J1917" t="n">
        <v>271.05</v>
      </c>
      <c r="K1917" t="n">
        <v>57.72</v>
      </c>
      <c r="L1917" t="n">
        <v>22.25</v>
      </c>
      <c r="M1917" t="n">
        <v>8</v>
      </c>
      <c r="N1917" t="n">
        <v>71.06999999999999</v>
      </c>
      <c r="O1917" t="n">
        <v>33663.24</v>
      </c>
      <c r="P1917" t="n">
        <v>255.22</v>
      </c>
      <c r="Q1917" t="n">
        <v>444.55</v>
      </c>
      <c r="R1917" t="n">
        <v>69.45999999999999</v>
      </c>
      <c r="S1917" t="n">
        <v>48.21</v>
      </c>
      <c r="T1917" t="n">
        <v>4682.97</v>
      </c>
      <c r="U1917" t="n">
        <v>0.6899999999999999</v>
      </c>
      <c r="V1917" t="n">
        <v>0.78</v>
      </c>
      <c r="W1917" t="n">
        <v>0.18</v>
      </c>
      <c r="X1917" t="n">
        <v>0.27</v>
      </c>
      <c r="Y1917" t="n">
        <v>1</v>
      </c>
      <c r="Z1917" t="n">
        <v>10</v>
      </c>
    </row>
    <row r="1918">
      <c r="A1918" t="n">
        <v>86</v>
      </c>
      <c r="B1918" t="n">
        <v>120</v>
      </c>
      <c r="C1918" t="inlineStr">
        <is>
          <t xml:space="preserve">CONCLUIDO	</t>
        </is>
      </c>
      <c r="D1918" t="n">
        <v>4.8268</v>
      </c>
      <c r="E1918" t="n">
        <v>20.72</v>
      </c>
      <c r="F1918" t="n">
        <v>17.55</v>
      </c>
      <c r="G1918" t="n">
        <v>105.32</v>
      </c>
      <c r="H1918" t="n">
        <v>1.47</v>
      </c>
      <c r="I1918" t="n">
        <v>10</v>
      </c>
      <c r="J1918" t="n">
        <v>271.52</v>
      </c>
      <c r="K1918" t="n">
        <v>57.72</v>
      </c>
      <c r="L1918" t="n">
        <v>22.5</v>
      </c>
      <c r="M1918" t="n">
        <v>8</v>
      </c>
      <c r="N1918" t="n">
        <v>71.3</v>
      </c>
      <c r="O1918" t="n">
        <v>33722.28</v>
      </c>
      <c r="P1918" t="n">
        <v>254.97</v>
      </c>
      <c r="Q1918" t="n">
        <v>444.55</v>
      </c>
      <c r="R1918" t="n">
        <v>69.77</v>
      </c>
      <c r="S1918" t="n">
        <v>48.21</v>
      </c>
      <c r="T1918" t="n">
        <v>4840.14</v>
      </c>
      <c r="U1918" t="n">
        <v>0.6899999999999999</v>
      </c>
      <c r="V1918" t="n">
        <v>0.78</v>
      </c>
      <c r="W1918" t="n">
        <v>0.18</v>
      </c>
      <c r="X1918" t="n">
        <v>0.28</v>
      </c>
      <c r="Y1918" t="n">
        <v>1</v>
      </c>
      <c r="Z1918" t="n">
        <v>10</v>
      </c>
    </row>
    <row r="1919">
      <c r="A1919" t="n">
        <v>87</v>
      </c>
      <c r="B1919" t="n">
        <v>120</v>
      </c>
      <c r="C1919" t="inlineStr">
        <is>
          <t xml:space="preserve">CONCLUIDO	</t>
        </is>
      </c>
      <c r="D1919" t="n">
        <v>4.8495</v>
      </c>
      <c r="E1919" t="n">
        <v>20.62</v>
      </c>
      <c r="F1919" t="n">
        <v>17.5</v>
      </c>
      <c r="G1919" t="n">
        <v>116.68</v>
      </c>
      <c r="H1919" t="n">
        <v>1.49</v>
      </c>
      <c r="I1919" t="n">
        <v>9</v>
      </c>
      <c r="J1919" t="n">
        <v>272</v>
      </c>
      <c r="K1919" t="n">
        <v>57.72</v>
      </c>
      <c r="L1919" t="n">
        <v>22.75</v>
      </c>
      <c r="M1919" t="n">
        <v>7</v>
      </c>
      <c r="N1919" t="n">
        <v>71.53</v>
      </c>
      <c r="O1919" t="n">
        <v>33781.41</v>
      </c>
      <c r="P1919" t="n">
        <v>253.45</v>
      </c>
      <c r="Q1919" t="n">
        <v>444.55</v>
      </c>
      <c r="R1919" t="n">
        <v>67.97</v>
      </c>
      <c r="S1919" t="n">
        <v>48.21</v>
      </c>
      <c r="T1919" t="n">
        <v>3946.62</v>
      </c>
      <c r="U1919" t="n">
        <v>0.71</v>
      </c>
      <c r="V1919" t="n">
        <v>0.78</v>
      </c>
      <c r="W1919" t="n">
        <v>0.18</v>
      </c>
      <c r="X1919" t="n">
        <v>0.23</v>
      </c>
      <c r="Y1919" t="n">
        <v>1</v>
      </c>
      <c r="Z1919" t="n">
        <v>10</v>
      </c>
    </row>
    <row r="1920">
      <c r="A1920" t="n">
        <v>88</v>
      </c>
      <c r="B1920" t="n">
        <v>120</v>
      </c>
      <c r="C1920" t="inlineStr">
        <is>
          <t xml:space="preserve">CONCLUIDO	</t>
        </is>
      </c>
      <c r="D1920" t="n">
        <v>4.8488</v>
      </c>
      <c r="E1920" t="n">
        <v>20.62</v>
      </c>
      <c r="F1920" t="n">
        <v>17.5</v>
      </c>
      <c r="G1920" t="n">
        <v>116.7</v>
      </c>
      <c r="H1920" t="n">
        <v>1.5</v>
      </c>
      <c r="I1920" t="n">
        <v>9</v>
      </c>
      <c r="J1920" t="n">
        <v>272.49</v>
      </c>
      <c r="K1920" t="n">
        <v>57.72</v>
      </c>
      <c r="L1920" t="n">
        <v>23</v>
      </c>
      <c r="M1920" t="n">
        <v>7</v>
      </c>
      <c r="N1920" t="n">
        <v>71.76000000000001</v>
      </c>
      <c r="O1920" t="n">
        <v>33840.76</v>
      </c>
      <c r="P1920" t="n">
        <v>253.79</v>
      </c>
      <c r="Q1920" t="n">
        <v>444.55</v>
      </c>
      <c r="R1920" t="n">
        <v>68.09</v>
      </c>
      <c r="S1920" t="n">
        <v>48.21</v>
      </c>
      <c r="T1920" t="n">
        <v>4006.4</v>
      </c>
      <c r="U1920" t="n">
        <v>0.71</v>
      </c>
      <c r="V1920" t="n">
        <v>0.78</v>
      </c>
      <c r="W1920" t="n">
        <v>0.18</v>
      </c>
      <c r="X1920" t="n">
        <v>0.23</v>
      </c>
      <c r="Y1920" t="n">
        <v>1</v>
      </c>
      <c r="Z1920" t="n">
        <v>10</v>
      </c>
    </row>
    <row r="1921">
      <c r="A1921" t="n">
        <v>89</v>
      </c>
      <c r="B1921" t="n">
        <v>120</v>
      </c>
      <c r="C1921" t="inlineStr">
        <is>
          <t xml:space="preserve">CONCLUIDO	</t>
        </is>
      </c>
      <c r="D1921" t="n">
        <v>4.8489</v>
      </c>
      <c r="E1921" t="n">
        <v>20.62</v>
      </c>
      <c r="F1921" t="n">
        <v>17.5</v>
      </c>
      <c r="G1921" t="n">
        <v>116.69</v>
      </c>
      <c r="H1921" t="n">
        <v>1.52</v>
      </c>
      <c r="I1921" t="n">
        <v>9</v>
      </c>
      <c r="J1921" t="n">
        <v>272.97</v>
      </c>
      <c r="K1921" t="n">
        <v>57.72</v>
      </c>
      <c r="L1921" t="n">
        <v>23.25</v>
      </c>
      <c r="M1921" t="n">
        <v>7</v>
      </c>
      <c r="N1921" t="n">
        <v>71.98999999999999</v>
      </c>
      <c r="O1921" t="n">
        <v>33900.07</v>
      </c>
      <c r="P1921" t="n">
        <v>253.84</v>
      </c>
      <c r="Q1921" t="n">
        <v>444.56</v>
      </c>
      <c r="R1921" t="n">
        <v>68.08</v>
      </c>
      <c r="S1921" t="n">
        <v>48.21</v>
      </c>
      <c r="T1921" t="n">
        <v>3998.35</v>
      </c>
      <c r="U1921" t="n">
        <v>0.71</v>
      </c>
      <c r="V1921" t="n">
        <v>0.78</v>
      </c>
      <c r="W1921" t="n">
        <v>0.18</v>
      </c>
      <c r="X1921" t="n">
        <v>0.23</v>
      </c>
      <c r="Y1921" t="n">
        <v>1</v>
      </c>
      <c r="Z1921" t="n">
        <v>10</v>
      </c>
    </row>
    <row r="1922">
      <c r="A1922" t="n">
        <v>90</v>
      </c>
      <c r="B1922" t="n">
        <v>120</v>
      </c>
      <c r="C1922" t="inlineStr">
        <is>
          <t xml:space="preserve">CONCLUIDO	</t>
        </is>
      </c>
      <c r="D1922" t="n">
        <v>4.8464</v>
      </c>
      <c r="E1922" t="n">
        <v>20.63</v>
      </c>
      <c r="F1922" t="n">
        <v>17.52</v>
      </c>
      <c r="G1922" t="n">
        <v>116.77</v>
      </c>
      <c r="H1922" t="n">
        <v>1.53</v>
      </c>
      <c r="I1922" t="n">
        <v>9</v>
      </c>
      <c r="J1922" t="n">
        <v>273.45</v>
      </c>
      <c r="K1922" t="n">
        <v>57.72</v>
      </c>
      <c r="L1922" t="n">
        <v>23.5</v>
      </c>
      <c r="M1922" t="n">
        <v>7</v>
      </c>
      <c r="N1922" t="n">
        <v>72.22</v>
      </c>
      <c r="O1922" t="n">
        <v>33959.47</v>
      </c>
      <c r="P1922" t="n">
        <v>254.31</v>
      </c>
      <c r="Q1922" t="n">
        <v>444.55</v>
      </c>
      <c r="R1922" t="n">
        <v>68.38</v>
      </c>
      <c r="S1922" t="n">
        <v>48.21</v>
      </c>
      <c r="T1922" t="n">
        <v>4147.56</v>
      </c>
      <c r="U1922" t="n">
        <v>0.71</v>
      </c>
      <c r="V1922" t="n">
        <v>0.78</v>
      </c>
      <c r="W1922" t="n">
        <v>0.18</v>
      </c>
      <c r="X1922" t="n">
        <v>0.24</v>
      </c>
      <c r="Y1922" t="n">
        <v>1</v>
      </c>
      <c r="Z1922" t="n">
        <v>10</v>
      </c>
    </row>
    <row r="1923">
      <c r="A1923" t="n">
        <v>91</v>
      </c>
      <c r="B1923" t="n">
        <v>120</v>
      </c>
      <c r="C1923" t="inlineStr">
        <is>
          <t xml:space="preserve">CONCLUIDO	</t>
        </is>
      </c>
      <c r="D1923" t="n">
        <v>4.8505</v>
      </c>
      <c r="E1923" t="n">
        <v>20.62</v>
      </c>
      <c r="F1923" t="n">
        <v>17.5</v>
      </c>
      <c r="G1923" t="n">
        <v>116.65</v>
      </c>
      <c r="H1923" t="n">
        <v>1.54</v>
      </c>
      <c r="I1923" t="n">
        <v>9</v>
      </c>
      <c r="J1923" t="n">
        <v>273.93</v>
      </c>
      <c r="K1923" t="n">
        <v>57.72</v>
      </c>
      <c r="L1923" t="n">
        <v>23.75</v>
      </c>
      <c r="M1923" t="n">
        <v>7</v>
      </c>
      <c r="N1923" t="n">
        <v>72.45999999999999</v>
      </c>
      <c r="O1923" t="n">
        <v>34018.96</v>
      </c>
      <c r="P1923" t="n">
        <v>254.12</v>
      </c>
      <c r="Q1923" t="n">
        <v>444.55</v>
      </c>
      <c r="R1923" t="n">
        <v>67.77</v>
      </c>
      <c r="S1923" t="n">
        <v>48.21</v>
      </c>
      <c r="T1923" t="n">
        <v>3846.77</v>
      </c>
      <c r="U1923" t="n">
        <v>0.71</v>
      </c>
      <c r="V1923" t="n">
        <v>0.78</v>
      </c>
      <c r="W1923" t="n">
        <v>0.18</v>
      </c>
      <c r="X1923" t="n">
        <v>0.22</v>
      </c>
      <c r="Y1923" t="n">
        <v>1</v>
      </c>
      <c r="Z1923" t="n">
        <v>10</v>
      </c>
    </row>
    <row r="1924">
      <c r="A1924" t="n">
        <v>92</v>
      </c>
      <c r="B1924" t="n">
        <v>120</v>
      </c>
      <c r="C1924" t="inlineStr">
        <is>
          <t xml:space="preserve">CONCLUIDO	</t>
        </is>
      </c>
      <c r="D1924" t="n">
        <v>4.8474</v>
      </c>
      <c r="E1924" t="n">
        <v>20.63</v>
      </c>
      <c r="F1924" t="n">
        <v>17.51</v>
      </c>
      <c r="G1924" t="n">
        <v>116.74</v>
      </c>
      <c r="H1924" t="n">
        <v>1.56</v>
      </c>
      <c r="I1924" t="n">
        <v>9</v>
      </c>
      <c r="J1924" t="n">
        <v>274.41</v>
      </c>
      <c r="K1924" t="n">
        <v>57.72</v>
      </c>
      <c r="L1924" t="n">
        <v>24</v>
      </c>
      <c r="M1924" t="n">
        <v>7</v>
      </c>
      <c r="N1924" t="n">
        <v>72.69</v>
      </c>
      <c r="O1924" t="n">
        <v>34078.55</v>
      </c>
      <c r="P1924" t="n">
        <v>254.29</v>
      </c>
      <c r="Q1924" t="n">
        <v>444.59</v>
      </c>
      <c r="R1924" t="n">
        <v>68.23999999999999</v>
      </c>
      <c r="S1924" t="n">
        <v>48.21</v>
      </c>
      <c r="T1924" t="n">
        <v>4081.87</v>
      </c>
      <c r="U1924" t="n">
        <v>0.71</v>
      </c>
      <c r="V1924" t="n">
        <v>0.78</v>
      </c>
      <c r="W1924" t="n">
        <v>0.18</v>
      </c>
      <c r="X1924" t="n">
        <v>0.23</v>
      </c>
      <c r="Y1924" t="n">
        <v>1</v>
      </c>
      <c r="Z1924" t="n">
        <v>10</v>
      </c>
    </row>
    <row r="1925">
      <c r="A1925" t="n">
        <v>93</v>
      </c>
      <c r="B1925" t="n">
        <v>120</v>
      </c>
      <c r="C1925" t="inlineStr">
        <is>
          <t xml:space="preserve">CONCLUIDO	</t>
        </is>
      </c>
      <c r="D1925" t="n">
        <v>4.8503</v>
      </c>
      <c r="E1925" t="n">
        <v>20.62</v>
      </c>
      <c r="F1925" t="n">
        <v>17.5</v>
      </c>
      <c r="G1925" t="n">
        <v>116.66</v>
      </c>
      <c r="H1925" t="n">
        <v>1.57</v>
      </c>
      <c r="I1925" t="n">
        <v>9</v>
      </c>
      <c r="J1925" t="n">
        <v>274.9</v>
      </c>
      <c r="K1925" t="n">
        <v>57.72</v>
      </c>
      <c r="L1925" t="n">
        <v>24.25</v>
      </c>
      <c r="M1925" t="n">
        <v>7</v>
      </c>
      <c r="N1925" t="n">
        <v>72.92</v>
      </c>
      <c r="O1925" t="n">
        <v>34138.22</v>
      </c>
      <c r="P1925" t="n">
        <v>254.48</v>
      </c>
      <c r="Q1925" t="n">
        <v>444.55</v>
      </c>
      <c r="R1925" t="n">
        <v>67.79000000000001</v>
      </c>
      <c r="S1925" t="n">
        <v>48.21</v>
      </c>
      <c r="T1925" t="n">
        <v>3855.68</v>
      </c>
      <c r="U1925" t="n">
        <v>0.71</v>
      </c>
      <c r="V1925" t="n">
        <v>0.78</v>
      </c>
      <c r="W1925" t="n">
        <v>0.18</v>
      </c>
      <c r="X1925" t="n">
        <v>0.22</v>
      </c>
      <c r="Y1925" t="n">
        <v>1</v>
      </c>
      <c r="Z1925" t="n">
        <v>10</v>
      </c>
    </row>
    <row r="1926">
      <c r="A1926" t="n">
        <v>94</v>
      </c>
      <c r="B1926" t="n">
        <v>120</v>
      </c>
      <c r="C1926" t="inlineStr">
        <is>
          <t xml:space="preserve">CONCLUIDO	</t>
        </is>
      </c>
      <c r="D1926" t="n">
        <v>4.8499</v>
      </c>
      <c r="E1926" t="n">
        <v>20.62</v>
      </c>
      <c r="F1926" t="n">
        <v>17.5</v>
      </c>
      <c r="G1926" t="n">
        <v>116.67</v>
      </c>
      <c r="H1926" t="n">
        <v>1.58</v>
      </c>
      <c r="I1926" t="n">
        <v>9</v>
      </c>
      <c r="J1926" t="n">
        <v>275.38</v>
      </c>
      <c r="K1926" t="n">
        <v>57.72</v>
      </c>
      <c r="L1926" t="n">
        <v>24.5</v>
      </c>
      <c r="M1926" t="n">
        <v>7</v>
      </c>
      <c r="N1926" t="n">
        <v>73.16</v>
      </c>
      <c r="O1926" t="n">
        <v>34197.98</v>
      </c>
      <c r="P1926" t="n">
        <v>253.98</v>
      </c>
      <c r="Q1926" t="n">
        <v>444.55</v>
      </c>
      <c r="R1926" t="n">
        <v>67.84</v>
      </c>
      <c r="S1926" t="n">
        <v>48.21</v>
      </c>
      <c r="T1926" t="n">
        <v>3879.98</v>
      </c>
      <c r="U1926" t="n">
        <v>0.71</v>
      </c>
      <c r="V1926" t="n">
        <v>0.78</v>
      </c>
      <c r="W1926" t="n">
        <v>0.18</v>
      </c>
      <c r="X1926" t="n">
        <v>0.22</v>
      </c>
      <c r="Y1926" t="n">
        <v>1</v>
      </c>
      <c r="Z1926" t="n">
        <v>10</v>
      </c>
    </row>
    <row r="1927">
      <c r="A1927" t="n">
        <v>95</v>
      </c>
      <c r="B1927" t="n">
        <v>120</v>
      </c>
      <c r="C1927" t="inlineStr">
        <is>
          <t xml:space="preserve">CONCLUIDO	</t>
        </is>
      </c>
      <c r="D1927" t="n">
        <v>4.8537</v>
      </c>
      <c r="E1927" t="n">
        <v>20.6</v>
      </c>
      <c r="F1927" t="n">
        <v>17.48</v>
      </c>
      <c r="G1927" t="n">
        <v>116.56</v>
      </c>
      <c r="H1927" t="n">
        <v>1.6</v>
      </c>
      <c r="I1927" t="n">
        <v>9</v>
      </c>
      <c r="J1927" t="n">
        <v>275.87</v>
      </c>
      <c r="K1927" t="n">
        <v>57.72</v>
      </c>
      <c r="L1927" t="n">
        <v>24.75</v>
      </c>
      <c r="M1927" t="n">
        <v>7</v>
      </c>
      <c r="N1927" t="n">
        <v>73.39</v>
      </c>
      <c r="O1927" t="n">
        <v>34257.84</v>
      </c>
      <c r="P1927" t="n">
        <v>253.34</v>
      </c>
      <c r="Q1927" t="n">
        <v>444.55</v>
      </c>
      <c r="R1927" t="n">
        <v>67.27</v>
      </c>
      <c r="S1927" t="n">
        <v>48.21</v>
      </c>
      <c r="T1927" t="n">
        <v>3592.89</v>
      </c>
      <c r="U1927" t="n">
        <v>0.72</v>
      </c>
      <c r="V1927" t="n">
        <v>0.78</v>
      </c>
      <c r="W1927" t="n">
        <v>0.18</v>
      </c>
      <c r="X1927" t="n">
        <v>0.21</v>
      </c>
      <c r="Y1927" t="n">
        <v>1</v>
      </c>
      <c r="Z1927" t="n">
        <v>10</v>
      </c>
    </row>
    <row r="1928">
      <c r="A1928" t="n">
        <v>96</v>
      </c>
      <c r="B1928" t="n">
        <v>120</v>
      </c>
      <c r="C1928" t="inlineStr">
        <is>
          <t xml:space="preserve">CONCLUIDO	</t>
        </is>
      </c>
      <c r="D1928" t="n">
        <v>4.8591</v>
      </c>
      <c r="E1928" t="n">
        <v>20.58</v>
      </c>
      <c r="F1928" t="n">
        <v>17.46</v>
      </c>
      <c r="G1928" t="n">
        <v>116.41</v>
      </c>
      <c r="H1928" t="n">
        <v>1.61</v>
      </c>
      <c r="I1928" t="n">
        <v>9</v>
      </c>
      <c r="J1928" t="n">
        <v>276.35</v>
      </c>
      <c r="K1928" t="n">
        <v>57.72</v>
      </c>
      <c r="L1928" t="n">
        <v>25</v>
      </c>
      <c r="M1928" t="n">
        <v>7</v>
      </c>
      <c r="N1928" t="n">
        <v>73.63</v>
      </c>
      <c r="O1928" t="n">
        <v>34317.79</v>
      </c>
      <c r="P1928" t="n">
        <v>252.9</v>
      </c>
      <c r="Q1928" t="n">
        <v>444.55</v>
      </c>
      <c r="R1928" t="n">
        <v>66.48999999999999</v>
      </c>
      <c r="S1928" t="n">
        <v>48.21</v>
      </c>
      <c r="T1928" t="n">
        <v>3204.37</v>
      </c>
      <c r="U1928" t="n">
        <v>0.73</v>
      </c>
      <c r="V1928" t="n">
        <v>0.78</v>
      </c>
      <c r="W1928" t="n">
        <v>0.18</v>
      </c>
      <c r="X1928" t="n">
        <v>0.18</v>
      </c>
      <c r="Y1928" t="n">
        <v>1</v>
      </c>
      <c r="Z1928" t="n">
        <v>10</v>
      </c>
    </row>
    <row r="1929">
      <c r="A1929" t="n">
        <v>97</v>
      </c>
      <c r="B1929" t="n">
        <v>120</v>
      </c>
      <c r="C1929" t="inlineStr">
        <is>
          <t xml:space="preserve">CONCLUIDO	</t>
        </is>
      </c>
      <c r="D1929" t="n">
        <v>4.8565</v>
      </c>
      <c r="E1929" t="n">
        <v>20.59</v>
      </c>
      <c r="F1929" t="n">
        <v>17.47</v>
      </c>
      <c r="G1929" t="n">
        <v>116.48</v>
      </c>
      <c r="H1929" t="n">
        <v>1.62</v>
      </c>
      <c r="I1929" t="n">
        <v>9</v>
      </c>
      <c r="J1929" t="n">
        <v>276.84</v>
      </c>
      <c r="K1929" t="n">
        <v>57.72</v>
      </c>
      <c r="L1929" t="n">
        <v>25.25</v>
      </c>
      <c r="M1929" t="n">
        <v>7</v>
      </c>
      <c r="N1929" t="n">
        <v>73.87</v>
      </c>
      <c r="O1929" t="n">
        <v>34377.83</v>
      </c>
      <c r="P1929" t="n">
        <v>252.8</v>
      </c>
      <c r="Q1929" t="n">
        <v>444.55</v>
      </c>
      <c r="R1929" t="n">
        <v>67.06</v>
      </c>
      <c r="S1929" t="n">
        <v>48.21</v>
      </c>
      <c r="T1929" t="n">
        <v>3491.07</v>
      </c>
      <c r="U1929" t="n">
        <v>0.72</v>
      </c>
      <c r="V1929" t="n">
        <v>0.78</v>
      </c>
      <c r="W1929" t="n">
        <v>0.17</v>
      </c>
      <c r="X1929" t="n">
        <v>0.2</v>
      </c>
      <c r="Y1929" t="n">
        <v>1</v>
      </c>
      <c r="Z1929" t="n">
        <v>10</v>
      </c>
    </row>
    <row r="1930">
      <c r="A1930" t="n">
        <v>98</v>
      </c>
      <c r="B1930" t="n">
        <v>120</v>
      </c>
      <c r="C1930" t="inlineStr">
        <is>
          <t xml:space="preserve">CONCLUIDO	</t>
        </is>
      </c>
      <c r="D1930" t="n">
        <v>4.8403</v>
      </c>
      <c r="E1930" t="n">
        <v>20.66</v>
      </c>
      <c r="F1930" t="n">
        <v>17.54</v>
      </c>
      <c r="G1930" t="n">
        <v>116.94</v>
      </c>
      <c r="H1930" t="n">
        <v>1.64</v>
      </c>
      <c r="I1930" t="n">
        <v>9</v>
      </c>
      <c r="J1930" t="n">
        <v>277.33</v>
      </c>
      <c r="K1930" t="n">
        <v>57.72</v>
      </c>
      <c r="L1930" t="n">
        <v>25.5</v>
      </c>
      <c r="M1930" t="n">
        <v>7</v>
      </c>
      <c r="N1930" t="n">
        <v>74.09999999999999</v>
      </c>
      <c r="O1930" t="n">
        <v>34437.96</v>
      </c>
      <c r="P1930" t="n">
        <v>253.38</v>
      </c>
      <c r="Q1930" t="n">
        <v>444.55</v>
      </c>
      <c r="R1930" t="n">
        <v>69.48999999999999</v>
      </c>
      <c r="S1930" t="n">
        <v>48.21</v>
      </c>
      <c r="T1930" t="n">
        <v>4706.94</v>
      </c>
      <c r="U1930" t="n">
        <v>0.6899999999999999</v>
      </c>
      <c r="V1930" t="n">
        <v>0.78</v>
      </c>
      <c r="W1930" t="n">
        <v>0.17</v>
      </c>
      <c r="X1930" t="n">
        <v>0.26</v>
      </c>
      <c r="Y1930" t="n">
        <v>1</v>
      </c>
      <c r="Z1930" t="n">
        <v>10</v>
      </c>
    </row>
    <row r="1931">
      <c r="A1931" t="n">
        <v>99</v>
      </c>
      <c r="B1931" t="n">
        <v>120</v>
      </c>
      <c r="C1931" t="inlineStr">
        <is>
          <t xml:space="preserve">CONCLUIDO	</t>
        </is>
      </c>
      <c r="D1931" t="n">
        <v>4.8648</v>
      </c>
      <c r="E1931" t="n">
        <v>20.56</v>
      </c>
      <c r="F1931" t="n">
        <v>17.48</v>
      </c>
      <c r="G1931" t="n">
        <v>131.12</v>
      </c>
      <c r="H1931" t="n">
        <v>1.65</v>
      </c>
      <c r="I1931" t="n">
        <v>8</v>
      </c>
      <c r="J1931" t="n">
        <v>277.82</v>
      </c>
      <c r="K1931" t="n">
        <v>57.72</v>
      </c>
      <c r="L1931" t="n">
        <v>25.75</v>
      </c>
      <c r="M1931" t="n">
        <v>6</v>
      </c>
      <c r="N1931" t="n">
        <v>74.34</v>
      </c>
      <c r="O1931" t="n">
        <v>34498.19</v>
      </c>
      <c r="P1931" t="n">
        <v>252</v>
      </c>
      <c r="Q1931" t="n">
        <v>444.6</v>
      </c>
      <c r="R1931" t="n">
        <v>67.29000000000001</v>
      </c>
      <c r="S1931" t="n">
        <v>48.21</v>
      </c>
      <c r="T1931" t="n">
        <v>3611.05</v>
      </c>
      <c r="U1931" t="n">
        <v>0.72</v>
      </c>
      <c r="V1931" t="n">
        <v>0.78</v>
      </c>
      <c r="W1931" t="n">
        <v>0.18</v>
      </c>
      <c r="X1931" t="n">
        <v>0.21</v>
      </c>
      <c r="Y1931" t="n">
        <v>1</v>
      </c>
      <c r="Z1931" t="n">
        <v>10</v>
      </c>
    </row>
    <row r="1932">
      <c r="A1932" t="n">
        <v>100</v>
      </c>
      <c r="B1932" t="n">
        <v>120</v>
      </c>
      <c r="C1932" t="inlineStr">
        <is>
          <t xml:space="preserve">CONCLUIDO	</t>
        </is>
      </c>
      <c r="D1932" t="n">
        <v>4.8682</v>
      </c>
      <c r="E1932" t="n">
        <v>20.54</v>
      </c>
      <c r="F1932" t="n">
        <v>17.47</v>
      </c>
      <c r="G1932" t="n">
        <v>131.01</v>
      </c>
      <c r="H1932" t="n">
        <v>1.66</v>
      </c>
      <c r="I1932" t="n">
        <v>8</v>
      </c>
      <c r="J1932" t="n">
        <v>278.31</v>
      </c>
      <c r="K1932" t="n">
        <v>57.72</v>
      </c>
      <c r="L1932" t="n">
        <v>26</v>
      </c>
      <c r="M1932" t="n">
        <v>6</v>
      </c>
      <c r="N1932" t="n">
        <v>74.58</v>
      </c>
      <c r="O1932" t="n">
        <v>34558.51</v>
      </c>
      <c r="P1932" t="n">
        <v>252</v>
      </c>
      <c r="Q1932" t="n">
        <v>444.56</v>
      </c>
      <c r="R1932" t="n">
        <v>66.89</v>
      </c>
      <c r="S1932" t="n">
        <v>48.21</v>
      </c>
      <c r="T1932" t="n">
        <v>3409.35</v>
      </c>
      <c r="U1932" t="n">
        <v>0.72</v>
      </c>
      <c r="V1932" t="n">
        <v>0.78</v>
      </c>
      <c r="W1932" t="n">
        <v>0.18</v>
      </c>
      <c r="X1932" t="n">
        <v>0.19</v>
      </c>
      <c r="Y1932" t="n">
        <v>1</v>
      </c>
      <c r="Z1932" t="n">
        <v>10</v>
      </c>
    </row>
    <row r="1933">
      <c r="A1933" t="n">
        <v>101</v>
      </c>
      <c r="B1933" t="n">
        <v>120</v>
      </c>
      <c r="C1933" t="inlineStr">
        <is>
          <t xml:space="preserve">CONCLUIDO	</t>
        </is>
      </c>
      <c r="D1933" t="n">
        <v>4.8671</v>
      </c>
      <c r="E1933" t="n">
        <v>20.55</v>
      </c>
      <c r="F1933" t="n">
        <v>17.47</v>
      </c>
      <c r="G1933" t="n">
        <v>131.05</v>
      </c>
      <c r="H1933" t="n">
        <v>1.68</v>
      </c>
      <c r="I1933" t="n">
        <v>8</v>
      </c>
      <c r="J1933" t="n">
        <v>278.79</v>
      </c>
      <c r="K1933" t="n">
        <v>57.72</v>
      </c>
      <c r="L1933" t="n">
        <v>26.25</v>
      </c>
      <c r="M1933" t="n">
        <v>6</v>
      </c>
      <c r="N1933" t="n">
        <v>74.81999999999999</v>
      </c>
      <c r="O1933" t="n">
        <v>34618.92</v>
      </c>
      <c r="P1933" t="n">
        <v>251.97</v>
      </c>
      <c r="Q1933" t="n">
        <v>444.55</v>
      </c>
      <c r="R1933" t="n">
        <v>67.03</v>
      </c>
      <c r="S1933" t="n">
        <v>48.21</v>
      </c>
      <c r="T1933" t="n">
        <v>3478.27</v>
      </c>
      <c r="U1933" t="n">
        <v>0.72</v>
      </c>
      <c r="V1933" t="n">
        <v>0.78</v>
      </c>
      <c r="W1933" t="n">
        <v>0.18</v>
      </c>
      <c r="X1933" t="n">
        <v>0.2</v>
      </c>
      <c r="Y1933" t="n">
        <v>1</v>
      </c>
      <c r="Z1933" t="n">
        <v>10</v>
      </c>
    </row>
    <row r="1934">
      <c r="A1934" t="n">
        <v>102</v>
      </c>
      <c r="B1934" t="n">
        <v>120</v>
      </c>
      <c r="C1934" t="inlineStr">
        <is>
          <t xml:space="preserve">CONCLUIDO	</t>
        </is>
      </c>
      <c r="D1934" t="n">
        <v>4.8648</v>
      </c>
      <c r="E1934" t="n">
        <v>20.56</v>
      </c>
      <c r="F1934" t="n">
        <v>17.48</v>
      </c>
      <c r="G1934" t="n">
        <v>131.12</v>
      </c>
      <c r="H1934" t="n">
        <v>1.69</v>
      </c>
      <c r="I1934" t="n">
        <v>8</v>
      </c>
      <c r="J1934" t="n">
        <v>279.29</v>
      </c>
      <c r="K1934" t="n">
        <v>57.72</v>
      </c>
      <c r="L1934" t="n">
        <v>26.5</v>
      </c>
      <c r="M1934" t="n">
        <v>6</v>
      </c>
      <c r="N1934" t="n">
        <v>75.06</v>
      </c>
      <c r="O1934" t="n">
        <v>34679.43</v>
      </c>
      <c r="P1934" t="n">
        <v>252.1</v>
      </c>
      <c r="Q1934" t="n">
        <v>444.55</v>
      </c>
      <c r="R1934" t="n">
        <v>67.33</v>
      </c>
      <c r="S1934" t="n">
        <v>48.21</v>
      </c>
      <c r="T1934" t="n">
        <v>3628.2</v>
      </c>
      <c r="U1934" t="n">
        <v>0.72</v>
      </c>
      <c r="V1934" t="n">
        <v>0.78</v>
      </c>
      <c r="W1934" t="n">
        <v>0.18</v>
      </c>
      <c r="X1934" t="n">
        <v>0.21</v>
      </c>
      <c r="Y1934" t="n">
        <v>1</v>
      </c>
      <c r="Z1934" t="n">
        <v>10</v>
      </c>
    </row>
    <row r="1935">
      <c r="A1935" t="n">
        <v>103</v>
      </c>
      <c r="B1935" t="n">
        <v>120</v>
      </c>
      <c r="C1935" t="inlineStr">
        <is>
          <t xml:space="preserve">CONCLUIDO	</t>
        </is>
      </c>
      <c r="D1935" t="n">
        <v>4.8664</v>
      </c>
      <c r="E1935" t="n">
        <v>20.55</v>
      </c>
      <c r="F1935" t="n">
        <v>17.48</v>
      </c>
      <c r="G1935" t="n">
        <v>131.07</v>
      </c>
      <c r="H1935" t="n">
        <v>1.7</v>
      </c>
      <c r="I1935" t="n">
        <v>8</v>
      </c>
      <c r="J1935" t="n">
        <v>279.78</v>
      </c>
      <c r="K1935" t="n">
        <v>57.72</v>
      </c>
      <c r="L1935" t="n">
        <v>26.75</v>
      </c>
      <c r="M1935" t="n">
        <v>6</v>
      </c>
      <c r="N1935" t="n">
        <v>75.3</v>
      </c>
      <c r="O1935" t="n">
        <v>34740.03</v>
      </c>
      <c r="P1935" t="n">
        <v>251.72</v>
      </c>
      <c r="Q1935" t="n">
        <v>444.55</v>
      </c>
      <c r="R1935" t="n">
        <v>67.09</v>
      </c>
      <c r="S1935" t="n">
        <v>48.21</v>
      </c>
      <c r="T1935" t="n">
        <v>3508.49</v>
      </c>
      <c r="U1935" t="n">
        <v>0.72</v>
      </c>
      <c r="V1935" t="n">
        <v>0.78</v>
      </c>
      <c r="W1935" t="n">
        <v>0.18</v>
      </c>
      <c r="X1935" t="n">
        <v>0.2</v>
      </c>
      <c r="Y1935" t="n">
        <v>1</v>
      </c>
      <c r="Z1935" t="n">
        <v>10</v>
      </c>
    </row>
    <row r="1936">
      <c r="A1936" t="n">
        <v>104</v>
      </c>
      <c r="B1936" t="n">
        <v>120</v>
      </c>
      <c r="C1936" t="inlineStr">
        <is>
          <t xml:space="preserve">CONCLUIDO	</t>
        </is>
      </c>
      <c r="D1936" t="n">
        <v>4.8661</v>
      </c>
      <c r="E1936" t="n">
        <v>20.55</v>
      </c>
      <c r="F1936" t="n">
        <v>17.48</v>
      </c>
      <c r="G1936" t="n">
        <v>131.08</v>
      </c>
      <c r="H1936" t="n">
        <v>1.72</v>
      </c>
      <c r="I1936" t="n">
        <v>8</v>
      </c>
      <c r="J1936" t="n">
        <v>280.27</v>
      </c>
      <c r="K1936" t="n">
        <v>57.72</v>
      </c>
      <c r="L1936" t="n">
        <v>27</v>
      </c>
      <c r="M1936" t="n">
        <v>6</v>
      </c>
      <c r="N1936" t="n">
        <v>75.54000000000001</v>
      </c>
      <c r="O1936" t="n">
        <v>34800.73</v>
      </c>
      <c r="P1936" t="n">
        <v>251.72</v>
      </c>
      <c r="Q1936" t="n">
        <v>444.56</v>
      </c>
      <c r="R1936" t="n">
        <v>67.12</v>
      </c>
      <c r="S1936" t="n">
        <v>48.21</v>
      </c>
      <c r="T1936" t="n">
        <v>3524.91</v>
      </c>
      <c r="U1936" t="n">
        <v>0.72</v>
      </c>
      <c r="V1936" t="n">
        <v>0.78</v>
      </c>
      <c r="W1936" t="n">
        <v>0.18</v>
      </c>
      <c r="X1936" t="n">
        <v>0.2</v>
      </c>
      <c r="Y1936" t="n">
        <v>1</v>
      </c>
      <c r="Z1936" t="n">
        <v>10</v>
      </c>
    </row>
    <row r="1937">
      <c r="A1937" t="n">
        <v>105</v>
      </c>
      <c r="B1937" t="n">
        <v>120</v>
      </c>
      <c r="C1937" t="inlineStr">
        <is>
          <t xml:space="preserve">CONCLUIDO	</t>
        </is>
      </c>
      <c r="D1937" t="n">
        <v>4.867</v>
      </c>
      <c r="E1937" t="n">
        <v>20.55</v>
      </c>
      <c r="F1937" t="n">
        <v>17.47</v>
      </c>
      <c r="G1937" t="n">
        <v>131.05</v>
      </c>
      <c r="H1937" t="n">
        <v>1.73</v>
      </c>
      <c r="I1937" t="n">
        <v>8</v>
      </c>
      <c r="J1937" t="n">
        <v>280.76</v>
      </c>
      <c r="K1937" t="n">
        <v>57.72</v>
      </c>
      <c r="L1937" t="n">
        <v>27.25</v>
      </c>
      <c r="M1937" t="n">
        <v>6</v>
      </c>
      <c r="N1937" t="n">
        <v>75.79000000000001</v>
      </c>
      <c r="O1937" t="n">
        <v>34861.53</v>
      </c>
      <c r="P1937" t="n">
        <v>251.39</v>
      </c>
      <c r="Q1937" t="n">
        <v>444.55</v>
      </c>
      <c r="R1937" t="n">
        <v>67.04000000000001</v>
      </c>
      <c r="S1937" t="n">
        <v>48.21</v>
      </c>
      <c r="T1937" t="n">
        <v>3485.8</v>
      </c>
      <c r="U1937" t="n">
        <v>0.72</v>
      </c>
      <c r="V1937" t="n">
        <v>0.78</v>
      </c>
      <c r="W1937" t="n">
        <v>0.18</v>
      </c>
      <c r="X1937" t="n">
        <v>0.2</v>
      </c>
      <c r="Y1937" t="n">
        <v>1</v>
      </c>
      <c r="Z1937" t="n">
        <v>10</v>
      </c>
    </row>
    <row r="1938">
      <c r="A1938" t="n">
        <v>106</v>
      </c>
      <c r="B1938" t="n">
        <v>120</v>
      </c>
      <c r="C1938" t="inlineStr">
        <is>
          <t xml:space="preserve">CONCLUIDO	</t>
        </is>
      </c>
      <c r="D1938" t="n">
        <v>4.8642</v>
      </c>
      <c r="E1938" t="n">
        <v>20.56</v>
      </c>
      <c r="F1938" t="n">
        <v>17.48</v>
      </c>
      <c r="G1938" t="n">
        <v>131.14</v>
      </c>
      <c r="H1938" t="n">
        <v>1.74</v>
      </c>
      <c r="I1938" t="n">
        <v>8</v>
      </c>
      <c r="J1938" t="n">
        <v>281.26</v>
      </c>
      <c r="K1938" t="n">
        <v>57.72</v>
      </c>
      <c r="L1938" t="n">
        <v>27.5</v>
      </c>
      <c r="M1938" t="n">
        <v>6</v>
      </c>
      <c r="N1938" t="n">
        <v>76.03</v>
      </c>
      <c r="O1938" t="n">
        <v>34922.42</v>
      </c>
      <c r="P1938" t="n">
        <v>251.24</v>
      </c>
      <c r="Q1938" t="n">
        <v>444.55</v>
      </c>
      <c r="R1938" t="n">
        <v>67.39</v>
      </c>
      <c r="S1938" t="n">
        <v>48.21</v>
      </c>
      <c r="T1938" t="n">
        <v>3657.89</v>
      </c>
      <c r="U1938" t="n">
        <v>0.72</v>
      </c>
      <c r="V1938" t="n">
        <v>0.78</v>
      </c>
      <c r="W1938" t="n">
        <v>0.18</v>
      </c>
      <c r="X1938" t="n">
        <v>0.21</v>
      </c>
      <c r="Y1938" t="n">
        <v>1</v>
      </c>
      <c r="Z1938" t="n">
        <v>10</v>
      </c>
    </row>
    <row r="1939">
      <c r="A1939" t="n">
        <v>107</v>
      </c>
      <c r="B1939" t="n">
        <v>120</v>
      </c>
      <c r="C1939" t="inlineStr">
        <is>
          <t xml:space="preserve">CONCLUIDO	</t>
        </is>
      </c>
      <c r="D1939" t="n">
        <v>4.8703</v>
      </c>
      <c r="E1939" t="n">
        <v>20.53</v>
      </c>
      <c r="F1939" t="n">
        <v>17.46</v>
      </c>
      <c r="G1939" t="n">
        <v>130.94</v>
      </c>
      <c r="H1939" t="n">
        <v>1.75</v>
      </c>
      <c r="I1939" t="n">
        <v>8</v>
      </c>
      <c r="J1939" t="n">
        <v>281.75</v>
      </c>
      <c r="K1939" t="n">
        <v>57.72</v>
      </c>
      <c r="L1939" t="n">
        <v>27.75</v>
      </c>
      <c r="M1939" t="n">
        <v>6</v>
      </c>
      <c r="N1939" t="n">
        <v>76.28</v>
      </c>
      <c r="O1939" t="n">
        <v>34983.41</v>
      </c>
      <c r="P1939" t="n">
        <v>250.7</v>
      </c>
      <c r="Q1939" t="n">
        <v>444.58</v>
      </c>
      <c r="R1939" t="n">
        <v>66.40000000000001</v>
      </c>
      <c r="S1939" t="n">
        <v>48.21</v>
      </c>
      <c r="T1939" t="n">
        <v>3166.02</v>
      </c>
      <c r="U1939" t="n">
        <v>0.73</v>
      </c>
      <c r="V1939" t="n">
        <v>0.78</v>
      </c>
      <c r="W1939" t="n">
        <v>0.18</v>
      </c>
      <c r="X1939" t="n">
        <v>0.18</v>
      </c>
      <c r="Y1939" t="n">
        <v>1</v>
      </c>
      <c r="Z1939" t="n">
        <v>10</v>
      </c>
    </row>
    <row r="1940">
      <c r="A1940" t="n">
        <v>108</v>
      </c>
      <c r="B1940" t="n">
        <v>120</v>
      </c>
      <c r="C1940" t="inlineStr">
        <is>
          <t xml:space="preserve">CONCLUIDO	</t>
        </is>
      </c>
      <c r="D1940" t="n">
        <v>4.871</v>
      </c>
      <c r="E1940" t="n">
        <v>20.53</v>
      </c>
      <c r="F1940" t="n">
        <v>17.46</v>
      </c>
      <c r="G1940" t="n">
        <v>130.92</v>
      </c>
      <c r="H1940" t="n">
        <v>1.77</v>
      </c>
      <c r="I1940" t="n">
        <v>8</v>
      </c>
      <c r="J1940" t="n">
        <v>282.25</v>
      </c>
      <c r="K1940" t="n">
        <v>57.72</v>
      </c>
      <c r="L1940" t="n">
        <v>28</v>
      </c>
      <c r="M1940" t="n">
        <v>6</v>
      </c>
      <c r="N1940" t="n">
        <v>76.52</v>
      </c>
      <c r="O1940" t="n">
        <v>35044.49</v>
      </c>
      <c r="P1940" t="n">
        <v>250.75</v>
      </c>
      <c r="Q1940" t="n">
        <v>444.55</v>
      </c>
      <c r="R1940" t="n">
        <v>66.37</v>
      </c>
      <c r="S1940" t="n">
        <v>48.21</v>
      </c>
      <c r="T1940" t="n">
        <v>3149.49</v>
      </c>
      <c r="U1940" t="n">
        <v>0.73</v>
      </c>
      <c r="V1940" t="n">
        <v>0.78</v>
      </c>
      <c r="W1940" t="n">
        <v>0.18</v>
      </c>
      <c r="X1940" t="n">
        <v>0.18</v>
      </c>
      <c r="Y1940" t="n">
        <v>1</v>
      </c>
      <c r="Z1940" t="n">
        <v>10</v>
      </c>
    </row>
    <row r="1941">
      <c r="A1941" t="n">
        <v>109</v>
      </c>
      <c r="B1941" t="n">
        <v>120</v>
      </c>
      <c r="C1941" t="inlineStr">
        <is>
          <t xml:space="preserve">CONCLUIDO	</t>
        </is>
      </c>
      <c r="D1941" t="n">
        <v>4.8778</v>
      </c>
      <c r="E1941" t="n">
        <v>20.5</v>
      </c>
      <c r="F1941" t="n">
        <v>17.43</v>
      </c>
      <c r="G1941" t="n">
        <v>130.71</v>
      </c>
      <c r="H1941" t="n">
        <v>1.78</v>
      </c>
      <c r="I1941" t="n">
        <v>8</v>
      </c>
      <c r="J1941" t="n">
        <v>282.74</v>
      </c>
      <c r="K1941" t="n">
        <v>57.72</v>
      </c>
      <c r="L1941" t="n">
        <v>28.25</v>
      </c>
      <c r="M1941" t="n">
        <v>6</v>
      </c>
      <c r="N1941" t="n">
        <v>76.77</v>
      </c>
      <c r="O1941" t="n">
        <v>35105.68</v>
      </c>
      <c r="P1941" t="n">
        <v>249.44</v>
      </c>
      <c r="Q1941" t="n">
        <v>444.55</v>
      </c>
      <c r="R1941" t="n">
        <v>65.43000000000001</v>
      </c>
      <c r="S1941" t="n">
        <v>48.21</v>
      </c>
      <c r="T1941" t="n">
        <v>2678.97</v>
      </c>
      <c r="U1941" t="n">
        <v>0.74</v>
      </c>
      <c r="V1941" t="n">
        <v>0.78</v>
      </c>
      <c r="W1941" t="n">
        <v>0.18</v>
      </c>
      <c r="X1941" t="n">
        <v>0.15</v>
      </c>
      <c r="Y1941" t="n">
        <v>1</v>
      </c>
      <c r="Z1941" t="n">
        <v>10</v>
      </c>
    </row>
    <row r="1942">
      <c r="A1942" t="n">
        <v>110</v>
      </c>
      <c r="B1942" t="n">
        <v>120</v>
      </c>
      <c r="C1942" t="inlineStr">
        <is>
          <t xml:space="preserve">CONCLUIDO	</t>
        </is>
      </c>
      <c r="D1942" t="n">
        <v>4.8724</v>
      </c>
      <c r="E1942" t="n">
        <v>20.52</v>
      </c>
      <c r="F1942" t="n">
        <v>17.45</v>
      </c>
      <c r="G1942" t="n">
        <v>130.88</v>
      </c>
      <c r="H1942" t="n">
        <v>1.79</v>
      </c>
      <c r="I1942" t="n">
        <v>8</v>
      </c>
      <c r="J1942" t="n">
        <v>283.24</v>
      </c>
      <c r="K1942" t="n">
        <v>57.72</v>
      </c>
      <c r="L1942" t="n">
        <v>28.5</v>
      </c>
      <c r="M1942" t="n">
        <v>6</v>
      </c>
      <c r="N1942" t="n">
        <v>77.01000000000001</v>
      </c>
      <c r="O1942" t="n">
        <v>35166.96</v>
      </c>
      <c r="P1942" t="n">
        <v>250.05</v>
      </c>
      <c r="Q1942" t="n">
        <v>444.56</v>
      </c>
      <c r="R1942" t="n">
        <v>66.31</v>
      </c>
      <c r="S1942" t="n">
        <v>48.21</v>
      </c>
      <c r="T1942" t="n">
        <v>3121.31</v>
      </c>
      <c r="U1942" t="n">
        <v>0.73</v>
      </c>
      <c r="V1942" t="n">
        <v>0.78</v>
      </c>
      <c r="W1942" t="n">
        <v>0.17</v>
      </c>
      <c r="X1942" t="n">
        <v>0.17</v>
      </c>
      <c r="Y1942" t="n">
        <v>1</v>
      </c>
      <c r="Z1942" t="n">
        <v>10</v>
      </c>
    </row>
    <row r="1943">
      <c r="A1943" t="n">
        <v>111</v>
      </c>
      <c r="B1943" t="n">
        <v>120</v>
      </c>
      <c r="C1943" t="inlineStr">
        <is>
          <t xml:space="preserve">CONCLUIDO	</t>
        </is>
      </c>
      <c r="D1943" t="n">
        <v>4.8604</v>
      </c>
      <c r="E1943" t="n">
        <v>20.57</v>
      </c>
      <c r="F1943" t="n">
        <v>17.5</v>
      </c>
      <c r="G1943" t="n">
        <v>131.26</v>
      </c>
      <c r="H1943" t="n">
        <v>1.8</v>
      </c>
      <c r="I1943" t="n">
        <v>8</v>
      </c>
      <c r="J1943" t="n">
        <v>283.74</v>
      </c>
      <c r="K1943" t="n">
        <v>57.72</v>
      </c>
      <c r="L1943" t="n">
        <v>28.75</v>
      </c>
      <c r="M1943" t="n">
        <v>6</v>
      </c>
      <c r="N1943" t="n">
        <v>77.26000000000001</v>
      </c>
      <c r="O1943" t="n">
        <v>35228.34</v>
      </c>
      <c r="P1943" t="n">
        <v>250.5</v>
      </c>
      <c r="Q1943" t="n">
        <v>444.55</v>
      </c>
      <c r="R1943" t="n">
        <v>68.11</v>
      </c>
      <c r="S1943" t="n">
        <v>48.21</v>
      </c>
      <c r="T1943" t="n">
        <v>4019.81</v>
      </c>
      <c r="U1943" t="n">
        <v>0.71</v>
      </c>
      <c r="V1943" t="n">
        <v>0.78</v>
      </c>
      <c r="W1943" t="n">
        <v>0.17</v>
      </c>
      <c r="X1943" t="n">
        <v>0.22</v>
      </c>
      <c r="Y1943" t="n">
        <v>1</v>
      </c>
      <c r="Z1943" t="n">
        <v>10</v>
      </c>
    </row>
    <row r="1944">
      <c r="A1944" t="n">
        <v>112</v>
      </c>
      <c r="B1944" t="n">
        <v>120</v>
      </c>
      <c r="C1944" t="inlineStr">
        <is>
          <t xml:space="preserve">CONCLUIDO	</t>
        </is>
      </c>
      <c r="D1944" t="n">
        <v>4.8654</v>
      </c>
      <c r="E1944" t="n">
        <v>20.55</v>
      </c>
      <c r="F1944" t="n">
        <v>17.48</v>
      </c>
      <c r="G1944" t="n">
        <v>131.1</v>
      </c>
      <c r="H1944" t="n">
        <v>1.82</v>
      </c>
      <c r="I1944" t="n">
        <v>8</v>
      </c>
      <c r="J1944" t="n">
        <v>284.23</v>
      </c>
      <c r="K1944" t="n">
        <v>57.72</v>
      </c>
      <c r="L1944" t="n">
        <v>29</v>
      </c>
      <c r="M1944" t="n">
        <v>6</v>
      </c>
      <c r="N1944" t="n">
        <v>77.51000000000001</v>
      </c>
      <c r="O1944" t="n">
        <v>35289.82</v>
      </c>
      <c r="P1944" t="n">
        <v>249.04</v>
      </c>
      <c r="Q1944" t="n">
        <v>444.55</v>
      </c>
      <c r="R1944" t="n">
        <v>67.28</v>
      </c>
      <c r="S1944" t="n">
        <v>48.21</v>
      </c>
      <c r="T1944" t="n">
        <v>3606.28</v>
      </c>
      <c r="U1944" t="n">
        <v>0.72</v>
      </c>
      <c r="V1944" t="n">
        <v>0.78</v>
      </c>
      <c r="W1944" t="n">
        <v>0.18</v>
      </c>
      <c r="X1944" t="n">
        <v>0.2</v>
      </c>
      <c r="Y1944" t="n">
        <v>1</v>
      </c>
      <c r="Z1944" t="n">
        <v>10</v>
      </c>
    </row>
    <row r="1945">
      <c r="A1945" t="n">
        <v>113</v>
      </c>
      <c r="B1945" t="n">
        <v>120</v>
      </c>
      <c r="C1945" t="inlineStr">
        <is>
          <t xml:space="preserve">CONCLUIDO	</t>
        </is>
      </c>
      <c r="D1945" t="n">
        <v>4.8647</v>
      </c>
      <c r="E1945" t="n">
        <v>20.56</v>
      </c>
      <c r="F1945" t="n">
        <v>17.48</v>
      </c>
      <c r="G1945" t="n">
        <v>131.12</v>
      </c>
      <c r="H1945" t="n">
        <v>1.83</v>
      </c>
      <c r="I1945" t="n">
        <v>8</v>
      </c>
      <c r="J1945" t="n">
        <v>284.73</v>
      </c>
      <c r="K1945" t="n">
        <v>57.72</v>
      </c>
      <c r="L1945" t="n">
        <v>29.25</v>
      </c>
      <c r="M1945" t="n">
        <v>6</v>
      </c>
      <c r="N1945" t="n">
        <v>77.76000000000001</v>
      </c>
      <c r="O1945" t="n">
        <v>35351.4</v>
      </c>
      <c r="P1945" t="n">
        <v>248.42</v>
      </c>
      <c r="Q1945" t="n">
        <v>444.55</v>
      </c>
      <c r="R1945" t="n">
        <v>67.41</v>
      </c>
      <c r="S1945" t="n">
        <v>48.21</v>
      </c>
      <c r="T1945" t="n">
        <v>3671.89</v>
      </c>
      <c r="U1945" t="n">
        <v>0.72</v>
      </c>
      <c r="V1945" t="n">
        <v>0.78</v>
      </c>
      <c r="W1945" t="n">
        <v>0.18</v>
      </c>
      <c r="X1945" t="n">
        <v>0.21</v>
      </c>
      <c r="Y1945" t="n">
        <v>1</v>
      </c>
      <c r="Z1945" t="n">
        <v>10</v>
      </c>
    </row>
    <row r="1946">
      <c r="A1946" t="n">
        <v>114</v>
      </c>
      <c r="B1946" t="n">
        <v>120</v>
      </c>
      <c r="C1946" t="inlineStr">
        <is>
          <t xml:space="preserve">CONCLUIDO	</t>
        </is>
      </c>
      <c r="D1946" t="n">
        <v>4.8835</v>
      </c>
      <c r="E1946" t="n">
        <v>20.48</v>
      </c>
      <c r="F1946" t="n">
        <v>17.45</v>
      </c>
      <c r="G1946" t="n">
        <v>149.56</v>
      </c>
      <c r="H1946" t="n">
        <v>1.84</v>
      </c>
      <c r="I1946" t="n">
        <v>7</v>
      </c>
      <c r="J1946" t="n">
        <v>285.23</v>
      </c>
      <c r="K1946" t="n">
        <v>57.72</v>
      </c>
      <c r="L1946" t="n">
        <v>29.5</v>
      </c>
      <c r="M1946" t="n">
        <v>5</v>
      </c>
      <c r="N1946" t="n">
        <v>78.01000000000001</v>
      </c>
      <c r="O1946" t="n">
        <v>35413.08</v>
      </c>
      <c r="P1946" t="n">
        <v>247.29</v>
      </c>
      <c r="Q1946" t="n">
        <v>444.55</v>
      </c>
      <c r="R1946" t="n">
        <v>66.28</v>
      </c>
      <c r="S1946" t="n">
        <v>48.21</v>
      </c>
      <c r="T1946" t="n">
        <v>3108.52</v>
      </c>
      <c r="U1946" t="n">
        <v>0.73</v>
      </c>
      <c r="V1946" t="n">
        <v>0.78</v>
      </c>
      <c r="W1946" t="n">
        <v>0.17</v>
      </c>
      <c r="X1946" t="n">
        <v>0.17</v>
      </c>
      <c r="Y1946" t="n">
        <v>1</v>
      </c>
      <c r="Z1946" t="n">
        <v>10</v>
      </c>
    </row>
    <row r="1947">
      <c r="A1947" t="n">
        <v>115</v>
      </c>
      <c r="B1947" t="n">
        <v>120</v>
      </c>
      <c r="C1947" t="inlineStr">
        <is>
          <t xml:space="preserve">CONCLUIDO	</t>
        </is>
      </c>
      <c r="D1947" t="n">
        <v>4.8863</v>
      </c>
      <c r="E1947" t="n">
        <v>20.47</v>
      </c>
      <c r="F1947" t="n">
        <v>17.44</v>
      </c>
      <c r="G1947" t="n">
        <v>149.46</v>
      </c>
      <c r="H1947" t="n">
        <v>1.85</v>
      </c>
      <c r="I1947" t="n">
        <v>7</v>
      </c>
      <c r="J1947" t="n">
        <v>285.73</v>
      </c>
      <c r="K1947" t="n">
        <v>57.72</v>
      </c>
      <c r="L1947" t="n">
        <v>29.75</v>
      </c>
      <c r="M1947" t="n">
        <v>5</v>
      </c>
      <c r="N1947" t="n">
        <v>78.26000000000001</v>
      </c>
      <c r="O1947" t="n">
        <v>35474.86</v>
      </c>
      <c r="P1947" t="n">
        <v>247.96</v>
      </c>
      <c r="Q1947" t="n">
        <v>444.55</v>
      </c>
      <c r="R1947" t="n">
        <v>65.86</v>
      </c>
      <c r="S1947" t="n">
        <v>48.21</v>
      </c>
      <c r="T1947" t="n">
        <v>2898.97</v>
      </c>
      <c r="U1947" t="n">
        <v>0.73</v>
      </c>
      <c r="V1947" t="n">
        <v>0.78</v>
      </c>
      <c r="W1947" t="n">
        <v>0.17</v>
      </c>
      <c r="X1947" t="n">
        <v>0.16</v>
      </c>
      <c r="Y1947" t="n">
        <v>1</v>
      </c>
      <c r="Z1947" t="n">
        <v>10</v>
      </c>
    </row>
    <row r="1948">
      <c r="A1948" t="n">
        <v>116</v>
      </c>
      <c r="B1948" t="n">
        <v>120</v>
      </c>
      <c r="C1948" t="inlineStr">
        <is>
          <t xml:space="preserve">CONCLUIDO	</t>
        </is>
      </c>
      <c r="D1948" t="n">
        <v>4.883</v>
      </c>
      <c r="E1948" t="n">
        <v>20.48</v>
      </c>
      <c r="F1948" t="n">
        <v>17.45</v>
      </c>
      <c r="G1948" t="n">
        <v>149.58</v>
      </c>
      <c r="H1948" t="n">
        <v>1.87</v>
      </c>
      <c r="I1948" t="n">
        <v>7</v>
      </c>
      <c r="J1948" t="n">
        <v>286.24</v>
      </c>
      <c r="K1948" t="n">
        <v>57.72</v>
      </c>
      <c r="L1948" t="n">
        <v>30</v>
      </c>
      <c r="M1948" t="n">
        <v>5</v>
      </c>
      <c r="N1948" t="n">
        <v>78.51000000000001</v>
      </c>
      <c r="O1948" t="n">
        <v>35536.74</v>
      </c>
      <c r="P1948" t="n">
        <v>248.15</v>
      </c>
      <c r="Q1948" t="n">
        <v>444.55</v>
      </c>
      <c r="R1948" t="n">
        <v>66.34999999999999</v>
      </c>
      <c r="S1948" t="n">
        <v>48.21</v>
      </c>
      <c r="T1948" t="n">
        <v>3142.65</v>
      </c>
      <c r="U1948" t="n">
        <v>0.73</v>
      </c>
      <c r="V1948" t="n">
        <v>0.78</v>
      </c>
      <c r="W1948" t="n">
        <v>0.17</v>
      </c>
      <c r="X1948" t="n">
        <v>0.17</v>
      </c>
      <c r="Y1948" t="n">
        <v>1</v>
      </c>
      <c r="Z1948" t="n">
        <v>10</v>
      </c>
    </row>
    <row r="1949">
      <c r="A1949" t="n">
        <v>117</v>
      </c>
      <c r="B1949" t="n">
        <v>120</v>
      </c>
      <c r="C1949" t="inlineStr">
        <is>
          <t xml:space="preserve">CONCLUIDO	</t>
        </is>
      </c>
      <c r="D1949" t="n">
        <v>4.8848</v>
      </c>
      <c r="E1949" t="n">
        <v>20.47</v>
      </c>
      <c r="F1949" t="n">
        <v>17.44</v>
      </c>
      <c r="G1949" t="n">
        <v>149.52</v>
      </c>
      <c r="H1949" t="n">
        <v>1.88</v>
      </c>
      <c r="I1949" t="n">
        <v>7</v>
      </c>
      <c r="J1949" t="n">
        <v>286.74</v>
      </c>
      <c r="K1949" t="n">
        <v>57.72</v>
      </c>
      <c r="L1949" t="n">
        <v>30.25</v>
      </c>
      <c r="M1949" t="n">
        <v>5</v>
      </c>
      <c r="N1949" t="n">
        <v>78.77</v>
      </c>
      <c r="O1949" t="n">
        <v>35598.85</v>
      </c>
      <c r="P1949" t="n">
        <v>248.37</v>
      </c>
      <c r="Q1949" t="n">
        <v>444.55</v>
      </c>
      <c r="R1949" t="n">
        <v>66.04000000000001</v>
      </c>
      <c r="S1949" t="n">
        <v>48.21</v>
      </c>
      <c r="T1949" t="n">
        <v>2988.37</v>
      </c>
      <c r="U1949" t="n">
        <v>0.73</v>
      </c>
      <c r="V1949" t="n">
        <v>0.78</v>
      </c>
      <c r="W1949" t="n">
        <v>0.18</v>
      </c>
      <c r="X1949" t="n">
        <v>0.17</v>
      </c>
      <c r="Y1949" t="n">
        <v>1</v>
      </c>
      <c r="Z1949" t="n">
        <v>10</v>
      </c>
    </row>
    <row r="1950">
      <c r="A1950" t="n">
        <v>118</v>
      </c>
      <c r="B1950" t="n">
        <v>120</v>
      </c>
      <c r="C1950" t="inlineStr">
        <is>
          <t xml:space="preserve">CONCLUIDO	</t>
        </is>
      </c>
      <c r="D1950" t="n">
        <v>4.8865</v>
      </c>
      <c r="E1950" t="n">
        <v>20.46</v>
      </c>
      <c r="F1950" t="n">
        <v>17.44</v>
      </c>
      <c r="G1950" t="n">
        <v>149.46</v>
      </c>
      <c r="H1950" t="n">
        <v>1.89</v>
      </c>
      <c r="I1950" t="n">
        <v>7</v>
      </c>
      <c r="J1950" t="n">
        <v>287.24</v>
      </c>
      <c r="K1950" t="n">
        <v>57.72</v>
      </c>
      <c r="L1950" t="n">
        <v>30.5</v>
      </c>
      <c r="M1950" t="n">
        <v>5</v>
      </c>
      <c r="N1950" t="n">
        <v>79.02</v>
      </c>
      <c r="O1950" t="n">
        <v>35660.94</v>
      </c>
      <c r="P1950" t="n">
        <v>248.64</v>
      </c>
      <c r="Q1950" t="n">
        <v>444.55</v>
      </c>
      <c r="R1950" t="n">
        <v>65.84</v>
      </c>
      <c r="S1950" t="n">
        <v>48.21</v>
      </c>
      <c r="T1950" t="n">
        <v>2888.57</v>
      </c>
      <c r="U1950" t="n">
        <v>0.73</v>
      </c>
      <c r="V1950" t="n">
        <v>0.78</v>
      </c>
      <c r="W1950" t="n">
        <v>0.17</v>
      </c>
      <c r="X1950" t="n">
        <v>0.16</v>
      </c>
      <c r="Y1950" t="n">
        <v>1</v>
      </c>
      <c r="Z1950" t="n">
        <v>10</v>
      </c>
    </row>
    <row r="1951">
      <c r="A1951" t="n">
        <v>119</v>
      </c>
      <c r="B1951" t="n">
        <v>120</v>
      </c>
      <c r="C1951" t="inlineStr">
        <is>
          <t xml:space="preserve">CONCLUIDO	</t>
        </is>
      </c>
      <c r="D1951" t="n">
        <v>4.8853</v>
      </c>
      <c r="E1951" t="n">
        <v>20.47</v>
      </c>
      <c r="F1951" t="n">
        <v>17.44</v>
      </c>
      <c r="G1951" t="n">
        <v>149.5</v>
      </c>
      <c r="H1951" t="n">
        <v>1.9</v>
      </c>
      <c r="I1951" t="n">
        <v>7</v>
      </c>
      <c r="J1951" t="n">
        <v>287.75</v>
      </c>
      <c r="K1951" t="n">
        <v>57.72</v>
      </c>
      <c r="L1951" t="n">
        <v>30.75</v>
      </c>
      <c r="M1951" t="n">
        <v>5</v>
      </c>
      <c r="N1951" t="n">
        <v>79.27</v>
      </c>
      <c r="O1951" t="n">
        <v>35723.13</v>
      </c>
      <c r="P1951" t="n">
        <v>248.7</v>
      </c>
      <c r="Q1951" t="n">
        <v>444.55</v>
      </c>
      <c r="R1951" t="n">
        <v>65.97</v>
      </c>
      <c r="S1951" t="n">
        <v>48.21</v>
      </c>
      <c r="T1951" t="n">
        <v>2957</v>
      </c>
      <c r="U1951" t="n">
        <v>0.73</v>
      </c>
      <c r="V1951" t="n">
        <v>0.78</v>
      </c>
      <c r="W1951" t="n">
        <v>0.18</v>
      </c>
      <c r="X1951" t="n">
        <v>0.17</v>
      </c>
      <c r="Y1951" t="n">
        <v>1</v>
      </c>
      <c r="Z1951" t="n">
        <v>10</v>
      </c>
    </row>
    <row r="1952">
      <c r="A1952" t="n">
        <v>120</v>
      </c>
      <c r="B1952" t="n">
        <v>120</v>
      </c>
      <c r="C1952" t="inlineStr">
        <is>
          <t xml:space="preserve">CONCLUIDO	</t>
        </is>
      </c>
      <c r="D1952" t="n">
        <v>4.8858</v>
      </c>
      <c r="E1952" t="n">
        <v>20.47</v>
      </c>
      <c r="F1952" t="n">
        <v>17.44</v>
      </c>
      <c r="G1952" t="n">
        <v>149.48</v>
      </c>
      <c r="H1952" t="n">
        <v>1.92</v>
      </c>
      <c r="I1952" t="n">
        <v>7</v>
      </c>
      <c r="J1952" t="n">
        <v>288.25</v>
      </c>
      <c r="K1952" t="n">
        <v>57.72</v>
      </c>
      <c r="L1952" t="n">
        <v>31</v>
      </c>
      <c r="M1952" t="n">
        <v>5</v>
      </c>
      <c r="N1952" t="n">
        <v>79.53</v>
      </c>
      <c r="O1952" t="n">
        <v>35785.42</v>
      </c>
      <c r="P1952" t="n">
        <v>248.62</v>
      </c>
      <c r="Q1952" t="n">
        <v>444.56</v>
      </c>
      <c r="R1952" t="n">
        <v>65.84</v>
      </c>
      <c r="S1952" t="n">
        <v>48.21</v>
      </c>
      <c r="T1952" t="n">
        <v>2890.38</v>
      </c>
      <c r="U1952" t="n">
        <v>0.73</v>
      </c>
      <c r="V1952" t="n">
        <v>0.78</v>
      </c>
      <c r="W1952" t="n">
        <v>0.18</v>
      </c>
      <c r="X1952" t="n">
        <v>0.16</v>
      </c>
      <c r="Y1952" t="n">
        <v>1</v>
      </c>
      <c r="Z1952" t="n">
        <v>10</v>
      </c>
    </row>
    <row r="1953">
      <c r="A1953" t="n">
        <v>121</v>
      </c>
      <c r="B1953" t="n">
        <v>120</v>
      </c>
      <c r="C1953" t="inlineStr">
        <is>
          <t xml:space="preserve">CONCLUIDO	</t>
        </is>
      </c>
      <c r="D1953" t="n">
        <v>4.8912</v>
      </c>
      <c r="E1953" t="n">
        <v>20.44</v>
      </c>
      <c r="F1953" t="n">
        <v>17.42</v>
      </c>
      <c r="G1953" t="n">
        <v>149.29</v>
      </c>
      <c r="H1953" t="n">
        <v>1.93</v>
      </c>
      <c r="I1953" t="n">
        <v>7</v>
      </c>
      <c r="J1953" t="n">
        <v>288.76</v>
      </c>
      <c r="K1953" t="n">
        <v>57.72</v>
      </c>
      <c r="L1953" t="n">
        <v>31.25</v>
      </c>
      <c r="M1953" t="n">
        <v>5</v>
      </c>
      <c r="N1953" t="n">
        <v>79.78</v>
      </c>
      <c r="O1953" t="n">
        <v>35847.82</v>
      </c>
      <c r="P1953" t="n">
        <v>248.25</v>
      </c>
      <c r="Q1953" t="n">
        <v>444.55</v>
      </c>
      <c r="R1953" t="n">
        <v>65.01000000000001</v>
      </c>
      <c r="S1953" t="n">
        <v>48.21</v>
      </c>
      <c r="T1953" t="n">
        <v>2473.77</v>
      </c>
      <c r="U1953" t="n">
        <v>0.74</v>
      </c>
      <c r="V1953" t="n">
        <v>0.78</v>
      </c>
      <c r="W1953" t="n">
        <v>0.18</v>
      </c>
      <c r="X1953" t="n">
        <v>0.14</v>
      </c>
      <c r="Y1953" t="n">
        <v>1</v>
      </c>
      <c r="Z1953" t="n">
        <v>10</v>
      </c>
    </row>
    <row r="1954">
      <c r="A1954" t="n">
        <v>122</v>
      </c>
      <c r="B1954" t="n">
        <v>120</v>
      </c>
      <c r="C1954" t="inlineStr">
        <is>
          <t xml:space="preserve">CONCLUIDO	</t>
        </is>
      </c>
      <c r="D1954" t="n">
        <v>4.8946</v>
      </c>
      <c r="E1954" t="n">
        <v>20.43</v>
      </c>
      <c r="F1954" t="n">
        <v>17.4</v>
      </c>
      <c r="G1954" t="n">
        <v>149.17</v>
      </c>
      <c r="H1954" t="n">
        <v>1.94</v>
      </c>
      <c r="I1954" t="n">
        <v>7</v>
      </c>
      <c r="J1954" t="n">
        <v>289.27</v>
      </c>
      <c r="K1954" t="n">
        <v>57.72</v>
      </c>
      <c r="L1954" t="n">
        <v>31.5</v>
      </c>
      <c r="M1954" t="n">
        <v>5</v>
      </c>
      <c r="N1954" t="n">
        <v>80.04000000000001</v>
      </c>
      <c r="O1954" t="n">
        <v>35910.33</v>
      </c>
      <c r="P1954" t="n">
        <v>247.65</v>
      </c>
      <c r="Q1954" t="n">
        <v>444.57</v>
      </c>
      <c r="R1954" t="n">
        <v>64.7</v>
      </c>
      <c r="S1954" t="n">
        <v>48.21</v>
      </c>
      <c r="T1954" t="n">
        <v>2320.47</v>
      </c>
      <c r="U1954" t="n">
        <v>0.75</v>
      </c>
      <c r="V1954" t="n">
        <v>0.78</v>
      </c>
      <c r="W1954" t="n">
        <v>0.17</v>
      </c>
      <c r="X1954" t="n">
        <v>0.13</v>
      </c>
      <c r="Y1954" t="n">
        <v>1</v>
      </c>
      <c r="Z1954" t="n">
        <v>10</v>
      </c>
    </row>
    <row r="1955">
      <c r="A1955" t="n">
        <v>123</v>
      </c>
      <c r="B1955" t="n">
        <v>120</v>
      </c>
      <c r="C1955" t="inlineStr">
        <is>
          <t xml:space="preserve">CONCLUIDO	</t>
        </is>
      </c>
      <c r="D1955" t="n">
        <v>4.8854</v>
      </c>
      <c r="E1955" t="n">
        <v>20.47</v>
      </c>
      <c r="F1955" t="n">
        <v>17.44</v>
      </c>
      <c r="G1955" t="n">
        <v>149.5</v>
      </c>
      <c r="H1955" t="n">
        <v>1.95</v>
      </c>
      <c r="I1955" t="n">
        <v>7</v>
      </c>
      <c r="J1955" t="n">
        <v>289.77</v>
      </c>
      <c r="K1955" t="n">
        <v>57.72</v>
      </c>
      <c r="L1955" t="n">
        <v>31.75</v>
      </c>
      <c r="M1955" t="n">
        <v>5</v>
      </c>
      <c r="N1955" t="n">
        <v>80.3</v>
      </c>
      <c r="O1955" t="n">
        <v>35972.93</v>
      </c>
      <c r="P1955" t="n">
        <v>247.86</v>
      </c>
      <c r="Q1955" t="n">
        <v>444.55</v>
      </c>
      <c r="R1955" t="n">
        <v>66.06999999999999</v>
      </c>
      <c r="S1955" t="n">
        <v>48.21</v>
      </c>
      <c r="T1955" t="n">
        <v>3004.56</v>
      </c>
      <c r="U1955" t="n">
        <v>0.73</v>
      </c>
      <c r="V1955" t="n">
        <v>0.78</v>
      </c>
      <c r="W1955" t="n">
        <v>0.17</v>
      </c>
      <c r="X1955" t="n">
        <v>0.16</v>
      </c>
      <c r="Y1955" t="n">
        <v>1</v>
      </c>
      <c r="Z1955" t="n">
        <v>10</v>
      </c>
    </row>
    <row r="1956">
      <c r="A1956" t="n">
        <v>124</v>
      </c>
      <c r="B1956" t="n">
        <v>120</v>
      </c>
      <c r="C1956" t="inlineStr">
        <is>
          <t xml:space="preserve">CONCLUIDO	</t>
        </is>
      </c>
      <c r="D1956" t="n">
        <v>4.8812</v>
      </c>
      <c r="E1956" t="n">
        <v>20.49</v>
      </c>
      <c r="F1956" t="n">
        <v>17.46</v>
      </c>
      <c r="G1956" t="n">
        <v>149.65</v>
      </c>
      <c r="H1956" t="n">
        <v>1.96</v>
      </c>
      <c r="I1956" t="n">
        <v>7</v>
      </c>
      <c r="J1956" t="n">
        <v>290.28</v>
      </c>
      <c r="K1956" t="n">
        <v>57.72</v>
      </c>
      <c r="L1956" t="n">
        <v>32</v>
      </c>
      <c r="M1956" t="n">
        <v>5</v>
      </c>
      <c r="N1956" t="n">
        <v>80.56</v>
      </c>
      <c r="O1956" t="n">
        <v>36035.65</v>
      </c>
      <c r="P1956" t="n">
        <v>247.74</v>
      </c>
      <c r="Q1956" t="n">
        <v>444.55</v>
      </c>
      <c r="R1956" t="n">
        <v>66.67</v>
      </c>
      <c r="S1956" t="n">
        <v>48.21</v>
      </c>
      <c r="T1956" t="n">
        <v>3303.74</v>
      </c>
      <c r="U1956" t="n">
        <v>0.72</v>
      </c>
      <c r="V1956" t="n">
        <v>0.78</v>
      </c>
      <c r="W1956" t="n">
        <v>0.17</v>
      </c>
      <c r="X1956" t="n">
        <v>0.18</v>
      </c>
      <c r="Y1956" t="n">
        <v>1</v>
      </c>
      <c r="Z1956" t="n">
        <v>10</v>
      </c>
    </row>
    <row r="1957">
      <c r="A1957" t="n">
        <v>125</v>
      </c>
      <c r="B1957" t="n">
        <v>120</v>
      </c>
      <c r="C1957" t="inlineStr">
        <is>
          <t xml:space="preserve">CONCLUIDO	</t>
        </is>
      </c>
      <c r="D1957" t="n">
        <v>4.8836</v>
      </c>
      <c r="E1957" t="n">
        <v>20.48</v>
      </c>
      <c r="F1957" t="n">
        <v>17.45</v>
      </c>
      <c r="G1957" t="n">
        <v>149.56</v>
      </c>
      <c r="H1957" t="n">
        <v>1.97</v>
      </c>
      <c r="I1957" t="n">
        <v>7</v>
      </c>
      <c r="J1957" t="n">
        <v>290.79</v>
      </c>
      <c r="K1957" t="n">
        <v>57.72</v>
      </c>
      <c r="L1957" t="n">
        <v>32.25</v>
      </c>
      <c r="M1957" t="n">
        <v>5</v>
      </c>
      <c r="N1957" t="n">
        <v>80.81999999999999</v>
      </c>
      <c r="O1957" t="n">
        <v>36098.46</v>
      </c>
      <c r="P1957" t="n">
        <v>247.54</v>
      </c>
      <c r="Q1957" t="n">
        <v>444.55</v>
      </c>
      <c r="R1957" t="n">
        <v>66.26000000000001</v>
      </c>
      <c r="S1957" t="n">
        <v>48.21</v>
      </c>
      <c r="T1957" t="n">
        <v>3099.04</v>
      </c>
      <c r="U1957" t="n">
        <v>0.73</v>
      </c>
      <c r="V1957" t="n">
        <v>0.78</v>
      </c>
      <c r="W1957" t="n">
        <v>0.18</v>
      </c>
      <c r="X1957" t="n">
        <v>0.17</v>
      </c>
      <c r="Y1957" t="n">
        <v>1</v>
      </c>
      <c r="Z1957" t="n">
        <v>10</v>
      </c>
    </row>
    <row r="1958">
      <c r="A1958" t="n">
        <v>126</v>
      </c>
      <c r="B1958" t="n">
        <v>120</v>
      </c>
      <c r="C1958" t="inlineStr">
        <is>
          <t xml:space="preserve">CONCLUIDO	</t>
        </is>
      </c>
      <c r="D1958" t="n">
        <v>4.8847</v>
      </c>
      <c r="E1958" t="n">
        <v>20.47</v>
      </c>
      <c r="F1958" t="n">
        <v>17.44</v>
      </c>
      <c r="G1958" t="n">
        <v>149.52</v>
      </c>
      <c r="H1958" t="n">
        <v>1.99</v>
      </c>
      <c r="I1958" t="n">
        <v>7</v>
      </c>
      <c r="J1958" t="n">
        <v>291.3</v>
      </c>
      <c r="K1958" t="n">
        <v>57.72</v>
      </c>
      <c r="L1958" t="n">
        <v>32.5</v>
      </c>
      <c r="M1958" t="n">
        <v>5</v>
      </c>
      <c r="N1958" t="n">
        <v>81.08</v>
      </c>
      <c r="O1958" t="n">
        <v>36161.39</v>
      </c>
      <c r="P1958" t="n">
        <v>247.01</v>
      </c>
      <c r="Q1958" t="n">
        <v>444.55</v>
      </c>
      <c r="R1958" t="n">
        <v>66.02</v>
      </c>
      <c r="S1958" t="n">
        <v>48.21</v>
      </c>
      <c r="T1958" t="n">
        <v>2980.11</v>
      </c>
      <c r="U1958" t="n">
        <v>0.73</v>
      </c>
      <c r="V1958" t="n">
        <v>0.78</v>
      </c>
      <c r="W1958" t="n">
        <v>0.18</v>
      </c>
      <c r="X1958" t="n">
        <v>0.17</v>
      </c>
      <c r="Y1958" t="n">
        <v>1</v>
      </c>
      <c r="Z1958" t="n">
        <v>10</v>
      </c>
    </row>
    <row r="1959">
      <c r="A1959" t="n">
        <v>127</v>
      </c>
      <c r="B1959" t="n">
        <v>120</v>
      </c>
      <c r="C1959" t="inlineStr">
        <is>
          <t xml:space="preserve">CONCLUIDO	</t>
        </is>
      </c>
      <c r="D1959" t="n">
        <v>4.8835</v>
      </c>
      <c r="E1959" t="n">
        <v>20.48</v>
      </c>
      <c r="F1959" t="n">
        <v>17.45</v>
      </c>
      <c r="G1959" t="n">
        <v>149.56</v>
      </c>
      <c r="H1959" t="n">
        <v>2</v>
      </c>
      <c r="I1959" t="n">
        <v>7</v>
      </c>
      <c r="J1959" t="n">
        <v>291.81</v>
      </c>
      <c r="K1959" t="n">
        <v>57.72</v>
      </c>
      <c r="L1959" t="n">
        <v>32.75</v>
      </c>
      <c r="M1959" t="n">
        <v>5</v>
      </c>
      <c r="N1959" t="n">
        <v>81.34</v>
      </c>
      <c r="O1959" t="n">
        <v>36224.42</v>
      </c>
      <c r="P1959" t="n">
        <v>246.79</v>
      </c>
      <c r="Q1959" t="n">
        <v>444.55</v>
      </c>
      <c r="R1959" t="n">
        <v>66.28</v>
      </c>
      <c r="S1959" t="n">
        <v>48.21</v>
      </c>
      <c r="T1959" t="n">
        <v>3109.23</v>
      </c>
      <c r="U1959" t="n">
        <v>0.73</v>
      </c>
      <c r="V1959" t="n">
        <v>0.78</v>
      </c>
      <c r="W1959" t="n">
        <v>0.17</v>
      </c>
      <c r="X1959" t="n">
        <v>0.17</v>
      </c>
      <c r="Y1959" t="n">
        <v>1</v>
      </c>
      <c r="Z1959" t="n">
        <v>10</v>
      </c>
    </row>
    <row r="1960">
      <c r="A1960" t="n">
        <v>128</v>
      </c>
      <c r="B1960" t="n">
        <v>120</v>
      </c>
      <c r="C1960" t="inlineStr">
        <is>
          <t xml:space="preserve">CONCLUIDO	</t>
        </is>
      </c>
      <c r="D1960" t="n">
        <v>4.8823</v>
      </c>
      <c r="E1960" t="n">
        <v>20.48</v>
      </c>
      <c r="F1960" t="n">
        <v>17.45</v>
      </c>
      <c r="G1960" t="n">
        <v>149.61</v>
      </c>
      <c r="H1960" t="n">
        <v>2.01</v>
      </c>
      <c r="I1960" t="n">
        <v>7</v>
      </c>
      <c r="J1960" t="n">
        <v>292.32</v>
      </c>
      <c r="K1960" t="n">
        <v>57.72</v>
      </c>
      <c r="L1960" t="n">
        <v>33</v>
      </c>
      <c r="M1960" t="n">
        <v>5</v>
      </c>
      <c r="N1960" t="n">
        <v>81.59999999999999</v>
      </c>
      <c r="O1960" t="n">
        <v>36287.56</v>
      </c>
      <c r="P1960" t="n">
        <v>246.98</v>
      </c>
      <c r="Q1960" t="n">
        <v>444.55</v>
      </c>
      <c r="R1960" t="n">
        <v>66.5</v>
      </c>
      <c r="S1960" t="n">
        <v>48.21</v>
      </c>
      <c r="T1960" t="n">
        <v>3218.26</v>
      </c>
      <c r="U1960" t="n">
        <v>0.72</v>
      </c>
      <c r="V1960" t="n">
        <v>0.78</v>
      </c>
      <c r="W1960" t="n">
        <v>0.17</v>
      </c>
      <c r="X1960" t="n">
        <v>0.18</v>
      </c>
      <c r="Y1960" t="n">
        <v>1</v>
      </c>
      <c r="Z1960" t="n">
        <v>10</v>
      </c>
    </row>
    <row r="1961">
      <c r="A1961" t="n">
        <v>129</v>
      </c>
      <c r="B1961" t="n">
        <v>120</v>
      </c>
      <c r="C1961" t="inlineStr">
        <is>
          <t xml:space="preserve">CONCLUIDO	</t>
        </is>
      </c>
      <c r="D1961" t="n">
        <v>4.8812</v>
      </c>
      <c r="E1961" t="n">
        <v>20.49</v>
      </c>
      <c r="F1961" t="n">
        <v>17.46</v>
      </c>
      <c r="G1961" t="n">
        <v>149.65</v>
      </c>
      <c r="H1961" t="n">
        <v>2.02</v>
      </c>
      <c r="I1961" t="n">
        <v>7</v>
      </c>
      <c r="J1961" t="n">
        <v>292.84</v>
      </c>
      <c r="K1961" t="n">
        <v>57.72</v>
      </c>
      <c r="L1961" t="n">
        <v>33.25</v>
      </c>
      <c r="M1961" t="n">
        <v>5</v>
      </c>
      <c r="N1961" t="n">
        <v>81.86</v>
      </c>
      <c r="O1961" t="n">
        <v>36350.81</v>
      </c>
      <c r="P1961" t="n">
        <v>246.95</v>
      </c>
      <c r="Q1961" t="n">
        <v>444.57</v>
      </c>
      <c r="R1961" t="n">
        <v>66.5</v>
      </c>
      <c r="S1961" t="n">
        <v>48.21</v>
      </c>
      <c r="T1961" t="n">
        <v>3218.53</v>
      </c>
      <c r="U1961" t="n">
        <v>0.72</v>
      </c>
      <c r="V1961" t="n">
        <v>0.78</v>
      </c>
      <c r="W1961" t="n">
        <v>0.18</v>
      </c>
      <c r="X1961" t="n">
        <v>0.18</v>
      </c>
      <c r="Y1961" t="n">
        <v>1</v>
      </c>
      <c r="Z1961" t="n">
        <v>10</v>
      </c>
    </row>
    <row r="1962">
      <c r="A1962" t="n">
        <v>130</v>
      </c>
      <c r="B1962" t="n">
        <v>120</v>
      </c>
      <c r="C1962" t="inlineStr">
        <is>
          <t xml:space="preserve">CONCLUIDO	</t>
        </is>
      </c>
      <c r="D1962" t="n">
        <v>4.8842</v>
      </c>
      <c r="E1962" t="n">
        <v>20.47</v>
      </c>
      <c r="F1962" t="n">
        <v>17.45</v>
      </c>
      <c r="G1962" t="n">
        <v>149.54</v>
      </c>
      <c r="H1962" t="n">
        <v>2.03</v>
      </c>
      <c r="I1962" t="n">
        <v>7</v>
      </c>
      <c r="J1962" t="n">
        <v>293.35</v>
      </c>
      <c r="K1962" t="n">
        <v>57.72</v>
      </c>
      <c r="L1962" t="n">
        <v>33.5</v>
      </c>
      <c r="M1962" t="n">
        <v>5</v>
      </c>
      <c r="N1962" t="n">
        <v>82.13</v>
      </c>
      <c r="O1962" t="n">
        <v>36414.16</v>
      </c>
      <c r="P1962" t="n">
        <v>246.71</v>
      </c>
      <c r="Q1962" t="n">
        <v>444.55</v>
      </c>
      <c r="R1962" t="n">
        <v>66.16</v>
      </c>
      <c r="S1962" t="n">
        <v>48.21</v>
      </c>
      <c r="T1962" t="n">
        <v>3047.91</v>
      </c>
      <c r="U1962" t="n">
        <v>0.73</v>
      </c>
      <c r="V1962" t="n">
        <v>0.78</v>
      </c>
      <c r="W1962" t="n">
        <v>0.18</v>
      </c>
      <c r="X1962" t="n">
        <v>0.17</v>
      </c>
      <c r="Y1962" t="n">
        <v>1</v>
      </c>
      <c r="Z1962" t="n">
        <v>10</v>
      </c>
    </row>
    <row r="1963">
      <c r="A1963" t="n">
        <v>131</v>
      </c>
      <c r="B1963" t="n">
        <v>120</v>
      </c>
      <c r="C1963" t="inlineStr">
        <is>
          <t xml:space="preserve">CONCLUIDO	</t>
        </is>
      </c>
      <c r="D1963" t="n">
        <v>4.88</v>
      </c>
      <c r="E1963" t="n">
        <v>20.49</v>
      </c>
      <c r="F1963" t="n">
        <v>17.46</v>
      </c>
      <c r="G1963" t="n">
        <v>149.69</v>
      </c>
      <c r="H1963" t="n">
        <v>2.05</v>
      </c>
      <c r="I1963" t="n">
        <v>7</v>
      </c>
      <c r="J1963" t="n">
        <v>293.87</v>
      </c>
      <c r="K1963" t="n">
        <v>57.72</v>
      </c>
      <c r="L1963" t="n">
        <v>33.75</v>
      </c>
      <c r="M1963" t="n">
        <v>5</v>
      </c>
      <c r="N1963" t="n">
        <v>82.39</v>
      </c>
      <c r="O1963" t="n">
        <v>36477.63</v>
      </c>
      <c r="P1963" t="n">
        <v>246.71</v>
      </c>
      <c r="Q1963" t="n">
        <v>444.57</v>
      </c>
      <c r="R1963" t="n">
        <v>66.73999999999999</v>
      </c>
      <c r="S1963" t="n">
        <v>48.21</v>
      </c>
      <c r="T1963" t="n">
        <v>3341.5</v>
      </c>
      <c r="U1963" t="n">
        <v>0.72</v>
      </c>
      <c r="V1963" t="n">
        <v>0.78</v>
      </c>
      <c r="W1963" t="n">
        <v>0.18</v>
      </c>
      <c r="X1963" t="n">
        <v>0.19</v>
      </c>
      <c r="Y1963" t="n">
        <v>1</v>
      </c>
      <c r="Z1963" t="n">
        <v>10</v>
      </c>
    </row>
    <row r="1964">
      <c r="A1964" t="n">
        <v>132</v>
      </c>
      <c r="B1964" t="n">
        <v>120</v>
      </c>
      <c r="C1964" t="inlineStr">
        <is>
          <t xml:space="preserve">CONCLUIDO	</t>
        </is>
      </c>
      <c r="D1964" t="n">
        <v>4.8858</v>
      </c>
      <c r="E1964" t="n">
        <v>20.47</v>
      </c>
      <c r="F1964" t="n">
        <v>17.44</v>
      </c>
      <c r="G1964" t="n">
        <v>149.48</v>
      </c>
      <c r="H1964" t="n">
        <v>2.06</v>
      </c>
      <c r="I1964" t="n">
        <v>7</v>
      </c>
      <c r="J1964" t="n">
        <v>294.38</v>
      </c>
      <c r="K1964" t="n">
        <v>57.72</v>
      </c>
      <c r="L1964" t="n">
        <v>34</v>
      </c>
      <c r="M1964" t="n">
        <v>5</v>
      </c>
      <c r="N1964" t="n">
        <v>82.66</v>
      </c>
      <c r="O1964" t="n">
        <v>36541.2</v>
      </c>
      <c r="P1964" t="n">
        <v>246.11</v>
      </c>
      <c r="Q1964" t="n">
        <v>444.55</v>
      </c>
      <c r="R1964" t="n">
        <v>65.83</v>
      </c>
      <c r="S1964" t="n">
        <v>48.21</v>
      </c>
      <c r="T1964" t="n">
        <v>2885.52</v>
      </c>
      <c r="U1964" t="n">
        <v>0.73</v>
      </c>
      <c r="V1964" t="n">
        <v>0.78</v>
      </c>
      <c r="W1964" t="n">
        <v>0.18</v>
      </c>
      <c r="X1964" t="n">
        <v>0.16</v>
      </c>
      <c r="Y1964" t="n">
        <v>1</v>
      </c>
      <c r="Z1964" t="n">
        <v>10</v>
      </c>
    </row>
    <row r="1965">
      <c r="A1965" t="n">
        <v>133</v>
      </c>
      <c r="B1965" t="n">
        <v>120</v>
      </c>
      <c r="C1965" t="inlineStr">
        <is>
          <t xml:space="preserve">CONCLUIDO	</t>
        </is>
      </c>
      <c r="D1965" t="n">
        <v>4.8874</v>
      </c>
      <c r="E1965" t="n">
        <v>20.46</v>
      </c>
      <c r="F1965" t="n">
        <v>17.43</v>
      </c>
      <c r="G1965" t="n">
        <v>149.43</v>
      </c>
      <c r="H1965" t="n">
        <v>2.07</v>
      </c>
      <c r="I1965" t="n">
        <v>7</v>
      </c>
      <c r="J1965" t="n">
        <v>294.9</v>
      </c>
      <c r="K1965" t="n">
        <v>57.72</v>
      </c>
      <c r="L1965" t="n">
        <v>34.25</v>
      </c>
      <c r="M1965" t="n">
        <v>5</v>
      </c>
      <c r="N1965" t="n">
        <v>82.92</v>
      </c>
      <c r="O1965" t="n">
        <v>36604.89</v>
      </c>
      <c r="P1965" t="n">
        <v>245.19</v>
      </c>
      <c r="Q1965" t="n">
        <v>444.55</v>
      </c>
      <c r="R1965" t="n">
        <v>65.68000000000001</v>
      </c>
      <c r="S1965" t="n">
        <v>48.21</v>
      </c>
      <c r="T1965" t="n">
        <v>2810.45</v>
      </c>
      <c r="U1965" t="n">
        <v>0.73</v>
      </c>
      <c r="V1965" t="n">
        <v>0.78</v>
      </c>
      <c r="W1965" t="n">
        <v>0.18</v>
      </c>
      <c r="X1965" t="n">
        <v>0.16</v>
      </c>
      <c r="Y1965" t="n">
        <v>1</v>
      </c>
      <c r="Z1965" t="n">
        <v>10</v>
      </c>
    </row>
    <row r="1966">
      <c r="A1966" t="n">
        <v>134</v>
      </c>
      <c r="B1966" t="n">
        <v>120</v>
      </c>
      <c r="C1966" t="inlineStr">
        <is>
          <t xml:space="preserve">CONCLUIDO	</t>
        </is>
      </c>
      <c r="D1966" t="n">
        <v>4.8879</v>
      </c>
      <c r="E1966" t="n">
        <v>20.46</v>
      </c>
      <c r="F1966" t="n">
        <v>17.43</v>
      </c>
      <c r="G1966" t="n">
        <v>149.41</v>
      </c>
      <c r="H1966" t="n">
        <v>2.08</v>
      </c>
      <c r="I1966" t="n">
        <v>7</v>
      </c>
      <c r="J1966" t="n">
        <v>295.41</v>
      </c>
      <c r="K1966" t="n">
        <v>57.72</v>
      </c>
      <c r="L1966" t="n">
        <v>34.5</v>
      </c>
      <c r="M1966" t="n">
        <v>5</v>
      </c>
      <c r="N1966" t="n">
        <v>83.19</v>
      </c>
      <c r="O1966" t="n">
        <v>36668.68</v>
      </c>
      <c r="P1966" t="n">
        <v>244.06</v>
      </c>
      <c r="Q1966" t="n">
        <v>444.55</v>
      </c>
      <c r="R1966" t="n">
        <v>65.59</v>
      </c>
      <c r="S1966" t="n">
        <v>48.21</v>
      </c>
      <c r="T1966" t="n">
        <v>2766.06</v>
      </c>
      <c r="U1966" t="n">
        <v>0.73</v>
      </c>
      <c r="V1966" t="n">
        <v>0.78</v>
      </c>
      <c r="W1966" t="n">
        <v>0.18</v>
      </c>
      <c r="X1966" t="n">
        <v>0.15</v>
      </c>
      <c r="Y1966" t="n">
        <v>1</v>
      </c>
      <c r="Z1966" t="n">
        <v>10</v>
      </c>
    </row>
    <row r="1967">
      <c r="A1967" t="n">
        <v>135</v>
      </c>
      <c r="B1967" t="n">
        <v>120</v>
      </c>
      <c r="C1967" t="inlineStr">
        <is>
          <t xml:space="preserve">CONCLUIDO	</t>
        </is>
      </c>
      <c r="D1967" t="n">
        <v>4.9107</v>
      </c>
      <c r="E1967" t="n">
        <v>20.36</v>
      </c>
      <c r="F1967" t="n">
        <v>17.38</v>
      </c>
      <c r="G1967" t="n">
        <v>173.82</v>
      </c>
      <c r="H1967" t="n">
        <v>2.09</v>
      </c>
      <c r="I1967" t="n">
        <v>6</v>
      </c>
      <c r="J1967" t="n">
        <v>295.93</v>
      </c>
      <c r="K1967" t="n">
        <v>57.72</v>
      </c>
      <c r="L1967" t="n">
        <v>34.75</v>
      </c>
      <c r="M1967" t="n">
        <v>4</v>
      </c>
      <c r="N1967" t="n">
        <v>83.45999999999999</v>
      </c>
      <c r="O1967" t="n">
        <v>36732.59</v>
      </c>
      <c r="P1967" t="n">
        <v>242.79</v>
      </c>
      <c r="Q1967" t="n">
        <v>444.56</v>
      </c>
      <c r="R1967" t="n">
        <v>63.93</v>
      </c>
      <c r="S1967" t="n">
        <v>48.21</v>
      </c>
      <c r="T1967" t="n">
        <v>1940.63</v>
      </c>
      <c r="U1967" t="n">
        <v>0.75</v>
      </c>
      <c r="V1967" t="n">
        <v>0.78</v>
      </c>
      <c r="W1967" t="n">
        <v>0.17</v>
      </c>
      <c r="X1967" t="n">
        <v>0.1</v>
      </c>
      <c r="Y1967" t="n">
        <v>1</v>
      </c>
      <c r="Z1967" t="n">
        <v>10</v>
      </c>
    </row>
    <row r="1968">
      <c r="A1968" t="n">
        <v>136</v>
      </c>
      <c r="B1968" t="n">
        <v>120</v>
      </c>
      <c r="C1968" t="inlineStr">
        <is>
          <t xml:space="preserve">CONCLUIDO	</t>
        </is>
      </c>
      <c r="D1968" t="n">
        <v>4.9059</v>
      </c>
      <c r="E1968" t="n">
        <v>20.38</v>
      </c>
      <c r="F1968" t="n">
        <v>17.4</v>
      </c>
      <c r="G1968" t="n">
        <v>174.01</v>
      </c>
      <c r="H1968" t="n">
        <v>2.1</v>
      </c>
      <c r="I1968" t="n">
        <v>6</v>
      </c>
      <c r="J1968" t="n">
        <v>296.45</v>
      </c>
      <c r="K1968" t="n">
        <v>57.72</v>
      </c>
      <c r="L1968" t="n">
        <v>35</v>
      </c>
      <c r="M1968" t="n">
        <v>4</v>
      </c>
      <c r="N1968" t="n">
        <v>83.73</v>
      </c>
      <c r="O1968" t="n">
        <v>36796.61</v>
      </c>
      <c r="P1968" t="n">
        <v>243.57</v>
      </c>
      <c r="Q1968" t="n">
        <v>444.55</v>
      </c>
      <c r="R1968" t="n">
        <v>64.7</v>
      </c>
      <c r="S1968" t="n">
        <v>48.21</v>
      </c>
      <c r="T1968" t="n">
        <v>2325.77</v>
      </c>
      <c r="U1968" t="n">
        <v>0.75</v>
      </c>
      <c r="V1968" t="n">
        <v>0.78</v>
      </c>
      <c r="W1968" t="n">
        <v>0.17</v>
      </c>
      <c r="X1968" t="n">
        <v>0.12</v>
      </c>
      <c r="Y1968" t="n">
        <v>1</v>
      </c>
      <c r="Z1968" t="n">
        <v>10</v>
      </c>
    </row>
    <row r="1969">
      <c r="A1969" t="n">
        <v>137</v>
      </c>
      <c r="B1969" t="n">
        <v>120</v>
      </c>
      <c r="C1969" t="inlineStr">
        <is>
          <t xml:space="preserve">CONCLUIDO	</t>
        </is>
      </c>
      <c r="D1969" t="n">
        <v>4.8987</v>
      </c>
      <c r="E1969" t="n">
        <v>20.41</v>
      </c>
      <c r="F1969" t="n">
        <v>17.43</v>
      </c>
      <c r="G1969" t="n">
        <v>174.31</v>
      </c>
      <c r="H1969" t="n">
        <v>2.11</v>
      </c>
      <c r="I1969" t="n">
        <v>6</v>
      </c>
      <c r="J1969" t="n">
        <v>296.97</v>
      </c>
      <c r="K1969" t="n">
        <v>57.72</v>
      </c>
      <c r="L1969" t="n">
        <v>35.25</v>
      </c>
      <c r="M1969" t="n">
        <v>4</v>
      </c>
      <c r="N1969" t="n">
        <v>84</v>
      </c>
      <c r="O1969" t="n">
        <v>36860.74</v>
      </c>
      <c r="P1969" t="n">
        <v>244.15</v>
      </c>
      <c r="Q1969" t="n">
        <v>444.55</v>
      </c>
      <c r="R1969" t="n">
        <v>65.8</v>
      </c>
      <c r="S1969" t="n">
        <v>48.21</v>
      </c>
      <c r="T1969" t="n">
        <v>2874.67</v>
      </c>
      <c r="U1969" t="n">
        <v>0.73</v>
      </c>
      <c r="V1969" t="n">
        <v>0.78</v>
      </c>
      <c r="W1969" t="n">
        <v>0.17</v>
      </c>
      <c r="X1969" t="n">
        <v>0.15</v>
      </c>
      <c r="Y1969" t="n">
        <v>1</v>
      </c>
      <c r="Z1969" t="n">
        <v>10</v>
      </c>
    </row>
    <row r="1970">
      <c r="A1970" t="n">
        <v>138</v>
      </c>
      <c r="B1970" t="n">
        <v>120</v>
      </c>
      <c r="C1970" t="inlineStr">
        <is>
          <t xml:space="preserve">CONCLUIDO	</t>
        </is>
      </c>
      <c r="D1970" t="n">
        <v>4.9012</v>
      </c>
      <c r="E1970" t="n">
        <v>20.4</v>
      </c>
      <c r="F1970" t="n">
        <v>17.42</v>
      </c>
      <c r="G1970" t="n">
        <v>174.21</v>
      </c>
      <c r="H1970" t="n">
        <v>2.13</v>
      </c>
      <c r="I1970" t="n">
        <v>6</v>
      </c>
      <c r="J1970" t="n">
        <v>297.49</v>
      </c>
      <c r="K1970" t="n">
        <v>57.72</v>
      </c>
      <c r="L1970" t="n">
        <v>35.5</v>
      </c>
      <c r="M1970" t="n">
        <v>4</v>
      </c>
      <c r="N1970" t="n">
        <v>84.27</v>
      </c>
      <c r="O1970" t="n">
        <v>36924.99</v>
      </c>
      <c r="P1970" t="n">
        <v>244.2</v>
      </c>
      <c r="Q1970" t="n">
        <v>444.55</v>
      </c>
      <c r="R1970" t="n">
        <v>65.31999999999999</v>
      </c>
      <c r="S1970" t="n">
        <v>48.21</v>
      </c>
      <c r="T1970" t="n">
        <v>2636.73</v>
      </c>
      <c r="U1970" t="n">
        <v>0.74</v>
      </c>
      <c r="V1970" t="n">
        <v>0.78</v>
      </c>
      <c r="W1970" t="n">
        <v>0.17</v>
      </c>
      <c r="X1970" t="n">
        <v>0.14</v>
      </c>
      <c r="Y1970" t="n">
        <v>1</v>
      </c>
      <c r="Z1970" t="n">
        <v>10</v>
      </c>
    </row>
    <row r="1971">
      <c r="A1971" t="n">
        <v>139</v>
      </c>
      <c r="B1971" t="n">
        <v>120</v>
      </c>
      <c r="C1971" t="inlineStr">
        <is>
          <t xml:space="preserve">CONCLUIDO	</t>
        </is>
      </c>
      <c r="D1971" t="n">
        <v>4.9052</v>
      </c>
      <c r="E1971" t="n">
        <v>20.39</v>
      </c>
      <c r="F1971" t="n">
        <v>17.4</v>
      </c>
      <c r="G1971" t="n">
        <v>174.04</v>
      </c>
      <c r="H1971" t="n">
        <v>2.14</v>
      </c>
      <c r="I1971" t="n">
        <v>6</v>
      </c>
      <c r="J1971" t="n">
        <v>298.01</v>
      </c>
      <c r="K1971" t="n">
        <v>57.72</v>
      </c>
      <c r="L1971" t="n">
        <v>35.75</v>
      </c>
      <c r="M1971" t="n">
        <v>4</v>
      </c>
      <c r="N1971" t="n">
        <v>84.54000000000001</v>
      </c>
      <c r="O1971" t="n">
        <v>36989.35</v>
      </c>
      <c r="P1971" t="n">
        <v>244.31</v>
      </c>
      <c r="Q1971" t="n">
        <v>444.55</v>
      </c>
      <c r="R1971" t="n">
        <v>64.73999999999999</v>
      </c>
      <c r="S1971" t="n">
        <v>48.21</v>
      </c>
      <c r="T1971" t="n">
        <v>2346.15</v>
      </c>
      <c r="U1971" t="n">
        <v>0.74</v>
      </c>
      <c r="V1971" t="n">
        <v>0.78</v>
      </c>
      <c r="W1971" t="n">
        <v>0.17</v>
      </c>
      <c r="X1971" t="n">
        <v>0.13</v>
      </c>
      <c r="Y1971" t="n">
        <v>1</v>
      </c>
      <c r="Z1971" t="n">
        <v>10</v>
      </c>
    </row>
    <row r="1972">
      <c r="A1972" t="n">
        <v>140</v>
      </c>
      <c r="B1972" t="n">
        <v>120</v>
      </c>
      <c r="C1972" t="inlineStr">
        <is>
          <t xml:space="preserve">CONCLUIDO	</t>
        </is>
      </c>
      <c r="D1972" t="n">
        <v>4.903</v>
      </c>
      <c r="E1972" t="n">
        <v>20.4</v>
      </c>
      <c r="F1972" t="n">
        <v>17.41</v>
      </c>
      <c r="G1972" t="n">
        <v>174.14</v>
      </c>
      <c r="H1972" t="n">
        <v>2.15</v>
      </c>
      <c r="I1972" t="n">
        <v>6</v>
      </c>
      <c r="J1972" t="n">
        <v>298.54</v>
      </c>
      <c r="K1972" t="n">
        <v>57.72</v>
      </c>
      <c r="L1972" t="n">
        <v>36</v>
      </c>
      <c r="M1972" t="n">
        <v>4</v>
      </c>
      <c r="N1972" t="n">
        <v>84.81</v>
      </c>
      <c r="O1972" t="n">
        <v>37053.82</v>
      </c>
      <c r="P1972" t="n">
        <v>245.15</v>
      </c>
      <c r="Q1972" t="n">
        <v>444.55</v>
      </c>
      <c r="R1972" t="n">
        <v>65.11</v>
      </c>
      <c r="S1972" t="n">
        <v>48.21</v>
      </c>
      <c r="T1972" t="n">
        <v>2531.86</v>
      </c>
      <c r="U1972" t="n">
        <v>0.74</v>
      </c>
      <c r="V1972" t="n">
        <v>0.78</v>
      </c>
      <c r="W1972" t="n">
        <v>0.17</v>
      </c>
      <c r="X1972" t="n">
        <v>0.14</v>
      </c>
      <c r="Y1972" t="n">
        <v>1</v>
      </c>
      <c r="Z1972" t="n">
        <v>10</v>
      </c>
    </row>
    <row r="1973">
      <c r="A1973" t="n">
        <v>141</v>
      </c>
      <c r="B1973" t="n">
        <v>120</v>
      </c>
      <c r="C1973" t="inlineStr">
        <is>
          <t xml:space="preserve">CONCLUIDO	</t>
        </is>
      </c>
      <c r="D1973" t="n">
        <v>4.9009</v>
      </c>
      <c r="E1973" t="n">
        <v>20.4</v>
      </c>
      <c r="F1973" t="n">
        <v>17.42</v>
      </c>
      <c r="G1973" t="n">
        <v>174.22</v>
      </c>
      <c r="H1973" t="n">
        <v>2.16</v>
      </c>
      <c r="I1973" t="n">
        <v>6</v>
      </c>
      <c r="J1973" t="n">
        <v>299.06</v>
      </c>
      <c r="K1973" t="n">
        <v>57.72</v>
      </c>
      <c r="L1973" t="n">
        <v>36.25</v>
      </c>
      <c r="M1973" t="n">
        <v>4</v>
      </c>
      <c r="N1973" t="n">
        <v>85.09</v>
      </c>
      <c r="O1973" t="n">
        <v>37118.41</v>
      </c>
      <c r="P1973" t="n">
        <v>245.65</v>
      </c>
      <c r="Q1973" t="n">
        <v>444.55</v>
      </c>
      <c r="R1973" t="n">
        <v>65.31</v>
      </c>
      <c r="S1973" t="n">
        <v>48.21</v>
      </c>
      <c r="T1973" t="n">
        <v>2628.16</v>
      </c>
      <c r="U1973" t="n">
        <v>0.74</v>
      </c>
      <c r="V1973" t="n">
        <v>0.78</v>
      </c>
      <c r="W1973" t="n">
        <v>0.18</v>
      </c>
      <c r="X1973" t="n">
        <v>0.15</v>
      </c>
      <c r="Y1973" t="n">
        <v>1</v>
      </c>
      <c r="Z1973" t="n">
        <v>10</v>
      </c>
    </row>
    <row r="1974">
      <c r="A1974" t="n">
        <v>142</v>
      </c>
      <c r="B1974" t="n">
        <v>120</v>
      </c>
      <c r="C1974" t="inlineStr">
        <is>
          <t xml:space="preserve">CONCLUIDO	</t>
        </is>
      </c>
      <c r="D1974" t="n">
        <v>4.9022</v>
      </c>
      <c r="E1974" t="n">
        <v>20.4</v>
      </c>
      <c r="F1974" t="n">
        <v>17.42</v>
      </c>
      <c r="G1974" t="n">
        <v>174.17</v>
      </c>
      <c r="H1974" t="n">
        <v>2.17</v>
      </c>
      <c r="I1974" t="n">
        <v>6</v>
      </c>
      <c r="J1974" t="n">
        <v>299.59</v>
      </c>
      <c r="K1974" t="n">
        <v>57.72</v>
      </c>
      <c r="L1974" t="n">
        <v>36.5</v>
      </c>
      <c r="M1974" t="n">
        <v>4</v>
      </c>
      <c r="N1974" t="n">
        <v>85.36</v>
      </c>
      <c r="O1974" t="n">
        <v>37183.24</v>
      </c>
      <c r="P1974" t="n">
        <v>246.39</v>
      </c>
      <c r="Q1974" t="n">
        <v>444.55</v>
      </c>
      <c r="R1974" t="n">
        <v>65.20999999999999</v>
      </c>
      <c r="S1974" t="n">
        <v>48.21</v>
      </c>
      <c r="T1974" t="n">
        <v>2578.78</v>
      </c>
      <c r="U1974" t="n">
        <v>0.74</v>
      </c>
      <c r="V1974" t="n">
        <v>0.78</v>
      </c>
      <c r="W1974" t="n">
        <v>0.17</v>
      </c>
      <c r="X1974" t="n">
        <v>0.14</v>
      </c>
      <c r="Y1974" t="n">
        <v>1</v>
      </c>
      <c r="Z1974" t="n">
        <v>10</v>
      </c>
    </row>
    <row r="1975">
      <c r="A1975" t="n">
        <v>143</v>
      </c>
      <c r="B1975" t="n">
        <v>120</v>
      </c>
      <c r="C1975" t="inlineStr">
        <is>
          <t xml:space="preserve">CONCLUIDO	</t>
        </is>
      </c>
      <c r="D1975" t="n">
        <v>4.9034</v>
      </c>
      <c r="E1975" t="n">
        <v>20.39</v>
      </c>
      <c r="F1975" t="n">
        <v>17.41</v>
      </c>
      <c r="G1975" t="n">
        <v>174.12</v>
      </c>
      <c r="H1975" t="n">
        <v>2.18</v>
      </c>
      <c r="I1975" t="n">
        <v>6</v>
      </c>
      <c r="J1975" t="n">
        <v>300.11</v>
      </c>
      <c r="K1975" t="n">
        <v>57.72</v>
      </c>
      <c r="L1975" t="n">
        <v>36.75</v>
      </c>
      <c r="M1975" t="n">
        <v>4</v>
      </c>
      <c r="N1975" t="n">
        <v>85.64</v>
      </c>
      <c r="O1975" t="n">
        <v>37248.06</v>
      </c>
      <c r="P1975" t="n">
        <v>246.4</v>
      </c>
      <c r="Q1975" t="n">
        <v>444.55</v>
      </c>
      <c r="R1975" t="n">
        <v>65.03</v>
      </c>
      <c r="S1975" t="n">
        <v>48.21</v>
      </c>
      <c r="T1975" t="n">
        <v>2488.57</v>
      </c>
      <c r="U1975" t="n">
        <v>0.74</v>
      </c>
      <c r="V1975" t="n">
        <v>0.78</v>
      </c>
      <c r="W1975" t="n">
        <v>0.17</v>
      </c>
      <c r="X1975" t="n">
        <v>0.14</v>
      </c>
      <c r="Y1975" t="n">
        <v>1</v>
      </c>
      <c r="Z1975" t="n">
        <v>10</v>
      </c>
    </row>
    <row r="1976">
      <c r="A1976" t="n">
        <v>144</v>
      </c>
      <c r="B1976" t="n">
        <v>120</v>
      </c>
      <c r="C1976" t="inlineStr">
        <is>
          <t xml:space="preserve">CONCLUIDO	</t>
        </is>
      </c>
      <c r="D1976" t="n">
        <v>4.902</v>
      </c>
      <c r="E1976" t="n">
        <v>20.4</v>
      </c>
      <c r="F1976" t="n">
        <v>17.42</v>
      </c>
      <c r="G1976" t="n">
        <v>174.18</v>
      </c>
      <c r="H1976" t="n">
        <v>2.19</v>
      </c>
      <c r="I1976" t="n">
        <v>6</v>
      </c>
      <c r="J1976" t="n">
        <v>300.64</v>
      </c>
      <c r="K1976" t="n">
        <v>57.72</v>
      </c>
      <c r="L1976" t="n">
        <v>37</v>
      </c>
      <c r="M1976" t="n">
        <v>4</v>
      </c>
      <c r="N1976" t="n">
        <v>85.91</v>
      </c>
      <c r="O1976" t="n">
        <v>37313</v>
      </c>
      <c r="P1976" t="n">
        <v>246.24</v>
      </c>
      <c r="Q1976" t="n">
        <v>444.56</v>
      </c>
      <c r="R1976" t="n">
        <v>65.15000000000001</v>
      </c>
      <c r="S1976" t="n">
        <v>48.21</v>
      </c>
      <c r="T1976" t="n">
        <v>2551.24</v>
      </c>
      <c r="U1976" t="n">
        <v>0.74</v>
      </c>
      <c r="V1976" t="n">
        <v>0.78</v>
      </c>
      <c r="W1976" t="n">
        <v>0.17</v>
      </c>
      <c r="X1976" t="n">
        <v>0.14</v>
      </c>
      <c r="Y1976" t="n">
        <v>1</v>
      </c>
      <c r="Z1976" t="n">
        <v>10</v>
      </c>
    </row>
    <row r="1977">
      <c r="A1977" t="n">
        <v>145</v>
      </c>
      <c r="B1977" t="n">
        <v>120</v>
      </c>
      <c r="C1977" t="inlineStr">
        <is>
          <t xml:space="preserve">CONCLUIDO	</t>
        </is>
      </c>
      <c r="D1977" t="n">
        <v>4.9062</v>
      </c>
      <c r="E1977" t="n">
        <v>20.38</v>
      </c>
      <c r="F1977" t="n">
        <v>17.4</v>
      </c>
      <c r="G1977" t="n">
        <v>174</v>
      </c>
      <c r="H1977" t="n">
        <v>2.2</v>
      </c>
      <c r="I1977" t="n">
        <v>6</v>
      </c>
      <c r="J1977" t="n">
        <v>301.17</v>
      </c>
      <c r="K1977" t="n">
        <v>57.72</v>
      </c>
      <c r="L1977" t="n">
        <v>37.25</v>
      </c>
      <c r="M1977" t="n">
        <v>4</v>
      </c>
      <c r="N1977" t="n">
        <v>86.19</v>
      </c>
      <c r="O1977" t="n">
        <v>37378.06</v>
      </c>
      <c r="P1977" t="n">
        <v>246.26</v>
      </c>
      <c r="Q1977" t="n">
        <v>444.55</v>
      </c>
      <c r="R1977" t="n">
        <v>64.54000000000001</v>
      </c>
      <c r="S1977" t="n">
        <v>48.21</v>
      </c>
      <c r="T1977" t="n">
        <v>2243.89</v>
      </c>
      <c r="U1977" t="n">
        <v>0.75</v>
      </c>
      <c r="V1977" t="n">
        <v>0.78</v>
      </c>
      <c r="W1977" t="n">
        <v>0.17</v>
      </c>
      <c r="X1977" t="n">
        <v>0.12</v>
      </c>
      <c r="Y1977" t="n">
        <v>1</v>
      </c>
      <c r="Z1977" t="n">
        <v>10</v>
      </c>
    </row>
    <row r="1978">
      <c r="A1978" t="n">
        <v>146</v>
      </c>
      <c r="B1978" t="n">
        <v>120</v>
      </c>
      <c r="C1978" t="inlineStr">
        <is>
          <t xml:space="preserve">CONCLUIDO	</t>
        </is>
      </c>
      <c r="D1978" t="n">
        <v>4.9051</v>
      </c>
      <c r="E1978" t="n">
        <v>20.39</v>
      </c>
      <c r="F1978" t="n">
        <v>17.4</v>
      </c>
      <c r="G1978" t="n">
        <v>174.05</v>
      </c>
      <c r="H1978" t="n">
        <v>2.21</v>
      </c>
      <c r="I1978" t="n">
        <v>6</v>
      </c>
      <c r="J1978" t="n">
        <v>301.69</v>
      </c>
      <c r="K1978" t="n">
        <v>57.72</v>
      </c>
      <c r="L1978" t="n">
        <v>37.5</v>
      </c>
      <c r="M1978" t="n">
        <v>4</v>
      </c>
      <c r="N1978" t="n">
        <v>86.47</v>
      </c>
      <c r="O1978" t="n">
        <v>37443.23</v>
      </c>
      <c r="P1978" t="n">
        <v>246.48</v>
      </c>
      <c r="Q1978" t="n">
        <v>444.55</v>
      </c>
      <c r="R1978" t="n">
        <v>64.70999999999999</v>
      </c>
      <c r="S1978" t="n">
        <v>48.21</v>
      </c>
      <c r="T1978" t="n">
        <v>2328.38</v>
      </c>
      <c r="U1978" t="n">
        <v>0.75</v>
      </c>
      <c r="V1978" t="n">
        <v>0.78</v>
      </c>
      <c r="W1978" t="n">
        <v>0.17</v>
      </c>
      <c r="X1978" t="n">
        <v>0.13</v>
      </c>
      <c r="Y1978" t="n">
        <v>1</v>
      </c>
      <c r="Z1978" t="n">
        <v>10</v>
      </c>
    </row>
    <row r="1979">
      <c r="A1979" t="n">
        <v>147</v>
      </c>
      <c r="B1979" t="n">
        <v>120</v>
      </c>
      <c r="C1979" t="inlineStr">
        <is>
          <t xml:space="preserve">CONCLUIDO	</t>
        </is>
      </c>
      <c r="D1979" t="n">
        <v>4.9072</v>
      </c>
      <c r="E1979" t="n">
        <v>20.38</v>
      </c>
      <c r="F1979" t="n">
        <v>17.4</v>
      </c>
      <c r="G1979" t="n">
        <v>173.96</v>
      </c>
      <c r="H1979" t="n">
        <v>2.22</v>
      </c>
      <c r="I1979" t="n">
        <v>6</v>
      </c>
      <c r="J1979" t="n">
        <v>302.22</v>
      </c>
      <c r="K1979" t="n">
        <v>57.72</v>
      </c>
      <c r="L1979" t="n">
        <v>37.75</v>
      </c>
      <c r="M1979" t="n">
        <v>4</v>
      </c>
      <c r="N1979" t="n">
        <v>86.75</v>
      </c>
      <c r="O1979" t="n">
        <v>37508.53</v>
      </c>
      <c r="P1979" t="n">
        <v>246.54</v>
      </c>
      <c r="Q1979" t="n">
        <v>444.56</v>
      </c>
      <c r="R1979" t="n">
        <v>64.43000000000001</v>
      </c>
      <c r="S1979" t="n">
        <v>48.21</v>
      </c>
      <c r="T1979" t="n">
        <v>2188.9</v>
      </c>
      <c r="U1979" t="n">
        <v>0.75</v>
      </c>
      <c r="V1979" t="n">
        <v>0.78</v>
      </c>
      <c r="W1979" t="n">
        <v>0.17</v>
      </c>
      <c r="X1979" t="n">
        <v>0.12</v>
      </c>
      <c r="Y1979" t="n">
        <v>1</v>
      </c>
      <c r="Z1979" t="n">
        <v>10</v>
      </c>
    </row>
    <row r="1980">
      <c r="A1980" t="n">
        <v>148</v>
      </c>
      <c r="B1980" t="n">
        <v>120</v>
      </c>
      <c r="C1980" t="inlineStr">
        <is>
          <t xml:space="preserve">CONCLUIDO	</t>
        </is>
      </c>
      <c r="D1980" t="n">
        <v>4.9093</v>
      </c>
      <c r="E1980" t="n">
        <v>20.37</v>
      </c>
      <c r="F1980" t="n">
        <v>17.39</v>
      </c>
      <c r="G1980" t="n">
        <v>173.87</v>
      </c>
      <c r="H1980" t="n">
        <v>2.24</v>
      </c>
      <c r="I1980" t="n">
        <v>6</v>
      </c>
      <c r="J1980" t="n">
        <v>302.75</v>
      </c>
      <c r="K1980" t="n">
        <v>57.72</v>
      </c>
      <c r="L1980" t="n">
        <v>38</v>
      </c>
      <c r="M1980" t="n">
        <v>4</v>
      </c>
      <c r="N1980" t="n">
        <v>87.03</v>
      </c>
      <c r="O1980" t="n">
        <v>37573.94</v>
      </c>
      <c r="P1980" t="n">
        <v>245.97</v>
      </c>
      <c r="Q1980" t="n">
        <v>444.55</v>
      </c>
      <c r="R1980" t="n">
        <v>64.22</v>
      </c>
      <c r="S1980" t="n">
        <v>48.21</v>
      </c>
      <c r="T1980" t="n">
        <v>2084.91</v>
      </c>
      <c r="U1980" t="n">
        <v>0.75</v>
      </c>
      <c r="V1980" t="n">
        <v>0.78</v>
      </c>
      <c r="W1980" t="n">
        <v>0.17</v>
      </c>
      <c r="X1980" t="n">
        <v>0.11</v>
      </c>
      <c r="Y1980" t="n">
        <v>1</v>
      </c>
      <c r="Z1980" t="n">
        <v>10</v>
      </c>
    </row>
    <row r="1981">
      <c r="A1981" t="n">
        <v>149</v>
      </c>
      <c r="B1981" t="n">
        <v>120</v>
      </c>
      <c r="C1981" t="inlineStr">
        <is>
          <t xml:space="preserve">CONCLUIDO	</t>
        </is>
      </c>
      <c r="D1981" t="n">
        <v>4.904</v>
      </c>
      <c r="E1981" t="n">
        <v>20.39</v>
      </c>
      <c r="F1981" t="n">
        <v>17.41</v>
      </c>
      <c r="G1981" t="n">
        <v>174.09</v>
      </c>
      <c r="H1981" t="n">
        <v>2.25</v>
      </c>
      <c r="I1981" t="n">
        <v>6</v>
      </c>
      <c r="J1981" t="n">
        <v>303.29</v>
      </c>
      <c r="K1981" t="n">
        <v>57.72</v>
      </c>
      <c r="L1981" t="n">
        <v>38.25</v>
      </c>
      <c r="M1981" t="n">
        <v>4</v>
      </c>
      <c r="N1981" t="n">
        <v>87.31</v>
      </c>
      <c r="O1981" t="n">
        <v>37639.48</v>
      </c>
      <c r="P1981" t="n">
        <v>246.26</v>
      </c>
      <c r="Q1981" t="n">
        <v>444.55</v>
      </c>
      <c r="R1981" t="n">
        <v>65.03</v>
      </c>
      <c r="S1981" t="n">
        <v>48.21</v>
      </c>
      <c r="T1981" t="n">
        <v>2487.95</v>
      </c>
      <c r="U1981" t="n">
        <v>0.74</v>
      </c>
      <c r="V1981" t="n">
        <v>0.78</v>
      </c>
      <c r="W1981" t="n">
        <v>0.17</v>
      </c>
      <c r="X1981" t="n">
        <v>0.13</v>
      </c>
      <c r="Y1981" t="n">
        <v>1</v>
      </c>
      <c r="Z1981" t="n">
        <v>10</v>
      </c>
    </row>
    <row r="1982">
      <c r="A1982" t="n">
        <v>150</v>
      </c>
      <c r="B1982" t="n">
        <v>120</v>
      </c>
      <c r="C1982" t="inlineStr">
        <is>
          <t xml:space="preserve">CONCLUIDO	</t>
        </is>
      </c>
      <c r="D1982" t="n">
        <v>4.897</v>
      </c>
      <c r="E1982" t="n">
        <v>20.42</v>
      </c>
      <c r="F1982" t="n">
        <v>17.44</v>
      </c>
      <c r="G1982" t="n">
        <v>174.38</v>
      </c>
      <c r="H1982" t="n">
        <v>2.26</v>
      </c>
      <c r="I1982" t="n">
        <v>6</v>
      </c>
      <c r="J1982" t="n">
        <v>303.82</v>
      </c>
      <c r="K1982" t="n">
        <v>57.72</v>
      </c>
      <c r="L1982" t="n">
        <v>38.5</v>
      </c>
      <c r="M1982" t="n">
        <v>4</v>
      </c>
      <c r="N1982" t="n">
        <v>87.59</v>
      </c>
      <c r="O1982" t="n">
        <v>37705.13</v>
      </c>
      <c r="P1982" t="n">
        <v>246.94</v>
      </c>
      <c r="Q1982" t="n">
        <v>444.55</v>
      </c>
      <c r="R1982" t="n">
        <v>66.05</v>
      </c>
      <c r="S1982" t="n">
        <v>48.21</v>
      </c>
      <c r="T1982" t="n">
        <v>3001.1</v>
      </c>
      <c r="U1982" t="n">
        <v>0.73</v>
      </c>
      <c r="V1982" t="n">
        <v>0.78</v>
      </c>
      <c r="W1982" t="n">
        <v>0.17</v>
      </c>
      <c r="X1982" t="n">
        <v>0.16</v>
      </c>
      <c r="Y1982" t="n">
        <v>1</v>
      </c>
      <c r="Z1982" t="n">
        <v>10</v>
      </c>
    </row>
    <row r="1983">
      <c r="A1983" t="n">
        <v>151</v>
      </c>
      <c r="B1983" t="n">
        <v>120</v>
      </c>
      <c r="C1983" t="inlineStr">
        <is>
          <t xml:space="preserve">CONCLUIDO	</t>
        </is>
      </c>
      <c r="D1983" t="n">
        <v>4.8994</v>
      </c>
      <c r="E1983" t="n">
        <v>20.41</v>
      </c>
      <c r="F1983" t="n">
        <v>17.43</v>
      </c>
      <c r="G1983" t="n">
        <v>174.29</v>
      </c>
      <c r="H1983" t="n">
        <v>2.27</v>
      </c>
      <c r="I1983" t="n">
        <v>6</v>
      </c>
      <c r="J1983" t="n">
        <v>304.35</v>
      </c>
      <c r="K1983" t="n">
        <v>57.72</v>
      </c>
      <c r="L1983" t="n">
        <v>38.75</v>
      </c>
      <c r="M1983" t="n">
        <v>4</v>
      </c>
      <c r="N1983" t="n">
        <v>87.88</v>
      </c>
      <c r="O1983" t="n">
        <v>37770.91</v>
      </c>
      <c r="P1983" t="n">
        <v>246.63</v>
      </c>
      <c r="Q1983" t="n">
        <v>444.55</v>
      </c>
      <c r="R1983" t="n">
        <v>65.54000000000001</v>
      </c>
      <c r="S1983" t="n">
        <v>48.21</v>
      </c>
      <c r="T1983" t="n">
        <v>2745.43</v>
      </c>
      <c r="U1983" t="n">
        <v>0.74</v>
      </c>
      <c r="V1983" t="n">
        <v>0.78</v>
      </c>
      <c r="W1983" t="n">
        <v>0.17</v>
      </c>
      <c r="X1983" t="n">
        <v>0.15</v>
      </c>
      <c r="Y1983" t="n">
        <v>1</v>
      </c>
      <c r="Z1983" t="n">
        <v>10</v>
      </c>
    </row>
    <row r="1984">
      <c r="A1984" t="n">
        <v>152</v>
      </c>
      <c r="B1984" t="n">
        <v>120</v>
      </c>
      <c r="C1984" t="inlineStr">
        <is>
          <t xml:space="preserve">CONCLUIDO	</t>
        </is>
      </c>
      <c r="D1984" t="n">
        <v>4.9029</v>
      </c>
      <c r="E1984" t="n">
        <v>20.4</v>
      </c>
      <c r="F1984" t="n">
        <v>17.41</v>
      </c>
      <c r="G1984" t="n">
        <v>174.14</v>
      </c>
      <c r="H1984" t="n">
        <v>2.28</v>
      </c>
      <c r="I1984" t="n">
        <v>6</v>
      </c>
      <c r="J1984" t="n">
        <v>304.89</v>
      </c>
      <c r="K1984" t="n">
        <v>57.72</v>
      </c>
      <c r="L1984" t="n">
        <v>39</v>
      </c>
      <c r="M1984" t="n">
        <v>4</v>
      </c>
      <c r="N1984" t="n">
        <v>88.16</v>
      </c>
      <c r="O1984" t="n">
        <v>37836.81</v>
      </c>
      <c r="P1984" t="n">
        <v>246.28</v>
      </c>
      <c r="Q1984" t="n">
        <v>444.55</v>
      </c>
      <c r="R1984" t="n">
        <v>65.08</v>
      </c>
      <c r="S1984" t="n">
        <v>48.21</v>
      </c>
      <c r="T1984" t="n">
        <v>2516.74</v>
      </c>
      <c r="U1984" t="n">
        <v>0.74</v>
      </c>
      <c r="V1984" t="n">
        <v>0.78</v>
      </c>
      <c r="W1984" t="n">
        <v>0.17</v>
      </c>
      <c r="X1984" t="n">
        <v>0.14</v>
      </c>
      <c r="Y1984" t="n">
        <v>1</v>
      </c>
      <c r="Z1984" t="n">
        <v>10</v>
      </c>
    </row>
    <row r="1985">
      <c r="A1985" t="n">
        <v>153</v>
      </c>
      <c r="B1985" t="n">
        <v>120</v>
      </c>
      <c r="C1985" t="inlineStr">
        <is>
          <t xml:space="preserve">CONCLUIDO	</t>
        </is>
      </c>
      <c r="D1985" t="n">
        <v>4.8998</v>
      </c>
      <c r="E1985" t="n">
        <v>20.41</v>
      </c>
      <c r="F1985" t="n">
        <v>17.43</v>
      </c>
      <c r="G1985" t="n">
        <v>174.27</v>
      </c>
      <c r="H1985" t="n">
        <v>2.29</v>
      </c>
      <c r="I1985" t="n">
        <v>6</v>
      </c>
      <c r="J1985" t="n">
        <v>305.42</v>
      </c>
      <c r="K1985" t="n">
        <v>57.72</v>
      </c>
      <c r="L1985" t="n">
        <v>39.25</v>
      </c>
      <c r="M1985" t="n">
        <v>4</v>
      </c>
      <c r="N1985" t="n">
        <v>88.45</v>
      </c>
      <c r="O1985" t="n">
        <v>37902.83</v>
      </c>
      <c r="P1985" t="n">
        <v>246.09</v>
      </c>
      <c r="Q1985" t="n">
        <v>444.55</v>
      </c>
      <c r="R1985" t="n">
        <v>65.54000000000001</v>
      </c>
      <c r="S1985" t="n">
        <v>48.21</v>
      </c>
      <c r="T1985" t="n">
        <v>2745.88</v>
      </c>
      <c r="U1985" t="n">
        <v>0.74</v>
      </c>
      <c r="V1985" t="n">
        <v>0.78</v>
      </c>
      <c r="W1985" t="n">
        <v>0.17</v>
      </c>
      <c r="X1985" t="n">
        <v>0.15</v>
      </c>
      <c r="Y1985" t="n">
        <v>1</v>
      </c>
      <c r="Z1985" t="n">
        <v>10</v>
      </c>
    </row>
    <row r="1986">
      <c r="A1986" t="n">
        <v>154</v>
      </c>
      <c r="B1986" t="n">
        <v>120</v>
      </c>
      <c r="C1986" t="inlineStr">
        <is>
          <t xml:space="preserve">CONCLUIDO	</t>
        </is>
      </c>
      <c r="D1986" t="n">
        <v>4.9009</v>
      </c>
      <c r="E1986" t="n">
        <v>20.4</v>
      </c>
      <c r="F1986" t="n">
        <v>17.42</v>
      </c>
      <c r="G1986" t="n">
        <v>174.22</v>
      </c>
      <c r="H1986" t="n">
        <v>2.3</v>
      </c>
      <c r="I1986" t="n">
        <v>6</v>
      </c>
      <c r="J1986" t="n">
        <v>305.96</v>
      </c>
      <c r="K1986" t="n">
        <v>57.72</v>
      </c>
      <c r="L1986" t="n">
        <v>39.5</v>
      </c>
      <c r="M1986" t="n">
        <v>4</v>
      </c>
      <c r="N1986" t="n">
        <v>88.73</v>
      </c>
      <c r="O1986" t="n">
        <v>37968.98</v>
      </c>
      <c r="P1986" t="n">
        <v>246.05</v>
      </c>
      <c r="Q1986" t="n">
        <v>444.55</v>
      </c>
      <c r="R1986" t="n">
        <v>65.38</v>
      </c>
      <c r="S1986" t="n">
        <v>48.21</v>
      </c>
      <c r="T1986" t="n">
        <v>2665.23</v>
      </c>
      <c r="U1986" t="n">
        <v>0.74</v>
      </c>
      <c r="V1986" t="n">
        <v>0.78</v>
      </c>
      <c r="W1986" t="n">
        <v>0.17</v>
      </c>
      <c r="X1986" t="n">
        <v>0.15</v>
      </c>
      <c r="Y1986" t="n">
        <v>1</v>
      </c>
      <c r="Z1986" t="n">
        <v>10</v>
      </c>
    </row>
    <row r="1987">
      <c r="A1987" t="n">
        <v>155</v>
      </c>
      <c r="B1987" t="n">
        <v>120</v>
      </c>
      <c r="C1987" t="inlineStr">
        <is>
          <t xml:space="preserve">CONCLUIDO	</t>
        </is>
      </c>
      <c r="D1987" t="n">
        <v>4.9024</v>
      </c>
      <c r="E1987" t="n">
        <v>20.4</v>
      </c>
      <c r="F1987" t="n">
        <v>17.42</v>
      </c>
      <c r="G1987" t="n">
        <v>174.16</v>
      </c>
      <c r="H1987" t="n">
        <v>2.31</v>
      </c>
      <c r="I1987" t="n">
        <v>6</v>
      </c>
      <c r="J1987" t="n">
        <v>306.49</v>
      </c>
      <c r="K1987" t="n">
        <v>57.72</v>
      </c>
      <c r="L1987" t="n">
        <v>39.75</v>
      </c>
      <c r="M1987" t="n">
        <v>4</v>
      </c>
      <c r="N1987" t="n">
        <v>89.02</v>
      </c>
      <c r="O1987" t="n">
        <v>38035.25</v>
      </c>
      <c r="P1987" t="n">
        <v>245.41</v>
      </c>
      <c r="Q1987" t="n">
        <v>444.55</v>
      </c>
      <c r="R1987" t="n">
        <v>65.16</v>
      </c>
      <c r="S1987" t="n">
        <v>48.21</v>
      </c>
      <c r="T1987" t="n">
        <v>2554.14</v>
      </c>
      <c r="U1987" t="n">
        <v>0.74</v>
      </c>
      <c r="V1987" t="n">
        <v>0.78</v>
      </c>
      <c r="W1987" t="n">
        <v>0.17</v>
      </c>
      <c r="X1987" t="n">
        <v>0.14</v>
      </c>
      <c r="Y1987" t="n">
        <v>1</v>
      </c>
      <c r="Z1987" t="n">
        <v>10</v>
      </c>
    </row>
    <row r="1988">
      <c r="A1988" t="n">
        <v>156</v>
      </c>
      <c r="B1988" t="n">
        <v>120</v>
      </c>
      <c r="C1988" t="inlineStr">
        <is>
          <t xml:space="preserve">CONCLUIDO	</t>
        </is>
      </c>
      <c r="D1988" t="n">
        <v>4.9006</v>
      </c>
      <c r="E1988" t="n">
        <v>20.41</v>
      </c>
      <c r="F1988" t="n">
        <v>17.42</v>
      </c>
      <c r="G1988" t="n">
        <v>174.24</v>
      </c>
      <c r="H1988" t="n">
        <v>2.32</v>
      </c>
      <c r="I1988" t="n">
        <v>6</v>
      </c>
      <c r="J1988" t="n">
        <v>307.03</v>
      </c>
      <c r="K1988" t="n">
        <v>57.72</v>
      </c>
      <c r="L1988" t="n">
        <v>40</v>
      </c>
      <c r="M1988" t="n">
        <v>4</v>
      </c>
      <c r="N1988" t="n">
        <v>89.31</v>
      </c>
      <c r="O1988" t="n">
        <v>38101.64</v>
      </c>
      <c r="P1988" t="n">
        <v>245.12</v>
      </c>
      <c r="Q1988" t="n">
        <v>444.55</v>
      </c>
      <c r="R1988" t="n">
        <v>65.44</v>
      </c>
      <c r="S1988" t="n">
        <v>48.21</v>
      </c>
      <c r="T1988" t="n">
        <v>2696.14</v>
      </c>
      <c r="U1988" t="n">
        <v>0.74</v>
      </c>
      <c r="V1988" t="n">
        <v>0.78</v>
      </c>
      <c r="W1988" t="n">
        <v>0.17</v>
      </c>
      <c r="X1988" t="n">
        <v>0.15</v>
      </c>
      <c r="Y1988" t="n">
        <v>1</v>
      </c>
      <c r="Z1988" t="n">
        <v>10</v>
      </c>
    </row>
    <row r="1989">
      <c r="A1989" t="n">
        <v>0</v>
      </c>
      <c r="B1989" t="n">
        <v>145</v>
      </c>
      <c r="C1989" t="inlineStr">
        <is>
          <t xml:space="preserve">CONCLUIDO	</t>
        </is>
      </c>
      <c r="D1989" t="n">
        <v>1.9543</v>
      </c>
      <c r="E1989" t="n">
        <v>51.17</v>
      </c>
      <c r="F1989" t="n">
        <v>28.44</v>
      </c>
      <c r="G1989" t="n">
        <v>4.65</v>
      </c>
      <c r="H1989" t="n">
        <v>0.06</v>
      </c>
      <c r="I1989" t="n">
        <v>367</v>
      </c>
      <c r="J1989" t="n">
        <v>285.18</v>
      </c>
      <c r="K1989" t="n">
        <v>61.2</v>
      </c>
      <c r="L1989" t="n">
        <v>1</v>
      </c>
      <c r="M1989" t="n">
        <v>365</v>
      </c>
      <c r="N1989" t="n">
        <v>77.98</v>
      </c>
      <c r="O1989" t="n">
        <v>35406.83</v>
      </c>
      <c r="P1989" t="n">
        <v>503.82</v>
      </c>
      <c r="Q1989" t="n">
        <v>444.77</v>
      </c>
      <c r="R1989" t="n">
        <v>426.56</v>
      </c>
      <c r="S1989" t="n">
        <v>48.21</v>
      </c>
      <c r="T1989" t="n">
        <v>181448.83</v>
      </c>
      <c r="U1989" t="n">
        <v>0.11</v>
      </c>
      <c r="V1989" t="n">
        <v>0.48</v>
      </c>
      <c r="W1989" t="n">
        <v>0.75</v>
      </c>
      <c r="X1989" t="n">
        <v>11.15</v>
      </c>
      <c r="Y1989" t="n">
        <v>1</v>
      </c>
      <c r="Z1989" t="n">
        <v>10</v>
      </c>
    </row>
    <row r="1990">
      <c r="A1990" t="n">
        <v>1</v>
      </c>
      <c r="B1990" t="n">
        <v>145</v>
      </c>
      <c r="C1990" t="inlineStr">
        <is>
          <t xml:space="preserve">CONCLUIDO	</t>
        </is>
      </c>
      <c r="D1990" t="n">
        <v>2.4021</v>
      </c>
      <c r="E1990" t="n">
        <v>41.63</v>
      </c>
      <c r="F1990" t="n">
        <v>24.89</v>
      </c>
      <c r="G1990" t="n">
        <v>5.83</v>
      </c>
      <c r="H1990" t="n">
        <v>0.08</v>
      </c>
      <c r="I1990" t="n">
        <v>256</v>
      </c>
      <c r="J1990" t="n">
        <v>285.68</v>
      </c>
      <c r="K1990" t="n">
        <v>61.2</v>
      </c>
      <c r="L1990" t="n">
        <v>1.25</v>
      </c>
      <c r="M1990" t="n">
        <v>254</v>
      </c>
      <c r="N1990" t="n">
        <v>78.23999999999999</v>
      </c>
      <c r="O1990" t="n">
        <v>35468.6</v>
      </c>
      <c r="P1990" t="n">
        <v>440.38</v>
      </c>
      <c r="Q1990" t="n">
        <v>444.75</v>
      </c>
      <c r="R1990" t="n">
        <v>309.53</v>
      </c>
      <c r="S1990" t="n">
        <v>48.21</v>
      </c>
      <c r="T1990" t="n">
        <v>123489.9</v>
      </c>
      <c r="U1990" t="n">
        <v>0.16</v>
      </c>
      <c r="V1990" t="n">
        <v>0.55</v>
      </c>
      <c r="W1990" t="n">
        <v>0.57</v>
      </c>
      <c r="X1990" t="n">
        <v>7.6</v>
      </c>
      <c r="Y1990" t="n">
        <v>1</v>
      </c>
      <c r="Z1990" t="n">
        <v>10</v>
      </c>
    </row>
    <row r="1991">
      <c r="A1991" t="n">
        <v>2</v>
      </c>
      <c r="B1991" t="n">
        <v>145</v>
      </c>
      <c r="C1991" t="inlineStr">
        <is>
          <t xml:space="preserve">CONCLUIDO	</t>
        </is>
      </c>
      <c r="D1991" t="n">
        <v>2.7236</v>
      </c>
      <c r="E1991" t="n">
        <v>36.72</v>
      </c>
      <c r="F1991" t="n">
        <v>23.1</v>
      </c>
      <c r="G1991" t="n">
        <v>7</v>
      </c>
      <c r="H1991" t="n">
        <v>0.09</v>
      </c>
      <c r="I1991" t="n">
        <v>198</v>
      </c>
      <c r="J1991" t="n">
        <v>286.19</v>
      </c>
      <c r="K1991" t="n">
        <v>61.2</v>
      </c>
      <c r="L1991" t="n">
        <v>1.5</v>
      </c>
      <c r="M1991" t="n">
        <v>196</v>
      </c>
      <c r="N1991" t="n">
        <v>78.48999999999999</v>
      </c>
      <c r="O1991" t="n">
        <v>35530.47</v>
      </c>
      <c r="P1991" t="n">
        <v>408.43</v>
      </c>
      <c r="Q1991" t="n">
        <v>444.67</v>
      </c>
      <c r="R1991" t="n">
        <v>250.64</v>
      </c>
      <c r="S1991" t="n">
        <v>48.21</v>
      </c>
      <c r="T1991" t="n">
        <v>94333.63</v>
      </c>
      <c r="U1991" t="n">
        <v>0.19</v>
      </c>
      <c r="V1991" t="n">
        <v>0.59</v>
      </c>
      <c r="W1991" t="n">
        <v>0.48</v>
      </c>
      <c r="X1991" t="n">
        <v>5.82</v>
      </c>
      <c r="Y1991" t="n">
        <v>1</v>
      </c>
      <c r="Z1991" t="n">
        <v>10</v>
      </c>
    </row>
    <row r="1992">
      <c r="A1992" t="n">
        <v>3</v>
      </c>
      <c r="B1992" t="n">
        <v>145</v>
      </c>
      <c r="C1992" t="inlineStr">
        <is>
          <t xml:space="preserve">CONCLUIDO	</t>
        </is>
      </c>
      <c r="D1992" t="n">
        <v>2.9762</v>
      </c>
      <c r="E1992" t="n">
        <v>33.6</v>
      </c>
      <c r="F1992" t="n">
        <v>21.97</v>
      </c>
      <c r="G1992" t="n">
        <v>8.19</v>
      </c>
      <c r="H1992" t="n">
        <v>0.11</v>
      </c>
      <c r="I1992" t="n">
        <v>161</v>
      </c>
      <c r="J1992" t="n">
        <v>286.69</v>
      </c>
      <c r="K1992" t="n">
        <v>61.2</v>
      </c>
      <c r="L1992" t="n">
        <v>1.75</v>
      </c>
      <c r="M1992" t="n">
        <v>159</v>
      </c>
      <c r="N1992" t="n">
        <v>78.73999999999999</v>
      </c>
      <c r="O1992" t="n">
        <v>35592.57</v>
      </c>
      <c r="P1992" t="n">
        <v>388.34</v>
      </c>
      <c r="Q1992" t="n">
        <v>444.69</v>
      </c>
      <c r="R1992" t="n">
        <v>214.35</v>
      </c>
      <c r="S1992" t="n">
        <v>48.21</v>
      </c>
      <c r="T1992" t="n">
        <v>76373.84</v>
      </c>
      <c r="U1992" t="n">
        <v>0.22</v>
      </c>
      <c r="V1992" t="n">
        <v>0.62</v>
      </c>
      <c r="W1992" t="n">
        <v>0.41</v>
      </c>
      <c r="X1992" t="n">
        <v>4.69</v>
      </c>
      <c r="Y1992" t="n">
        <v>1</v>
      </c>
      <c r="Z1992" t="n">
        <v>10</v>
      </c>
    </row>
    <row r="1993">
      <c r="A1993" t="n">
        <v>4</v>
      </c>
      <c r="B1993" t="n">
        <v>145</v>
      </c>
      <c r="C1993" t="inlineStr">
        <is>
          <t xml:space="preserve">CONCLUIDO	</t>
        </is>
      </c>
      <c r="D1993" t="n">
        <v>3.1779</v>
      </c>
      <c r="E1993" t="n">
        <v>31.47</v>
      </c>
      <c r="F1993" t="n">
        <v>21.19</v>
      </c>
      <c r="G1993" t="n">
        <v>9.35</v>
      </c>
      <c r="H1993" t="n">
        <v>0.12</v>
      </c>
      <c r="I1993" t="n">
        <v>136</v>
      </c>
      <c r="J1993" t="n">
        <v>287.19</v>
      </c>
      <c r="K1993" t="n">
        <v>61.2</v>
      </c>
      <c r="L1993" t="n">
        <v>2</v>
      </c>
      <c r="M1993" t="n">
        <v>134</v>
      </c>
      <c r="N1993" t="n">
        <v>78.98999999999999</v>
      </c>
      <c r="O1993" t="n">
        <v>35654.65</v>
      </c>
      <c r="P1993" t="n">
        <v>374.24</v>
      </c>
      <c r="Q1993" t="n">
        <v>444.66</v>
      </c>
      <c r="R1993" t="n">
        <v>188.56</v>
      </c>
      <c r="S1993" t="n">
        <v>48.21</v>
      </c>
      <c r="T1993" t="n">
        <v>63606.71</v>
      </c>
      <c r="U1993" t="n">
        <v>0.26</v>
      </c>
      <c r="V1993" t="n">
        <v>0.64</v>
      </c>
      <c r="W1993" t="n">
        <v>0.38</v>
      </c>
      <c r="X1993" t="n">
        <v>3.91</v>
      </c>
      <c r="Y1993" t="n">
        <v>1</v>
      </c>
      <c r="Z1993" t="n">
        <v>10</v>
      </c>
    </row>
    <row r="1994">
      <c r="A1994" t="n">
        <v>5</v>
      </c>
      <c r="B1994" t="n">
        <v>145</v>
      </c>
      <c r="C1994" t="inlineStr">
        <is>
          <t xml:space="preserve">CONCLUIDO	</t>
        </is>
      </c>
      <c r="D1994" t="n">
        <v>3.3365</v>
      </c>
      <c r="E1994" t="n">
        <v>29.97</v>
      </c>
      <c r="F1994" t="n">
        <v>20.66</v>
      </c>
      <c r="G1994" t="n">
        <v>10.51</v>
      </c>
      <c r="H1994" t="n">
        <v>0.14</v>
      </c>
      <c r="I1994" t="n">
        <v>118</v>
      </c>
      <c r="J1994" t="n">
        <v>287.7</v>
      </c>
      <c r="K1994" t="n">
        <v>61.2</v>
      </c>
      <c r="L1994" t="n">
        <v>2.25</v>
      </c>
      <c r="M1994" t="n">
        <v>116</v>
      </c>
      <c r="N1994" t="n">
        <v>79.25</v>
      </c>
      <c r="O1994" t="n">
        <v>35716.83</v>
      </c>
      <c r="P1994" t="n">
        <v>364.78</v>
      </c>
      <c r="Q1994" t="n">
        <v>444.67</v>
      </c>
      <c r="R1994" t="n">
        <v>171.07</v>
      </c>
      <c r="S1994" t="n">
        <v>48.21</v>
      </c>
      <c r="T1994" t="n">
        <v>54947.91</v>
      </c>
      <c r="U1994" t="n">
        <v>0.28</v>
      </c>
      <c r="V1994" t="n">
        <v>0.66</v>
      </c>
      <c r="W1994" t="n">
        <v>0.35</v>
      </c>
      <c r="X1994" t="n">
        <v>3.38</v>
      </c>
      <c r="Y1994" t="n">
        <v>1</v>
      </c>
      <c r="Z1994" t="n">
        <v>10</v>
      </c>
    </row>
    <row r="1995">
      <c r="A1995" t="n">
        <v>6</v>
      </c>
      <c r="B1995" t="n">
        <v>145</v>
      </c>
      <c r="C1995" t="inlineStr">
        <is>
          <t xml:space="preserve">CONCLUIDO	</t>
        </is>
      </c>
      <c r="D1995" t="n">
        <v>3.4745</v>
      </c>
      <c r="E1995" t="n">
        <v>28.78</v>
      </c>
      <c r="F1995" t="n">
        <v>20.23</v>
      </c>
      <c r="G1995" t="n">
        <v>11.67</v>
      </c>
      <c r="H1995" t="n">
        <v>0.15</v>
      </c>
      <c r="I1995" t="n">
        <v>104</v>
      </c>
      <c r="J1995" t="n">
        <v>288.2</v>
      </c>
      <c r="K1995" t="n">
        <v>61.2</v>
      </c>
      <c r="L1995" t="n">
        <v>2.5</v>
      </c>
      <c r="M1995" t="n">
        <v>102</v>
      </c>
      <c r="N1995" t="n">
        <v>79.5</v>
      </c>
      <c r="O1995" t="n">
        <v>35779.11</v>
      </c>
      <c r="P1995" t="n">
        <v>356.91</v>
      </c>
      <c r="Q1995" t="n">
        <v>444.62</v>
      </c>
      <c r="R1995" t="n">
        <v>156.63</v>
      </c>
      <c r="S1995" t="n">
        <v>48.21</v>
      </c>
      <c r="T1995" t="n">
        <v>47799.24</v>
      </c>
      <c r="U1995" t="n">
        <v>0.31</v>
      </c>
      <c r="V1995" t="n">
        <v>0.67</v>
      </c>
      <c r="W1995" t="n">
        <v>0.33</v>
      </c>
      <c r="X1995" t="n">
        <v>2.95</v>
      </c>
      <c r="Y1995" t="n">
        <v>1</v>
      </c>
      <c r="Z1995" t="n">
        <v>10</v>
      </c>
    </row>
    <row r="1996">
      <c r="A1996" t="n">
        <v>7</v>
      </c>
      <c r="B1996" t="n">
        <v>145</v>
      </c>
      <c r="C1996" t="inlineStr">
        <is>
          <t xml:space="preserve">CONCLUIDO	</t>
        </is>
      </c>
      <c r="D1996" t="n">
        <v>3.5842</v>
      </c>
      <c r="E1996" t="n">
        <v>27.9</v>
      </c>
      <c r="F1996" t="n">
        <v>19.94</v>
      </c>
      <c r="G1996" t="n">
        <v>12.86</v>
      </c>
      <c r="H1996" t="n">
        <v>0.17</v>
      </c>
      <c r="I1996" t="n">
        <v>93</v>
      </c>
      <c r="J1996" t="n">
        <v>288.71</v>
      </c>
      <c r="K1996" t="n">
        <v>61.2</v>
      </c>
      <c r="L1996" t="n">
        <v>2.75</v>
      </c>
      <c r="M1996" t="n">
        <v>91</v>
      </c>
      <c r="N1996" t="n">
        <v>79.76000000000001</v>
      </c>
      <c r="O1996" t="n">
        <v>35841.5</v>
      </c>
      <c r="P1996" t="n">
        <v>351.65</v>
      </c>
      <c r="Q1996" t="n">
        <v>444.64</v>
      </c>
      <c r="R1996" t="n">
        <v>147.37</v>
      </c>
      <c r="S1996" t="n">
        <v>48.21</v>
      </c>
      <c r="T1996" t="n">
        <v>43223.63</v>
      </c>
      <c r="U1996" t="n">
        <v>0.33</v>
      </c>
      <c r="V1996" t="n">
        <v>0.68</v>
      </c>
      <c r="W1996" t="n">
        <v>0.32</v>
      </c>
      <c r="X1996" t="n">
        <v>2.66</v>
      </c>
      <c r="Y1996" t="n">
        <v>1</v>
      </c>
      <c r="Z1996" t="n">
        <v>10</v>
      </c>
    </row>
    <row r="1997">
      <c r="A1997" t="n">
        <v>8</v>
      </c>
      <c r="B1997" t="n">
        <v>145</v>
      </c>
      <c r="C1997" t="inlineStr">
        <is>
          <t xml:space="preserve">CONCLUIDO	</t>
        </is>
      </c>
      <c r="D1997" t="n">
        <v>3.6858</v>
      </c>
      <c r="E1997" t="n">
        <v>27.13</v>
      </c>
      <c r="F1997" t="n">
        <v>19.66</v>
      </c>
      <c r="G1997" t="n">
        <v>14.04</v>
      </c>
      <c r="H1997" t="n">
        <v>0.18</v>
      </c>
      <c r="I1997" t="n">
        <v>84</v>
      </c>
      <c r="J1997" t="n">
        <v>289.21</v>
      </c>
      <c r="K1997" t="n">
        <v>61.2</v>
      </c>
      <c r="L1997" t="n">
        <v>3</v>
      </c>
      <c r="M1997" t="n">
        <v>82</v>
      </c>
      <c r="N1997" t="n">
        <v>80.02</v>
      </c>
      <c r="O1997" t="n">
        <v>35903.99</v>
      </c>
      <c r="P1997" t="n">
        <v>346.57</v>
      </c>
      <c r="Q1997" t="n">
        <v>444.58</v>
      </c>
      <c r="R1997" t="n">
        <v>138.08</v>
      </c>
      <c r="S1997" t="n">
        <v>48.21</v>
      </c>
      <c r="T1997" t="n">
        <v>38623.92</v>
      </c>
      <c r="U1997" t="n">
        <v>0.35</v>
      </c>
      <c r="V1997" t="n">
        <v>0.6899999999999999</v>
      </c>
      <c r="W1997" t="n">
        <v>0.3</v>
      </c>
      <c r="X1997" t="n">
        <v>2.38</v>
      </c>
      <c r="Y1997" t="n">
        <v>1</v>
      </c>
      <c r="Z1997" t="n">
        <v>10</v>
      </c>
    </row>
    <row r="1998">
      <c r="A1998" t="n">
        <v>9</v>
      </c>
      <c r="B1998" t="n">
        <v>145</v>
      </c>
      <c r="C1998" t="inlineStr">
        <is>
          <t xml:space="preserve">CONCLUIDO	</t>
        </is>
      </c>
      <c r="D1998" t="n">
        <v>3.7668</v>
      </c>
      <c r="E1998" t="n">
        <v>26.55</v>
      </c>
      <c r="F1998" t="n">
        <v>19.45</v>
      </c>
      <c r="G1998" t="n">
        <v>15.15</v>
      </c>
      <c r="H1998" t="n">
        <v>0.2</v>
      </c>
      <c r="I1998" t="n">
        <v>77</v>
      </c>
      <c r="J1998" t="n">
        <v>289.72</v>
      </c>
      <c r="K1998" t="n">
        <v>61.2</v>
      </c>
      <c r="L1998" t="n">
        <v>3.25</v>
      </c>
      <c r="M1998" t="n">
        <v>75</v>
      </c>
      <c r="N1998" t="n">
        <v>80.27</v>
      </c>
      <c r="O1998" t="n">
        <v>35966.59</v>
      </c>
      <c r="P1998" t="n">
        <v>342.74</v>
      </c>
      <c r="Q1998" t="n">
        <v>444.63</v>
      </c>
      <c r="R1998" t="n">
        <v>131.65</v>
      </c>
      <c r="S1998" t="n">
        <v>48.21</v>
      </c>
      <c r="T1998" t="n">
        <v>35446.88</v>
      </c>
      <c r="U1998" t="n">
        <v>0.37</v>
      </c>
      <c r="V1998" t="n">
        <v>0.7</v>
      </c>
      <c r="W1998" t="n">
        <v>0.28</v>
      </c>
      <c r="X1998" t="n">
        <v>2.17</v>
      </c>
      <c r="Y1998" t="n">
        <v>1</v>
      </c>
      <c r="Z1998" t="n">
        <v>10</v>
      </c>
    </row>
    <row r="1999">
      <c r="A1999" t="n">
        <v>10</v>
      </c>
      <c r="B1999" t="n">
        <v>145</v>
      </c>
      <c r="C1999" t="inlineStr">
        <is>
          <t xml:space="preserve">CONCLUIDO	</t>
        </is>
      </c>
      <c r="D1999" t="n">
        <v>3.84</v>
      </c>
      <c r="E1999" t="n">
        <v>26.04</v>
      </c>
      <c r="F1999" t="n">
        <v>19.27</v>
      </c>
      <c r="G1999" t="n">
        <v>16.28</v>
      </c>
      <c r="H1999" t="n">
        <v>0.21</v>
      </c>
      <c r="I1999" t="n">
        <v>71</v>
      </c>
      <c r="J1999" t="n">
        <v>290.23</v>
      </c>
      <c r="K1999" t="n">
        <v>61.2</v>
      </c>
      <c r="L1999" t="n">
        <v>3.5</v>
      </c>
      <c r="M1999" t="n">
        <v>69</v>
      </c>
      <c r="N1999" t="n">
        <v>80.53</v>
      </c>
      <c r="O1999" t="n">
        <v>36029.29</v>
      </c>
      <c r="P1999" t="n">
        <v>339.4</v>
      </c>
      <c r="Q1999" t="n">
        <v>444.61</v>
      </c>
      <c r="R1999" t="n">
        <v>125.39</v>
      </c>
      <c r="S1999" t="n">
        <v>48.21</v>
      </c>
      <c r="T1999" t="n">
        <v>32343.55</v>
      </c>
      <c r="U1999" t="n">
        <v>0.38</v>
      </c>
      <c r="V1999" t="n">
        <v>0.71</v>
      </c>
      <c r="W1999" t="n">
        <v>0.28</v>
      </c>
      <c r="X1999" t="n">
        <v>1.99</v>
      </c>
      <c r="Y1999" t="n">
        <v>1</v>
      </c>
      <c r="Z1999" t="n">
        <v>10</v>
      </c>
    </row>
    <row r="2000">
      <c r="A2000" t="n">
        <v>11</v>
      </c>
      <c r="B2000" t="n">
        <v>145</v>
      </c>
      <c r="C2000" t="inlineStr">
        <is>
          <t xml:space="preserve">CONCLUIDO	</t>
        </is>
      </c>
      <c r="D2000" t="n">
        <v>3.9048</v>
      </c>
      <c r="E2000" t="n">
        <v>25.61</v>
      </c>
      <c r="F2000" t="n">
        <v>19.1</v>
      </c>
      <c r="G2000" t="n">
        <v>17.37</v>
      </c>
      <c r="H2000" t="n">
        <v>0.23</v>
      </c>
      <c r="I2000" t="n">
        <v>66</v>
      </c>
      <c r="J2000" t="n">
        <v>290.74</v>
      </c>
      <c r="K2000" t="n">
        <v>61.2</v>
      </c>
      <c r="L2000" t="n">
        <v>3.75</v>
      </c>
      <c r="M2000" t="n">
        <v>64</v>
      </c>
      <c r="N2000" t="n">
        <v>80.79000000000001</v>
      </c>
      <c r="O2000" t="n">
        <v>36092.1</v>
      </c>
      <c r="P2000" t="n">
        <v>336.45</v>
      </c>
      <c r="Q2000" t="n">
        <v>444.62</v>
      </c>
      <c r="R2000" t="n">
        <v>120.13</v>
      </c>
      <c r="S2000" t="n">
        <v>48.21</v>
      </c>
      <c r="T2000" t="n">
        <v>29738.35</v>
      </c>
      <c r="U2000" t="n">
        <v>0.4</v>
      </c>
      <c r="V2000" t="n">
        <v>0.71</v>
      </c>
      <c r="W2000" t="n">
        <v>0.27</v>
      </c>
      <c r="X2000" t="n">
        <v>1.83</v>
      </c>
      <c r="Y2000" t="n">
        <v>1</v>
      </c>
      <c r="Z2000" t="n">
        <v>10</v>
      </c>
    </row>
    <row r="2001">
      <c r="A2001" t="n">
        <v>12</v>
      </c>
      <c r="B2001" t="n">
        <v>145</v>
      </c>
      <c r="C2001" t="inlineStr">
        <is>
          <t xml:space="preserve">CONCLUIDO	</t>
        </is>
      </c>
      <c r="D2001" t="n">
        <v>3.971</v>
      </c>
      <c r="E2001" t="n">
        <v>25.18</v>
      </c>
      <c r="F2001" t="n">
        <v>18.95</v>
      </c>
      <c r="G2001" t="n">
        <v>18.64</v>
      </c>
      <c r="H2001" t="n">
        <v>0.24</v>
      </c>
      <c r="I2001" t="n">
        <v>61</v>
      </c>
      <c r="J2001" t="n">
        <v>291.25</v>
      </c>
      <c r="K2001" t="n">
        <v>61.2</v>
      </c>
      <c r="L2001" t="n">
        <v>4</v>
      </c>
      <c r="M2001" t="n">
        <v>59</v>
      </c>
      <c r="N2001" t="n">
        <v>81.05</v>
      </c>
      <c r="O2001" t="n">
        <v>36155.02</v>
      </c>
      <c r="P2001" t="n">
        <v>333.39</v>
      </c>
      <c r="Q2001" t="n">
        <v>444.58</v>
      </c>
      <c r="R2001" t="n">
        <v>114.87</v>
      </c>
      <c r="S2001" t="n">
        <v>48.21</v>
      </c>
      <c r="T2001" t="n">
        <v>27134.65</v>
      </c>
      <c r="U2001" t="n">
        <v>0.42</v>
      </c>
      <c r="V2001" t="n">
        <v>0.72</v>
      </c>
      <c r="W2001" t="n">
        <v>0.26</v>
      </c>
      <c r="X2001" t="n">
        <v>1.67</v>
      </c>
      <c r="Y2001" t="n">
        <v>1</v>
      </c>
      <c r="Z2001" t="n">
        <v>10</v>
      </c>
    </row>
    <row r="2002">
      <c r="A2002" t="n">
        <v>13</v>
      </c>
      <c r="B2002" t="n">
        <v>145</v>
      </c>
      <c r="C2002" t="inlineStr">
        <is>
          <t xml:space="preserve">CONCLUIDO	</t>
        </is>
      </c>
      <c r="D2002" t="n">
        <v>4.0283</v>
      </c>
      <c r="E2002" t="n">
        <v>24.82</v>
      </c>
      <c r="F2002" t="n">
        <v>18.8</v>
      </c>
      <c r="G2002" t="n">
        <v>19.79</v>
      </c>
      <c r="H2002" t="n">
        <v>0.26</v>
      </c>
      <c r="I2002" t="n">
        <v>57</v>
      </c>
      <c r="J2002" t="n">
        <v>291.76</v>
      </c>
      <c r="K2002" t="n">
        <v>61.2</v>
      </c>
      <c r="L2002" t="n">
        <v>4.25</v>
      </c>
      <c r="M2002" t="n">
        <v>55</v>
      </c>
      <c r="N2002" t="n">
        <v>81.31</v>
      </c>
      <c r="O2002" t="n">
        <v>36218.04</v>
      </c>
      <c r="P2002" t="n">
        <v>330.85</v>
      </c>
      <c r="Q2002" t="n">
        <v>444.59</v>
      </c>
      <c r="R2002" t="n">
        <v>110.02</v>
      </c>
      <c r="S2002" t="n">
        <v>48.21</v>
      </c>
      <c r="T2002" t="n">
        <v>24730.22</v>
      </c>
      <c r="U2002" t="n">
        <v>0.44</v>
      </c>
      <c r="V2002" t="n">
        <v>0.73</v>
      </c>
      <c r="W2002" t="n">
        <v>0.26</v>
      </c>
      <c r="X2002" t="n">
        <v>1.52</v>
      </c>
      <c r="Y2002" t="n">
        <v>1</v>
      </c>
      <c r="Z2002" t="n">
        <v>10</v>
      </c>
    </row>
    <row r="2003">
      <c r="A2003" t="n">
        <v>14</v>
      </c>
      <c r="B2003" t="n">
        <v>145</v>
      </c>
      <c r="C2003" t="inlineStr">
        <is>
          <t xml:space="preserve">CONCLUIDO	</t>
        </is>
      </c>
      <c r="D2003" t="n">
        <v>4.1131</v>
      </c>
      <c r="E2003" t="n">
        <v>24.31</v>
      </c>
      <c r="F2003" t="n">
        <v>18.51</v>
      </c>
      <c r="G2003" t="n">
        <v>20.95</v>
      </c>
      <c r="H2003" t="n">
        <v>0.27</v>
      </c>
      <c r="I2003" t="n">
        <v>53</v>
      </c>
      <c r="J2003" t="n">
        <v>292.27</v>
      </c>
      <c r="K2003" t="n">
        <v>61.2</v>
      </c>
      <c r="L2003" t="n">
        <v>4.5</v>
      </c>
      <c r="M2003" t="n">
        <v>51</v>
      </c>
      <c r="N2003" t="n">
        <v>81.56999999999999</v>
      </c>
      <c r="O2003" t="n">
        <v>36281.16</v>
      </c>
      <c r="P2003" t="n">
        <v>325.48</v>
      </c>
      <c r="Q2003" t="n">
        <v>444.58</v>
      </c>
      <c r="R2003" t="n">
        <v>100.21</v>
      </c>
      <c r="S2003" t="n">
        <v>48.21</v>
      </c>
      <c r="T2003" t="n">
        <v>19845.21</v>
      </c>
      <c r="U2003" t="n">
        <v>0.48</v>
      </c>
      <c r="V2003" t="n">
        <v>0.74</v>
      </c>
      <c r="W2003" t="n">
        <v>0.24</v>
      </c>
      <c r="X2003" t="n">
        <v>1.23</v>
      </c>
      <c r="Y2003" t="n">
        <v>1</v>
      </c>
      <c r="Z2003" t="n">
        <v>10</v>
      </c>
    </row>
    <row r="2004">
      <c r="A2004" t="n">
        <v>15</v>
      </c>
      <c r="B2004" t="n">
        <v>145</v>
      </c>
      <c r="C2004" t="inlineStr">
        <is>
          <t xml:space="preserve">CONCLUIDO	</t>
        </is>
      </c>
      <c r="D2004" t="n">
        <v>4.0852</v>
      </c>
      <c r="E2004" t="n">
        <v>24.48</v>
      </c>
      <c r="F2004" t="n">
        <v>18.78</v>
      </c>
      <c r="G2004" t="n">
        <v>22.1</v>
      </c>
      <c r="H2004" t="n">
        <v>0.29</v>
      </c>
      <c r="I2004" t="n">
        <v>51</v>
      </c>
      <c r="J2004" t="n">
        <v>292.79</v>
      </c>
      <c r="K2004" t="n">
        <v>61.2</v>
      </c>
      <c r="L2004" t="n">
        <v>4.75</v>
      </c>
      <c r="M2004" t="n">
        <v>49</v>
      </c>
      <c r="N2004" t="n">
        <v>81.84</v>
      </c>
      <c r="O2004" t="n">
        <v>36344.4</v>
      </c>
      <c r="P2004" t="n">
        <v>330.22</v>
      </c>
      <c r="Q2004" t="n">
        <v>444.55</v>
      </c>
      <c r="R2004" t="n">
        <v>111.04</v>
      </c>
      <c r="S2004" t="n">
        <v>48.21</v>
      </c>
      <c r="T2004" t="n">
        <v>25270.49</v>
      </c>
      <c r="U2004" t="n">
        <v>0.43</v>
      </c>
      <c r="V2004" t="n">
        <v>0.73</v>
      </c>
      <c r="W2004" t="n">
        <v>0.21</v>
      </c>
      <c r="X2004" t="n">
        <v>1.5</v>
      </c>
      <c r="Y2004" t="n">
        <v>1</v>
      </c>
      <c r="Z2004" t="n">
        <v>10</v>
      </c>
    </row>
    <row r="2005">
      <c r="A2005" t="n">
        <v>16</v>
      </c>
      <c r="B2005" t="n">
        <v>145</v>
      </c>
      <c r="C2005" t="inlineStr">
        <is>
          <t xml:space="preserve">CONCLUIDO	</t>
        </is>
      </c>
      <c r="D2005" t="n">
        <v>4.0937</v>
      </c>
      <c r="E2005" t="n">
        <v>24.43</v>
      </c>
      <c r="F2005" t="n">
        <v>18.84</v>
      </c>
      <c r="G2005" t="n">
        <v>23.07</v>
      </c>
      <c r="H2005" t="n">
        <v>0.3</v>
      </c>
      <c r="I2005" t="n">
        <v>49</v>
      </c>
      <c r="J2005" t="n">
        <v>293.3</v>
      </c>
      <c r="K2005" t="n">
        <v>61.2</v>
      </c>
      <c r="L2005" t="n">
        <v>5</v>
      </c>
      <c r="M2005" t="n">
        <v>47</v>
      </c>
      <c r="N2005" t="n">
        <v>82.09999999999999</v>
      </c>
      <c r="O2005" t="n">
        <v>36407.75</v>
      </c>
      <c r="P2005" t="n">
        <v>331.27</v>
      </c>
      <c r="Q2005" t="n">
        <v>444.58</v>
      </c>
      <c r="R2005" t="n">
        <v>112.11</v>
      </c>
      <c r="S2005" t="n">
        <v>48.21</v>
      </c>
      <c r="T2005" t="n">
        <v>25817.09</v>
      </c>
      <c r="U2005" t="n">
        <v>0.43</v>
      </c>
      <c r="V2005" t="n">
        <v>0.72</v>
      </c>
      <c r="W2005" t="n">
        <v>0.24</v>
      </c>
      <c r="X2005" t="n">
        <v>1.56</v>
      </c>
      <c r="Y2005" t="n">
        <v>1</v>
      </c>
      <c r="Z2005" t="n">
        <v>10</v>
      </c>
    </row>
    <row r="2006">
      <c r="A2006" t="n">
        <v>17</v>
      </c>
      <c r="B2006" t="n">
        <v>145</v>
      </c>
      <c r="C2006" t="inlineStr">
        <is>
          <t xml:space="preserve">CONCLUIDO	</t>
        </is>
      </c>
      <c r="D2006" t="n">
        <v>4.1614</v>
      </c>
      <c r="E2006" t="n">
        <v>24.03</v>
      </c>
      <c r="F2006" t="n">
        <v>18.6</v>
      </c>
      <c r="G2006" t="n">
        <v>24.26</v>
      </c>
      <c r="H2006" t="n">
        <v>0.32</v>
      </c>
      <c r="I2006" t="n">
        <v>46</v>
      </c>
      <c r="J2006" t="n">
        <v>293.81</v>
      </c>
      <c r="K2006" t="n">
        <v>61.2</v>
      </c>
      <c r="L2006" t="n">
        <v>5.25</v>
      </c>
      <c r="M2006" t="n">
        <v>44</v>
      </c>
      <c r="N2006" t="n">
        <v>82.36</v>
      </c>
      <c r="O2006" t="n">
        <v>36471.2</v>
      </c>
      <c r="P2006" t="n">
        <v>326.8</v>
      </c>
      <c r="Q2006" t="n">
        <v>444.57</v>
      </c>
      <c r="R2006" t="n">
        <v>104.05</v>
      </c>
      <c r="S2006" t="n">
        <v>48.21</v>
      </c>
      <c r="T2006" t="n">
        <v>21801.15</v>
      </c>
      <c r="U2006" t="n">
        <v>0.46</v>
      </c>
      <c r="V2006" t="n">
        <v>0.73</v>
      </c>
      <c r="W2006" t="n">
        <v>0.24</v>
      </c>
      <c r="X2006" t="n">
        <v>1.32</v>
      </c>
      <c r="Y2006" t="n">
        <v>1</v>
      </c>
      <c r="Z2006" t="n">
        <v>10</v>
      </c>
    </row>
    <row r="2007">
      <c r="A2007" t="n">
        <v>18</v>
      </c>
      <c r="B2007" t="n">
        <v>145</v>
      </c>
      <c r="C2007" t="inlineStr">
        <is>
          <t xml:space="preserve">CONCLUIDO	</t>
        </is>
      </c>
      <c r="D2007" t="n">
        <v>4.1907</v>
      </c>
      <c r="E2007" t="n">
        <v>23.86</v>
      </c>
      <c r="F2007" t="n">
        <v>18.54</v>
      </c>
      <c r="G2007" t="n">
        <v>25.28</v>
      </c>
      <c r="H2007" t="n">
        <v>0.33</v>
      </c>
      <c r="I2007" t="n">
        <v>44</v>
      </c>
      <c r="J2007" t="n">
        <v>294.33</v>
      </c>
      <c r="K2007" t="n">
        <v>61.2</v>
      </c>
      <c r="L2007" t="n">
        <v>5.5</v>
      </c>
      <c r="M2007" t="n">
        <v>42</v>
      </c>
      <c r="N2007" t="n">
        <v>82.63</v>
      </c>
      <c r="O2007" t="n">
        <v>36534.76</v>
      </c>
      <c r="P2007" t="n">
        <v>325.66</v>
      </c>
      <c r="Q2007" t="n">
        <v>444.56</v>
      </c>
      <c r="R2007" t="n">
        <v>102.08</v>
      </c>
      <c r="S2007" t="n">
        <v>48.21</v>
      </c>
      <c r="T2007" t="n">
        <v>20826.9</v>
      </c>
      <c r="U2007" t="n">
        <v>0.47</v>
      </c>
      <c r="V2007" t="n">
        <v>0.74</v>
      </c>
      <c r="W2007" t="n">
        <v>0.23</v>
      </c>
      <c r="X2007" t="n">
        <v>1.26</v>
      </c>
      <c r="Y2007" t="n">
        <v>1</v>
      </c>
      <c r="Z2007" t="n">
        <v>10</v>
      </c>
    </row>
    <row r="2008">
      <c r="A2008" t="n">
        <v>19</v>
      </c>
      <c r="B2008" t="n">
        <v>145</v>
      </c>
      <c r="C2008" t="inlineStr">
        <is>
          <t xml:space="preserve">CONCLUIDO	</t>
        </is>
      </c>
      <c r="D2008" t="n">
        <v>4.2219</v>
      </c>
      <c r="E2008" t="n">
        <v>23.69</v>
      </c>
      <c r="F2008" t="n">
        <v>18.47</v>
      </c>
      <c r="G2008" t="n">
        <v>26.39</v>
      </c>
      <c r="H2008" t="n">
        <v>0.35</v>
      </c>
      <c r="I2008" t="n">
        <v>42</v>
      </c>
      <c r="J2008" t="n">
        <v>294.84</v>
      </c>
      <c r="K2008" t="n">
        <v>61.2</v>
      </c>
      <c r="L2008" t="n">
        <v>5.75</v>
      </c>
      <c r="M2008" t="n">
        <v>40</v>
      </c>
      <c r="N2008" t="n">
        <v>82.90000000000001</v>
      </c>
      <c r="O2008" t="n">
        <v>36598.44</v>
      </c>
      <c r="P2008" t="n">
        <v>324.41</v>
      </c>
      <c r="Q2008" t="n">
        <v>444.62</v>
      </c>
      <c r="R2008" t="n">
        <v>99.67</v>
      </c>
      <c r="S2008" t="n">
        <v>48.21</v>
      </c>
      <c r="T2008" t="n">
        <v>19631.84</v>
      </c>
      <c r="U2008" t="n">
        <v>0.48</v>
      </c>
      <c r="V2008" t="n">
        <v>0.74</v>
      </c>
      <c r="W2008" t="n">
        <v>0.23</v>
      </c>
      <c r="X2008" t="n">
        <v>1.2</v>
      </c>
      <c r="Y2008" t="n">
        <v>1</v>
      </c>
      <c r="Z2008" t="n">
        <v>10</v>
      </c>
    </row>
    <row r="2009">
      <c r="A2009" t="n">
        <v>20</v>
      </c>
      <c r="B2009" t="n">
        <v>145</v>
      </c>
      <c r="C2009" t="inlineStr">
        <is>
          <t xml:space="preserve">CONCLUIDO	</t>
        </is>
      </c>
      <c r="D2009" t="n">
        <v>4.2543</v>
      </c>
      <c r="E2009" t="n">
        <v>23.51</v>
      </c>
      <c r="F2009" t="n">
        <v>18.4</v>
      </c>
      <c r="G2009" t="n">
        <v>27.6</v>
      </c>
      <c r="H2009" t="n">
        <v>0.36</v>
      </c>
      <c r="I2009" t="n">
        <v>40</v>
      </c>
      <c r="J2009" t="n">
        <v>295.36</v>
      </c>
      <c r="K2009" t="n">
        <v>61.2</v>
      </c>
      <c r="L2009" t="n">
        <v>6</v>
      </c>
      <c r="M2009" t="n">
        <v>38</v>
      </c>
      <c r="N2009" t="n">
        <v>83.16</v>
      </c>
      <c r="O2009" t="n">
        <v>36662.22</v>
      </c>
      <c r="P2009" t="n">
        <v>323.12</v>
      </c>
      <c r="Q2009" t="n">
        <v>444.56</v>
      </c>
      <c r="R2009" t="n">
        <v>97.22</v>
      </c>
      <c r="S2009" t="n">
        <v>48.21</v>
      </c>
      <c r="T2009" t="n">
        <v>18413.56</v>
      </c>
      <c r="U2009" t="n">
        <v>0.5</v>
      </c>
      <c r="V2009" t="n">
        <v>0.74</v>
      </c>
      <c r="W2009" t="n">
        <v>0.23</v>
      </c>
      <c r="X2009" t="n">
        <v>1.12</v>
      </c>
      <c r="Y2009" t="n">
        <v>1</v>
      </c>
      <c r="Z2009" t="n">
        <v>10</v>
      </c>
    </row>
    <row r="2010">
      <c r="A2010" t="n">
        <v>21</v>
      </c>
      <c r="B2010" t="n">
        <v>145</v>
      </c>
      <c r="C2010" t="inlineStr">
        <is>
          <t xml:space="preserve">CONCLUIDO	</t>
        </is>
      </c>
      <c r="D2010" t="n">
        <v>4.2832</v>
      </c>
      <c r="E2010" t="n">
        <v>23.35</v>
      </c>
      <c r="F2010" t="n">
        <v>18.35</v>
      </c>
      <c r="G2010" t="n">
        <v>28.97</v>
      </c>
      <c r="H2010" t="n">
        <v>0.38</v>
      </c>
      <c r="I2010" t="n">
        <v>38</v>
      </c>
      <c r="J2010" t="n">
        <v>295.88</v>
      </c>
      <c r="K2010" t="n">
        <v>61.2</v>
      </c>
      <c r="L2010" t="n">
        <v>6.25</v>
      </c>
      <c r="M2010" t="n">
        <v>36</v>
      </c>
      <c r="N2010" t="n">
        <v>83.43000000000001</v>
      </c>
      <c r="O2010" t="n">
        <v>36726.12</v>
      </c>
      <c r="P2010" t="n">
        <v>322.1</v>
      </c>
      <c r="Q2010" t="n">
        <v>444.55</v>
      </c>
      <c r="R2010" t="n">
        <v>95.70999999999999</v>
      </c>
      <c r="S2010" t="n">
        <v>48.21</v>
      </c>
      <c r="T2010" t="n">
        <v>17667.69</v>
      </c>
      <c r="U2010" t="n">
        <v>0.5</v>
      </c>
      <c r="V2010" t="n">
        <v>0.74</v>
      </c>
      <c r="W2010" t="n">
        <v>0.22</v>
      </c>
      <c r="X2010" t="n">
        <v>1.07</v>
      </c>
      <c r="Y2010" t="n">
        <v>1</v>
      </c>
      <c r="Z2010" t="n">
        <v>10</v>
      </c>
    </row>
    <row r="2011">
      <c r="A2011" t="n">
        <v>22</v>
      </c>
      <c r="B2011" t="n">
        <v>145</v>
      </c>
      <c r="C2011" t="inlineStr">
        <is>
          <t xml:space="preserve">CONCLUIDO	</t>
        </is>
      </c>
      <c r="D2011" t="n">
        <v>4.2989</v>
      </c>
      <c r="E2011" t="n">
        <v>23.26</v>
      </c>
      <c r="F2011" t="n">
        <v>18.32</v>
      </c>
      <c r="G2011" t="n">
        <v>29.71</v>
      </c>
      <c r="H2011" t="n">
        <v>0.39</v>
      </c>
      <c r="I2011" t="n">
        <v>37</v>
      </c>
      <c r="J2011" t="n">
        <v>296.4</v>
      </c>
      <c r="K2011" t="n">
        <v>61.2</v>
      </c>
      <c r="L2011" t="n">
        <v>6.5</v>
      </c>
      <c r="M2011" t="n">
        <v>35</v>
      </c>
      <c r="N2011" t="n">
        <v>83.7</v>
      </c>
      <c r="O2011" t="n">
        <v>36790.13</v>
      </c>
      <c r="P2011" t="n">
        <v>321.21</v>
      </c>
      <c r="Q2011" t="n">
        <v>444.57</v>
      </c>
      <c r="R2011" t="n">
        <v>94.56</v>
      </c>
      <c r="S2011" t="n">
        <v>48.21</v>
      </c>
      <c r="T2011" t="n">
        <v>17098.83</v>
      </c>
      <c r="U2011" t="n">
        <v>0.51</v>
      </c>
      <c r="V2011" t="n">
        <v>0.74</v>
      </c>
      <c r="W2011" t="n">
        <v>0.22</v>
      </c>
      <c r="X2011" t="n">
        <v>1.04</v>
      </c>
      <c r="Y2011" t="n">
        <v>1</v>
      </c>
      <c r="Z2011" t="n">
        <v>10</v>
      </c>
    </row>
    <row r="2012">
      <c r="A2012" t="n">
        <v>23</v>
      </c>
      <c r="B2012" t="n">
        <v>145</v>
      </c>
      <c r="C2012" t="inlineStr">
        <is>
          <t xml:space="preserve">CONCLUIDO	</t>
        </is>
      </c>
      <c r="D2012" t="n">
        <v>4.3315</v>
      </c>
      <c r="E2012" t="n">
        <v>23.09</v>
      </c>
      <c r="F2012" t="n">
        <v>18.25</v>
      </c>
      <c r="G2012" t="n">
        <v>31.29</v>
      </c>
      <c r="H2012" t="n">
        <v>0.4</v>
      </c>
      <c r="I2012" t="n">
        <v>35</v>
      </c>
      <c r="J2012" t="n">
        <v>296.92</v>
      </c>
      <c r="K2012" t="n">
        <v>61.2</v>
      </c>
      <c r="L2012" t="n">
        <v>6.75</v>
      </c>
      <c r="M2012" t="n">
        <v>33</v>
      </c>
      <c r="N2012" t="n">
        <v>83.97</v>
      </c>
      <c r="O2012" t="n">
        <v>36854.25</v>
      </c>
      <c r="P2012" t="n">
        <v>320.03</v>
      </c>
      <c r="Q2012" t="n">
        <v>444.57</v>
      </c>
      <c r="R2012" t="n">
        <v>92.51000000000001</v>
      </c>
      <c r="S2012" t="n">
        <v>48.21</v>
      </c>
      <c r="T2012" t="n">
        <v>16087.3</v>
      </c>
      <c r="U2012" t="n">
        <v>0.52</v>
      </c>
      <c r="V2012" t="n">
        <v>0.75</v>
      </c>
      <c r="W2012" t="n">
        <v>0.22</v>
      </c>
      <c r="X2012" t="n">
        <v>0.97</v>
      </c>
      <c r="Y2012" t="n">
        <v>1</v>
      </c>
      <c r="Z2012" t="n">
        <v>10</v>
      </c>
    </row>
    <row r="2013">
      <c r="A2013" t="n">
        <v>24</v>
      </c>
      <c r="B2013" t="n">
        <v>145</v>
      </c>
      <c r="C2013" t="inlineStr">
        <is>
          <t xml:space="preserve">CONCLUIDO	</t>
        </is>
      </c>
      <c r="D2013" t="n">
        <v>4.3449</v>
      </c>
      <c r="E2013" t="n">
        <v>23.02</v>
      </c>
      <c r="F2013" t="n">
        <v>18.23</v>
      </c>
      <c r="G2013" t="n">
        <v>32.18</v>
      </c>
      <c r="H2013" t="n">
        <v>0.42</v>
      </c>
      <c r="I2013" t="n">
        <v>34</v>
      </c>
      <c r="J2013" t="n">
        <v>297.44</v>
      </c>
      <c r="K2013" t="n">
        <v>61.2</v>
      </c>
      <c r="L2013" t="n">
        <v>7</v>
      </c>
      <c r="M2013" t="n">
        <v>32</v>
      </c>
      <c r="N2013" t="n">
        <v>84.23999999999999</v>
      </c>
      <c r="O2013" t="n">
        <v>36918.48</v>
      </c>
      <c r="P2013" t="n">
        <v>319.67</v>
      </c>
      <c r="Q2013" t="n">
        <v>444.57</v>
      </c>
      <c r="R2013" t="n">
        <v>91.90000000000001</v>
      </c>
      <c r="S2013" t="n">
        <v>48.21</v>
      </c>
      <c r="T2013" t="n">
        <v>15786.71</v>
      </c>
      <c r="U2013" t="n">
        <v>0.52</v>
      </c>
      <c r="V2013" t="n">
        <v>0.75</v>
      </c>
      <c r="W2013" t="n">
        <v>0.22</v>
      </c>
      <c r="X2013" t="n">
        <v>0.96</v>
      </c>
      <c r="Y2013" t="n">
        <v>1</v>
      </c>
      <c r="Z2013" t="n">
        <v>10</v>
      </c>
    </row>
    <row r="2014">
      <c r="A2014" t="n">
        <v>25</v>
      </c>
      <c r="B2014" t="n">
        <v>145</v>
      </c>
      <c r="C2014" t="inlineStr">
        <is>
          <t xml:space="preserve">CONCLUIDO	</t>
        </is>
      </c>
      <c r="D2014" t="n">
        <v>4.3627</v>
      </c>
      <c r="E2014" t="n">
        <v>22.92</v>
      </c>
      <c r="F2014" t="n">
        <v>18.19</v>
      </c>
      <c r="G2014" t="n">
        <v>33.08</v>
      </c>
      <c r="H2014" t="n">
        <v>0.43</v>
      </c>
      <c r="I2014" t="n">
        <v>33</v>
      </c>
      <c r="J2014" t="n">
        <v>297.96</v>
      </c>
      <c r="K2014" t="n">
        <v>61.2</v>
      </c>
      <c r="L2014" t="n">
        <v>7.25</v>
      </c>
      <c r="M2014" t="n">
        <v>31</v>
      </c>
      <c r="N2014" t="n">
        <v>84.51000000000001</v>
      </c>
      <c r="O2014" t="n">
        <v>36982.83</v>
      </c>
      <c r="P2014" t="n">
        <v>318.75</v>
      </c>
      <c r="Q2014" t="n">
        <v>444.57</v>
      </c>
      <c r="R2014" t="n">
        <v>90.40000000000001</v>
      </c>
      <c r="S2014" t="n">
        <v>48.21</v>
      </c>
      <c r="T2014" t="n">
        <v>15039.41</v>
      </c>
      <c r="U2014" t="n">
        <v>0.53</v>
      </c>
      <c r="V2014" t="n">
        <v>0.75</v>
      </c>
      <c r="W2014" t="n">
        <v>0.22</v>
      </c>
      <c r="X2014" t="n">
        <v>0.92</v>
      </c>
      <c r="Y2014" t="n">
        <v>1</v>
      </c>
      <c r="Z2014" t="n">
        <v>10</v>
      </c>
    </row>
    <row r="2015">
      <c r="A2015" t="n">
        <v>26</v>
      </c>
      <c r="B2015" t="n">
        <v>145</v>
      </c>
      <c r="C2015" t="inlineStr">
        <is>
          <t xml:space="preserve">CONCLUIDO	</t>
        </is>
      </c>
      <c r="D2015" t="n">
        <v>4.3804</v>
      </c>
      <c r="E2015" t="n">
        <v>22.83</v>
      </c>
      <c r="F2015" t="n">
        <v>18.16</v>
      </c>
      <c r="G2015" t="n">
        <v>34.04</v>
      </c>
      <c r="H2015" t="n">
        <v>0.45</v>
      </c>
      <c r="I2015" t="n">
        <v>32</v>
      </c>
      <c r="J2015" t="n">
        <v>298.48</v>
      </c>
      <c r="K2015" t="n">
        <v>61.2</v>
      </c>
      <c r="L2015" t="n">
        <v>7.5</v>
      </c>
      <c r="M2015" t="n">
        <v>30</v>
      </c>
      <c r="N2015" t="n">
        <v>84.79000000000001</v>
      </c>
      <c r="O2015" t="n">
        <v>37047.29</v>
      </c>
      <c r="P2015" t="n">
        <v>318.15</v>
      </c>
      <c r="Q2015" t="n">
        <v>444.57</v>
      </c>
      <c r="R2015" t="n">
        <v>89.23</v>
      </c>
      <c r="S2015" t="n">
        <v>48.21</v>
      </c>
      <c r="T2015" t="n">
        <v>14461.07</v>
      </c>
      <c r="U2015" t="n">
        <v>0.54</v>
      </c>
      <c r="V2015" t="n">
        <v>0.75</v>
      </c>
      <c r="W2015" t="n">
        <v>0.21</v>
      </c>
      <c r="X2015" t="n">
        <v>0.88</v>
      </c>
      <c r="Y2015" t="n">
        <v>1</v>
      </c>
      <c r="Z2015" t="n">
        <v>10</v>
      </c>
    </row>
    <row r="2016">
      <c r="A2016" t="n">
        <v>27</v>
      </c>
      <c r="B2016" t="n">
        <v>145</v>
      </c>
      <c r="C2016" t="inlineStr">
        <is>
          <t xml:space="preserve">CONCLUIDO	</t>
        </is>
      </c>
      <c r="D2016" t="n">
        <v>4.3943</v>
      </c>
      <c r="E2016" t="n">
        <v>22.76</v>
      </c>
      <c r="F2016" t="n">
        <v>18.14</v>
      </c>
      <c r="G2016" t="n">
        <v>35.1</v>
      </c>
      <c r="H2016" t="n">
        <v>0.46</v>
      </c>
      <c r="I2016" t="n">
        <v>31</v>
      </c>
      <c r="J2016" t="n">
        <v>299.01</v>
      </c>
      <c r="K2016" t="n">
        <v>61.2</v>
      </c>
      <c r="L2016" t="n">
        <v>7.75</v>
      </c>
      <c r="M2016" t="n">
        <v>29</v>
      </c>
      <c r="N2016" t="n">
        <v>85.06</v>
      </c>
      <c r="O2016" t="n">
        <v>37111.87</v>
      </c>
      <c r="P2016" t="n">
        <v>317.64</v>
      </c>
      <c r="Q2016" t="n">
        <v>444.55</v>
      </c>
      <c r="R2016" t="n">
        <v>88.66</v>
      </c>
      <c r="S2016" t="n">
        <v>48.21</v>
      </c>
      <c r="T2016" t="n">
        <v>14182.07</v>
      </c>
      <c r="U2016" t="n">
        <v>0.54</v>
      </c>
      <c r="V2016" t="n">
        <v>0.75</v>
      </c>
      <c r="W2016" t="n">
        <v>0.21</v>
      </c>
      <c r="X2016" t="n">
        <v>0.86</v>
      </c>
      <c r="Y2016" t="n">
        <v>1</v>
      </c>
      <c r="Z2016" t="n">
        <v>10</v>
      </c>
    </row>
    <row r="2017">
      <c r="A2017" t="n">
        <v>28</v>
      </c>
      <c r="B2017" t="n">
        <v>145</v>
      </c>
      <c r="C2017" t="inlineStr">
        <is>
          <t xml:space="preserve">CONCLUIDO	</t>
        </is>
      </c>
      <c r="D2017" t="n">
        <v>4.4117</v>
      </c>
      <c r="E2017" t="n">
        <v>22.67</v>
      </c>
      <c r="F2017" t="n">
        <v>18.1</v>
      </c>
      <c r="G2017" t="n">
        <v>36.2</v>
      </c>
      <c r="H2017" t="n">
        <v>0.48</v>
      </c>
      <c r="I2017" t="n">
        <v>30</v>
      </c>
      <c r="J2017" t="n">
        <v>299.53</v>
      </c>
      <c r="K2017" t="n">
        <v>61.2</v>
      </c>
      <c r="L2017" t="n">
        <v>8</v>
      </c>
      <c r="M2017" t="n">
        <v>28</v>
      </c>
      <c r="N2017" t="n">
        <v>85.33</v>
      </c>
      <c r="O2017" t="n">
        <v>37176.68</v>
      </c>
      <c r="P2017" t="n">
        <v>317.07</v>
      </c>
      <c r="Q2017" t="n">
        <v>444.55</v>
      </c>
      <c r="R2017" t="n">
        <v>87.44</v>
      </c>
      <c r="S2017" t="n">
        <v>48.21</v>
      </c>
      <c r="T2017" t="n">
        <v>13573.3</v>
      </c>
      <c r="U2017" t="n">
        <v>0.55</v>
      </c>
      <c r="V2017" t="n">
        <v>0.75</v>
      </c>
      <c r="W2017" t="n">
        <v>0.21</v>
      </c>
      <c r="X2017" t="n">
        <v>0.82</v>
      </c>
      <c r="Y2017" t="n">
        <v>1</v>
      </c>
      <c r="Z2017" t="n">
        <v>10</v>
      </c>
    </row>
    <row r="2018">
      <c r="A2018" t="n">
        <v>29</v>
      </c>
      <c r="B2018" t="n">
        <v>145</v>
      </c>
      <c r="C2018" t="inlineStr">
        <is>
          <t xml:space="preserve">CONCLUIDO	</t>
        </is>
      </c>
      <c r="D2018" t="n">
        <v>4.4289</v>
      </c>
      <c r="E2018" t="n">
        <v>22.58</v>
      </c>
      <c r="F2018" t="n">
        <v>18.07</v>
      </c>
      <c r="G2018" t="n">
        <v>37.38</v>
      </c>
      <c r="H2018" t="n">
        <v>0.49</v>
      </c>
      <c r="I2018" t="n">
        <v>29</v>
      </c>
      <c r="J2018" t="n">
        <v>300.06</v>
      </c>
      <c r="K2018" t="n">
        <v>61.2</v>
      </c>
      <c r="L2018" t="n">
        <v>8.25</v>
      </c>
      <c r="M2018" t="n">
        <v>27</v>
      </c>
      <c r="N2018" t="n">
        <v>85.61</v>
      </c>
      <c r="O2018" t="n">
        <v>37241.49</v>
      </c>
      <c r="P2018" t="n">
        <v>316.25</v>
      </c>
      <c r="Q2018" t="n">
        <v>444.55</v>
      </c>
      <c r="R2018" t="n">
        <v>86.25</v>
      </c>
      <c r="S2018" t="n">
        <v>48.21</v>
      </c>
      <c r="T2018" t="n">
        <v>12985.32</v>
      </c>
      <c r="U2018" t="n">
        <v>0.5600000000000001</v>
      </c>
      <c r="V2018" t="n">
        <v>0.76</v>
      </c>
      <c r="W2018" t="n">
        <v>0.21</v>
      </c>
      <c r="X2018" t="n">
        <v>0.79</v>
      </c>
      <c r="Y2018" t="n">
        <v>1</v>
      </c>
      <c r="Z2018" t="n">
        <v>10</v>
      </c>
    </row>
    <row r="2019">
      <c r="A2019" t="n">
        <v>30</v>
      </c>
      <c r="B2019" t="n">
        <v>145</v>
      </c>
      <c r="C2019" t="inlineStr">
        <is>
          <t xml:space="preserve">CONCLUIDO	</t>
        </is>
      </c>
      <c r="D2019" t="n">
        <v>4.4505</v>
      </c>
      <c r="E2019" t="n">
        <v>22.47</v>
      </c>
      <c r="F2019" t="n">
        <v>18.01</v>
      </c>
      <c r="G2019" t="n">
        <v>38.6</v>
      </c>
      <c r="H2019" t="n">
        <v>0.5</v>
      </c>
      <c r="I2019" t="n">
        <v>28</v>
      </c>
      <c r="J2019" t="n">
        <v>300.59</v>
      </c>
      <c r="K2019" t="n">
        <v>61.2</v>
      </c>
      <c r="L2019" t="n">
        <v>8.5</v>
      </c>
      <c r="M2019" t="n">
        <v>26</v>
      </c>
      <c r="N2019" t="n">
        <v>85.89</v>
      </c>
      <c r="O2019" t="n">
        <v>37306.42</v>
      </c>
      <c r="P2019" t="n">
        <v>315.13</v>
      </c>
      <c r="Q2019" t="n">
        <v>444.56</v>
      </c>
      <c r="R2019" t="n">
        <v>84.34</v>
      </c>
      <c r="S2019" t="n">
        <v>48.21</v>
      </c>
      <c r="T2019" t="n">
        <v>12036.34</v>
      </c>
      <c r="U2019" t="n">
        <v>0.57</v>
      </c>
      <c r="V2019" t="n">
        <v>0.76</v>
      </c>
      <c r="W2019" t="n">
        <v>0.21</v>
      </c>
      <c r="X2019" t="n">
        <v>0.73</v>
      </c>
      <c r="Y2019" t="n">
        <v>1</v>
      </c>
      <c r="Z2019" t="n">
        <v>10</v>
      </c>
    </row>
    <row r="2020">
      <c r="A2020" t="n">
        <v>31</v>
      </c>
      <c r="B2020" t="n">
        <v>145</v>
      </c>
      <c r="C2020" t="inlineStr">
        <is>
          <t xml:space="preserve">CONCLUIDO	</t>
        </is>
      </c>
      <c r="D2020" t="n">
        <v>4.4889</v>
      </c>
      <c r="E2020" t="n">
        <v>22.28</v>
      </c>
      <c r="F2020" t="n">
        <v>17.87</v>
      </c>
      <c r="G2020" t="n">
        <v>39.72</v>
      </c>
      <c r="H2020" t="n">
        <v>0.52</v>
      </c>
      <c r="I2020" t="n">
        <v>27</v>
      </c>
      <c r="J2020" t="n">
        <v>301.11</v>
      </c>
      <c r="K2020" t="n">
        <v>61.2</v>
      </c>
      <c r="L2020" t="n">
        <v>8.75</v>
      </c>
      <c r="M2020" t="n">
        <v>25</v>
      </c>
      <c r="N2020" t="n">
        <v>86.16</v>
      </c>
      <c r="O2020" t="n">
        <v>37371.47</v>
      </c>
      <c r="P2020" t="n">
        <v>312.61</v>
      </c>
      <c r="Q2020" t="n">
        <v>444.57</v>
      </c>
      <c r="R2020" t="n">
        <v>79.69</v>
      </c>
      <c r="S2020" t="n">
        <v>48.21</v>
      </c>
      <c r="T2020" t="n">
        <v>9717.360000000001</v>
      </c>
      <c r="U2020" t="n">
        <v>0.6</v>
      </c>
      <c r="V2020" t="n">
        <v>0.76</v>
      </c>
      <c r="W2020" t="n">
        <v>0.2</v>
      </c>
      <c r="X2020" t="n">
        <v>0.6</v>
      </c>
      <c r="Y2020" t="n">
        <v>1</v>
      </c>
      <c r="Z2020" t="n">
        <v>10</v>
      </c>
    </row>
    <row r="2021">
      <c r="A2021" t="n">
        <v>32</v>
      </c>
      <c r="B2021" t="n">
        <v>145</v>
      </c>
      <c r="C2021" t="inlineStr">
        <is>
          <t xml:space="preserve">CONCLUIDO	</t>
        </is>
      </c>
      <c r="D2021" t="n">
        <v>4.4871</v>
      </c>
      <c r="E2021" t="n">
        <v>22.29</v>
      </c>
      <c r="F2021" t="n">
        <v>17.94</v>
      </c>
      <c r="G2021" t="n">
        <v>41.39</v>
      </c>
      <c r="H2021" t="n">
        <v>0.53</v>
      </c>
      <c r="I2021" t="n">
        <v>26</v>
      </c>
      <c r="J2021" t="n">
        <v>301.64</v>
      </c>
      <c r="K2021" t="n">
        <v>61.2</v>
      </c>
      <c r="L2021" t="n">
        <v>9</v>
      </c>
      <c r="M2021" t="n">
        <v>24</v>
      </c>
      <c r="N2021" t="n">
        <v>86.44</v>
      </c>
      <c r="O2021" t="n">
        <v>37436.63</v>
      </c>
      <c r="P2021" t="n">
        <v>313.6</v>
      </c>
      <c r="Q2021" t="n">
        <v>444.58</v>
      </c>
      <c r="R2021" t="n">
        <v>82.45</v>
      </c>
      <c r="S2021" t="n">
        <v>48.21</v>
      </c>
      <c r="T2021" t="n">
        <v>11097.97</v>
      </c>
      <c r="U2021" t="n">
        <v>0.58</v>
      </c>
      <c r="V2021" t="n">
        <v>0.76</v>
      </c>
      <c r="W2021" t="n">
        <v>0.19</v>
      </c>
      <c r="X2021" t="n">
        <v>0.66</v>
      </c>
      <c r="Y2021" t="n">
        <v>1</v>
      </c>
      <c r="Z2021" t="n">
        <v>10</v>
      </c>
    </row>
    <row r="2022">
      <c r="A2022" t="n">
        <v>33</v>
      </c>
      <c r="B2022" t="n">
        <v>145</v>
      </c>
      <c r="C2022" t="inlineStr">
        <is>
          <t xml:space="preserve">CONCLUIDO	</t>
        </is>
      </c>
      <c r="D2022" t="n">
        <v>4.4705</v>
      </c>
      <c r="E2022" t="n">
        <v>22.37</v>
      </c>
      <c r="F2022" t="n">
        <v>18.02</v>
      </c>
      <c r="G2022" t="n">
        <v>41.58</v>
      </c>
      <c r="H2022" t="n">
        <v>0.55</v>
      </c>
      <c r="I2022" t="n">
        <v>26</v>
      </c>
      <c r="J2022" t="n">
        <v>302.17</v>
      </c>
      <c r="K2022" t="n">
        <v>61.2</v>
      </c>
      <c r="L2022" t="n">
        <v>9.25</v>
      </c>
      <c r="M2022" t="n">
        <v>24</v>
      </c>
      <c r="N2022" t="n">
        <v>86.72</v>
      </c>
      <c r="O2022" t="n">
        <v>37501.91</v>
      </c>
      <c r="P2022" t="n">
        <v>315.02</v>
      </c>
      <c r="Q2022" t="n">
        <v>444.57</v>
      </c>
      <c r="R2022" t="n">
        <v>85.04000000000001</v>
      </c>
      <c r="S2022" t="n">
        <v>48.21</v>
      </c>
      <c r="T2022" t="n">
        <v>12395.71</v>
      </c>
      <c r="U2022" t="n">
        <v>0.57</v>
      </c>
      <c r="V2022" t="n">
        <v>0.76</v>
      </c>
      <c r="W2022" t="n">
        <v>0.2</v>
      </c>
      <c r="X2022" t="n">
        <v>0.74</v>
      </c>
      <c r="Y2022" t="n">
        <v>1</v>
      </c>
      <c r="Z2022" t="n">
        <v>10</v>
      </c>
    </row>
    <row r="2023">
      <c r="A2023" t="n">
        <v>34</v>
      </c>
      <c r="B2023" t="n">
        <v>145</v>
      </c>
      <c r="C2023" t="inlineStr">
        <is>
          <t xml:space="preserve">CONCLUIDO	</t>
        </is>
      </c>
      <c r="D2023" t="n">
        <v>4.4842</v>
      </c>
      <c r="E2023" t="n">
        <v>22.3</v>
      </c>
      <c r="F2023" t="n">
        <v>18</v>
      </c>
      <c r="G2023" t="n">
        <v>43.21</v>
      </c>
      <c r="H2023" t="n">
        <v>0.5600000000000001</v>
      </c>
      <c r="I2023" t="n">
        <v>25</v>
      </c>
      <c r="J2023" t="n">
        <v>302.7</v>
      </c>
      <c r="K2023" t="n">
        <v>61.2</v>
      </c>
      <c r="L2023" t="n">
        <v>9.5</v>
      </c>
      <c r="M2023" t="n">
        <v>23</v>
      </c>
      <c r="N2023" t="n">
        <v>87</v>
      </c>
      <c r="O2023" t="n">
        <v>37567.32</v>
      </c>
      <c r="P2023" t="n">
        <v>314.84</v>
      </c>
      <c r="Q2023" t="n">
        <v>444.61</v>
      </c>
      <c r="R2023" t="n">
        <v>84.48999999999999</v>
      </c>
      <c r="S2023" t="n">
        <v>48.21</v>
      </c>
      <c r="T2023" t="n">
        <v>12124.63</v>
      </c>
      <c r="U2023" t="n">
        <v>0.57</v>
      </c>
      <c r="V2023" t="n">
        <v>0.76</v>
      </c>
      <c r="W2023" t="n">
        <v>0.2</v>
      </c>
      <c r="X2023" t="n">
        <v>0.73</v>
      </c>
      <c r="Y2023" t="n">
        <v>1</v>
      </c>
      <c r="Z2023" t="n">
        <v>10</v>
      </c>
    </row>
    <row r="2024">
      <c r="A2024" t="n">
        <v>35</v>
      </c>
      <c r="B2024" t="n">
        <v>145</v>
      </c>
      <c r="C2024" t="inlineStr">
        <is>
          <t xml:space="preserve">CONCLUIDO	</t>
        </is>
      </c>
      <c r="D2024" t="n">
        <v>4.4878</v>
      </c>
      <c r="E2024" t="n">
        <v>22.28</v>
      </c>
      <c r="F2024" t="n">
        <v>17.99</v>
      </c>
      <c r="G2024" t="n">
        <v>43.17</v>
      </c>
      <c r="H2024" t="n">
        <v>0.57</v>
      </c>
      <c r="I2024" t="n">
        <v>25</v>
      </c>
      <c r="J2024" t="n">
        <v>303.23</v>
      </c>
      <c r="K2024" t="n">
        <v>61.2</v>
      </c>
      <c r="L2024" t="n">
        <v>9.75</v>
      </c>
      <c r="M2024" t="n">
        <v>23</v>
      </c>
      <c r="N2024" t="n">
        <v>87.28</v>
      </c>
      <c r="O2024" t="n">
        <v>37632.84</v>
      </c>
      <c r="P2024" t="n">
        <v>314.23</v>
      </c>
      <c r="Q2024" t="n">
        <v>444.56</v>
      </c>
      <c r="R2024" t="n">
        <v>83.69</v>
      </c>
      <c r="S2024" t="n">
        <v>48.21</v>
      </c>
      <c r="T2024" t="n">
        <v>11722.58</v>
      </c>
      <c r="U2024" t="n">
        <v>0.58</v>
      </c>
      <c r="V2024" t="n">
        <v>0.76</v>
      </c>
      <c r="W2024" t="n">
        <v>0.21</v>
      </c>
      <c r="X2024" t="n">
        <v>0.71</v>
      </c>
      <c r="Y2024" t="n">
        <v>1</v>
      </c>
      <c r="Z2024" t="n">
        <v>10</v>
      </c>
    </row>
    <row r="2025">
      <c r="A2025" t="n">
        <v>36</v>
      </c>
      <c r="B2025" t="n">
        <v>145</v>
      </c>
      <c r="C2025" t="inlineStr">
        <is>
          <t xml:space="preserve">CONCLUIDO	</t>
        </is>
      </c>
      <c r="D2025" t="n">
        <v>4.5066</v>
      </c>
      <c r="E2025" t="n">
        <v>22.19</v>
      </c>
      <c r="F2025" t="n">
        <v>17.95</v>
      </c>
      <c r="G2025" t="n">
        <v>44.87</v>
      </c>
      <c r="H2025" t="n">
        <v>0.59</v>
      </c>
      <c r="I2025" t="n">
        <v>24</v>
      </c>
      <c r="J2025" t="n">
        <v>303.76</v>
      </c>
      <c r="K2025" t="n">
        <v>61.2</v>
      </c>
      <c r="L2025" t="n">
        <v>10</v>
      </c>
      <c r="M2025" t="n">
        <v>22</v>
      </c>
      <c r="N2025" t="n">
        <v>87.56999999999999</v>
      </c>
      <c r="O2025" t="n">
        <v>37698.48</v>
      </c>
      <c r="P2025" t="n">
        <v>313.76</v>
      </c>
      <c r="Q2025" t="n">
        <v>444.55</v>
      </c>
      <c r="R2025" t="n">
        <v>82.53</v>
      </c>
      <c r="S2025" t="n">
        <v>48.21</v>
      </c>
      <c r="T2025" t="n">
        <v>11149.26</v>
      </c>
      <c r="U2025" t="n">
        <v>0.58</v>
      </c>
      <c r="V2025" t="n">
        <v>0.76</v>
      </c>
      <c r="W2025" t="n">
        <v>0.2</v>
      </c>
      <c r="X2025" t="n">
        <v>0.67</v>
      </c>
      <c r="Y2025" t="n">
        <v>1</v>
      </c>
      <c r="Z2025" t="n">
        <v>10</v>
      </c>
    </row>
    <row r="2026">
      <c r="A2026" t="n">
        <v>37</v>
      </c>
      <c r="B2026" t="n">
        <v>145</v>
      </c>
      <c r="C2026" t="inlineStr">
        <is>
          <t xml:space="preserve">CONCLUIDO	</t>
        </is>
      </c>
      <c r="D2026" t="n">
        <v>4.5273</v>
      </c>
      <c r="E2026" t="n">
        <v>22.09</v>
      </c>
      <c r="F2026" t="n">
        <v>17.9</v>
      </c>
      <c r="G2026" t="n">
        <v>46.69</v>
      </c>
      <c r="H2026" t="n">
        <v>0.6</v>
      </c>
      <c r="I2026" t="n">
        <v>23</v>
      </c>
      <c r="J2026" t="n">
        <v>304.3</v>
      </c>
      <c r="K2026" t="n">
        <v>61.2</v>
      </c>
      <c r="L2026" t="n">
        <v>10.25</v>
      </c>
      <c r="M2026" t="n">
        <v>21</v>
      </c>
      <c r="N2026" t="n">
        <v>87.84999999999999</v>
      </c>
      <c r="O2026" t="n">
        <v>37764.25</v>
      </c>
      <c r="P2026" t="n">
        <v>312.47</v>
      </c>
      <c r="Q2026" t="n">
        <v>444.55</v>
      </c>
      <c r="R2026" t="n">
        <v>80.91</v>
      </c>
      <c r="S2026" t="n">
        <v>48.21</v>
      </c>
      <c r="T2026" t="n">
        <v>10345.09</v>
      </c>
      <c r="U2026" t="n">
        <v>0.6</v>
      </c>
      <c r="V2026" t="n">
        <v>0.76</v>
      </c>
      <c r="W2026" t="n">
        <v>0.2</v>
      </c>
      <c r="X2026" t="n">
        <v>0.62</v>
      </c>
      <c r="Y2026" t="n">
        <v>1</v>
      </c>
      <c r="Z2026" t="n">
        <v>10</v>
      </c>
    </row>
    <row r="2027">
      <c r="A2027" t="n">
        <v>38</v>
      </c>
      <c r="B2027" t="n">
        <v>145</v>
      </c>
      <c r="C2027" t="inlineStr">
        <is>
          <t xml:space="preserve">CONCLUIDO	</t>
        </is>
      </c>
      <c r="D2027" t="n">
        <v>4.5252</v>
      </c>
      <c r="E2027" t="n">
        <v>22.1</v>
      </c>
      <c r="F2027" t="n">
        <v>17.91</v>
      </c>
      <c r="G2027" t="n">
        <v>46.72</v>
      </c>
      <c r="H2027" t="n">
        <v>0.61</v>
      </c>
      <c r="I2027" t="n">
        <v>23</v>
      </c>
      <c r="J2027" t="n">
        <v>304.83</v>
      </c>
      <c r="K2027" t="n">
        <v>61.2</v>
      </c>
      <c r="L2027" t="n">
        <v>10.5</v>
      </c>
      <c r="M2027" t="n">
        <v>21</v>
      </c>
      <c r="N2027" t="n">
        <v>88.13</v>
      </c>
      <c r="O2027" t="n">
        <v>37830.13</v>
      </c>
      <c r="P2027" t="n">
        <v>312.8</v>
      </c>
      <c r="Q2027" t="n">
        <v>444.56</v>
      </c>
      <c r="R2027" t="n">
        <v>81.34</v>
      </c>
      <c r="S2027" t="n">
        <v>48.21</v>
      </c>
      <c r="T2027" t="n">
        <v>10560.12</v>
      </c>
      <c r="U2027" t="n">
        <v>0.59</v>
      </c>
      <c r="V2027" t="n">
        <v>0.76</v>
      </c>
      <c r="W2027" t="n">
        <v>0.2</v>
      </c>
      <c r="X2027" t="n">
        <v>0.63</v>
      </c>
      <c r="Y2027" t="n">
        <v>1</v>
      </c>
      <c r="Z2027" t="n">
        <v>10</v>
      </c>
    </row>
    <row r="2028">
      <c r="A2028" t="n">
        <v>39</v>
      </c>
      <c r="B2028" t="n">
        <v>145</v>
      </c>
      <c r="C2028" t="inlineStr">
        <is>
          <t xml:space="preserve">CONCLUIDO	</t>
        </is>
      </c>
      <c r="D2028" t="n">
        <v>4.5434</v>
      </c>
      <c r="E2028" t="n">
        <v>22.01</v>
      </c>
      <c r="F2028" t="n">
        <v>17.88</v>
      </c>
      <c r="G2028" t="n">
        <v>48.75</v>
      </c>
      <c r="H2028" t="n">
        <v>0.63</v>
      </c>
      <c r="I2028" t="n">
        <v>22</v>
      </c>
      <c r="J2028" t="n">
        <v>305.37</v>
      </c>
      <c r="K2028" t="n">
        <v>61.2</v>
      </c>
      <c r="L2028" t="n">
        <v>10.75</v>
      </c>
      <c r="M2028" t="n">
        <v>20</v>
      </c>
      <c r="N2028" t="n">
        <v>88.42</v>
      </c>
      <c r="O2028" t="n">
        <v>37896.14</v>
      </c>
      <c r="P2028" t="n">
        <v>312.12</v>
      </c>
      <c r="Q2028" t="n">
        <v>444.58</v>
      </c>
      <c r="R2028" t="n">
        <v>80.17</v>
      </c>
      <c r="S2028" t="n">
        <v>48.21</v>
      </c>
      <c r="T2028" t="n">
        <v>9981.52</v>
      </c>
      <c r="U2028" t="n">
        <v>0.6</v>
      </c>
      <c r="V2028" t="n">
        <v>0.76</v>
      </c>
      <c r="W2028" t="n">
        <v>0.2</v>
      </c>
      <c r="X2028" t="n">
        <v>0.6</v>
      </c>
      <c r="Y2028" t="n">
        <v>1</v>
      </c>
      <c r="Z2028" t="n">
        <v>10</v>
      </c>
    </row>
    <row r="2029">
      <c r="A2029" t="n">
        <v>40</v>
      </c>
      <c r="B2029" t="n">
        <v>145</v>
      </c>
      <c r="C2029" t="inlineStr">
        <is>
          <t xml:space="preserve">CONCLUIDO	</t>
        </is>
      </c>
      <c r="D2029" t="n">
        <v>4.5412</v>
      </c>
      <c r="E2029" t="n">
        <v>22.02</v>
      </c>
      <c r="F2029" t="n">
        <v>17.89</v>
      </c>
      <c r="G2029" t="n">
        <v>48.78</v>
      </c>
      <c r="H2029" t="n">
        <v>0.64</v>
      </c>
      <c r="I2029" t="n">
        <v>22</v>
      </c>
      <c r="J2029" t="n">
        <v>305.9</v>
      </c>
      <c r="K2029" t="n">
        <v>61.2</v>
      </c>
      <c r="L2029" t="n">
        <v>11</v>
      </c>
      <c r="M2029" t="n">
        <v>20</v>
      </c>
      <c r="N2029" t="n">
        <v>88.7</v>
      </c>
      <c r="O2029" t="n">
        <v>37962.28</v>
      </c>
      <c r="P2029" t="n">
        <v>312.26</v>
      </c>
      <c r="Q2029" t="n">
        <v>444.55</v>
      </c>
      <c r="R2029" t="n">
        <v>80.48999999999999</v>
      </c>
      <c r="S2029" t="n">
        <v>48.21</v>
      </c>
      <c r="T2029" t="n">
        <v>10139.93</v>
      </c>
      <c r="U2029" t="n">
        <v>0.6</v>
      </c>
      <c r="V2029" t="n">
        <v>0.76</v>
      </c>
      <c r="W2029" t="n">
        <v>0.2</v>
      </c>
      <c r="X2029" t="n">
        <v>0.61</v>
      </c>
      <c r="Y2029" t="n">
        <v>1</v>
      </c>
      <c r="Z2029" t="n">
        <v>10</v>
      </c>
    </row>
    <row r="2030">
      <c r="A2030" t="n">
        <v>41</v>
      </c>
      <c r="B2030" t="n">
        <v>145</v>
      </c>
      <c r="C2030" t="inlineStr">
        <is>
          <t xml:space="preserve">CONCLUIDO	</t>
        </is>
      </c>
      <c r="D2030" t="n">
        <v>4.5587</v>
      </c>
      <c r="E2030" t="n">
        <v>21.94</v>
      </c>
      <c r="F2030" t="n">
        <v>17.86</v>
      </c>
      <c r="G2030" t="n">
        <v>51.02</v>
      </c>
      <c r="H2030" t="n">
        <v>0.65</v>
      </c>
      <c r="I2030" t="n">
        <v>21</v>
      </c>
      <c r="J2030" t="n">
        <v>306.44</v>
      </c>
      <c r="K2030" t="n">
        <v>61.2</v>
      </c>
      <c r="L2030" t="n">
        <v>11.25</v>
      </c>
      <c r="M2030" t="n">
        <v>19</v>
      </c>
      <c r="N2030" t="n">
        <v>88.98999999999999</v>
      </c>
      <c r="O2030" t="n">
        <v>38028.53</v>
      </c>
      <c r="P2030" t="n">
        <v>311.2</v>
      </c>
      <c r="Q2030" t="n">
        <v>444.56</v>
      </c>
      <c r="R2030" t="n">
        <v>79.5</v>
      </c>
      <c r="S2030" t="n">
        <v>48.21</v>
      </c>
      <c r="T2030" t="n">
        <v>9649.469999999999</v>
      </c>
      <c r="U2030" t="n">
        <v>0.61</v>
      </c>
      <c r="V2030" t="n">
        <v>0.76</v>
      </c>
      <c r="W2030" t="n">
        <v>0.2</v>
      </c>
      <c r="X2030" t="n">
        <v>0.58</v>
      </c>
      <c r="Y2030" t="n">
        <v>1</v>
      </c>
      <c r="Z2030" t="n">
        <v>10</v>
      </c>
    </row>
    <row r="2031">
      <c r="A2031" t="n">
        <v>42</v>
      </c>
      <c r="B2031" t="n">
        <v>145</v>
      </c>
      <c r="C2031" t="inlineStr">
        <is>
          <t xml:space="preserve">CONCLUIDO	</t>
        </is>
      </c>
      <c r="D2031" t="n">
        <v>4.5604</v>
      </c>
      <c r="E2031" t="n">
        <v>21.93</v>
      </c>
      <c r="F2031" t="n">
        <v>17.85</v>
      </c>
      <c r="G2031" t="n">
        <v>50.99</v>
      </c>
      <c r="H2031" t="n">
        <v>0.67</v>
      </c>
      <c r="I2031" t="n">
        <v>21</v>
      </c>
      <c r="J2031" t="n">
        <v>306.98</v>
      </c>
      <c r="K2031" t="n">
        <v>61.2</v>
      </c>
      <c r="L2031" t="n">
        <v>11.5</v>
      </c>
      <c r="M2031" t="n">
        <v>19</v>
      </c>
      <c r="N2031" t="n">
        <v>89.28</v>
      </c>
      <c r="O2031" t="n">
        <v>38094.91</v>
      </c>
      <c r="P2031" t="n">
        <v>311.31</v>
      </c>
      <c r="Q2031" t="n">
        <v>444.55</v>
      </c>
      <c r="R2031" t="n">
        <v>79.3</v>
      </c>
      <c r="S2031" t="n">
        <v>48.21</v>
      </c>
      <c r="T2031" t="n">
        <v>9550.25</v>
      </c>
      <c r="U2031" t="n">
        <v>0.61</v>
      </c>
      <c r="V2031" t="n">
        <v>0.76</v>
      </c>
      <c r="W2031" t="n">
        <v>0.2</v>
      </c>
      <c r="X2031" t="n">
        <v>0.57</v>
      </c>
      <c r="Y2031" t="n">
        <v>1</v>
      </c>
      <c r="Z2031" t="n">
        <v>10</v>
      </c>
    </row>
    <row r="2032">
      <c r="A2032" t="n">
        <v>43</v>
      </c>
      <c r="B2032" t="n">
        <v>145</v>
      </c>
      <c r="C2032" t="inlineStr">
        <is>
          <t xml:space="preserve">CONCLUIDO	</t>
        </is>
      </c>
      <c r="D2032" t="n">
        <v>4.58</v>
      </c>
      <c r="E2032" t="n">
        <v>21.83</v>
      </c>
      <c r="F2032" t="n">
        <v>17.81</v>
      </c>
      <c r="G2032" t="n">
        <v>53.42</v>
      </c>
      <c r="H2032" t="n">
        <v>0.68</v>
      </c>
      <c r="I2032" t="n">
        <v>20</v>
      </c>
      <c r="J2032" t="n">
        <v>307.52</v>
      </c>
      <c r="K2032" t="n">
        <v>61.2</v>
      </c>
      <c r="L2032" t="n">
        <v>11.75</v>
      </c>
      <c r="M2032" t="n">
        <v>18</v>
      </c>
      <c r="N2032" t="n">
        <v>89.56999999999999</v>
      </c>
      <c r="O2032" t="n">
        <v>38161.42</v>
      </c>
      <c r="P2032" t="n">
        <v>310.46</v>
      </c>
      <c r="Q2032" t="n">
        <v>444.57</v>
      </c>
      <c r="R2032" t="n">
        <v>77.90000000000001</v>
      </c>
      <c r="S2032" t="n">
        <v>48.21</v>
      </c>
      <c r="T2032" t="n">
        <v>8853.889999999999</v>
      </c>
      <c r="U2032" t="n">
        <v>0.62</v>
      </c>
      <c r="V2032" t="n">
        <v>0.77</v>
      </c>
      <c r="W2032" t="n">
        <v>0.19</v>
      </c>
      <c r="X2032" t="n">
        <v>0.53</v>
      </c>
      <c r="Y2032" t="n">
        <v>1</v>
      </c>
      <c r="Z2032" t="n">
        <v>10</v>
      </c>
    </row>
    <row r="2033">
      <c r="A2033" t="n">
        <v>44</v>
      </c>
      <c r="B2033" t="n">
        <v>145</v>
      </c>
      <c r="C2033" t="inlineStr">
        <is>
          <t xml:space="preserve">CONCLUIDO	</t>
        </is>
      </c>
      <c r="D2033" t="n">
        <v>4.5786</v>
      </c>
      <c r="E2033" t="n">
        <v>21.84</v>
      </c>
      <c r="F2033" t="n">
        <v>17.81</v>
      </c>
      <c r="G2033" t="n">
        <v>53.44</v>
      </c>
      <c r="H2033" t="n">
        <v>0.6899999999999999</v>
      </c>
      <c r="I2033" t="n">
        <v>20</v>
      </c>
      <c r="J2033" t="n">
        <v>308.06</v>
      </c>
      <c r="K2033" t="n">
        <v>61.2</v>
      </c>
      <c r="L2033" t="n">
        <v>12</v>
      </c>
      <c r="M2033" t="n">
        <v>18</v>
      </c>
      <c r="N2033" t="n">
        <v>89.86</v>
      </c>
      <c r="O2033" t="n">
        <v>38228.06</v>
      </c>
      <c r="P2033" t="n">
        <v>310.77</v>
      </c>
      <c r="Q2033" t="n">
        <v>444.55</v>
      </c>
      <c r="R2033" t="n">
        <v>78.08</v>
      </c>
      <c r="S2033" t="n">
        <v>48.21</v>
      </c>
      <c r="T2033" t="n">
        <v>8946.18</v>
      </c>
      <c r="U2033" t="n">
        <v>0.62</v>
      </c>
      <c r="V2033" t="n">
        <v>0.77</v>
      </c>
      <c r="W2033" t="n">
        <v>0.2</v>
      </c>
      <c r="X2033" t="n">
        <v>0.54</v>
      </c>
      <c r="Y2033" t="n">
        <v>1</v>
      </c>
      <c r="Z2033" t="n">
        <v>10</v>
      </c>
    </row>
    <row r="2034">
      <c r="A2034" t="n">
        <v>45</v>
      </c>
      <c r="B2034" t="n">
        <v>145</v>
      </c>
      <c r="C2034" t="inlineStr">
        <is>
          <t xml:space="preserve">CONCLUIDO	</t>
        </is>
      </c>
      <c r="D2034" t="n">
        <v>4.5771</v>
      </c>
      <c r="E2034" t="n">
        <v>21.85</v>
      </c>
      <c r="F2034" t="n">
        <v>17.82</v>
      </c>
      <c r="G2034" t="n">
        <v>53.46</v>
      </c>
      <c r="H2034" t="n">
        <v>0.71</v>
      </c>
      <c r="I2034" t="n">
        <v>20</v>
      </c>
      <c r="J2034" t="n">
        <v>308.6</v>
      </c>
      <c r="K2034" t="n">
        <v>61.2</v>
      </c>
      <c r="L2034" t="n">
        <v>12.25</v>
      </c>
      <c r="M2034" t="n">
        <v>18</v>
      </c>
      <c r="N2034" t="n">
        <v>90.15000000000001</v>
      </c>
      <c r="O2034" t="n">
        <v>38294.82</v>
      </c>
      <c r="P2034" t="n">
        <v>310.76</v>
      </c>
      <c r="Q2034" t="n">
        <v>444.56</v>
      </c>
      <c r="R2034" t="n">
        <v>78.31999999999999</v>
      </c>
      <c r="S2034" t="n">
        <v>48.21</v>
      </c>
      <c r="T2034" t="n">
        <v>9067.17</v>
      </c>
      <c r="U2034" t="n">
        <v>0.62</v>
      </c>
      <c r="V2034" t="n">
        <v>0.77</v>
      </c>
      <c r="W2034" t="n">
        <v>0.2</v>
      </c>
      <c r="X2034" t="n">
        <v>0.54</v>
      </c>
      <c r="Y2034" t="n">
        <v>1</v>
      </c>
      <c r="Z2034" t="n">
        <v>10</v>
      </c>
    </row>
    <row r="2035">
      <c r="A2035" t="n">
        <v>46</v>
      </c>
      <c r="B2035" t="n">
        <v>145</v>
      </c>
      <c r="C2035" t="inlineStr">
        <is>
          <t xml:space="preserve">CONCLUIDO	</t>
        </is>
      </c>
      <c r="D2035" t="n">
        <v>4.5986</v>
      </c>
      <c r="E2035" t="n">
        <v>21.75</v>
      </c>
      <c r="F2035" t="n">
        <v>17.77</v>
      </c>
      <c r="G2035" t="n">
        <v>56.12</v>
      </c>
      <c r="H2035" t="n">
        <v>0.72</v>
      </c>
      <c r="I2035" t="n">
        <v>19</v>
      </c>
      <c r="J2035" t="n">
        <v>309.14</v>
      </c>
      <c r="K2035" t="n">
        <v>61.2</v>
      </c>
      <c r="L2035" t="n">
        <v>12.5</v>
      </c>
      <c r="M2035" t="n">
        <v>17</v>
      </c>
      <c r="N2035" t="n">
        <v>90.44</v>
      </c>
      <c r="O2035" t="n">
        <v>38361.7</v>
      </c>
      <c r="P2035" t="n">
        <v>309.89</v>
      </c>
      <c r="Q2035" t="n">
        <v>444.56</v>
      </c>
      <c r="R2035" t="n">
        <v>76.65000000000001</v>
      </c>
      <c r="S2035" t="n">
        <v>48.21</v>
      </c>
      <c r="T2035" t="n">
        <v>8235.200000000001</v>
      </c>
      <c r="U2035" t="n">
        <v>0.63</v>
      </c>
      <c r="V2035" t="n">
        <v>0.77</v>
      </c>
      <c r="W2035" t="n">
        <v>0.2</v>
      </c>
      <c r="X2035" t="n">
        <v>0.5</v>
      </c>
      <c r="Y2035" t="n">
        <v>1</v>
      </c>
      <c r="Z2035" t="n">
        <v>10</v>
      </c>
    </row>
    <row r="2036">
      <c r="A2036" t="n">
        <v>47</v>
      </c>
      <c r="B2036" t="n">
        <v>145</v>
      </c>
      <c r="C2036" t="inlineStr">
        <is>
          <t xml:space="preserve">CONCLUIDO	</t>
        </is>
      </c>
      <c r="D2036" t="n">
        <v>4.6007</v>
      </c>
      <c r="E2036" t="n">
        <v>21.74</v>
      </c>
      <c r="F2036" t="n">
        <v>17.76</v>
      </c>
      <c r="G2036" t="n">
        <v>56.09</v>
      </c>
      <c r="H2036" t="n">
        <v>0.73</v>
      </c>
      <c r="I2036" t="n">
        <v>19</v>
      </c>
      <c r="J2036" t="n">
        <v>309.68</v>
      </c>
      <c r="K2036" t="n">
        <v>61.2</v>
      </c>
      <c r="L2036" t="n">
        <v>12.75</v>
      </c>
      <c r="M2036" t="n">
        <v>17</v>
      </c>
      <c r="N2036" t="n">
        <v>90.73999999999999</v>
      </c>
      <c r="O2036" t="n">
        <v>38428.72</v>
      </c>
      <c r="P2036" t="n">
        <v>309.7</v>
      </c>
      <c r="Q2036" t="n">
        <v>444.56</v>
      </c>
      <c r="R2036" t="n">
        <v>76.39</v>
      </c>
      <c r="S2036" t="n">
        <v>48.21</v>
      </c>
      <c r="T2036" t="n">
        <v>8106.28</v>
      </c>
      <c r="U2036" t="n">
        <v>0.63</v>
      </c>
      <c r="V2036" t="n">
        <v>0.77</v>
      </c>
      <c r="W2036" t="n">
        <v>0.19</v>
      </c>
      <c r="X2036" t="n">
        <v>0.49</v>
      </c>
      <c r="Y2036" t="n">
        <v>1</v>
      </c>
      <c r="Z2036" t="n">
        <v>10</v>
      </c>
    </row>
    <row r="2037">
      <c r="A2037" t="n">
        <v>48</v>
      </c>
      <c r="B2037" t="n">
        <v>145</v>
      </c>
      <c r="C2037" t="inlineStr">
        <is>
          <t xml:space="preserve">CONCLUIDO	</t>
        </is>
      </c>
      <c r="D2037" t="n">
        <v>4.6328</v>
      </c>
      <c r="E2037" t="n">
        <v>21.59</v>
      </c>
      <c r="F2037" t="n">
        <v>17.67</v>
      </c>
      <c r="G2037" t="n">
        <v>58.89</v>
      </c>
      <c r="H2037" t="n">
        <v>0.75</v>
      </c>
      <c r="I2037" t="n">
        <v>18</v>
      </c>
      <c r="J2037" t="n">
        <v>310.23</v>
      </c>
      <c r="K2037" t="n">
        <v>61.2</v>
      </c>
      <c r="L2037" t="n">
        <v>13</v>
      </c>
      <c r="M2037" t="n">
        <v>16</v>
      </c>
      <c r="N2037" t="n">
        <v>91.03</v>
      </c>
      <c r="O2037" t="n">
        <v>38495.87</v>
      </c>
      <c r="P2037" t="n">
        <v>307.41</v>
      </c>
      <c r="Q2037" t="n">
        <v>444.55</v>
      </c>
      <c r="R2037" t="n">
        <v>73.02</v>
      </c>
      <c r="S2037" t="n">
        <v>48.21</v>
      </c>
      <c r="T2037" t="n">
        <v>6423.13</v>
      </c>
      <c r="U2037" t="n">
        <v>0.66</v>
      </c>
      <c r="V2037" t="n">
        <v>0.77</v>
      </c>
      <c r="W2037" t="n">
        <v>0.19</v>
      </c>
      <c r="X2037" t="n">
        <v>0.39</v>
      </c>
      <c r="Y2037" t="n">
        <v>1</v>
      </c>
      <c r="Z2037" t="n">
        <v>10</v>
      </c>
    </row>
    <row r="2038">
      <c r="A2038" t="n">
        <v>49</v>
      </c>
      <c r="B2038" t="n">
        <v>145</v>
      </c>
      <c r="C2038" t="inlineStr">
        <is>
          <t xml:space="preserve">CONCLUIDO	</t>
        </is>
      </c>
      <c r="D2038" t="n">
        <v>4.6243</v>
      </c>
      <c r="E2038" t="n">
        <v>21.62</v>
      </c>
      <c r="F2038" t="n">
        <v>17.71</v>
      </c>
      <c r="G2038" t="n">
        <v>59.02</v>
      </c>
      <c r="H2038" t="n">
        <v>0.76</v>
      </c>
      <c r="I2038" t="n">
        <v>18</v>
      </c>
      <c r="J2038" t="n">
        <v>310.77</v>
      </c>
      <c r="K2038" t="n">
        <v>61.2</v>
      </c>
      <c r="L2038" t="n">
        <v>13.25</v>
      </c>
      <c r="M2038" t="n">
        <v>16</v>
      </c>
      <c r="N2038" t="n">
        <v>91.33</v>
      </c>
      <c r="O2038" t="n">
        <v>38563.14</v>
      </c>
      <c r="P2038" t="n">
        <v>308.18</v>
      </c>
      <c r="Q2038" t="n">
        <v>444.56</v>
      </c>
      <c r="R2038" t="n">
        <v>74.78</v>
      </c>
      <c r="S2038" t="n">
        <v>48.21</v>
      </c>
      <c r="T2038" t="n">
        <v>7303.48</v>
      </c>
      <c r="U2038" t="n">
        <v>0.64</v>
      </c>
      <c r="V2038" t="n">
        <v>0.77</v>
      </c>
      <c r="W2038" t="n">
        <v>0.18</v>
      </c>
      <c r="X2038" t="n">
        <v>0.43</v>
      </c>
      <c r="Y2038" t="n">
        <v>1</v>
      </c>
      <c r="Z2038" t="n">
        <v>10</v>
      </c>
    </row>
    <row r="2039">
      <c r="A2039" t="n">
        <v>50</v>
      </c>
      <c r="B2039" t="n">
        <v>145</v>
      </c>
      <c r="C2039" t="inlineStr">
        <is>
          <t xml:space="preserve">CONCLUIDO	</t>
        </is>
      </c>
      <c r="D2039" t="n">
        <v>4.5939</v>
      </c>
      <c r="E2039" t="n">
        <v>21.77</v>
      </c>
      <c r="F2039" t="n">
        <v>17.85</v>
      </c>
      <c r="G2039" t="n">
        <v>59.5</v>
      </c>
      <c r="H2039" t="n">
        <v>0.77</v>
      </c>
      <c r="I2039" t="n">
        <v>18</v>
      </c>
      <c r="J2039" t="n">
        <v>311.32</v>
      </c>
      <c r="K2039" t="n">
        <v>61.2</v>
      </c>
      <c r="L2039" t="n">
        <v>13.5</v>
      </c>
      <c r="M2039" t="n">
        <v>16</v>
      </c>
      <c r="N2039" t="n">
        <v>91.62</v>
      </c>
      <c r="O2039" t="n">
        <v>38630.55</v>
      </c>
      <c r="P2039" t="n">
        <v>310.55</v>
      </c>
      <c r="Q2039" t="n">
        <v>444.57</v>
      </c>
      <c r="R2039" t="n">
        <v>79.47</v>
      </c>
      <c r="S2039" t="n">
        <v>48.21</v>
      </c>
      <c r="T2039" t="n">
        <v>9649.24</v>
      </c>
      <c r="U2039" t="n">
        <v>0.61</v>
      </c>
      <c r="V2039" t="n">
        <v>0.76</v>
      </c>
      <c r="W2039" t="n">
        <v>0.2</v>
      </c>
      <c r="X2039" t="n">
        <v>0.57</v>
      </c>
      <c r="Y2039" t="n">
        <v>1</v>
      </c>
      <c r="Z2039" t="n">
        <v>10</v>
      </c>
    </row>
    <row r="2040">
      <c r="A2040" t="n">
        <v>51</v>
      </c>
      <c r="B2040" t="n">
        <v>145</v>
      </c>
      <c r="C2040" t="inlineStr">
        <is>
          <t xml:space="preserve">CONCLUIDO	</t>
        </is>
      </c>
      <c r="D2040" t="n">
        <v>4.6042</v>
      </c>
      <c r="E2040" t="n">
        <v>21.72</v>
      </c>
      <c r="F2040" t="n">
        <v>17.8</v>
      </c>
      <c r="G2040" t="n">
        <v>59.33</v>
      </c>
      <c r="H2040" t="n">
        <v>0.79</v>
      </c>
      <c r="I2040" t="n">
        <v>18</v>
      </c>
      <c r="J2040" t="n">
        <v>311.87</v>
      </c>
      <c r="K2040" t="n">
        <v>61.2</v>
      </c>
      <c r="L2040" t="n">
        <v>13.75</v>
      </c>
      <c r="M2040" t="n">
        <v>16</v>
      </c>
      <c r="N2040" t="n">
        <v>91.92</v>
      </c>
      <c r="O2040" t="n">
        <v>38698.21</v>
      </c>
      <c r="P2040" t="n">
        <v>309.71</v>
      </c>
      <c r="Q2040" t="n">
        <v>444.57</v>
      </c>
      <c r="R2040" t="n">
        <v>77.77</v>
      </c>
      <c r="S2040" t="n">
        <v>48.21</v>
      </c>
      <c r="T2040" t="n">
        <v>8802.049999999999</v>
      </c>
      <c r="U2040" t="n">
        <v>0.62</v>
      </c>
      <c r="V2040" t="n">
        <v>0.77</v>
      </c>
      <c r="W2040" t="n">
        <v>0.19</v>
      </c>
      <c r="X2040" t="n">
        <v>0.52</v>
      </c>
      <c r="Y2040" t="n">
        <v>1</v>
      </c>
      <c r="Z2040" t="n">
        <v>10</v>
      </c>
    </row>
    <row r="2041">
      <c r="A2041" t="n">
        <v>52</v>
      </c>
      <c r="B2041" t="n">
        <v>145</v>
      </c>
      <c r="C2041" t="inlineStr">
        <is>
          <t xml:space="preserve">CONCLUIDO	</t>
        </is>
      </c>
      <c r="D2041" t="n">
        <v>4.6259</v>
      </c>
      <c r="E2041" t="n">
        <v>21.62</v>
      </c>
      <c r="F2041" t="n">
        <v>17.75</v>
      </c>
      <c r="G2041" t="n">
        <v>62.65</v>
      </c>
      <c r="H2041" t="n">
        <v>0.8</v>
      </c>
      <c r="I2041" t="n">
        <v>17</v>
      </c>
      <c r="J2041" t="n">
        <v>312.42</v>
      </c>
      <c r="K2041" t="n">
        <v>61.2</v>
      </c>
      <c r="L2041" t="n">
        <v>14</v>
      </c>
      <c r="M2041" t="n">
        <v>15</v>
      </c>
      <c r="N2041" t="n">
        <v>92.22</v>
      </c>
      <c r="O2041" t="n">
        <v>38765.89</v>
      </c>
      <c r="P2041" t="n">
        <v>308.98</v>
      </c>
      <c r="Q2041" t="n">
        <v>444.55</v>
      </c>
      <c r="R2041" t="n">
        <v>76.17</v>
      </c>
      <c r="S2041" t="n">
        <v>48.21</v>
      </c>
      <c r="T2041" t="n">
        <v>8005.37</v>
      </c>
      <c r="U2041" t="n">
        <v>0.63</v>
      </c>
      <c r="V2041" t="n">
        <v>0.77</v>
      </c>
      <c r="W2041" t="n">
        <v>0.19</v>
      </c>
      <c r="X2041" t="n">
        <v>0.47</v>
      </c>
      <c r="Y2041" t="n">
        <v>1</v>
      </c>
      <c r="Z2041" t="n">
        <v>10</v>
      </c>
    </row>
    <row r="2042">
      <c r="A2042" t="n">
        <v>53</v>
      </c>
      <c r="B2042" t="n">
        <v>145</v>
      </c>
      <c r="C2042" t="inlineStr">
        <is>
          <t xml:space="preserve">CONCLUIDO	</t>
        </is>
      </c>
      <c r="D2042" t="n">
        <v>4.6267</v>
      </c>
      <c r="E2042" t="n">
        <v>21.61</v>
      </c>
      <c r="F2042" t="n">
        <v>17.75</v>
      </c>
      <c r="G2042" t="n">
        <v>62.64</v>
      </c>
      <c r="H2042" t="n">
        <v>0.8100000000000001</v>
      </c>
      <c r="I2042" t="n">
        <v>17</v>
      </c>
      <c r="J2042" t="n">
        <v>312.97</v>
      </c>
      <c r="K2042" t="n">
        <v>61.2</v>
      </c>
      <c r="L2042" t="n">
        <v>14.25</v>
      </c>
      <c r="M2042" t="n">
        <v>15</v>
      </c>
      <c r="N2042" t="n">
        <v>92.52</v>
      </c>
      <c r="O2042" t="n">
        <v>38833.69</v>
      </c>
      <c r="P2042" t="n">
        <v>309.11</v>
      </c>
      <c r="Q2042" t="n">
        <v>444.55</v>
      </c>
      <c r="R2042" t="n">
        <v>76.08</v>
      </c>
      <c r="S2042" t="n">
        <v>48.21</v>
      </c>
      <c r="T2042" t="n">
        <v>7958.31</v>
      </c>
      <c r="U2042" t="n">
        <v>0.63</v>
      </c>
      <c r="V2042" t="n">
        <v>0.77</v>
      </c>
      <c r="W2042" t="n">
        <v>0.19</v>
      </c>
      <c r="X2042" t="n">
        <v>0.47</v>
      </c>
      <c r="Y2042" t="n">
        <v>1</v>
      </c>
      <c r="Z2042" t="n">
        <v>10</v>
      </c>
    </row>
    <row r="2043">
      <c r="A2043" t="n">
        <v>54</v>
      </c>
      <c r="B2043" t="n">
        <v>145</v>
      </c>
      <c r="C2043" t="inlineStr">
        <is>
          <t xml:space="preserve">CONCLUIDO	</t>
        </is>
      </c>
      <c r="D2043" t="n">
        <v>4.6276</v>
      </c>
      <c r="E2043" t="n">
        <v>21.61</v>
      </c>
      <c r="F2043" t="n">
        <v>17.74</v>
      </c>
      <c r="G2043" t="n">
        <v>62.63</v>
      </c>
      <c r="H2043" t="n">
        <v>0.82</v>
      </c>
      <c r="I2043" t="n">
        <v>17</v>
      </c>
      <c r="J2043" t="n">
        <v>313.52</v>
      </c>
      <c r="K2043" t="n">
        <v>61.2</v>
      </c>
      <c r="L2043" t="n">
        <v>14.5</v>
      </c>
      <c r="M2043" t="n">
        <v>15</v>
      </c>
      <c r="N2043" t="n">
        <v>92.81999999999999</v>
      </c>
      <c r="O2043" t="n">
        <v>38901.63</v>
      </c>
      <c r="P2043" t="n">
        <v>308.51</v>
      </c>
      <c r="Q2043" t="n">
        <v>444.57</v>
      </c>
      <c r="R2043" t="n">
        <v>75.83</v>
      </c>
      <c r="S2043" t="n">
        <v>48.21</v>
      </c>
      <c r="T2043" t="n">
        <v>7832.91</v>
      </c>
      <c r="U2043" t="n">
        <v>0.64</v>
      </c>
      <c r="V2043" t="n">
        <v>0.77</v>
      </c>
      <c r="W2043" t="n">
        <v>0.19</v>
      </c>
      <c r="X2043" t="n">
        <v>0.47</v>
      </c>
      <c r="Y2043" t="n">
        <v>1</v>
      </c>
      <c r="Z2043" t="n">
        <v>10</v>
      </c>
    </row>
    <row r="2044">
      <c r="A2044" t="n">
        <v>55</v>
      </c>
      <c r="B2044" t="n">
        <v>145</v>
      </c>
      <c r="C2044" t="inlineStr">
        <is>
          <t xml:space="preserve">CONCLUIDO	</t>
        </is>
      </c>
      <c r="D2044" t="n">
        <v>4.6483</v>
      </c>
      <c r="E2044" t="n">
        <v>21.51</v>
      </c>
      <c r="F2044" t="n">
        <v>17.7</v>
      </c>
      <c r="G2044" t="n">
        <v>66.38</v>
      </c>
      <c r="H2044" t="n">
        <v>0.84</v>
      </c>
      <c r="I2044" t="n">
        <v>16</v>
      </c>
      <c r="J2044" t="n">
        <v>314.07</v>
      </c>
      <c r="K2044" t="n">
        <v>61.2</v>
      </c>
      <c r="L2044" t="n">
        <v>14.75</v>
      </c>
      <c r="M2044" t="n">
        <v>14</v>
      </c>
      <c r="N2044" t="n">
        <v>93.12</v>
      </c>
      <c r="O2044" t="n">
        <v>38969.71</v>
      </c>
      <c r="P2044" t="n">
        <v>307.67</v>
      </c>
      <c r="Q2044" t="n">
        <v>444.56</v>
      </c>
      <c r="R2044" t="n">
        <v>74.34999999999999</v>
      </c>
      <c r="S2044" t="n">
        <v>48.21</v>
      </c>
      <c r="T2044" t="n">
        <v>7099.88</v>
      </c>
      <c r="U2044" t="n">
        <v>0.65</v>
      </c>
      <c r="V2044" t="n">
        <v>0.77</v>
      </c>
      <c r="W2044" t="n">
        <v>0.19</v>
      </c>
      <c r="X2044" t="n">
        <v>0.42</v>
      </c>
      <c r="Y2044" t="n">
        <v>1</v>
      </c>
      <c r="Z2044" t="n">
        <v>10</v>
      </c>
    </row>
    <row r="2045">
      <c r="A2045" t="n">
        <v>56</v>
      </c>
      <c r="B2045" t="n">
        <v>145</v>
      </c>
      <c r="C2045" t="inlineStr">
        <is>
          <t xml:space="preserve">CONCLUIDO	</t>
        </is>
      </c>
      <c r="D2045" t="n">
        <v>4.6478</v>
      </c>
      <c r="E2045" t="n">
        <v>21.52</v>
      </c>
      <c r="F2045" t="n">
        <v>17.7</v>
      </c>
      <c r="G2045" t="n">
        <v>66.39</v>
      </c>
      <c r="H2045" t="n">
        <v>0.85</v>
      </c>
      <c r="I2045" t="n">
        <v>16</v>
      </c>
      <c r="J2045" t="n">
        <v>314.62</v>
      </c>
      <c r="K2045" t="n">
        <v>61.2</v>
      </c>
      <c r="L2045" t="n">
        <v>15</v>
      </c>
      <c r="M2045" t="n">
        <v>14</v>
      </c>
      <c r="N2045" t="n">
        <v>93.43000000000001</v>
      </c>
      <c r="O2045" t="n">
        <v>39037.92</v>
      </c>
      <c r="P2045" t="n">
        <v>307.72</v>
      </c>
      <c r="Q2045" t="n">
        <v>444.55</v>
      </c>
      <c r="R2045" t="n">
        <v>74.58</v>
      </c>
      <c r="S2045" t="n">
        <v>48.21</v>
      </c>
      <c r="T2045" t="n">
        <v>7212.66</v>
      </c>
      <c r="U2045" t="n">
        <v>0.65</v>
      </c>
      <c r="V2045" t="n">
        <v>0.77</v>
      </c>
      <c r="W2045" t="n">
        <v>0.19</v>
      </c>
      <c r="X2045" t="n">
        <v>0.43</v>
      </c>
      <c r="Y2045" t="n">
        <v>1</v>
      </c>
      <c r="Z2045" t="n">
        <v>10</v>
      </c>
    </row>
    <row r="2046">
      <c r="A2046" t="n">
        <v>57</v>
      </c>
      <c r="B2046" t="n">
        <v>145</v>
      </c>
      <c r="C2046" t="inlineStr">
        <is>
          <t xml:space="preserve">CONCLUIDO	</t>
        </is>
      </c>
      <c r="D2046" t="n">
        <v>4.6451</v>
      </c>
      <c r="E2046" t="n">
        <v>21.53</v>
      </c>
      <c r="F2046" t="n">
        <v>17.72</v>
      </c>
      <c r="G2046" t="n">
        <v>66.44</v>
      </c>
      <c r="H2046" t="n">
        <v>0.86</v>
      </c>
      <c r="I2046" t="n">
        <v>16</v>
      </c>
      <c r="J2046" t="n">
        <v>315.18</v>
      </c>
      <c r="K2046" t="n">
        <v>61.2</v>
      </c>
      <c r="L2046" t="n">
        <v>15.25</v>
      </c>
      <c r="M2046" t="n">
        <v>14</v>
      </c>
      <c r="N2046" t="n">
        <v>93.73</v>
      </c>
      <c r="O2046" t="n">
        <v>39106.27</v>
      </c>
      <c r="P2046" t="n">
        <v>308.07</v>
      </c>
      <c r="Q2046" t="n">
        <v>444.57</v>
      </c>
      <c r="R2046" t="n">
        <v>74.97</v>
      </c>
      <c r="S2046" t="n">
        <v>48.21</v>
      </c>
      <c r="T2046" t="n">
        <v>7411.05</v>
      </c>
      <c r="U2046" t="n">
        <v>0.64</v>
      </c>
      <c r="V2046" t="n">
        <v>0.77</v>
      </c>
      <c r="W2046" t="n">
        <v>0.19</v>
      </c>
      <c r="X2046" t="n">
        <v>0.44</v>
      </c>
      <c r="Y2046" t="n">
        <v>1</v>
      </c>
      <c r="Z2046" t="n">
        <v>10</v>
      </c>
    </row>
    <row r="2047">
      <c r="A2047" t="n">
        <v>58</v>
      </c>
      <c r="B2047" t="n">
        <v>145</v>
      </c>
      <c r="C2047" t="inlineStr">
        <is>
          <t xml:space="preserve">CONCLUIDO	</t>
        </is>
      </c>
      <c r="D2047" t="n">
        <v>4.6464</v>
      </c>
      <c r="E2047" t="n">
        <v>21.52</v>
      </c>
      <c r="F2047" t="n">
        <v>17.71</v>
      </c>
      <c r="G2047" t="n">
        <v>66.42</v>
      </c>
      <c r="H2047" t="n">
        <v>0.87</v>
      </c>
      <c r="I2047" t="n">
        <v>16</v>
      </c>
      <c r="J2047" t="n">
        <v>315.73</v>
      </c>
      <c r="K2047" t="n">
        <v>61.2</v>
      </c>
      <c r="L2047" t="n">
        <v>15.5</v>
      </c>
      <c r="M2047" t="n">
        <v>14</v>
      </c>
      <c r="N2047" t="n">
        <v>94.03</v>
      </c>
      <c r="O2047" t="n">
        <v>39174.75</v>
      </c>
      <c r="P2047" t="n">
        <v>307.88</v>
      </c>
      <c r="Q2047" t="n">
        <v>444.57</v>
      </c>
      <c r="R2047" t="n">
        <v>74.73999999999999</v>
      </c>
      <c r="S2047" t="n">
        <v>48.21</v>
      </c>
      <c r="T2047" t="n">
        <v>7295.72</v>
      </c>
      <c r="U2047" t="n">
        <v>0.64</v>
      </c>
      <c r="V2047" t="n">
        <v>0.77</v>
      </c>
      <c r="W2047" t="n">
        <v>0.19</v>
      </c>
      <c r="X2047" t="n">
        <v>0.43</v>
      </c>
      <c r="Y2047" t="n">
        <v>1</v>
      </c>
      <c r="Z2047" t="n">
        <v>10</v>
      </c>
    </row>
    <row r="2048">
      <c r="A2048" t="n">
        <v>59</v>
      </c>
      <c r="B2048" t="n">
        <v>145</v>
      </c>
      <c r="C2048" t="inlineStr">
        <is>
          <t xml:space="preserve">CONCLUIDO	</t>
        </is>
      </c>
      <c r="D2048" t="n">
        <v>4.6662</v>
      </c>
      <c r="E2048" t="n">
        <v>21.43</v>
      </c>
      <c r="F2048" t="n">
        <v>17.67</v>
      </c>
      <c r="G2048" t="n">
        <v>70.69</v>
      </c>
      <c r="H2048" t="n">
        <v>0.89</v>
      </c>
      <c r="I2048" t="n">
        <v>15</v>
      </c>
      <c r="J2048" t="n">
        <v>316.29</v>
      </c>
      <c r="K2048" t="n">
        <v>61.2</v>
      </c>
      <c r="L2048" t="n">
        <v>15.75</v>
      </c>
      <c r="M2048" t="n">
        <v>13</v>
      </c>
      <c r="N2048" t="n">
        <v>94.34</v>
      </c>
      <c r="O2048" t="n">
        <v>39243.37</v>
      </c>
      <c r="P2048" t="n">
        <v>307.16</v>
      </c>
      <c r="Q2048" t="n">
        <v>444.55</v>
      </c>
      <c r="R2048" t="n">
        <v>73.5</v>
      </c>
      <c r="S2048" t="n">
        <v>48.21</v>
      </c>
      <c r="T2048" t="n">
        <v>6681.94</v>
      </c>
      <c r="U2048" t="n">
        <v>0.66</v>
      </c>
      <c r="V2048" t="n">
        <v>0.77</v>
      </c>
      <c r="W2048" t="n">
        <v>0.19</v>
      </c>
      <c r="X2048" t="n">
        <v>0.4</v>
      </c>
      <c r="Y2048" t="n">
        <v>1</v>
      </c>
      <c r="Z2048" t="n">
        <v>10</v>
      </c>
    </row>
    <row r="2049">
      <c r="A2049" t="n">
        <v>60</v>
      </c>
      <c r="B2049" t="n">
        <v>145</v>
      </c>
      <c r="C2049" t="inlineStr">
        <is>
          <t xml:space="preserve">CONCLUIDO	</t>
        </is>
      </c>
      <c r="D2049" t="n">
        <v>4.6667</v>
      </c>
      <c r="E2049" t="n">
        <v>21.43</v>
      </c>
      <c r="F2049" t="n">
        <v>17.67</v>
      </c>
      <c r="G2049" t="n">
        <v>70.68000000000001</v>
      </c>
      <c r="H2049" t="n">
        <v>0.9</v>
      </c>
      <c r="I2049" t="n">
        <v>15</v>
      </c>
      <c r="J2049" t="n">
        <v>316.85</v>
      </c>
      <c r="K2049" t="n">
        <v>61.2</v>
      </c>
      <c r="L2049" t="n">
        <v>16</v>
      </c>
      <c r="M2049" t="n">
        <v>13</v>
      </c>
      <c r="N2049" t="n">
        <v>94.65000000000001</v>
      </c>
      <c r="O2049" t="n">
        <v>39312.13</v>
      </c>
      <c r="P2049" t="n">
        <v>307.14</v>
      </c>
      <c r="Q2049" t="n">
        <v>444.56</v>
      </c>
      <c r="R2049" t="n">
        <v>73.45999999999999</v>
      </c>
      <c r="S2049" t="n">
        <v>48.21</v>
      </c>
      <c r="T2049" t="n">
        <v>6658.18</v>
      </c>
      <c r="U2049" t="n">
        <v>0.66</v>
      </c>
      <c r="V2049" t="n">
        <v>0.77</v>
      </c>
      <c r="W2049" t="n">
        <v>0.19</v>
      </c>
      <c r="X2049" t="n">
        <v>0.39</v>
      </c>
      <c r="Y2049" t="n">
        <v>1</v>
      </c>
      <c r="Z2049" t="n">
        <v>10</v>
      </c>
    </row>
    <row r="2050">
      <c r="A2050" t="n">
        <v>61</v>
      </c>
      <c r="B2050" t="n">
        <v>145</v>
      </c>
      <c r="C2050" t="inlineStr">
        <is>
          <t xml:space="preserve">CONCLUIDO	</t>
        </is>
      </c>
      <c r="D2050" t="n">
        <v>4.6659</v>
      </c>
      <c r="E2050" t="n">
        <v>21.43</v>
      </c>
      <c r="F2050" t="n">
        <v>17.67</v>
      </c>
      <c r="G2050" t="n">
        <v>70.7</v>
      </c>
      <c r="H2050" t="n">
        <v>0.91</v>
      </c>
      <c r="I2050" t="n">
        <v>15</v>
      </c>
      <c r="J2050" t="n">
        <v>317.41</v>
      </c>
      <c r="K2050" t="n">
        <v>61.2</v>
      </c>
      <c r="L2050" t="n">
        <v>16.25</v>
      </c>
      <c r="M2050" t="n">
        <v>13</v>
      </c>
      <c r="N2050" t="n">
        <v>94.95999999999999</v>
      </c>
      <c r="O2050" t="n">
        <v>39381.03</v>
      </c>
      <c r="P2050" t="n">
        <v>307.01</v>
      </c>
      <c r="Q2050" t="n">
        <v>444.55</v>
      </c>
      <c r="R2050" t="n">
        <v>73.61</v>
      </c>
      <c r="S2050" t="n">
        <v>48.21</v>
      </c>
      <c r="T2050" t="n">
        <v>6734.4</v>
      </c>
      <c r="U2050" t="n">
        <v>0.65</v>
      </c>
      <c r="V2050" t="n">
        <v>0.77</v>
      </c>
      <c r="W2050" t="n">
        <v>0.19</v>
      </c>
      <c r="X2050" t="n">
        <v>0.4</v>
      </c>
      <c r="Y2050" t="n">
        <v>1</v>
      </c>
      <c r="Z2050" t="n">
        <v>10</v>
      </c>
    </row>
    <row r="2051">
      <c r="A2051" t="n">
        <v>62</v>
      </c>
      <c r="B2051" t="n">
        <v>145</v>
      </c>
      <c r="C2051" t="inlineStr">
        <is>
          <t xml:space="preserve">CONCLUIDO	</t>
        </is>
      </c>
      <c r="D2051" t="n">
        <v>4.666</v>
      </c>
      <c r="E2051" t="n">
        <v>21.43</v>
      </c>
      <c r="F2051" t="n">
        <v>17.67</v>
      </c>
      <c r="G2051" t="n">
        <v>70.7</v>
      </c>
      <c r="H2051" t="n">
        <v>0.92</v>
      </c>
      <c r="I2051" t="n">
        <v>15</v>
      </c>
      <c r="J2051" t="n">
        <v>317.97</v>
      </c>
      <c r="K2051" t="n">
        <v>61.2</v>
      </c>
      <c r="L2051" t="n">
        <v>16.5</v>
      </c>
      <c r="M2051" t="n">
        <v>13</v>
      </c>
      <c r="N2051" t="n">
        <v>95.27</v>
      </c>
      <c r="O2051" t="n">
        <v>39450.07</v>
      </c>
      <c r="P2051" t="n">
        <v>307.03</v>
      </c>
      <c r="Q2051" t="n">
        <v>444.56</v>
      </c>
      <c r="R2051" t="n">
        <v>73.56</v>
      </c>
      <c r="S2051" t="n">
        <v>48.21</v>
      </c>
      <c r="T2051" t="n">
        <v>6709.94</v>
      </c>
      <c r="U2051" t="n">
        <v>0.66</v>
      </c>
      <c r="V2051" t="n">
        <v>0.77</v>
      </c>
      <c r="W2051" t="n">
        <v>0.19</v>
      </c>
      <c r="X2051" t="n">
        <v>0.4</v>
      </c>
      <c r="Y2051" t="n">
        <v>1</v>
      </c>
      <c r="Z2051" t="n">
        <v>10</v>
      </c>
    </row>
    <row r="2052">
      <c r="A2052" t="n">
        <v>63</v>
      </c>
      <c r="B2052" t="n">
        <v>145</v>
      </c>
      <c r="C2052" t="inlineStr">
        <is>
          <t xml:space="preserve">CONCLUIDO	</t>
        </is>
      </c>
      <c r="D2052" t="n">
        <v>4.6676</v>
      </c>
      <c r="E2052" t="n">
        <v>21.42</v>
      </c>
      <c r="F2052" t="n">
        <v>17.67</v>
      </c>
      <c r="G2052" t="n">
        <v>70.67</v>
      </c>
      <c r="H2052" t="n">
        <v>0.9399999999999999</v>
      </c>
      <c r="I2052" t="n">
        <v>15</v>
      </c>
      <c r="J2052" t="n">
        <v>318.53</v>
      </c>
      <c r="K2052" t="n">
        <v>61.2</v>
      </c>
      <c r="L2052" t="n">
        <v>16.75</v>
      </c>
      <c r="M2052" t="n">
        <v>13</v>
      </c>
      <c r="N2052" t="n">
        <v>95.58</v>
      </c>
      <c r="O2052" t="n">
        <v>39519.26</v>
      </c>
      <c r="P2052" t="n">
        <v>306.85</v>
      </c>
      <c r="Q2052" t="n">
        <v>444.55</v>
      </c>
      <c r="R2052" t="n">
        <v>73.28</v>
      </c>
      <c r="S2052" t="n">
        <v>48.21</v>
      </c>
      <c r="T2052" t="n">
        <v>6568.9</v>
      </c>
      <c r="U2052" t="n">
        <v>0.66</v>
      </c>
      <c r="V2052" t="n">
        <v>0.77</v>
      </c>
      <c r="W2052" t="n">
        <v>0.19</v>
      </c>
      <c r="X2052" t="n">
        <v>0.39</v>
      </c>
      <c r="Y2052" t="n">
        <v>1</v>
      </c>
      <c r="Z2052" t="n">
        <v>10</v>
      </c>
    </row>
    <row r="2053">
      <c r="A2053" t="n">
        <v>64</v>
      </c>
      <c r="B2053" t="n">
        <v>145</v>
      </c>
      <c r="C2053" t="inlineStr">
        <is>
          <t xml:space="preserve">CONCLUIDO	</t>
        </is>
      </c>
      <c r="D2053" t="n">
        <v>4.6918</v>
      </c>
      <c r="E2053" t="n">
        <v>21.31</v>
      </c>
      <c r="F2053" t="n">
        <v>17.61</v>
      </c>
      <c r="G2053" t="n">
        <v>75.47</v>
      </c>
      <c r="H2053" t="n">
        <v>0.95</v>
      </c>
      <c r="I2053" t="n">
        <v>14</v>
      </c>
      <c r="J2053" t="n">
        <v>319.09</v>
      </c>
      <c r="K2053" t="n">
        <v>61.2</v>
      </c>
      <c r="L2053" t="n">
        <v>17</v>
      </c>
      <c r="M2053" t="n">
        <v>12</v>
      </c>
      <c r="N2053" t="n">
        <v>95.89</v>
      </c>
      <c r="O2053" t="n">
        <v>39588.58</v>
      </c>
      <c r="P2053" t="n">
        <v>305.8</v>
      </c>
      <c r="Q2053" t="n">
        <v>444.55</v>
      </c>
      <c r="R2053" t="n">
        <v>71.23999999999999</v>
      </c>
      <c r="S2053" t="n">
        <v>48.21</v>
      </c>
      <c r="T2053" t="n">
        <v>5552.68</v>
      </c>
      <c r="U2053" t="n">
        <v>0.68</v>
      </c>
      <c r="V2053" t="n">
        <v>0.77</v>
      </c>
      <c r="W2053" t="n">
        <v>0.19</v>
      </c>
      <c r="X2053" t="n">
        <v>0.33</v>
      </c>
      <c r="Y2053" t="n">
        <v>1</v>
      </c>
      <c r="Z2053" t="n">
        <v>10</v>
      </c>
    </row>
    <row r="2054">
      <c r="A2054" t="n">
        <v>65</v>
      </c>
      <c r="B2054" t="n">
        <v>145</v>
      </c>
      <c r="C2054" t="inlineStr">
        <is>
          <t xml:space="preserve">CONCLUIDO	</t>
        </is>
      </c>
      <c r="D2054" t="n">
        <v>4.7007</v>
      </c>
      <c r="E2054" t="n">
        <v>21.27</v>
      </c>
      <c r="F2054" t="n">
        <v>17.57</v>
      </c>
      <c r="G2054" t="n">
        <v>75.3</v>
      </c>
      <c r="H2054" t="n">
        <v>0.96</v>
      </c>
      <c r="I2054" t="n">
        <v>14</v>
      </c>
      <c r="J2054" t="n">
        <v>319.65</v>
      </c>
      <c r="K2054" t="n">
        <v>61.2</v>
      </c>
      <c r="L2054" t="n">
        <v>17.25</v>
      </c>
      <c r="M2054" t="n">
        <v>12</v>
      </c>
      <c r="N2054" t="n">
        <v>96.2</v>
      </c>
      <c r="O2054" t="n">
        <v>39658.05</v>
      </c>
      <c r="P2054" t="n">
        <v>305.31</v>
      </c>
      <c r="Q2054" t="n">
        <v>444.55</v>
      </c>
      <c r="R2054" t="n">
        <v>69.86</v>
      </c>
      <c r="S2054" t="n">
        <v>48.21</v>
      </c>
      <c r="T2054" t="n">
        <v>4866.48</v>
      </c>
      <c r="U2054" t="n">
        <v>0.6899999999999999</v>
      </c>
      <c r="V2054" t="n">
        <v>0.78</v>
      </c>
      <c r="W2054" t="n">
        <v>0.19</v>
      </c>
      <c r="X2054" t="n">
        <v>0.29</v>
      </c>
      <c r="Y2054" t="n">
        <v>1</v>
      </c>
      <c r="Z2054" t="n">
        <v>10</v>
      </c>
    </row>
    <row r="2055">
      <c r="A2055" t="n">
        <v>66</v>
      </c>
      <c r="B2055" t="n">
        <v>145</v>
      </c>
      <c r="C2055" t="inlineStr">
        <is>
          <t xml:space="preserve">CONCLUIDO	</t>
        </is>
      </c>
      <c r="D2055" t="n">
        <v>4.6954</v>
      </c>
      <c r="E2055" t="n">
        <v>21.3</v>
      </c>
      <c r="F2055" t="n">
        <v>17.59</v>
      </c>
      <c r="G2055" t="n">
        <v>75.40000000000001</v>
      </c>
      <c r="H2055" t="n">
        <v>0.97</v>
      </c>
      <c r="I2055" t="n">
        <v>14</v>
      </c>
      <c r="J2055" t="n">
        <v>320.22</v>
      </c>
      <c r="K2055" t="n">
        <v>61.2</v>
      </c>
      <c r="L2055" t="n">
        <v>17.5</v>
      </c>
      <c r="M2055" t="n">
        <v>12</v>
      </c>
      <c r="N2055" t="n">
        <v>96.52</v>
      </c>
      <c r="O2055" t="n">
        <v>39727.66</v>
      </c>
      <c r="P2055" t="n">
        <v>305.71</v>
      </c>
      <c r="Q2055" t="n">
        <v>444.57</v>
      </c>
      <c r="R2055" t="n">
        <v>71.04000000000001</v>
      </c>
      <c r="S2055" t="n">
        <v>48.21</v>
      </c>
      <c r="T2055" t="n">
        <v>5453.15</v>
      </c>
      <c r="U2055" t="n">
        <v>0.68</v>
      </c>
      <c r="V2055" t="n">
        <v>0.78</v>
      </c>
      <c r="W2055" t="n">
        <v>0.18</v>
      </c>
      <c r="X2055" t="n">
        <v>0.32</v>
      </c>
      <c r="Y2055" t="n">
        <v>1</v>
      </c>
      <c r="Z2055" t="n">
        <v>10</v>
      </c>
    </row>
    <row r="2056">
      <c r="A2056" t="n">
        <v>67</v>
      </c>
      <c r="B2056" t="n">
        <v>145</v>
      </c>
      <c r="C2056" t="inlineStr">
        <is>
          <t xml:space="preserve">CONCLUIDO	</t>
        </is>
      </c>
      <c r="D2056" t="n">
        <v>4.6677</v>
      </c>
      <c r="E2056" t="n">
        <v>21.42</v>
      </c>
      <c r="F2056" t="n">
        <v>17.72</v>
      </c>
      <c r="G2056" t="n">
        <v>75.94</v>
      </c>
      <c r="H2056" t="n">
        <v>0.99</v>
      </c>
      <c r="I2056" t="n">
        <v>14</v>
      </c>
      <c r="J2056" t="n">
        <v>320.78</v>
      </c>
      <c r="K2056" t="n">
        <v>61.2</v>
      </c>
      <c r="L2056" t="n">
        <v>17.75</v>
      </c>
      <c r="M2056" t="n">
        <v>12</v>
      </c>
      <c r="N2056" t="n">
        <v>96.83</v>
      </c>
      <c r="O2056" t="n">
        <v>39797.41</v>
      </c>
      <c r="P2056" t="n">
        <v>307.9</v>
      </c>
      <c r="Q2056" t="n">
        <v>444.55</v>
      </c>
      <c r="R2056" t="n">
        <v>75.53</v>
      </c>
      <c r="S2056" t="n">
        <v>48.21</v>
      </c>
      <c r="T2056" t="n">
        <v>7700.07</v>
      </c>
      <c r="U2056" t="n">
        <v>0.64</v>
      </c>
      <c r="V2056" t="n">
        <v>0.77</v>
      </c>
      <c r="W2056" t="n">
        <v>0.18</v>
      </c>
      <c r="X2056" t="n">
        <v>0.44</v>
      </c>
      <c r="Y2056" t="n">
        <v>1</v>
      </c>
      <c r="Z2056" t="n">
        <v>10</v>
      </c>
    </row>
    <row r="2057">
      <c r="A2057" t="n">
        <v>68</v>
      </c>
      <c r="B2057" t="n">
        <v>145</v>
      </c>
      <c r="C2057" t="inlineStr">
        <is>
          <t xml:space="preserve">CONCLUIDO	</t>
        </is>
      </c>
      <c r="D2057" t="n">
        <v>4.6801</v>
      </c>
      <c r="E2057" t="n">
        <v>21.37</v>
      </c>
      <c r="F2057" t="n">
        <v>17.66</v>
      </c>
      <c r="G2057" t="n">
        <v>75.7</v>
      </c>
      <c r="H2057" t="n">
        <v>1</v>
      </c>
      <c r="I2057" t="n">
        <v>14</v>
      </c>
      <c r="J2057" t="n">
        <v>321.35</v>
      </c>
      <c r="K2057" t="n">
        <v>61.2</v>
      </c>
      <c r="L2057" t="n">
        <v>18</v>
      </c>
      <c r="M2057" t="n">
        <v>12</v>
      </c>
      <c r="N2057" t="n">
        <v>97.15000000000001</v>
      </c>
      <c r="O2057" t="n">
        <v>39867.32</v>
      </c>
      <c r="P2057" t="n">
        <v>306.16</v>
      </c>
      <c r="Q2057" t="n">
        <v>444.55</v>
      </c>
      <c r="R2057" t="n">
        <v>73.36</v>
      </c>
      <c r="S2057" t="n">
        <v>48.21</v>
      </c>
      <c r="T2057" t="n">
        <v>6613.47</v>
      </c>
      <c r="U2057" t="n">
        <v>0.66</v>
      </c>
      <c r="V2057" t="n">
        <v>0.77</v>
      </c>
      <c r="W2057" t="n">
        <v>0.18</v>
      </c>
      <c r="X2057" t="n">
        <v>0.39</v>
      </c>
      <c r="Y2057" t="n">
        <v>1</v>
      </c>
      <c r="Z2057" t="n">
        <v>10</v>
      </c>
    </row>
    <row r="2058">
      <c r="A2058" t="n">
        <v>69</v>
      </c>
      <c r="B2058" t="n">
        <v>145</v>
      </c>
      <c r="C2058" t="inlineStr">
        <is>
          <t xml:space="preserve">CONCLUIDO	</t>
        </is>
      </c>
      <c r="D2058" t="n">
        <v>4.7004</v>
      </c>
      <c r="E2058" t="n">
        <v>21.28</v>
      </c>
      <c r="F2058" t="n">
        <v>17.63</v>
      </c>
      <c r="G2058" t="n">
        <v>81.34999999999999</v>
      </c>
      <c r="H2058" t="n">
        <v>1.01</v>
      </c>
      <c r="I2058" t="n">
        <v>13</v>
      </c>
      <c r="J2058" t="n">
        <v>321.92</v>
      </c>
      <c r="K2058" t="n">
        <v>61.2</v>
      </c>
      <c r="L2058" t="n">
        <v>18.25</v>
      </c>
      <c r="M2058" t="n">
        <v>11</v>
      </c>
      <c r="N2058" t="n">
        <v>97.47</v>
      </c>
      <c r="O2058" t="n">
        <v>39937.36</v>
      </c>
      <c r="P2058" t="n">
        <v>305.29</v>
      </c>
      <c r="Q2058" t="n">
        <v>444.55</v>
      </c>
      <c r="R2058" t="n">
        <v>71.97</v>
      </c>
      <c r="S2058" t="n">
        <v>48.21</v>
      </c>
      <c r="T2058" t="n">
        <v>5925.82</v>
      </c>
      <c r="U2058" t="n">
        <v>0.67</v>
      </c>
      <c r="V2058" t="n">
        <v>0.77</v>
      </c>
      <c r="W2058" t="n">
        <v>0.19</v>
      </c>
      <c r="X2058" t="n">
        <v>0.35</v>
      </c>
      <c r="Y2058" t="n">
        <v>1</v>
      </c>
      <c r="Z2058" t="n">
        <v>10</v>
      </c>
    </row>
    <row r="2059">
      <c r="A2059" t="n">
        <v>70</v>
      </c>
      <c r="B2059" t="n">
        <v>145</v>
      </c>
      <c r="C2059" t="inlineStr">
        <is>
          <t xml:space="preserve">CONCLUIDO	</t>
        </is>
      </c>
      <c r="D2059" t="n">
        <v>4.6997</v>
      </c>
      <c r="E2059" t="n">
        <v>21.28</v>
      </c>
      <c r="F2059" t="n">
        <v>17.63</v>
      </c>
      <c r="G2059" t="n">
        <v>81.36</v>
      </c>
      <c r="H2059" t="n">
        <v>1.02</v>
      </c>
      <c r="I2059" t="n">
        <v>13</v>
      </c>
      <c r="J2059" t="n">
        <v>322.49</v>
      </c>
      <c r="K2059" t="n">
        <v>61.2</v>
      </c>
      <c r="L2059" t="n">
        <v>18.5</v>
      </c>
      <c r="M2059" t="n">
        <v>11</v>
      </c>
      <c r="N2059" t="n">
        <v>97.79000000000001</v>
      </c>
      <c r="O2059" t="n">
        <v>40007.56</v>
      </c>
      <c r="P2059" t="n">
        <v>305.62</v>
      </c>
      <c r="Q2059" t="n">
        <v>444.55</v>
      </c>
      <c r="R2059" t="n">
        <v>72.09</v>
      </c>
      <c r="S2059" t="n">
        <v>48.21</v>
      </c>
      <c r="T2059" t="n">
        <v>5986.46</v>
      </c>
      <c r="U2059" t="n">
        <v>0.67</v>
      </c>
      <c r="V2059" t="n">
        <v>0.77</v>
      </c>
      <c r="W2059" t="n">
        <v>0.18</v>
      </c>
      <c r="X2059" t="n">
        <v>0.35</v>
      </c>
      <c r="Y2059" t="n">
        <v>1</v>
      </c>
      <c r="Z2059" t="n">
        <v>10</v>
      </c>
    </row>
    <row r="2060">
      <c r="A2060" t="n">
        <v>71</v>
      </c>
      <c r="B2060" t="n">
        <v>145</v>
      </c>
      <c r="C2060" t="inlineStr">
        <is>
          <t xml:space="preserve">CONCLUIDO	</t>
        </is>
      </c>
      <c r="D2060" t="n">
        <v>4.7019</v>
      </c>
      <c r="E2060" t="n">
        <v>21.27</v>
      </c>
      <c r="F2060" t="n">
        <v>17.62</v>
      </c>
      <c r="G2060" t="n">
        <v>81.31999999999999</v>
      </c>
      <c r="H2060" t="n">
        <v>1.03</v>
      </c>
      <c r="I2060" t="n">
        <v>13</v>
      </c>
      <c r="J2060" t="n">
        <v>323.06</v>
      </c>
      <c r="K2060" t="n">
        <v>61.2</v>
      </c>
      <c r="L2060" t="n">
        <v>18.75</v>
      </c>
      <c r="M2060" t="n">
        <v>11</v>
      </c>
      <c r="N2060" t="n">
        <v>98.11</v>
      </c>
      <c r="O2060" t="n">
        <v>40077.9</v>
      </c>
      <c r="P2060" t="n">
        <v>305.67</v>
      </c>
      <c r="Q2060" t="n">
        <v>444.55</v>
      </c>
      <c r="R2060" t="n">
        <v>71.75</v>
      </c>
      <c r="S2060" t="n">
        <v>48.21</v>
      </c>
      <c r="T2060" t="n">
        <v>5815.11</v>
      </c>
      <c r="U2060" t="n">
        <v>0.67</v>
      </c>
      <c r="V2060" t="n">
        <v>0.77</v>
      </c>
      <c r="W2060" t="n">
        <v>0.19</v>
      </c>
      <c r="X2060" t="n">
        <v>0.34</v>
      </c>
      <c r="Y2060" t="n">
        <v>1</v>
      </c>
      <c r="Z2060" t="n">
        <v>10</v>
      </c>
    </row>
    <row r="2061">
      <c r="A2061" t="n">
        <v>72</v>
      </c>
      <c r="B2061" t="n">
        <v>145</v>
      </c>
      <c r="C2061" t="inlineStr">
        <is>
          <t xml:space="preserve">CONCLUIDO	</t>
        </is>
      </c>
      <c r="D2061" t="n">
        <v>4.7024</v>
      </c>
      <c r="E2061" t="n">
        <v>21.27</v>
      </c>
      <c r="F2061" t="n">
        <v>17.62</v>
      </c>
      <c r="G2061" t="n">
        <v>81.31</v>
      </c>
      <c r="H2061" t="n">
        <v>1.05</v>
      </c>
      <c r="I2061" t="n">
        <v>13</v>
      </c>
      <c r="J2061" t="n">
        <v>323.63</v>
      </c>
      <c r="K2061" t="n">
        <v>61.2</v>
      </c>
      <c r="L2061" t="n">
        <v>19</v>
      </c>
      <c r="M2061" t="n">
        <v>11</v>
      </c>
      <c r="N2061" t="n">
        <v>98.43000000000001</v>
      </c>
      <c r="O2061" t="n">
        <v>40148.52</v>
      </c>
      <c r="P2061" t="n">
        <v>305.6</v>
      </c>
      <c r="Q2061" t="n">
        <v>444.56</v>
      </c>
      <c r="R2061" t="n">
        <v>71.64</v>
      </c>
      <c r="S2061" t="n">
        <v>48.21</v>
      </c>
      <c r="T2061" t="n">
        <v>5760.66</v>
      </c>
      <c r="U2061" t="n">
        <v>0.67</v>
      </c>
      <c r="V2061" t="n">
        <v>0.77</v>
      </c>
      <c r="W2061" t="n">
        <v>0.19</v>
      </c>
      <c r="X2061" t="n">
        <v>0.34</v>
      </c>
      <c r="Y2061" t="n">
        <v>1</v>
      </c>
      <c r="Z2061" t="n">
        <v>10</v>
      </c>
    </row>
    <row r="2062">
      <c r="A2062" t="n">
        <v>73</v>
      </c>
      <c r="B2062" t="n">
        <v>145</v>
      </c>
      <c r="C2062" t="inlineStr">
        <is>
          <t xml:space="preserve">CONCLUIDO	</t>
        </is>
      </c>
      <c r="D2062" t="n">
        <v>4.6989</v>
      </c>
      <c r="E2062" t="n">
        <v>21.28</v>
      </c>
      <c r="F2062" t="n">
        <v>17.63</v>
      </c>
      <c r="G2062" t="n">
        <v>81.38</v>
      </c>
      <c r="H2062" t="n">
        <v>1.06</v>
      </c>
      <c r="I2062" t="n">
        <v>13</v>
      </c>
      <c r="J2062" t="n">
        <v>324.2</v>
      </c>
      <c r="K2062" t="n">
        <v>61.2</v>
      </c>
      <c r="L2062" t="n">
        <v>19.25</v>
      </c>
      <c r="M2062" t="n">
        <v>11</v>
      </c>
      <c r="N2062" t="n">
        <v>98.75</v>
      </c>
      <c r="O2062" t="n">
        <v>40219.17</v>
      </c>
      <c r="P2062" t="n">
        <v>305.96</v>
      </c>
      <c r="Q2062" t="n">
        <v>444.55</v>
      </c>
      <c r="R2062" t="n">
        <v>72.26000000000001</v>
      </c>
      <c r="S2062" t="n">
        <v>48.21</v>
      </c>
      <c r="T2062" t="n">
        <v>6069.22</v>
      </c>
      <c r="U2062" t="n">
        <v>0.67</v>
      </c>
      <c r="V2062" t="n">
        <v>0.77</v>
      </c>
      <c r="W2062" t="n">
        <v>0.18</v>
      </c>
      <c r="X2062" t="n">
        <v>0.35</v>
      </c>
      <c r="Y2062" t="n">
        <v>1</v>
      </c>
      <c r="Z2062" t="n">
        <v>10</v>
      </c>
    </row>
    <row r="2063">
      <c r="A2063" t="n">
        <v>74</v>
      </c>
      <c r="B2063" t="n">
        <v>145</v>
      </c>
      <c r="C2063" t="inlineStr">
        <is>
          <t xml:space="preserve">CONCLUIDO	</t>
        </is>
      </c>
      <c r="D2063" t="n">
        <v>4.6994</v>
      </c>
      <c r="E2063" t="n">
        <v>21.28</v>
      </c>
      <c r="F2063" t="n">
        <v>17.63</v>
      </c>
      <c r="G2063" t="n">
        <v>81.37</v>
      </c>
      <c r="H2063" t="n">
        <v>1.07</v>
      </c>
      <c r="I2063" t="n">
        <v>13</v>
      </c>
      <c r="J2063" t="n">
        <v>324.78</v>
      </c>
      <c r="K2063" t="n">
        <v>61.2</v>
      </c>
      <c r="L2063" t="n">
        <v>19.5</v>
      </c>
      <c r="M2063" t="n">
        <v>11</v>
      </c>
      <c r="N2063" t="n">
        <v>99.08</v>
      </c>
      <c r="O2063" t="n">
        <v>40289.97</v>
      </c>
      <c r="P2063" t="n">
        <v>305.75</v>
      </c>
      <c r="Q2063" t="n">
        <v>444.56</v>
      </c>
      <c r="R2063" t="n">
        <v>72.14</v>
      </c>
      <c r="S2063" t="n">
        <v>48.21</v>
      </c>
      <c r="T2063" t="n">
        <v>6012.31</v>
      </c>
      <c r="U2063" t="n">
        <v>0.67</v>
      </c>
      <c r="V2063" t="n">
        <v>0.77</v>
      </c>
      <c r="W2063" t="n">
        <v>0.18</v>
      </c>
      <c r="X2063" t="n">
        <v>0.35</v>
      </c>
      <c r="Y2063" t="n">
        <v>1</v>
      </c>
      <c r="Z2063" t="n">
        <v>10</v>
      </c>
    </row>
    <row r="2064">
      <c r="A2064" t="n">
        <v>75</v>
      </c>
      <c r="B2064" t="n">
        <v>145</v>
      </c>
      <c r="C2064" t="inlineStr">
        <is>
          <t xml:space="preserve">CONCLUIDO	</t>
        </is>
      </c>
      <c r="D2064" t="n">
        <v>4.7011</v>
      </c>
      <c r="E2064" t="n">
        <v>21.27</v>
      </c>
      <c r="F2064" t="n">
        <v>17.62</v>
      </c>
      <c r="G2064" t="n">
        <v>81.33</v>
      </c>
      <c r="H2064" t="n">
        <v>1.08</v>
      </c>
      <c r="I2064" t="n">
        <v>13</v>
      </c>
      <c r="J2064" t="n">
        <v>325.35</v>
      </c>
      <c r="K2064" t="n">
        <v>61.2</v>
      </c>
      <c r="L2064" t="n">
        <v>19.75</v>
      </c>
      <c r="M2064" t="n">
        <v>11</v>
      </c>
      <c r="N2064" t="n">
        <v>99.40000000000001</v>
      </c>
      <c r="O2064" t="n">
        <v>40360.92</v>
      </c>
      <c r="P2064" t="n">
        <v>304.64</v>
      </c>
      <c r="Q2064" t="n">
        <v>444.55</v>
      </c>
      <c r="R2064" t="n">
        <v>71.83</v>
      </c>
      <c r="S2064" t="n">
        <v>48.21</v>
      </c>
      <c r="T2064" t="n">
        <v>5854.17</v>
      </c>
      <c r="U2064" t="n">
        <v>0.67</v>
      </c>
      <c r="V2064" t="n">
        <v>0.77</v>
      </c>
      <c r="W2064" t="n">
        <v>0.19</v>
      </c>
      <c r="X2064" t="n">
        <v>0.34</v>
      </c>
      <c r="Y2064" t="n">
        <v>1</v>
      </c>
      <c r="Z2064" t="n">
        <v>10</v>
      </c>
    </row>
    <row r="2065">
      <c r="A2065" t="n">
        <v>76</v>
      </c>
      <c r="B2065" t="n">
        <v>145</v>
      </c>
      <c r="C2065" t="inlineStr">
        <is>
          <t xml:space="preserve">CONCLUIDO	</t>
        </is>
      </c>
      <c r="D2065" t="n">
        <v>4.7216</v>
      </c>
      <c r="E2065" t="n">
        <v>21.18</v>
      </c>
      <c r="F2065" t="n">
        <v>17.58</v>
      </c>
      <c r="G2065" t="n">
        <v>87.92</v>
      </c>
      <c r="H2065" t="n">
        <v>1.09</v>
      </c>
      <c r="I2065" t="n">
        <v>12</v>
      </c>
      <c r="J2065" t="n">
        <v>325.93</v>
      </c>
      <c r="K2065" t="n">
        <v>61.2</v>
      </c>
      <c r="L2065" t="n">
        <v>20</v>
      </c>
      <c r="M2065" t="n">
        <v>10</v>
      </c>
      <c r="N2065" t="n">
        <v>99.73</v>
      </c>
      <c r="O2065" t="n">
        <v>40432.03</v>
      </c>
      <c r="P2065" t="n">
        <v>304.25</v>
      </c>
      <c r="Q2065" t="n">
        <v>444.57</v>
      </c>
      <c r="R2065" t="n">
        <v>70.63</v>
      </c>
      <c r="S2065" t="n">
        <v>48.21</v>
      </c>
      <c r="T2065" t="n">
        <v>5258.63</v>
      </c>
      <c r="U2065" t="n">
        <v>0.68</v>
      </c>
      <c r="V2065" t="n">
        <v>0.78</v>
      </c>
      <c r="W2065" t="n">
        <v>0.18</v>
      </c>
      <c r="X2065" t="n">
        <v>0.31</v>
      </c>
      <c r="Y2065" t="n">
        <v>1</v>
      </c>
      <c r="Z2065" t="n">
        <v>10</v>
      </c>
    </row>
    <row r="2066">
      <c r="A2066" t="n">
        <v>77</v>
      </c>
      <c r="B2066" t="n">
        <v>145</v>
      </c>
      <c r="C2066" t="inlineStr">
        <is>
          <t xml:space="preserve">CONCLUIDO	</t>
        </is>
      </c>
      <c r="D2066" t="n">
        <v>4.7215</v>
      </c>
      <c r="E2066" t="n">
        <v>21.18</v>
      </c>
      <c r="F2066" t="n">
        <v>17.58</v>
      </c>
      <c r="G2066" t="n">
        <v>87.92</v>
      </c>
      <c r="H2066" t="n">
        <v>1.11</v>
      </c>
      <c r="I2066" t="n">
        <v>12</v>
      </c>
      <c r="J2066" t="n">
        <v>326.51</v>
      </c>
      <c r="K2066" t="n">
        <v>61.2</v>
      </c>
      <c r="L2066" t="n">
        <v>20.25</v>
      </c>
      <c r="M2066" t="n">
        <v>10</v>
      </c>
      <c r="N2066" t="n">
        <v>100.06</v>
      </c>
      <c r="O2066" t="n">
        <v>40503.29</v>
      </c>
      <c r="P2066" t="n">
        <v>304.61</v>
      </c>
      <c r="Q2066" t="n">
        <v>444.55</v>
      </c>
      <c r="R2066" t="n">
        <v>70.59999999999999</v>
      </c>
      <c r="S2066" t="n">
        <v>48.21</v>
      </c>
      <c r="T2066" t="n">
        <v>5244.65</v>
      </c>
      <c r="U2066" t="n">
        <v>0.68</v>
      </c>
      <c r="V2066" t="n">
        <v>0.78</v>
      </c>
      <c r="W2066" t="n">
        <v>0.18</v>
      </c>
      <c r="X2066" t="n">
        <v>0.31</v>
      </c>
      <c r="Y2066" t="n">
        <v>1</v>
      </c>
      <c r="Z2066" t="n">
        <v>10</v>
      </c>
    </row>
    <row r="2067">
      <c r="A2067" t="n">
        <v>78</v>
      </c>
      <c r="B2067" t="n">
        <v>145</v>
      </c>
      <c r="C2067" t="inlineStr">
        <is>
          <t xml:space="preserve">CONCLUIDO	</t>
        </is>
      </c>
      <c r="D2067" t="n">
        <v>4.7204</v>
      </c>
      <c r="E2067" t="n">
        <v>21.18</v>
      </c>
      <c r="F2067" t="n">
        <v>17.59</v>
      </c>
      <c r="G2067" t="n">
        <v>87.94</v>
      </c>
      <c r="H2067" t="n">
        <v>1.12</v>
      </c>
      <c r="I2067" t="n">
        <v>12</v>
      </c>
      <c r="J2067" t="n">
        <v>327.08</v>
      </c>
      <c r="K2067" t="n">
        <v>61.2</v>
      </c>
      <c r="L2067" t="n">
        <v>20.5</v>
      </c>
      <c r="M2067" t="n">
        <v>10</v>
      </c>
      <c r="N2067" t="n">
        <v>100.39</v>
      </c>
      <c r="O2067" t="n">
        <v>40574.7</v>
      </c>
      <c r="P2067" t="n">
        <v>304.82</v>
      </c>
      <c r="Q2067" t="n">
        <v>444.56</v>
      </c>
      <c r="R2067" t="n">
        <v>70.81999999999999</v>
      </c>
      <c r="S2067" t="n">
        <v>48.21</v>
      </c>
      <c r="T2067" t="n">
        <v>5357.45</v>
      </c>
      <c r="U2067" t="n">
        <v>0.68</v>
      </c>
      <c r="V2067" t="n">
        <v>0.78</v>
      </c>
      <c r="W2067" t="n">
        <v>0.18</v>
      </c>
      <c r="X2067" t="n">
        <v>0.31</v>
      </c>
      <c r="Y2067" t="n">
        <v>1</v>
      </c>
      <c r="Z2067" t="n">
        <v>10</v>
      </c>
    </row>
    <row r="2068">
      <c r="A2068" t="n">
        <v>79</v>
      </c>
      <c r="B2068" t="n">
        <v>145</v>
      </c>
      <c r="C2068" t="inlineStr">
        <is>
          <t xml:space="preserve">CONCLUIDO	</t>
        </is>
      </c>
      <c r="D2068" t="n">
        <v>4.7212</v>
      </c>
      <c r="E2068" t="n">
        <v>21.18</v>
      </c>
      <c r="F2068" t="n">
        <v>17.59</v>
      </c>
      <c r="G2068" t="n">
        <v>87.92</v>
      </c>
      <c r="H2068" t="n">
        <v>1.13</v>
      </c>
      <c r="I2068" t="n">
        <v>12</v>
      </c>
      <c r="J2068" t="n">
        <v>327.66</v>
      </c>
      <c r="K2068" t="n">
        <v>61.2</v>
      </c>
      <c r="L2068" t="n">
        <v>20.75</v>
      </c>
      <c r="M2068" t="n">
        <v>10</v>
      </c>
      <c r="N2068" t="n">
        <v>100.72</v>
      </c>
      <c r="O2068" t="n">
        <v>40646.27</v>
      </c>
      <c r="P2068" t="n">
        <v>305.01</v>
      </c>
      <c r="Q2068" t="n">
        <v>444.55</v>
      </c>
      <c r="R2068" t="n">
        <v>70.68000000000001</v>
      </c>
      <c r="S2068" t="n">
        <v>48.21</v>
      </c>
      <c r="T2068" t="n">
        <v>5286.01</v>
      </c>
      <c r="U2068" t="n">
        <v>0.68</v>
      </c>
      <c r="V2068" t="n">
        <v>0.78</v>
      </c>
      <c r="W2068" t="n">
        <v>0.18</v>
      </c>
      <c r="X2068" t="n">
        <v>0.31</v>
      </c>
      <c r="Y2068" t="n">
        <v>1</v>
      </c>
      <c r="Z2068" t="n">
        <v>10</v>
      </c>
    </row>
    <row r="2069">
      <c r="A2069" t="n">
        <v>80</v>
      </c>
      <c r="B2069" t="n">
        <v>145</v>
      </c>
      <c r="C2069" t="inlineStr">
        <is>
          <t xml:space="preserve">CONCLUIDO	</t>
        </is>
      </c>
      <c r="D2069" t="n">
        <v>4.7198</v>
      </c>
      <c r="E2069" t="n">
        <v>21.19</v>
      </c>
      <c r="F2069" t="n">
        <v>17.59</v>
      </c>
      <c r="G2069" t="n">
        <v>87.95999999999999</v>
      </c>
      <c r="H2069" t="n">
        <v>1.14</v>
      </c>
      <c r="I2069" t="n">
        <v>12</v>
      </c>
      <c r="J2069" t="n">
        <v>328.25</v>
      </c>
      <c r="K2069" t="n">
        <v>61.2</v>
      </c>
      <c r="L2069" t="n">
        <v>21</v>
      </c>
      <c r="M2069" t="n">
        <v>10</v>
      </c>
      <c r="N2069" t="n">
        <v>101.05</v>
      </c>
      <c r="O2069" t="n">
        <v>40718</v>
      </c>
      <c r="P2069" t="n">
        <v>305.46</v>
      </c>
      <c r="Q2069" t="n">
        <v>444.55</v>
      </c>
      <c r="R2069" t="n">
        <v>70.79000000000001</v>
      </c>
      <c r="S2069" t="n">
        <v>48.21</v>
      </c>
      <c r="T2069" t="n">
        <v>5341.87</v>
      </c>
      <c r="U2069" t="n">
        <v>0.68</v>
      </c>
      <c r="V2069" t="n">
        <v>0.78</v>
      </c>
      <c r="W2069" t="n">
        <v>0.19</v>
      </c>
      <c r="X2069" t="n">
        <v>0.31</v>
      </c>
      <c r="Y2069" t="n">
        <v>1</v>
      </c>
      <c r="Z2069" t="n">
        <v>10</v>
      </c>
    </row>
    <row r="2070">
      <c r="A2070" t="n">
        <v>81</v>
      </c>
      <c r="B2070" t="n">
        <v>145</v>
      </c>
      <c r="C2070" t="inlineStr">
        <is>
          <t xml:space="preserve">CONCLUIDO	</t>
        </is>
      </c>
      <c r="D2070" t="n">
        <v>4.7276</v>
      </c>
      <c r="E2070" t="n">
        <v>21.15</v>
      </c>
      <c r="F2070" t="n">
        <v>17.56</v>
      </c>
      <c r="G2070" t="n">
        <v>87.78</v>
      </c>
      <c r="H2070" t="n">
        <v>1.15</v>
      </c>
      <c r="I2070" t="n">
        <v>12</v>
      </c>
      <c r="J2070" t="n">
        <v>328.83</v>
      </c>
      <c r="K2070" t="n">
        <v>61.2</v>
      </c>
      <c r="L2070" t="n">
        <v>21.25</v>
      </c>
      <c r="M2070" t="n">
        <v>10</v>
      </c>
      <c r="N2070" t="n">
        <v>101.38</v>
      </c>
      <c r="O2070" t="n">
        <v>40789.89</v>
      </c>
      <c r="P2070" t="n">
        <v>304.52</v>
      </c>
      <c r="Q2070" t="n">
        <v>444.55</v>
      </c>
      <c r="R2070" t="n">
        <v>69.54000000000001</v>
      </c>
      <c r="S2070" t="n">
        <v>48.21</v>
      </c>
      <c r="T2070" t="n">
        <v>4715.43</v>
      </c>
      <c r="U2070" t="n">
        <v>0.6899999999999999</v>
      </c>
      <c r="V2070" t="n">
        <v>0.78</v>
      </c>
      <c r="W2070" t="n">
        <v>0.19</v>
      </c>
      <c r="X2070" t="n">
        <v>0.28</v>
      </c>
      <c r="Y2070" t="n">
        <v>1</v>
      </c>
      <c r="Z2070" t="n">
        <v>10</v>
      </c>
    </row>
    <row r="2071">
      <c r="A2071" t="n">
        <v>82</v>
      </c>
      <c r="B2071" t="n">
        <v>145</v>
      </c>
      <c r="C2071" t="inlineStr">
        <is>
          <t xml:space="preserve">CONCLUIDO	</t>
        </is>
      </c>
      <c r="D2071" t="n">
        <v>4.7361</v>
      </c>
      <c r="E2071" t="n">
        <v>21.11</v>
      </c>
      <c r="F2071" t="n">
        <v>17.52</v>
      </c>
      <c r="G2071" t="n">
        <v>87.59</v>
      </c>
      <c r="H2071" t="n">
        <v>1.16</v>
      </c>
      <c r="I2071" t="n">
        <v>12</v>
      </c>
      <c r="J2071" t="n">
        <v>329.41</v>
      </c>
      <c r="K2071" t="n">
        <v>61.2</v>
      </c>
      <c r="L2071" t="n">
        <v>21.5</v>
      </c>
      <c r="M2071" t="n">
        <v>10</v>
      </c>
      <c r="N2071" t="n">
        <v>101.71</v>
      </c>
      <c r="O2071" t="n">
        <v>40861.93</v>
      </c>
      <c r="P2071" t="n">
        <v>302.98</v>
      </c>
      <c r="Q2071" t="n">
        <v>444.55</v>
      </c>
      <c r="R2071" t="n">
        <v>68.3</v>
      </c>
      <c r="S2071" t="n">
        <v>48.21</v>
      </c>
      <c r="T2071" t="n">
        <v>4094.35</v>
      </c>
      <c r="U2071" t="n">
        <v>0.71</v>
      </c>
      <c r="V2071" t="n">
        <v>0.78</v>
      </c>
      <c r="W2071" t="n">
        <v>0.18</v>
      </c>
      <c r="X2071" t="n">
        <v>0.24</v>
      </c>
      <c r="Y2071" t="n">
        <v>1</v>
      </c>
      <c r="Z2071" t="n">
        <v>10</v>
      </c>
    </row>
    <row r="2072">
      <c r="A2072" t="n">
        <v>83</v>
      </c>
      <c r="B2072" t="n">
        <v>145</v>
      </c>
      <c r="C2072" t="inlineStr">
        <is>
          <t xml:space="preserve">CONCLUIDO	</t>
        </is>
      </c>
      <c r="D2072" t="n">
        <v>4.7466</v>
      </c>
      <c r="E2072" t="n">
        <v>21.07</v>
      </c>
      <c r="F2072" t="n">
        <v>17.53</v>
      </c>
      <c r="G2072" t="n">
        <v>95.59999999999999</v>
      </c>
      <c r="H2072" t="n">
        <v>1.17</v>
      </c>
      <c r="I2072" t="n">
        <v>11</v>
      </c>
      <c r="J2072" t="n">
        <v>330</v>
      </c>
      <c r="K2072" t="n">
        <v>61.2</v>
      </c>
      <c r="L2072" t="n">
        <v>21.75</v>
      </c>
      <c r="M2072" t="n">
        <v>9</v>
      </c>
      <c r="N2072" t="n">
        <v>102.05</v>
      </c>
      <c r="O2072" t="n">
        <v>40934.14</v>
      </c>
      <c r="P2072" t="n">
        <v>302.86</v>
      </c>
      <c r="Q2072" t="n">
        <v>444.55</v>
      </c>
      <c r="R2072" t="n">
        <v>68.78</v>
      </c>
      <c r="S2072" t="n">
        <v>48.21</v>
      </c>
      <c r="T2072" t="n">
        <v>4340.6</v>
      </c>
      <c r="U2072" t="n">
        <v>0.7</v>
      </c>
      <c r="V2072" t="n">
        <v>0.78</v>
      </c>
      <c r="W2072" t="n">
        <v>0.18</v>
      </c>
      <c r="X2072" t="n">
        <v>0.25</v>
      </c>
      <c r="Y2072" t="n">
        <v>1</v>
      </c>
      <c r="Z2072" t="n">
        <v>10</v>
      </c>
    </row>
    <row r="2073">
      <c r="A2073" t="n">
        <v>84</v>
      </c>
      <c r="B2073" t="n">
        <v>145</v>
      </c>
      <c r="C2073" t="inlineStr">
        <is>
          <t xml:space="preserve">CONCLUIDO	</t>
        </is>
      </c>
      <c r="D2073" t="n">
        <v>4.729</v>
      </c>
      <c r="E2073" t="n">
        <v>21.15</v>
      </c>
      <c r="F2073" t="n">
        <v>17.6</v>
      </c>
      <c r="G2073" t="n">
        <v>96.02</v>
      </c>
      <c r="H2073" t="n">
        <v>1.19</v>
      </c>
      <c r="I2073" t="n">
        <v>11</v>
      </c>
      <c r="J2073" t="n">
        <v>330.59</v>
      </c>
      <c r="K2073" t="n">
        <v>61.2</v>
      </c>
      <c r="L2073" t="n">
        <v>22</v>
      </c>
      <c r="M2073" t="n">
        <v>9</v>
      </c>
      <c r="N2073" t="n">
        <v>102.39</v>
      </c>
      <c r="O2073" t="n">
        <v>41006.51</v>
      </c>
      <c r="P2073" t="n">
        <v>304.48</v>
      </c>
      <c r="Q2073" t="n">
        <v>444.55</v>
      </c>
      <c r="R2073" t="n">
        <v>71.58</v>
      </c>
      <c r="S2073" t="n">
        <v>48.21</v>
      </c>
      <c r="T2073" t="n">
        <v>5742.05</v>
      </c>
      <c r="U2073" t="n">
        <v>0.67</v>
      </c>
      <c r="V2073" t="n">
        <v>0.77</v>
      </c>
      <c r="W2073" t="n">
        <v>0.18</v>
      </c>
      <c r="X2073" t="n">
        <v>0.33</v>
      </c>
      <c r="Y2073" t="n">
        <v>1</v>
      </c>
      <c r="Z2073" t="n">
        <v>10</v>
      </c>
    </row>
    <row r="2074">
      <c r="A2074" t="n">
        <v>85</v>
      </c>
      <c r="B2074" t="n">
        <v>145</v>
      </c>
      <c r="C2074" t="inlineStr">
        <is>
          <t xml:space="preserve">CONCLUIDO	</t>
        </is>
      </c>
      <c r="D2074" t="n">
        <v>4.7393</v>
      </c>
      <c r="E2074" t="n">
        <v>21.1</v>
      </c>
      <c r="F2074" t="n">
        <v>17.56</v>
      </c>
      <c r="G2074" t="n">
        <v>95.77</v>
      </c>
      <c r="H2074" t="n">
        <v>1.2</v>
      </c>
      <c r="I2074" t="n">
        <v>11</v>
      </c>
      <c r="J2074" t="n">
        <v>331.17</v>
      </c>
      <c r="K2074" t="n">
        <v>61.2</v>
      </c>
      <c r="L2074" t="n">
        <v>22.25</v>
      </c>
      <c r="M2074" t="n">
        <v>9</v>
      </c>
      <c r="N2074" t="n">
        <v>102.72</v>
      </c>
      <c r="O2074" t="n">
        <v>41079.04</v>
      </c>
      <c r="P2074" t="n">
        <v>303.59</v>
      </c>
      <c r="Q2074" t="n">
        <v>444.56</v>
      </c>
      <c r="R2074" t="n">
        <v>69.88</v>
      </c>
      <c r="S2074" t="n">
        <v>48.21</v>
      </c>
      <c r="T2074" t="n">
        <v>4889.18</v>
      </c>
      <c r="U2074" t="n">
        <v>0.6899999999999999</v>
      </c>
      <c r="V2074" t="n">
        <v>0.78</v>
      </c>
      <c r="W2074" t="n">
        <v>0.18</v>
      </c>
      <c r="X2074" t="n">
        <v>0.28</v>
      </c>
      <c r="Y2074" t="n">
        <v>1</v>
      </c>
      <c r="Z2074" t="n">
        <v>10</v>
      </c>
    </row>
    <row r="2075">
      <c r="A2075" t="n">
        <v>86</v>
      </c>
      <c r="B2075" t="n">
        <v>145</v>
      </c>
      <c r="C2075" t="inlineStr">
        <is>
          <t xml:space="preserve">CONCLUIDO	</t>
        </is>
      </c>
      <c r="D2075" t="n">
        <v>4.7361</v>
      </c>
      <c r="E2075" t="n">
        <v>21.11</v>
      </c>
      <c r="F2075" t="n">
        <v>17.57</v>
      </c>
      <c r="G2075" t="n">
        <v>95.84999999999999</v>
      </c>
      <c r="H2075" t="n">
        <v>1.21</v>
      </c>
      <c r="I2075" t="n">
        <v>11</v>
      </c>
      <c r="J2075" t="n">
        <v>331.76</v>
      </c>
      <c r="K2075" t="n">
        <v>61.2</v>
      </c>
      <c r="L2075" t="n">
        <v>22.5</v>
      </c>
      <c r="M2075" t="n">
        <v>9</v>
      </c>
      <c r="N2075" t="n">
        <v>103.06</v>
      </c>
      <c r="O2075" t="n">
        <v>41151.74</v>
      </c>
      <c r="P2075" t="n">
        <v>304.11</v>
      </c>
      <c r="Q2075" t="n">
        <v>444.55</v>
      </c>
      <c r="R2075" t="n">
        <v>70.31999999999999</v>
      </c>
      <c r="S2075" t="n">
        <v>48.21</v>
      </c>
      <c r="T2075" t="n">
        <v>5111.36</v>
      </c>
      <c r="U2075" t="n">
        <v>0.6899999999999999</v>
      </c>
      <c r="V2075" t="n">
        <v>0.78</v>
      </c>
      <c r="W2075" t="n">
        <v>0.18</v>
      </c>
      <c r="X2075" t="n">
        <v>0.3</v>
      </c>
      <c r="Y2075" t="n">
        <v>1</v>
      </c>
      <c r="Z2075" t="n">
        <v>10</v>
      </c>
    </row>
    <row r="2076">
      <c r="A2076" t="n">
        <v>87</v>
      </c>
      <c r="B2076" t="n">
        <v>145</v>
      </c>
      <c r="C2076" t="inlineStr">
        <is>
          <t xml:space="preserve">CONCLUIDO	</t>
        </is>
      </c>
      <c r="D2076" t="n">
        <v>4.7384</v>
      </c>
      <c r="E2076" t="n">
        <v>21.1</v>
      </c>
      <c r="F2076" t="n">
        <v>17.56</v>
      </c>
      <c r="G2076" t="n">
        <v>95.79000000000001</v>
      </c>
      <c r="H2076" t="n">
        <v>1.22</v>
      </c>
      <c r="I2076" t="n">
        <v>11</v>
      </c>
      <c r="J2076" t="n">
        <v>332.35</v>
      </c>
      <c r="K2076" t="n">
        <v>61.2</v>
      </c>
      <c r="L2076" t="n">
        <v>22.75</v>
      </c>
      <c r="M2076" t="n">
        <v>9</v>
      </c>
      <c r="N2076" t="n">
        <v>103.41</v>
      </c>
      <c r="O2076" t="n">
        <v>41224.6</v>
      </c>
      <c r="P2076" t="n">
        <v>304.23</v>
      </c>
      <c r="Q2076" t="n">
        <v>444.55</v>
      </c>
      <c r="R2076" t="n">
        <v>69.93000000000001</v>
      </c>
      <c r="S2076" t="n">
        <v>48.21</v>
      </c>
      <c r="T2076" t="n">
        <v>4915.43</v>
      </c>
      <c r="U2076" t="n">
        <v>0.6899999999999999</v>
      </c>
      <c r="V2076" t="n">
        <v>0.78</v>
      </c>
      <c r="W2076" t="n">
        <v>0.18</v>
      </c>
      <c r="X2076" t="n">
        <v>0.29</v>
      </c>
      <c r="Y2076" t="n">
        <v>1</v>
      </c>
      <c r="Z2076" t="n">
        <v>10</v>
      </c>
    </row>
    <row r="2077">
      <c r="A2077" t="n">
        <v>88</v>
      </c>
      <c r="B2077" t="n">
        <v>145</v>
      </c>
      <c r="C2077" t="inlineStr">
        <is>
          <t xml:space="preserve">CONCLUIDO	</t>
        </is>
      </c>
      <c r="D2077" t="n">
        <v>4.7362</v>
      </c>
      <c r="E2077" t="n">
        <v>21.11</v>
      </c>
      <c r="F2077" t="n">
        <v>17.57</v>
      </c>
      <c r="G2077" t="n">
        <v>95.84999999999999</v>
      </c>
      <c r="H2077" t="n">
        <v>1.23</v>
      </c>
      <c r="I2077" t="n">
        <v>11</v>
      </c>
      <c r="J2077" t="n">
        <v>332.95</v>
      </c>
      <c r="K2077" t="n">
        <v>61.2</v>
      </c>
      <c r="L2077" t="n">
        <v>23</v>
      </c>
      <c r="M2077" t="n">
        <v>9</v>
      </c>
      <c r="N2077" t="n">
        <v>103.75</v>
      </c>
      <c r="O2077" t="n">
        <v>41297.62</v>
      </c>
      <c r="P2077" t="n">
        <v>304.28</v>
      </c>
      <c r="Q2077" t="n">
        <v>444.56</v>
      </c>
      <c r="R2077" t="n">
        <v>70.19</v>
      </c>
      <c r="S2077" t="n">
        <v>48.21</v>
      </c>
      <c r="T2077" t="n">
        <v>5043.91</v>
      </c>
      <c r="U2077" t="n">
        <v>0.6899999999999999</v>
      </c>
      <c r="V2077" t="n">
        <v>0.78</v>
      </c>
      <c r="W2077" t="n">
        <v>0.18</v>
      </c>
      <c r="X2077" t="n">
        <v>0.29</v>
      </c>
      <c r="Y2077" t="n">
        <v>1</v>
      </c>
      <c r="Z2077" t="n">
        <v>10</v>
      </c>
    </row>
    <row r="2078">
      <c r="A2078" t="n">
        <v>89</v>
      </c>
      <c r="B2078" t="n">
        <v>145</v>
      </c>
      <c r="C2078" t="inlineStr">
        <is>
          <t xml:space="preserve">CONCLUIDO	</t>
        </is>
      </c>
      <c r="D2078" t="n">
        <v>4.7373</v>
      </c>
      <c r="E2078" t="n">
        <v>21.11</v>
      </c>
      <c r="F2078" t="n">
        <v>17.57</v>
      </c>
      <c r="G2078" t="n">
        <v>95.81999999999999</v>
      </c>
      <c r="H2078" t="n">
        <v>1.24</v>
      </c>
      <c r="I2078" t="n">
        <v>11</v>
      </c>
      <c r="J2078" t="n">
        <v>333.54</v>
      </c>
      <c r="K2078" t="n">
        <v>61.2</v>
      </c>
      <c r="L2078" t="n">
        <v>23.25</v>
      </c>
      <c r="M2078" t="n">
        <v>9</v>
      </c>
      <c r="N2078" t="n">
        <v>104.09</v>
      </c>
      <c r="O2078" t="n">
        <v>41370.82</v>
      </c>
      <c r="P2078" t="n">
        <v>304.31</v>
      </c>
      <c r="Q2078" t="n">
        <v>444.55</v>
      </c>
      <c r="R2078" t="n">
        <v>70.06</v>
      </c>
      <c r="S2078" t="n">
        <v>48.21</v>
      </c>
      <c r="T2078" t="n">
        <v>4978.31</v>
      </c>
      <c r="U2078" t="n">
        <v>0.6899999999999999</v>
      </c>
      <c r="V2078" t="n">
        <v>0.78</v>
      </c>
      <c r="W2078" t="n">
        <v>0.18</v>
      </c>
      <c r="X2078" t="n">
        <v>0.29</v>
      </c>
      <c r="Y2078" t="n">
        <v>1</v>
      </c>
      <c r="Z2078" t="n">
        <v>10</v>
      </c>
    </row>
    <row r="2079">
      <c r="A2079" t="n">
        <v>90</v>
      </c>
      <c r="B2079" t="n">
        <v>145</v>
      </c>
      <c r="C2079" t="inlineStr">
        <is>
          <t xml:space="preserve">CONCLUIDO	</t>
        </is>
      </c>
      <c r="D2079" t="n">
        <v>4.7376</v>
      </c>
      <c r="E2079" t="n">
        <v>21.11</v>
      </c>
      <c r="F2079" t="n">
        <v>17.57</v>
      </c>
      <c r="G2079" t="n">
        <v>95.81</v>
      </c>
      <c r="H2079" t="n">
        <v>1.25</v>
      </c>
      <c r="I2079" t="n">
        <v>11</v>
      </c>
      <c r="J2079" t="n">
        <v>334.14</v>
      </c>
      <c r="K2079" t="n">
        <v>61.2</v>
      </c>
      <c r="L2079" t="n">
        <v>23.5</v>
      </c>
      <c r="M2079" t="n">
        <v>9</v>
      </c>
      <c r="N2079" t="n">
        <v>104.44</v>
      </c>
      <c r="O2079" t="n">
        <v>41444.3</v>
      </c>
      <c r="P2079" t="n">
        <v>304.17</v>
      </c>
      <c r="Q2079" t="n">
        <v>444.58</v>
      </c>
      <c r="R2079" t="n">
        <v>70.09</v>
      </c>
      <c r="S2079" t="n">
        <v>48.21</v>
      </c>
      <c r="T2079" t="n">
        <v>4992.76</v>
      </c>
      <c r="U2079" t="n">
        <v>0.6899999999999999</v>
      </c>
      <c r="V2079" t="n">
        <v>0.78</v>
      </c>
      <c r="W2079" t="n">
        <v>0.18</v>
      </c>
      <c r="X2079" t="n">
        <v>0.29</v>
      </c>
      <c r="Y2079" t="n">
        <v>1</v>
      </c>
      <c r="Z2079" t="n">
        <v>10</v>
      </c>
    </row>
    <row r="2080">
      <c r="A2080" t="n">
        <v>91</v>
      </c>
      <c r="B2080" t="n">
        <v>145</v>
      </c>
      <c r="C2080" t="inlineStr">
        <is>
          <t xml:space="preserve">CONCLUIDO	</t>
        </is>
      </c>
      <c r="D2080" t="n">
        <v>4.7361</v>
      </c>
      <c r="E2080" t="n">
        <v>21.11</v>
      </c>
      <c r="F2080" t="n">
        <v>17.57</v>
      </c>
      <c r="G2080" t="n">
        <v>95.84999999999999</v>
      </c>
      <c r="H2080" t="n">
        <v>1.26</v>
      </c>
      <c r="I2080" t="n">
        <v>11</v>
      </c>
      <c r="J2080" t="n">
        <v>334.73</v>
      </c>
      <c r="K2080" t="n">
        <v>61.2</v>
      </c>
      <c r="L2080" t="n">
        <v>23.75</v>
      </c>
      <c r="M2080" t="n">
        <v>9</v>
      </c>
      <c r="N2080" t="n">
        <v>104.78</v>
      </c>
      <c r="O2080" t="n">
        <v>41517.84</v>
      </c>
      <c r="P2080" t="n">
        <v>303.98</v>
      </c>
      <c r="Q2080" t="n">
        <v>444.55</v>
      </c>
      <c r="R2080" t="n">
        <v>70.34999999999999</v>
      </c>
      <c r="S2080" t="n">
        <v>48.21</v>
      </c>
      <c r="T2080" t="n">
        <v>5126.57</v>
      </c>
      <c r="U2080" t="n">
        <v>0.6899999999999999</v>
      </c>
      <c r="V2080" t="n">
        <v>0.78</v>
      </c>
      <c r="W2080" t="n">
        <v>0.18</v>
      </c>
      <c r="X2080" t="n">
        <v>0.3</v>
      </c>
      <c r="Y2080" t="n">
        <v>1</v>
      </c>
      <c r="Z2080" t="n">
        <v>10</v>
      </c>
    </row>
    <row r="2081">
      <c r="A2081" t="n">
        <v>92</v>
      </c>
      <c r="B2081" t="n">
        <v>145</v>
      </c>
      <c r="C2081" t="inlineStr">
        <is>
          <t xml:space="preserve">CONCLUIDO	</t>
        </is>
      </c>
      <c r="D2081" t="n">
        <v>4.7373</v>
      </c>
      <c r="E2081" t="n">
        <v>21.11</v>
      </c>
      <c r="F2081" t="n">
        <v>17.57</v>
      </c>
      <c r="G2081" t="n">
        <v>95.81999999999999</v>
      </c>
      <c r="H2081" t="n">
        <v>1.28</v>
      </c>
      <c r="I2081" t="n">
        <v>11</v>
      </c>
      <c r="J2081" t="n">
        <v>335.33</v>
      </c>
      <c r="K2081" t="n">
        <v>61.2</v>
      </c>
      <c r="L2081" t="n">
        <v>24</v>
      </c>
      <c r="M2081" t="n">
        <v>9</v>
      </c>
      <c r="N2081" t="n">
        <v>105.13</v>
      </c>
      <c r="O2081" t="n">
        <v>41591.55</v>
      </c>
      <c r="P2081" t="n">
        <v>303.71</v>
      </c>
      <c r="Q2081" t="n">
        <v>444.55</v>
      </c>
      <c r="R2081" t="n">
        <v>70.06999999999999</v>
      </c>
      <c r="S2081" t="n">
        <v>48.21</v>
      </c>
      <c r="T2081" t="n">
        <v>4985.78</v>
      </c>
      <c r="U2081" t="n">
        <v>0.6899999999999999</v>
      </c>
      <c r="V2081" t="n">
        <v>0.78</v>
      </c>
      <c r="W2081" t="n">
        <v>0.18</v>
      </c>
      <c r="X2081" t="n">
        <v>0.29</v>
      </c>
      <c r="Y2081" t="n">
        <v>1</v>
      </c>
      <c r="Z2081" t="n">
        <v>10</v>
      </c>
    </row>
    <row r="2082">
      <c r="A2082" t="n">
        <v>93</v>
      </c>
      <c r="B2082" t="n">
        <v>145</v>
      </c>
      <c r="C2082" t="inlineStr">
        <is>
          <t xml:space="preserve">CONCLUIDO	</t>
        </is>
      </c>
      <c r="D2082" t="n">
        <v>4.7595</v>
      </c>
      <c r="E2082" t="n">
        <v>21.01</v>
      </c>
      <c r="F2082" t="n">
        <v>17.52</v>
      </c>
      <c r="G2082" t="n">
        <v>105.14</v>
      </c>
      <c r="H2082" t="n">
        <v>1.29</v>
      </c>
      <c r="I2082" t="n">
        <v>10</v>
      </c>
      <c r="J2082" t="n">
        <v>335.93</v>
      </c>
      <c r="K2082" t="n">
        <v>61.2</v>
      </c>
      <c r="L2082" t="n">
        <v>24.25</v>
      </c>
      <c r="M2082" t="n">
        <v>8</v>
      </c>
      <c r="N2082" t="n">
        <v>105.48</v>
      </c>
      <c r="O2082" t="n">
        <v>41665.42</v>
      </c>
      <c r="P2082" t="n">
        <v>303.02</v>
      </c>
      <c r="Q2082" t="n">
        <v>444.55</v>
      </c>
      <c r="R2082" t="n">
        <v>68.56</v>
      </c>
      <c r="S2082" t="n">
        <v>48.21</v>
      </c>
      <c r="T2082" t="n">
        <v>4233.79</v>
      </c>
      <c r="U2082" t="n">
        <v>0.7</v>
      </c>
      <c r="V2082" t="n">
        <v>0.78</v>
      </c>
      <c r="W2082" t="n">
        <v>0.18</v>
      </c>
      <c r="X2082" t="n">
        <v>0.25</v>
      </c>
      <c r="Y2082" t="n">
        <v>1</v>
      </c>
      <c r="Z2082" t="n">
        <v>10</v>
      </c>
    </row>
    <row r="2083">
      <c r="A2083" t="n">
        <v>94</v>
      </c>
      <c r="B2083" t="n">
        <v>145</v>
      </c>
      <c r="C2083" t="inlineStr">
        <is>
          <t xml:space="preserve">CONCLUIDO	</t>
        </is>
      </c>
      <c r="D2083" t="n">
        <v>4.7589</v>
      </c>
      <c r="E2083" t="n">
        <v>21.01</v>
      </c>
      <c r="F2083" t="n">
        <v>17.53</v>
      </c>
      <c r="G2083" t="n">
        <v>105.15</v>
      </c>
      <c r="H2083" t="n">
        <v>1.3</v>
      </c>
      <c r="I2083" t="n">
        <v>10</v>
      </c>
      <c r="J2083" t="n">
        <v>336.53</v>
      </c>
      <c r="K2083" t="n">
        <v>61.2</v>
      </c>
      <c r="L2083" t="n">
        <v>24.5</v>
      </c>
      <c r="M2083" t="n">
        <v>8</v>
      </c>
      <c r="N2083" t="n">
        <v>105.83</v>
      </c>
      <c r="O2083" t="n">
        <v>41739.48</v>
      </c>
      <c r="P2083" t="n">
        <v>303.4</v>
      </c>
      <c r="Q2083" t="n">
        <v>444.57</v>
      </c>
      <c r="R2083" t="n">
        <v>68.73</v>
      </c>
      <c r="S2083" t="n">
        <v>48.21</v>
      </c>
      <c r="T2083" t="n">
        <v>4320.22</v>
      </c>
      <c r="U2083" t="n">
        <v>0.7</v>
      </c>
      <c r="V2083" t="n">
        <v>0.78</v>
      </c>
      <c r="W2083" t="n">
        <v>0.18</v>
      </c>
      <c r="X2083" t="n">
        <v>0.25</v>
      </c>
      <c r="Y2083" t="n">
        <v>1</v>
      </c>
      <c r="Z2083" t="n">
        <v>10</v>
      </c>
    </row>
    <row r="2084">
      <c r="A2084" t="n">
        <v>95</v>
      </c>
      <c r="B2084" t="n">
        <v>145</v>
      </c>
      <c r="C2084" t="inlineStr">
        <is>
          <t xml:space="preserve">CONCLUIDO	</t>
        </is>
      </c>
      <c r="D2084" t="n">
        <v>4.7586</v>
      </c>
      <c r="E2084" t="n">
        <v>21.01</v>
      </c>
      <c r="F2084" t="n">
        <v>17.53</v>
      </c>
      <c r="G2084" t="n">
        <v>105.16</v>
      </c>
      <c r="H2084" t="n">
        <v>1.31</v>
      </c>
      <c r="I2084" t="n">
        <v>10</v>
      </c>
      <c r="J2084" t="n">
        <v>337.13</v>
      </c>
      <c r="K2084" t="n">
        <v>61.2</v>
      </c>
      <c r="L2084" t="n">
        <v>24.75</v>
      </c>
      <c r="M2084" t="n">
        <v>8</v>
      </c>
      <c r="N2084" t="n">
        <v>106.18</v>
      </c>
      <c r="O2084" t="n">
        <v>41813.7</v>
      </c>
      <c r="P2084" t="n">
        <v>303.73</v>
      </c>
      <c r="Q2084" t="n">
        <v>444.59</v>
      </c>
      <c r="R2084" t="n">
        <v>68.67</v>
      </c>
      <c r="S2084" t="n">
        <v>48.21</v>
      </c>
      <c r="T2084" t="n">
        <v>4292</v>
      </c>
      <c r="U2084" t="n">
        <v>0.7</v>
      </c>
      <c r="V2084" t="n">
        <v>0.78</v>
      </c>
      <c r="W2084" t="n">
        <v>0.18</v>
      </c>
      <c r="X2084" t="n">
        <v>0.25</v>
      </c>
      <c r="Y2084" t="n">
        <v>1</v>
      </c>
      <c r="Z2084" t="n">
        <v>10</v>
      </c>
    </row>
    <row r="2085">
      <c r="A2085" t="n">
        <v>96</v>
      </c>
      <c r="B2085" t="n">
        <v>145</v>
      </c>
      <c r="C2085" t="inlineStr">
        <is>
          <t xml:space="preserve">CONCLUIDO	</t>
        </is>
      </c>
      <c r="D2085" t="n">
        <v>4.7586</v>
      </c>
      <c r="E2085" t="n">
        <v>21.01</v>
      </c>
      <c r="F2085" t="n">
        <v>17.53</v>
      </c>
      <c r="G2085" t="n">
        <v>105.16</v>
      </c>
      <c r="H2085" t="n">
        <v>1.32</v>
      </c>
      <c r="I2085" t="n">
        <v>10</v>
      </c>
      <c r="J2085" t="n">
        <v>337.73</v>
      </c>
      <c r="K2085" t="n">
        <v>61.2</v>
      </c>
      <c r="L2085" t="n">
        <v>25</v>
      </c>
      <c r="M2085" t="n">
        <v>8</v>
      </c>
      <c r="N2085" t="n">
        <v>106.53</v>
      </c>
      <c r="O2085" t="n">
        <v>41888.1</v>
      </c>
      <c r="P2085" t="n">
        <v>304</v>
      </c>
      <c r="Q2085" t="n">
        <v>444.55</v>
      </c>
      <c r="R2085" t="n">
        <v>68.75</v>
      </c>
      <c r="S2085" t="n">
        <v>48.21</v>
      </c>
      <c r="T2085" t="n">
        <v>4328.61</v>
      </c>
      <c r="U2085" t="n">
        <v>0.7</v>
      </c>
      <c r="V2085" t="n">
        <v>0.78</v>
      </c>
      <c r="W2085" t="n">
        <v>0.18</v>
      </c>
      <c r="X2085" t="n">
        <v>0.25</v>
      </c>
      <c r="Y2085" t="n">
        <v>1</v>
      </c>
      <c r="Z2085" t="n">
        <v>10</v>
      </c>
    </row>
    <row r="2086">
      <c r="A2086" t="n">
        <v>97</v>
      </c>
      <c r="B2086" t="n">
        <v>145</v>
      </c>
      <c r="C2086" t="inlineStr">
        <is>
          <t xml:space="preserve">CONCLUIDO	</t>
        </is>
      </c>
      <c r="D2086" t="n">
        <v>4.7612</v>
      </c>
      <c r="E2086" t="n">
        <v>21</v>
      </c>
      <c r="F2086" t="n">
        <v>17.52</v>
      </c>
      <c r="G2086" t="n">
        <v>105.09</v>
      </c>
      <c r="H2086" t="n">
        <v>1.33</v>
      </c>
      <c r="I2086" t="n">
        <v>10</v>
      </c>
      <c r="J2086" t="n">
        <v>338.34</v>
      </c>
      <c r="K2086" t="n">
        <v>61.2</v>
      </c>
      <c r="L2086" t="n">
        <v>25.25</v>
      </c>
      <c r="M2086" t="n">
        <v>8</v>
      </c>
      <c r="N2086" t="n">
        <v>106.89</v>
      </c>
      <c r="O2086" t="n">
        <v>41962.68</v>
      </c>
      <c r="P2086" t="n">
        <v>303.59</v>
      </c>
      <c r="Q2086" t="n">
        <v>444.55</v>
      </c>
      <c r="R2086" t="n">
        <v>68.28</v>
      </c>
      <c r="S2086" t="n">
        <v>48.21</v>
      </c>
      <c r="T2086" t="n">
        <v>4093.43</v>
      </c>
      <c r="U2086" t="n">
        <v>0.71</v>
      </c>
      <c r="V2086" t="n">
        <v>0.78</v>
      </c>
      <c r="W2086" t="n">
        <v>0.18</v>
      </c>
      <c r="X2086" t="n">
        <v>0.24</v>
      </c>
      <c r="Y2086" t="n">
        <v>1</v>
      </c>
      <c r="Z2086" t="n">
        <v>10</v>
      </c>
    </row>
    <row r="2087">
      <c r="A2087" t="n">
        <v>98</v>
      </c>
      <c r="B2087" t="n">
        <v>145</v>
      </c>
      <c r="C2087" t="inlineStr">
        <is>
          <t xml:space="preserve">CONCLUIDO	</t>
        </is>
      </c>
      <c r="D2087" t="n">
        <v>4.7636</v>
      </c>
      <c r="E2087" t="n">
        <v>20.99</v>
      </c>
      <c r="F2087" t="n">
        <v>17.5</v>
      </c>
      <c r="G2087" t="n">
        <v>105.03</v>
      </c>
      <c r="H2087" t="n">
        <v>1.34</v>
      </c>
      <c r="I2087" t="n">
        <v>10</v>
      </c>
      <c r="J2087" t="n">
        <v>338.94</v>
      </c>
      <c r="K2087" t="n">
        <v>61.2</v>
      </c>
      <c r="L2087" t="n">
        <v>25.5</v>
      </c>
      <c r="M2087" t="n">
        <v>8</v>
      </c>
      <c r="N2087" t="n">
        <v>107.25</v>
      </c>
      <c r="O2087" t="n">
        <v>42037.44</v>
      </c>
      <c r="P2087" t="n">
        <v>303.15</v>
      </c>
      <c r="Q2087" t="n">
        <v>444.55</v>
      </c>
      <c r="R2087" t="n">
        <v>67.84</v>
      </c>
      <c r="S2087" t="n">
        <v>48.21</v>
      </c>
      <c r="T2087" t="n">
        <v>3876.72</v>
      </c>
      <c r="U2087" t="n">
        <v>0.71</v>
      </c>
      <c r="V2087" t="n">
        <v>0.78</v>
      </c>
      <c r="W2087" t="n">
        <v>0.18</v>
      </c>
      <c r="X2087" t="n">
        <v>0.23</v>
      </c>
      <c r="Y2087" t="n">
        <v>1</v>
      </c>
      <c r="Z2087" t="n">
        <v>10</v>
      </c>
    </row>
    <row r="2088">
      <c r="A2088" t="n">
        <v>99</v>
      </c>
      <c r="B2088" t="n">
        <v>145</v>
      </c>
      <c r="C2088" t="inlineStr">
        <is>
          <t xml:space="preserve">CONCLUIDO	</t>
        </is>
      </c>
      <c r="D2088" t="n">
        <v>4.772</v>
      </c>
      <c r="E2088" t="n">
        <v>20.96</v>
      </c>
      <c r="F2088" t="n">
        <v>17.47</v>
      </c>
      <c r="G2088" t="n">
        <v>104.81</v>
      </c>
      <c r="H2088" t="n">
        <v>1.35</v>
      </c>
      <c r="I2088" t="n">
        <v>10</v>
      </c>
      <c r="J2088" t="n">
        <v>339.55</v>
      </c>
      <c r="K2088" t="n">
        <v>61.2</v>
      </c>
      <c r="L2088" t="n">
        <v>25.75</v>
      </c>
      <c r="M2088" t="n">
        <v>8</v>
      </c>
      <c r="N2088" t="n">
        <v>107.6</v>
      </c>
      <c r="O2088" t="n">
        <v>42112.37</v>
      </c>
      <c r="P2088" t="n">
        <v>302.5</v>
      </c>
      <c r="Q2088" t="n">
        <v>444.55</v>
      </c>
      <c r="R2088" t="n">
        <v>66.70999999999999</v>
      </c>
      <c r="S2088" t="n">
        <v>48.21</v>
      </c>
      <c r="T2088" t="n">
        <v>3309.79</v>
      </c>
      <c r="U2088" t="n">
        <v>0.72</v>
      </c>
      <c r="V2088" t="n">
        <v>0.78</v>
      </c>
      <c r="W2088" t="n">
        <v>0.18</v>
      </c>
      <c r="X2088" t="n">
        <v>0.19</v>
      </c>
      <c r="Y2088" t="n">
        <v>1</v>
      </c>
      <c r="Z2088" t="n">
        <v>10</v>
      </c>
    </row>
    <row r="2089">
      <c r="A2089" t="n">
        <v>100</v>
      </c>
      <c r="B2089" t="n">
        <v>145</v>
      </c>
      <c r="C2089" t="inlineStr">
        <is>
          <t xml:space="preserve">CONCLUIDO	</t>
        </is>
      </c>
      <c r="D2089" t="n">
        <v>4.7635</v>
      </c>
      <c r="E2089" t="n">
        <v>20.99</v>
      </c>
      <c r="F2089" t="n">
        <v>17.5</v>
      </c>
      <c r="G2089" t="n">
        <v>105.03</v>
      </c>
      <c r="H2089" t="n">
        <v>1.36</v>
      </c>
      <c r="I2089" t="n">
        <v>10</v>
      </c>
      <c r="J2089" t="n">
        <v>340.16</v>
      </c>
      <c r="K2089" t="n">
        <v>61.2</v>
      </c>
      <c r="L2089" t="n">
        <v>26</v>
      </c>
      <c r="M2089" t="n">
        <v>8</v>
      </c>
      <c r="N2089" t="n">
        <v>107.96</v>
      </c>
      <c r="O2089" t="n">
        <v>42187.49</v>
      </c>
      <c r="P2089" t="n">
        <v>303.05</v>
      </c>
      <c r="Q2089" t="n">
        <v>444.55</v>
      </c>
      <c r="R2089" t="n">
        <v>68.12</v>
      </c>
      <c r="S2089" t="n">
        <v>48.21</v>
      </c>
      <c r="T2089" t="n">
        <v>4015.34</v>
      </c>
      <c r="U2089" t="n">
        <v>0.71</v>
      </c>
      <c r="V2089" t="n">
        <v>0.78</v>
      </c>
      <c r="W2089" t="n">
        <v>0.17</v>
      </c>
      <c r="X2089" t="n">
        <v>0.23</v>
      </c>
      <c r="Y2089" t="n">
        <v>1</v>
      </c>
      <c r="Z2089" t="n">
        <v>10</v>
      </c>
    </row>
    <row r="2090">
      <c r="A2090" t="n">
        <v>101</v>
      </c>
      <c r="B2090" t="n">
        <v>145</v>
      </c>
      <c r="C2090" t="inlineStr">
        <is>
          <t xml:space="preserve">CONCLUIDO	</t>
        </is>
      </c>
      <c r="D2090" t="n">
        <v>4.7482</v>
      </c>
      <c r="E2090" t="n">
        <v>21.06</v>
      </c>
      <c r="F2090" t="n">
        <v>17.57</v>
      </c>
      <c r="G2090" t="n">
        <v>105.44</v>
      </c>
      <c r="H2090" t="n">
        <v>1.37</v>
      </c>
      <c r="I2090" t="n">
        <v>10</v>
      </c>
      <c r="J2090" t="n">
        <v>340.77</v>
      </c>
      <c r="K2090" t="n">
        <v>61.2</v>
      </c>
      <c r="L2090" t="n">
        <v>26.25</v>
      </c>
      <c r="M2090" t="n">
        <v>8</v>
      </c>
      <c r="N2090" t="n">
        <v>108.32</v>
      </c>
      <c r="O2090" t="n">
        <v>42262.79</v>
      </c>
      <c r="P2090" t="n">
        <v>303.93</v>
      </c>
      <c r="Q2090" t="n">
        <v>444.55</v>
      </c>
      <c r="R2090" t="n">
        <v>70.53</v>
      </c>
      <c r="S2090" t="n">
        <v>48.21</v>
      </c>
      <c r="T2090" t="n">
        <v>5222.35</v>
      </c>
      <c r="U2090" t="n">
        <v>0.68</v>
      </c>
      <c r="V2090" t="n">
        <v>0.78</v>
      </c>
      <c r="W2090" t="n">
        <v>0.18</v>
      </c>
      <c r="X2090" t="n">
        <v>0.3</v>
      </c>
      <c r="Y2090" t="n">
        <v>1</v>
      </c>
      <c r="Z2090" t="n">
        <v>10</v>
      </c>
    </row>
    <row r="2091">
      <c r="A2091" t="n">
        <v>102</v>
      </c>
      <c r="B2091" t="n">
        <v>145</v>
      </c>
      <c r="C2091" t="inlineStr">
        <is>
          <t xml:space="preserve">CONCLUIDO	</t>
        </is>
      </c>
      <c r="D2091" t="n">
        <v>4.7553</v>
      </c>
      <c r="E2091" t="n">
        <v>21.03</v>
      </c>
      <c r="F2091" t="n">
        <v>17.54</v>
      </c>
      <c r="G2091" t="n">
        <v>105.25</v>
      </c>
      <c r="H2091" t="n">
        <v>1.38</v>
      </c>
      <c r="I2091" t="n">
        <v>10</v>
      </c>
      <c r="J2091" t="n">
        <v>341.38</v>
      </c>
      <c r="K2091" t="n">
        <v>61.2</v>
      </c>
      <c r="L2091" t="n">
        <v>26.5</v>
      </c>
      <c r="M2091" t="n">
        <v>8</v>
      </c>
      <c r="N2091" t="n">
        <v>108.68</v>
      </c>
      <c r="O2091" t="n">
        <v>42338.27</v>
      </c>
      <c r="P2091" t="n">
        <v>303.11</v>
      </c>
      <c r="Q2091" t="n">
        <v>444.55</v>
      </c>
      <c r="R2091" t="n">
        <v>69.31</v>
      </c>
      <c r="S2091" t="n">
        <v>48.21</v>
      </c>
      <c r="T2091" t="n">
        <v>4609.02</v>
      </c>
      <c r="U2091" t="n">
        <v>0.7</v>
      </c>
      <c r="V2091" t="n">
        <v>0.78</v>
      </c>
      <c r="W2091" t="n">
        <v>0.18</v>
      </c>
      <c r="X2091" t="n">
        <v>0.26</v>
      </c>
      <c r="Y2091" t="n">
        <v>1</v>
      </c>
      <c r="Z2091" t="n">
        <v>10</v>
      </c>
    </row>
    <row r="2092">
      <c r="A2092" t="n">
        <v>103</v>
      </c>
      <c r="B2092" t="n">
        <v>145</v>
      </c>
      <c r="C2092" t="inlineStr">
        <is>
          <t xml:space="preserve">CONCLUIDO	</t>
        </is>
      </c>
      <c r="D2092" t="n">
        <v>4.7527</v>
      </c>
      <c r="E2092" t="n">
        <v>21.04</v>
      </c>
      <c r="F2092" t="n">
        <v>17.55</v>
      </c>
      <c r="G2092" t="n">
        <v>105.31</v>
      </c>
      <c r="H2092" t="n">
        <v>1.39</v>
      </c>
      <c r="I2092" t="n">
        <v>10</v>
      </c>
      <c r="J2092" t="n">
        <v>342</v>
      </c>
      <c r="K2092" t="n">
        <v>61.2</v>
      </c>
      <c r="L2092" t="n">
        <v>26.75</v>
      </c>
      <c r="M2092" t="n">
        <v>8</v>
      </c>
      <c r="N2092" t="n">
        <v>109.05</v>
      </c>
      <c r="O2092" t="n">
        <v>42413.94</v>
      </c>
      <c r="P2092" t="n">
        <v>302.97</v>
      </c>
      <c r="Q2092" t="n">
        <v>444.55</v>
      </c>
      <c r="R2092" t="n">
        <v>69.73</v>
      </c>
      <c r="S2092" t="n">
        <v>48.21</v>
      </c>
      <c r="T2092" t="n">
        <v>4819.68</v>
      </c>
      <c r="U2092" t="n">
        <v>0.6899999999999999</v>
      </c>
      <c r="V2092" t="n">
        <v>0.78</v>
      </c>
      <c r="W2092" t="n">
        <v>0.18</v>
      </c>
      <c r="X2092" t="n">
        <v>0.28</v>
      </c>
      <c r="Y2092" t="n">
        <v>1</v>
      </c>
      <c r="Z2092" t="n">
        <v>10</v>
      </c>
    </row>
    <row r="2093">
      <c r="A2093" t="n">
        <v>104</v>
      </c>
      <c r="B2093" t="n">
        <v>145</v>
      </c>
      <c r="C2093" t="inlineStr">
        <is>
          <t xml:space="preserve">CONCLUIDO	</t>
        </is>
      </c>
      <c r="D2093" t="n">
        <v>4.7759</v>
      </c>
      <c r="E2093" t="n">
        <v>20.94</v>
      </c>
      <c r="F2093" t="n">
        <v>17.5</v>
      </c>
      <c r="G2093" t="n">
        <v>116.69</v>
      </c>
      <c r="H2093" t="n">
        <v>1.4</v>
      </c>
      <c r="I2093" t="n">
        <v>9</v>
      </c>
      <c r="J2093" t="n">
        <v>342.61</v>
      </c>
      <c r="K2093" t="n">
        <v>61.2</v>
      </c>
      <c r="L2093" t="n">
        <v>27</v>
      </c>
      <c r="M2093" t="n">
        <v>7</v>
      </c>
      <c r="N2093" t="n">
        <v>109.41</v>
      </c>
      <c r="O2093" t="n">
        <v>42489.79</v>
      </c>
      <c r="P2093" t="n">
        <v>301.52</v>
      </c>
      <c r="Q2093" t="n">
        <v>444.55</v>
      </c>
      <c r="R2093" t="n">
        <v>68.01000000000001</v>
      </c>
      <c r="S2093" t="n">
        <v>48.21</v>
      </c>
      <c r="T2093" t="n">
        <v>3967.43</v>
      </c>
      <c r="U2093" t="n">
        <v>0.71</v>
      </c>
      <c r="V2093" t="n">
        <v>0.78</v>
      </c>
      <c r="W2093" t="n">
        <v>0.18</v>
      </c>
      <c r="X2093" t="n">
        <v>0.23</v>
      </c>
      <c r="Y2093" t="n">
        <v>1</v>
      </c>
      <c r="Z2093" t="n">
        <v>10</v>
      </c>
    </row>
    <row r="2094">
      <c r="A2094" t="n">
        <v>105</v>
      </c>
      <c r="B2094" t="n">
        <v>145</v>
      </c>
      <c r="C2094" t="inlineStr">
        <is>
          <t xml:space="preserve">CONCLUIDO	</t>
        </is>
      </c>
      <c r="D2094" t="n">
        <v>4.7775</v>
      </c>
      <c r="E2094" t="n">
        <v>20.93</v>
      </c>
      <c r="F2094" t="n">
        <v>17.5</v>
      </c>
      <c r="G2094" t="n">
        <v>116.65</v>
      </c>
      <c r="H2094" t="n">
        <v>1.42</v>
      </c>
      <c r="I2094" t="n">
        <v>9</v>
      </c>
      <c r="J2094" t="n">
        <v>343.23</v>
      </c>
      <c r="K2094" t="n">
        <v>61.2</v>
      </c>
      <c r="L2094" t="n">
        <v>27.25</v>
      </c>
      <c r="M2094" t="n">
        <v>7</v>
      </c>
      <c r="N2094" t="n">
        <v>109.78</v>
      </c>
      <c r="O2094" t="n">
        <v>42565.83</v>
      </c>
      <c r="P2094" t="n">
        <v>301.78</v>
      </c>
      <c r="Q2094" t="n">
        <v>444.55</v>
      </c>
      <c r="R2094" t="n">
        <v>67.79000000000001</v>
      </c>
      <c r="S2094" t="n">
        <v>48.21</v>
      </c>
      <c r="T2094" t="n">
        <v>3853.1</v>
      </c>
      <c r="U2094" t="n">
        <v>0.71</v>
      </c>
      <c r="V2094" t="n">
        <v>0.78</v>
      </c>
      <c r="W2094" t="n">
        <v>0.18</v>
      </c>
      <c r="X2094" t="n">
        <v>0.22</v>
      </c>
      <c r="Y2094" t="n">
        <v>1</v>
      </c>
      <c r="Z2094" t="n">
        <v>10</v>
      </c>
    </row>
    <row r="2095">
      <c r="A2095" t="n">
        <v>106</v>
      </c>
      <c r="B2095" t="n">
        <v>145</v>
      </c>
      <c r="C2095" t="inlineStr">
        <is>
          <t xml:space="preserve">CONCLUIDO	</t>
        </is>
      </c>
      <c r="D2095" t="n">
        <v>4.7761</v>
      </c>
      <c r="E2095" t="n">
        <v>20.94</v>
      </c>
      <c r="F2095" t="n">
        <v>17.5</v>
      </c>
      <c r="G2095" t="n">
        <v>116.69</v>
      </c>
      <c r="H2095" t="n">
        <v>1.43</v>
      </c>
      <c r="I2095" t="n">
        <v>9</v>
      </c>
      <c r="J2095" t="n">
        <v>343.85</v>
      </c>
      <c r="K2095" t="n">
        <v>61.2</v>
      </c>
      <c r="L2095" t="n">
        <v>27.5</v>
      </c>
      <c r="M2095" t="n">
        <v>7</v>
      </c>
      <c r="N2095" t="n">
        <v>110.15</v>
      </c>
      <c r="O2095" t="n">
        <v>42642.18</v>
      </c>
      <c r="P2095" t="n">
        <v>302.15</v>
      </c>
      <c r="Q2095" t="n">
        <v>444.55</v>
      </c>
      <c r="R2095" t="n">
        <v>67.94</v>
      </c>
      <c r="S2095" t="n">
        <v>48.21</v>
      </c>
      <c r="T2095" t="n">
        <v>3927.83</v>
      </c>
      <c r="U2095" t="n">
        <v>0.71</v>
      </c>
      <c r="V2095" t="n">
        <v>0.78</v>
      </c>
      <c r="W2095" t="n">
        <v>0.18</v>
      </c>
      <c r="X2095" t="n">
        <v>0.23</v>
      </c>
      <c r="Y2095" t="n">
        <v>1</v>
      </c>
      <c r="Z2095" t="n">
        <v>10</v>
      </c>
    </row>
    <row r="2096">
      <c r="A2096" t="n">
        <v>107</v>
      </c>
      <c r="B2096" t="n">
        <v>145</v>
      </c>
      <c r="C2096" t="inlineStr">
        <is>
          <t xml:space="preserve">CONCLUIDO	</t>
        </is>
      </c>
      <c r="D2096" t="n">
        <v>4.7761</v>
      </c>
      <c r="E2096" t="n">
        <v>20.94</v>
      </c>
      <c r="F2096" t="n">
        <v>17.5</v>
      </c>
      <c r="G2096" t="n">
        <v>116.69</v>
      </c>
      <c r="H2096" t="n">
        <v>1.44</v>
      </c>
      <c r="I2096" t="n">
        <v>9</v>
      </c>
      <c r="J2096" t="n">
        <v>344.47</v>
      </c>
      <c r="K2096" t="n">
        <v>61.2</v>
      </c>
      <c r="L2096" t="n">
        <v>27.75</v>
      </c>
      <c r="M2096" t="n">
        <v>7</v>
      </c>
      <c r="N2096" t="n">
        <v>110.52</v>
      </c>
      <c r="O2096" t="n">
        <v>42718.61</v>
      </c>
      <c r="P2096" t="n">
        <v>302.2</v>
      </c>
      <c r="Q2096" t="n">
        <v>444.55</v>
      </c>
      <c r="R2096" t="n">
        <v>68.02</v>
      </c>
      <c r="S2096" t="n">
        <v>48.21</v>
      </c>
      <c r="T2096" t="n">
        <v>3970.84</v>
      </c>
      <c r="U2096" t="n">
        <v>0.71</v>
      </c>
      <c r="V2096" t="n">
        <v>0.78</v>
      </c>
      <c r="W2096" t="n">
        <v>0.18</v>
      </c>
      <c r="X2096" t="n">
        <v>0.23</v>
      </c>
      <c r="Y2096" t="n">
        <v>1</v>
      </c>
      <c r="Z2096" t="n">
        <v>10</v>
      </c>
    </row>
    <row r="2097">
      <c r="A2097" t="n">
        <v>108</v>
      </c>
      <c r="B2097" t="n">
        <v>145</v>
      </c>
      <c r="C2097" t="inlineStr">
        <is>
          <t xml:space="preserve">CONCLUIDO	</t>
        </is>
      </c>
      <c r="D2097" t="n">
        <v>4.773</v>
      </c>
      <c r="E2097" t="n">
        <v>20.95</v>
      </c>
      <c r="F2097" t="n">
        <v>17.52</v>
      </c>
      <c r="G2097" t="n">
        <v>116.78</v>
      </c>
      <c r="H2097" t="n">
        <v>1.45</v>
      </c>
      <c r="I2097" t="n">
        <v>9</v>
      </c>
      <c r="J2097" t="n">
        <v>345.09</v>
      </c>
      <c r="K2097" t="n">
        <v>61.2</v>
      </c>
      <c r="L2097" t="n">
        <v>28</v>
      </c>
      <c r="M2097" t="n">
        <v>7</v>
      </c>
      <c r="N2097" t="n">
        <v>110.89</v>
      </c>
      <c r="O2097" t="n">
        <v>42795.22</v>
      </c>
      <c r="P2097" t="n">
        <v>302.87</v>
      </c>
      <c r="Q2097" t="n">
        <v>444.55</v>
      </c>
      <c r="R2097" t="n">
        <v>68.47</v>
      </c>
      <c r="S2097" t="n">
        <v>48.21</v>
      </c>
      <c r="T2097" t="n">
        <v>4196.63</v>
      </c>
      <c r="U2097" t="n">
        <v>0.7</v>
      </c>
      <c r="V2097" t="n">
        <v>0.78</v>
      </c>
      <c r="W2097" t="n">
        <v>0.18</v>
      </c>
      <c r="X2097" t="n">
        <v>0.24</v>
      </c>
      <c r="Y2097" t="n">
        <v>1</v>
      </c>
      <c r="Z2097" t="n">
        <v>10</v>
      </c>
    </row>
    <row r="2098">
      <c r="A2098" t="n">
        <v>109</v>
      </c>
      <c r="B2098" t="n">
        <v>145</v>
      </c>
      <c r="C2098" t="inlineStr">
        <is>
          <t xml:space="preserve">CONCLUIDO	</t>
        </is>
      </c>
      <c r="D2098" t="n">
        <v>4.7783</v>
      </c>
      <c r="E2098" t="n">
        <v>20.93</v>
      </c>
      <c r="F2098" t="n">
        <v>17.49</v>
      </c>
      <c r="G2098" t="n">
        <v>116.63</v>
      </c>
      <c r="H2098" t="n">
        <v>1.46</v>
      </c>
      <c r="I2098" t="n">
        <v>9</v>
      </c>
      <c r="J2098" t="n">
        <v>345.71</v>
      </c>
      <c r="K2098" t="n">
        <v>61.2</v>
      </c>
      <c r="L2098" t="n">
        <v>28.25</v>
      </c>
      <c r="M2098" t="n">
        <v>7</v>
      </c>
      <c r="N2098" t="n">
        <v>111.26</v>
      </c>
      <c r="O2098" t="n">
        <v>42872.03</v>
      </c>
      <c r="P2098" t="n">
        <v>302.79</v>
      </c>
      <c r="Q2098" t="n">
        <v>444.55</v>
      </c>
      <c r="R2098" t="n">
        <v>67.62</v>
      </c>
      <c r="S2098" t="n">
        <v>48.21</v>
      </c>
      <c r="T2098" t="n">
        <v>3769.39</v>
      </c>
      <c r="U2098" t="n">
        <v>0.71</v>
      </c>
      <c r="V2098" t="n">
        <v>0.78</v>
      </c>
      <c r="W2098" t="n">
        <v>0.18</v>
      </c>
      <c r="X2098" t="n">
        <v>0.22</v>
      </c>
      <c r="Y2098" t="n">
        <v>1</v>
      </c>
      <c r="Z2098" t="n">
        <v>10</v>
      </c>
    </row>
    <row r="2099">
      <c r="A2099" t="n">
        <v>110</v>
      </c>
      <c r="B2099" t="n">
        <v>145</v>
      </c>
      <c r="C2099" t="inlineStr">
        <is>
          <t xml:space="preserve">CONCLUIDO	</t>
        </is>
      </c>
      <c r="D2099" t="n">
        <v>4.7755</v>
      </c>
      <c r="E2099" t="n">
        <v>20.94</v>
      </c>
      <c r="F2099" t="n">
        <v>17.51</v>
      </c>
      <c r="G2099" t="n">
        <v>116.71</v>
      </c>
      <c r="H2099" t="n">
        <v>1.47</v>
      </c>
      <c r="I2099" t="n">
        <v>9</v>
      </c>
      <c r="J2099" t="n">
        <v>346.34</v>
      </c>
      <c r="K2099" t="n">
        <v>61.2</v>
      </c>
      <c r="L2099" t="n">
        <v>28.5</v>
      </c>
      <c r="M2099" t="n">
        <v>7</v>
      </c>
      <c r="N2099" t="n">
        <v>111.64</v>
      </c>
      <c r="O2099" t="n">
        <v>42949.03</v>
      </c>
      <c r="P2099" t="n">
        <v>303.01</v>
      </c>
      <c r="Q2099" t="n">
        <v>444.55</v>
      </c>
      <c r="R2099" t="n">
        <v>68.14</v>
      </c>
      <c r="S2099" t="n">
        <v>48.21</v>
      </c>
      <c r="T2099" t="n">
        <v>4029.32</v>
      </c>
      <c r="U2099" t="n">
        <v>0.71</v>
      </c>
      <c r="V2099" t="n">
        <v>0.78</v>
      </c>
      <c r="W2099" t="n">
        <v>0.18</v>
      </c>
      <c r="X2099" t="n">
        <v>0.23</v>
      </c>
      <c r="Y2099" t="n">
        <v>1</v>
      </c>
      <c r="Z2099" t="n">
        <v>10</v>
      </c>
    </row>
    <row r="2100">
      <c r="A2100" t="n">
        <v>111</v>
      </c>
      <c r="B2100" t="n">
        <v>145</v>
      </c>
      <c r="C2100" t="inlineStr">
        <is>
          <t xml:space="preserve">CONCLUIDO	</t>
        </is>
      </c>
      <c r="D2100" t="n">
        <v>4.776</v>
      </c>
      <c r="E2100" t="n">
        <v>20.94</v>
      </c>
      <c r="F2100" t="n">
        <v>17.5</v>
      </c>
      <c r="G2100" t="n">
        <v>116.69</v>
      </c>
      <c r="H2100" t="n">
        <v>1.48</v>
      </c>
      <c r="I2100" t="n">
        <v>9</v>
      </c>
      <c r="J2100" t="n">
        <v>346.96</v>
      </c>
      <c r="K2100" t="n">
        <v>61.2</v>
      </c>
      <c r="L2100" t="n">
        <v>28.75</v>
      </c>
      <c r="M2100" t="n">
        <v>7</v>
      </c>
      <c r="N2100" t="n">
        <v>112.01</v>
      </c>
      <c r="O2100" t="n">
        <v>43026.23</v>
      </c>
      <c r="P2100" t="n">
        <v>303.42</v>
      </c>
      <c r="Q2100" t="n">
        <v>444.55</v>
      </c>
      <c r="R2100" t="n">
        <v>67.98999999999999</v>
      </c>
      <c r="S2100" t="n">
        <v>48.21</v>
      </c>
      <c r="T2100" t="n">
        <v>3954.64</v>
      </c>
      <c r="U2100" t="n">
        <v>0.71</v>
      </c>
      <c r="V2100" t="n">
        <v>0.78</v>
      </c>
      <c r="W2100" t="n">
        <v>0.18</v>
      </c>
      <c r="X2100" t="n">
        <v>0.23</v>
      </c>
      <c r="Y2100" t="n">
        <v>1</v>
      </c>
      <c r="Z2100" t="n">
        <v>10</v>
      </c>
    </row>
    <row r="2101">
      <c r="A2101" t="n">
        <v>112</v>
      </c>
      <c r="B2101" t="n">
        <v>145</v>
      </c>
      <c r="C2101" t="inlineStr">
        <is>
          <t xml:space="preserve">CONCLUIDO	</t>
        </is>
      </c>
      <c r="D2101" t="n">
        <v>4.7769</v>
      </c>
      <c r="E2101" t="n">
        <v>20.93</v>
      </c>
      <c r="F2101" t="n">
        <v>17.5</v>
      </c>
      <c r="G2101" t="n">
        <v>116.67</v>
      </c>
      <c r="H2101" t="n">
        <v>1.49</v>
      </c>
      <c r="I2101" t="n">
        <v>9</v>
      </c>
      <c r="J2101" t="n">
        <v>347.59</v>
      </c>
      <c r="K2101" t="n">
        <v>61.2</v>
      </c>
      <c r="L2101" t="n">
        <v>29</v>
      </c>
      <c r="M2101" t="n">
        <v>7</v>
      </c>
      <c r="N2101" t="n">
        <v>112.39</v>
      </c>
      <c r="O2101" t="n">
        <v>43103.63</v>
      </c>
      <c r="P2101" t="n">
        <v>303.42</v>
      </c>
      <c r="Q2101" t="n">
        <v>444.55</v>
      </c>
      <c r="R2101" t="n">
        <v>67.84</v>
      </c>
      <c r="S2101" t="n">
        <v>48.21</v>
      </c>
      <c r="T2101" t="n">
        <v>3879.95</v>
      </c>
      <c r="U2101" t="n">
        <v>0.71</v>
      </c>
      <c r="V2101" t="n">
        <v>0.78</v>
      </c>
      <c r="W2101" t="n">
        <v>0.18</v>
      </c>
      <c r="X2101" t="n">
        <v>0.22</v>
      </c>
      <c r="Y2101" t="n">
        <v>1</v>
      </c>
      <c r="Z2101" t="n">
        <v>10</v>
      </c>
    </row>
    <row r="2102">
      <c r="A2102" t="n">
        <v>113</v>
      </c>
      <c r="B2102" t="n">
        <v>145</v>
      </c>
      <c r="C2102" t="inlineStr">
        <is>
          <t xml:space="preserve">CONCLUIDO	</t>
        </is>
      </c>
      <c r="D2102" t="n">
        <v>4.7755</v>
      </c>
      <c r="E2102" t="n">
        <v>20.94</v>
      </c>
      <c r="F2102" t="n">
        <v>17.51</v>
      </c>
      <c r="G2102" t="n">
        <v>116.71</v>
      </c>
      <c r="H2102" t="n">
        <v>1.5</v>
      </c>
      <c r="I2102" t="n">
        <v>9</v>
      </c>
      <c r="J2102" t="n">
        <v>348.22</v>
      </c>
      <c r="K2102" t="n">
        <v>61.2</v>
      </c>
      <c r="L2102" t="n">
        <v>29.25</v>
      </c>
      <c r="M2102" t="n">
        <v>7</v>
      </c>
      <c r="N2102" t="n">
        <v>112.77</v>
      </c>
      <c r="O2102" t="n">
        <v>43181.22</v>
      </c>
      <c r="P2102" t="n">
        <v>303.38</v>
      </c>
      <c r="Q2102" t="n">
        <v>444.55</v>
      </c>
      <c r="R2102" t="n">
        <v>68.09</v>
      </c>
      <c r="S2102" t="n">
        <v>48.21</v>
      </c>
      <c r="T2102" t="n">
        <v>4005.64</v>
      </c>
      <c r="U2102" t="n">
        <v>0.71</v>
      </c>
      <c r="V2102" t="n">
        <v>0.78</v>
      </c>
      <c r="W2102" t="n">
        <v>0.18</v>
      </c>
      <c r="X2102" t="n">
        <v>0.23</v>
      </c>
      <c r="Y2102" t="n">
        <v>1</v>
      </c>
      <c r="Z2102" t="n">
        <v>10</v>
      </c>
    </row>
    <row r="2103">
      <c r="A2103" t="n">
        <v>114</v>
      </c>
      <c r="B2103" t="n">
        <v>145</v>
      </c>
      <c r="C2103" t="inlineStr">
        <is>
          <t xml:space="preserve">CONCLUIDO	</t>
        </is>
      </c>
      <c r="D2103" t="n">
        <v>4.7795</v>
      </c>
      <c r="E2103" t="n">
        <v>20.92</v>
      </c>
      <c r="F2103" t="n">
        <v>17.49</v>
      </c>
      <c r="G2103" t="n">
        <v>116.59</v>
      </c>
      <c r="H2103" t="n">
        <v>1.51</v>
      </c>
      <c r="I2103" t="n">
        <v>9</v>
      </c>
      <c r="J2103" t="n">
        <v>348.85</v>
      </c>
      <c r="K2103" t="n">
        <v>61.2</v>
      </c>
      <c r="L2103" t="n">
        <v>29.5</v>
      </c>
      <c r="M2103" t="n">
        <v>7</v>
      </c>
      <c r="N2103" t="n">
        <v>113.15</v>
      </c>
      <c r="O2103" t="n">
        <v>43259.02</v>
      </c>
      <c r="P2103" t="n">
        <v>302.83</v>
      </c>
      <c r="Q2103" t="n">
        <v>444.56</v>
      </c>
      <c r="R2103" t="n">
        <v>67.41</v>
      </c>
      <c r="S2103" t="n">
        <v>48.21</v>
      </c>
      <c r="T2103" t="n">
        <v>3666.29</v>
      </c>
      <c r="U2103" t="n">
        <v>0.72</v>
      </c>
      <c r="V2103" t="n">
        <v>0.78</v>
      </c>
      <c r="W2103" t="n">
        <v>0.18</v>
      </c>
      <c r="X2103" t="n">
        <v>0.21</v>
      </c>
      <c r="Y2103" t="n">
        <v>1</v>
      </c>
      <c r="Z2103" t="n">
        <v>10</v>
      </c>
    </row>
    <row r="2104">
      <c r="A2104" t="n">
        <v>115</v>
      </c>
      <c r="B2104" t="n">
        <v>145</v>
      </c>
      <c r="C2104" t="inlineStr">
        <is>
          <t xml:space="preserve">CONCLUIDO	</t>
        </is>
      </c>
      <c r="D2104" t="n">
        <v>4.7802</v>
      </c>
      <c r="E2104" t="n">
        <v>20.92</v>
      </c>
      <c r="F2104" t="n">
        <v>17.49</v>
      </c>
      <c r="G2104" t="n">
        <v>116.57</v>
      </c>
      <c r="H2104" t="n">
        <v>1.52</v>
      </c>
      <c r="I2104" t="n">
        <v>9</v>
      </c>
      <c r="J2104" t="n">
        <v>349.48</v>
      </c>
      <c r="K2104" t="n">
        <v>61.2</v>
      </c>
      <c r="L2104" t="n">
        <v>29.75</v>
      </c>
      <c r="M2104" t="n">
        <v>7</v>
      </c>
      <c r="N2104" t="n">
        <v>113.53</v>
      </c>
      <c r="O2104" t="n">
        <v>43337.02</v>
      </c>
      <c r="P2104" t="n">
        <v>302.69</v>
      </c>
      <c r="Q2104" t="n">
        <v>444.55</v>
      </c>
      <c r="R2104" t="n">
        <v>67.23999999999999</v>
      </c>
      <c r="S2104" t="n">
        <v>48.21</v>
      </c>
      <c r="T2104" t="n">
        <v>3578.67</v>
      </c>
      <c r="U2104" t="n">
        <v>0.72</v>
      </c>
      <c r="V2104" t="n">
        <v>0.78</v>
      </c>
      <c r="W2104" t="n">
        <v>0.18</v>
      </c>
      <c r="X2104" t="n">
        <v>0.21</v>
      </c>
      <c r="Y2104" t="n">
        <v>1</v>
      </c>
      <c r="Z2104" t="n">
        <v>10</v>
      </c>
    </row>
    <row r="2105">
      <c r="A2105" t="n">
        <v>116</v>
      </c>
      <c r="B2105" t="n">
        <v>145</v>
      </c>
      <c r="C2105" t="inlineStr">
        <is>
          <t xml:space="preserve">CONCLUIDO	</t>
        </is>
      </c>
      <c r="D2105" t="n">
        <v>4.7876</v>
      </c>
      <c r="E2105" t="n">
        <v>20.89</v>
      </c>
      <c r="F2105" t="n">
        <v>17.45</v>
      </c>
      <c r="G2105" t="n">
        <v>116.35</v>
      </c>
      <c r="H2105" t="n">
        <v>1.53</v>
      </c>
      <c r="I2105" t="n">
        <v>9</v>
      </c>
      <c r="J2105" t="n">
        <v>350.12</v>
      </c>
      <c r="K2105" t="n">
        <v>61.2</v>
      </c>
      <c r="L2105" t="n">
        <v>30</v>
      </c>
      <c r="M2105" t="n">
        <v>7</v>
      </c>
      <c r="N2105" t="n">
        <v>113.92</v>
      </c>
      <c r="O2105" t="n">
        <v>43415.22</v>
      </c>
      <c r="P2105" t="n">
        <v>302.12</v>
      </c>
      <c r="Q2105" t="n">
        <v>444.55</v>
      </c>
      <c r="R2105" t="n">
        <v>66.27</v>
      </c>
      <c r="S2105" t="n">
        <v>48.21</v>
      </c>
      <c r="T2105" t="n">
        <v>3093.49</v>
      </c>
      <c r="U2105" t="n">
        <v>0.73</v>
      </c>
      <c r="V2105" t="n">
        <v>0.78</v>
      </c>
      <c r="W2105" t="n">
        <v>0.18</v>
      </c>
      <c r="X2105" t="n">
        <v>0.18</v>
      </c>
      <c r="Y2105" t="n">
        <v>1</v>
      </c>
      <c r="Z2105" t="n">
        <v>10</v>
      </c>
    </row>
    <row r="2106">
      <c r="A2106" t="n">
        <v>117</v>
      </c>
      <c r="B2106" t="n">
        <v>145</v>
      </c>
      <c r="C2106" t="inlineStr">
        <is>
          <t xml:space="preserve">CONCLUIDO	</t>
        </is>
      </c>
      <c r="D2106" t="n">
        <v>4.7825</v>
      </c>
      <c r="E2106" t="n">
        <v>20.91</v>
      </c>
      <c r="F2106" t="n">
        <v>17.48</v>
      </c>
      <c r="G2106" t="n">
        <v>116.5</v>
      </c>
      <c r="H2106" t="n">
        <v>1.54</v>
      </c>
      <c r="I2106" t="n">
        <v>9</v>
      </c>
      <c r="J2106" t="n">
        <v>350.75</v>
      </c>
      <c r="K2106" t="n">
        <v>61.2</v>
      </c>
      <c r="L2106" t="n">
        <v>30.25</v>
      </c>
      <c r="M2106" t="n">
        <v>7</v>
      </c>
      <c r="N2106" t="n">
        <v>114.3</v>
      </c>
      <c r="O2106" t="n">
        <v>43493.63</v>
      </c>
      <c r="P2106" t="n">
        <v>302.42</v>
      </c>
      <c r="Q2106" t="n">
        <v>444.59</v>
      </c>
      <c r="R2106" t="n">
        <v>67.12</v>
      </c>
      <c r="S2106" t="n">
        <v>48.21</v>
      </c>
      <c r="T2106" t="n">
        <v>3520.37</v>
      </c>
      <c r="U2106" t="n">
        <v>0.72</v>
      </c>
      <c r="V2106" t="n">
        <v>0.78</v>
      </c>
      <c r="W2106" t="n">
        <v>0.17</v>
      </c>
      <c r="X2106" t="n">
        <v>0.2</v>
      </c>
      <c r="Y2106" t="n">
        <v>1</v>
      </c>
      <c r="Z2106" t="n">
        <v>10</v>
      </c>
    </row>
    <row r="2107">
      <c r="A2107" t="n">
        <v>118</v>
      </c>
      <c r="B2107" t="n">
        <v>145</v>
      </c>
      <c r="C2107" t="inlineStr">
        <is>
          <t xml:space="preserve">CONCLUIDO	</t>
        </is>
      </c>
      <c r="D2107" t="n">
        <v>4.7714</v>
      </c>
      <c r="E2107" t="n">
        <v>20.96</v>
      </c>
      <c r="F2107" t="n">
        <v>17.52</v>
      </c>
      <c r="G2107" t="n">
        <v>116.83</v>
      </c>
      <c r="H2107" t="n">
        <v>1.55</v>
      </c>
      <c r="I2107" t="n">
        <v>9</v>
      </c>
      <c r="J2107" t="n">
        <v>351.39</v>
      </c>
      <c r="K2107" t="n">
        <v>61.2</v>
      </c>
      <c r="L2107" t="n">
        <v>30.5</v>
      </c>
      <c r="M2107" t="n">
        <v>7</v>
      </c>
      <c r="N2107" t="n">
        <v>114.69</v>
      </c>
      <c r="O2107" t="n">
        <v>43572.25</v>
      </c>
      <c r="P2107" t="n">
        <v>303.21</v>
      </c>
      <c r="Q2107" t="n">
        <v>444.55</v>
      </c>
      <c r="R2107" t="n">
        <v>68.91</v>
      </c>
      <c r="S2107" t="n">
        <v>48.21</v>
      </c>
      <c r="T2107" t="n">
        <v>4413.41</v>
      </c>
      <c r="U2107" t="n">
        <v>0.7</v>
      </c>
      <c r="V2107" t="n">
        <v>0.78</v>
      </c>
      <c r="W2107" t="n">
        <v>0.17</v>
      </c>
      <c r="X2107" t="n">
        <v>0.25</v>
      </c>
      <c r="Y2107" t="n">
        <v>1</v>
      </c>
      <c r="Z2107" t="n">
        <v>10</v>
      </c>
    </row>
    <row r="2108">
      <c r="A2108" t="n">
        <v>119</v>
      </c>
      <c r="B2108" t="n">
        <v>145</v>
      </c>
      <c r="C2108" t="inlineStr">
        <is>
          <t xml:space="preserve">CONCLUIDO	</t>
        </is>
      </c>
      <c r="D2108" t="n">
        <v>4.7676</v>
      </c>
      <c r="E2108" t="n">
        <v>20.97</v>
      </c>
      <c r="F2108" t="n">
        <v>17.54</v>
      </c>
      <c r="G2108" t="n">
        <v>116.94</v>
      </c>
      <c r="H2108" t="n">
        <v>1.56</v>
      </c>
      <c r="I2108" t="n">
        <v>9</v>
      </c>
      <c r="J2108" t="n">
        <v>352.03</v>
      </c>
      <c r="K2108" t="n">
        <v>61.2</v>
      </c>
      <c r="L2108" t="n">
        <v>30.75</v>
      </c>
      <c r="M2108" t="n">
        <v>7</v>
      </c>
      <c r="N2108" t="n">
        <v>115.08</v>
      </c>
      <c r="O2108" t="n">
        <v>43651.07</v>
      </c>
      <c r="P2108" t="n">
        <v>303.26</v>
      </c>
      <c r="Q2108" t="n">
        <v>444.55</v>
      </c>
      <c r="R2108" t="n">
        <v>69.29000000000001</v>
      </c>
      <c r="S2108" t="n">
        <v>48.21</v>
      </c>
      <c r="T2108" t="n">
        <v>4606.95</v>
      </c>
      <c r="U2108" t="n">
        <v>0.7</v>
      </c>
      <c r="V2108" t="n">
        <v>0.78</v>
      </c>
      <c r="W2108" t="n">
        <v>0.18</v>
      </c>
      <c r="X2108" t="n">
        <v>0.26</v>
      </c>
      <c r="Y2108" t="n">
        <v>1</v>
      </c>
      <c r="Z2108" t="n">
        <v>10</v>
      </c>
    </row>
    <row r="2109">
      <c r="A2109" t="n">
        <v>120</v>
      </c>
      <c r="B2109" t="n">
        <v>145</v>
      </c>
      <c r="C2109" t="inlineStr">
        <is>
          <t xml:space="preserve">CONCLUIDO	</t>
        </is>
      </c>
      <c r="D2109" t="n">
        <v>4.796</v>
      </c>
      <c r="E2109" t="n">
        <v>20.85</v>
      </c>
      <c r="F2109" t="n">
        <v>17.47</v>
      </c>
      <c r="G2109" t="n">
        <v>131.03</v>
      </c>
      <c r="H2109" t="n">
        <v>1.57</v>
      </c>
      <c r="I2109" t="n">
        <v>8</v>
      </c>
      <c r="J2109" t="n">
        <v>352.67</v>
      </c>
      <c r="K2109" t="n">
        <v>61.2</v>
      </c>
      <c r="L2109" t="n">
        <v>31</v>
      </c>
      <c r="M2109" t="n">
        <v>6</v>
      </c>
      <c r="N2109" t="n">
        <v>115.47</v>
      </c>
      <c r="O2109" t="n">
        <v>43730.1</v>
      </c>
      <c r="P2109" t="n">
        <v>302.13</v>
      </c>
      <c r="Q2109" t="n">
        <v>444.55</v>
      </c>
      <c r="R2109" t="n">
        <v>66.91</v>
      </c>
      <c r="S2109" t="n">
        <v>48.21</v>
      </c>
      <c r="T2109" t="n">
        <v>3418.06</v>
      </c>
      <c r="U2109" t="n">
        <v>0.72</v>
      </c>
      <c r="V2109" t="n">
        <v>0.78</v>
      </c>
      <c r="W2109" t="n">
        <v>0.18</v>
      </c>
      <c r="X2109" t="n">
        <v>0.19</v>
      </c>
      <c r="Y2109" t="n">
        <v>1</v>
      </c>
      <c r="Z2109" t="n">
        <v>10</v>
      </c>
    </row>
    <row r="2110">
      <c r="A2110" t="n">
        <v>121</v>
      </c>
      <c r="B2110" t="n">
        <v>145</v>
      </c>
      <c r="C2110" t="inlineStr">
        <is>
          <t xml:space="preserve">CONCLUIDO	</t>
        </is>
      </c>
      <c r="D2110" t="n">
        <v>4.7954</v>
      </c>
      <c r="E2110" t="n">
        <v>20.85</v>
      </c>
      <c r="F2110" t="n">
        <v>17.47</v>
      </c>
      <c r="G2110" t="n">
        <v>131.05</v>
      </c>
      <c r="H2110" t="n">
        <v>1.58</v>
      </c>
      <c r="I2110" t="n">
        <v>8</v>
      </c>
      <c r="J2110" t="n">
        <v>353.31</v>
      </c>
      <c r="K2110" t="n">
        <v>61.2</v>
      </c>
      <c r="L2110" t="n">
        <v>31.25</v>
      </c>
      <c r="M2110" t="n">
        <v>6</v>
      </c>
      <c r="N2110" t="n">
        <v>115.86</v>
      </c>
      <c r="O2110" t="n">
        <v>43809.48</v>
      </c>
      <c r="P2110" t="n">
        <v>302.52</v>
      </c>
      <c r="Q2110" t="n">
        <v>444.56</v>
      </c>
      <c r="R2110" t="n">
        <v>67.06</v>
      </c>
      <c r="S2110" t="n">
        <v>48.21</v>
      </c>
      <c r="T2110" t="n">
        <v>3494.05</v>
      </c>
      <c r="U2110" t="n">
        <v>0.72</v>
      </c>
      <c r="V2110" t="n">
        <v>0.78</v>
      </c>
      <c r="W2110" t="n">
        <v>0.18</v>
      </c>
      <c r="X2110" t="n">
        <v>0.2</v>
      </c>
      <c r="Y2110" t="n">
        <v>1</v>
      </c>
      <c r="Z2110" t="n">
        <v>10</v>
      </c>
    </row>
    <row r="2111">
      <c r="A2111" t="n">
        <v>122</v>
      </c>
      <c r="B2111" t="n">
        <v>145</v>
      </c>
      <c r="C2111" t="inlineStr">
        <is>
          <t xml:space="preserve">CONCLUIDO	</t>
        </is>
      </c>
      <c r="D2111" t="n">
        <v>4.7953</v>
      </c>
      <c r="E2111" t="n">
        <v>20.85</v>
      </c>
      <c r="F2111" t="n">
        <v>17.47</v>
      </c>
      <c r="G2111" t="n">
        <v>131.05</v>
      </c>
      <c r="H2111" t="n">
        <v>1.59</v>
      </c>
      <c r="I2111" t="n">
        <v>8</v>
      </c>
      <c r="J2111" t="n">
        <v>353.96</v>
      </c>
      <c r="K2111" t="n">
        <v>61.2</v>
      </c>
      <c r="L2111" t="n">
        <v>31.5</v>
      </c>
      <c r="M2111" t="n">
        <v>6</v>
      </c>
      <c r="N2111" t="n">
        <v>116.26</v>
      </c>
      <c r="O2111" t="n">
        <v>43888.94</v>
      </c>
      <c r="P2111" t="n">
        <v>302.46</v>
      </c>
      <c r="Q2111" t="n">
        <v>444.55</v>
      </c>
      <c r="R2111" t="n">
        <v>67.02</v>
      </c>
      <c r="S2111" t="n">
        <v>48.21</v>
      </c>
      <c r="T2111" t="n">
        <v>3475.5</v>
      </c>
      <c r="U2111" t="n">
        <v>0.72</v>
      </c>
      <c r="V2111" t="n">
        <v>0.78</v>
      </c>
      <c r="W2111" t="n">
        <v>0.18</v>
      </c>
      <c r="X2111" t="n">
        <v>0.2</v>
      </c>
      <c r="Y2111" t="n">
        <v>1</v>
      </c>
      <c r="Z2111" t="n">
        <v>10</v>
      </c>
    </row>
    <row r="2112">
      <c r="A2112" t="n">
        <v>123</v>
      </c>
      <c r="B2112" t="n">
        <v>145</v>
      </c>
      <c r="C2112" t="inlineStr">
        <is>
          <t xml:space="preserve">CONCLUIDO	</t>
        </is>
      </c>
      <c r="D2112" t="n">
        <v>4.7946</v>
      </c>
      <c r="E2112" t="n">
        <v>20.86</v>
      </c>
      <c r="F2112" t="n">
        <v>17.48</v>
      </c>
      <c r="G2112" t="n">
        <v>131.07</v>
      </c>
      <c r="H2112" t="n">
        <v>1.6</v>
      </c>
      <c r="I2112" t="n">
        <v>8</v>
      </c>
      <c r="J2112" t="n">
        <v>354.6</v>
      </c>
      <c r="K2112" t="n">
        <v>61.2</v>
      </c>
      <c r="L2112" t="n">
        <v>31.75</v>
      </c>
      <c r="M2112" t="n">
        <v>6</v>
      </c>
      <c r="N2112" t="n">
        <v>116.65</v>
      </c>
      <c r="O2112" t="n">
        <v>43968.62</v>
      </c>
      <c r="P2112" t="n">
        <v>302.73</v>
      </c>
      <c r="Q2112" t="n">
        <v>444.55</v>
      </c>
      <c r="R2112" t="n">
        <v>67.14</v>
      </c>
      <c r="S2112" t="n">
        <v>48.21</v>
      </c>
      <c r="T2112" t="n">
        <v>3533.22</v>
      </c>
      <c r="U2112" t="n">
        <v>0.72</v>
      </c>
      <c r="V2112" t="n">
        <v>0.78</v>
      </c>
      <c r="W2112" t="n">
        <v>0.18</v>
      </c>
      <c r="X2112" t="n">
        <v>0.2</v>
      </c>
      <c r="Y2112" t="n">
        <v>1</v>
      </c>
      <c r="Z2112" t="n">
        <v>10</v>
      </c>
    </row>
    <row r="2113">
      <c r="A2113" t="n">
        <v>124</v>
      </c>
      <c r="B2113" t="n">
        <v>145</v>
      </c>
      <c r="C2113" t="inlineStr">
        <is>
          <t xml:space="preserve">CONCLUIDO	</t>
        </is>
      </c>
      <c r="D2113" t="n">
        <v>4.7939</v>
      </c>
      <c r="E2113" t="n">
        <v>20.86</v>
      </c>
      <c r="F2113" t="n">
        <v>17.48</v>
      </c>
      <c r="G2113" t="n">
        <v>131.1</v>
      </c>
      <c r="H2113" t="n">
        <v>1.61</v>
      </c>
      <c r="I2113" t="n">
        <v>8</v>
      </c>
      <c r="J2113" t="n">
        <v>355.25</v>
      </c>
      <c r="K2113" t="n">
        <v>61.2</v>
      </c>
      <c r="L2113" t="n">
        <v>32</v>
      </c>
      <c r="M2113" t="n">
        <v>6</v>
      </c>
      <c r="N2113" t="n">
        <v>117.05</v>
      </c>
      <c r="O2113" t="n">
        <v>44048.52</v>
      </c>
      <c r="P2113" t="n">
        <v>302.89</v>
      </c>
      <c r="Q2113" t="n">
        <v>444.55</v>
      </c>
      <c r="R2113" t="n">
        <v>67.20999999999999</v>
      </c>
      <c r="S2113" t="n">
        <v>48.21</v>
      </c>
      <c r="T2113" t="n">
        <v>3567.74</v>
      </c>
      <c r="U2113" t="n">
        <v>0.72</v>
      </c>
      <c r="V2113" t="n">
        <v>0.78</v>
      </c>
      <c r="W2113" t="n">
        <v>0.18</v>
      </c>
      <c r="X2113" t="n">
        <v>0.2</v>
      </c>
      <c r="Y2113" t="n">
        <v>1</v>
      </c>
      <c r="Z2113" t="n">
        <v>10</v>
      </c>
    </row>
    <row r="2114">
      <c r="A2114" t="n">
        <v>125</v>
      </c>
      <c r="B2114" t="n">
        <v>145</v>
      </c>
      <c r="C2114" t="inlineStr">
        <is>
          <t xml:space="preserve">CONCLUIDO	</t>
        </is>
      </c>
      <c r="D2114" t="n">
        <v>4.7945</v>
      </c>
      <c r="E2114" t="n">
        <v>20.86</v>
      </c>
      <c r="F2114" t="n">
        <v>17.48</v>
      </c>
      <c r="G2114" t="n">
        <v>131.08</v>
      </c>
      <c r="H2114" t="n">
        <v>1.62</v>
      </c>
      <c r="I2114" t="n">
        <v>8</v>
      </c>
      <c r="J2114" t="n">
        <v>355.9</v>
      </c>
      <c r="K2114" t="n">
        <v>61.2</v>
      </c>
      <c r="L2114" t="n">
        <v>32.25</v>
      </c>
      <c r="M2114" t="n">
        <v>6</v>
      </c>
      <c r="N2114" t="n">
        <v>117.45</v>
      </c>
      <c r="O2114" t="n">
        <v>44128.64</v>
      </c>
      <c r="P2114" t="n">
        <v>302.82</v>
      </c>
      <c r="Q2114" t="n">
        <v>444.56</v>
      </c>
      <c r="R2114" t="n">
        <v>67.13</v>
      </c>
      <c r="S2114" t="n">
        <v>48.21</v>
      </c>
      <c r="T2114" t="n">
        <v>3527.57</v>
      </c>
      <c r="U2114" t="n">
        <v>0.72</v>
      </c>
      <c r="V2114" t="n">
        <v>0.78</v>
      </c>
      <c r="W2114" t="n">
        <v>0.18</v>
      </c>
      <c r="X2114" t="n">
        <v>0.2</v>
      </c>
      <c r="Y2114" t="n">
        <v>1</v>
      </c>
      <c r="Z2114" t="n">
        <v>10</v>
      </c>
    </row>
    <row r="2115">
      <c r="A2115" t="n">
        <v>126</v>
      </c>
      <c r="B2115" t="n">
        <v>145</v>
      </c>
      <c r="C2115" t="inlineStr">
        <is>
          <t xml:space="preserve">CONCLUIDO	</t>
        </is>
      </c>
      <c r="D2115" t="n">
        <v>4.7952</v>
      </c>
      <c r="E2115" t="n">
        <v>20.85</v>
      </c>
      <c r="F2115" t="n">
        <v>17.47</v>
      </c>
      <c r="G2115" t="n">
        <v>131.05</v>
      </c>
      <c r="H2115" t="n">
        <v>1.63</v>
      </c>
      <c r="I2115" t="n">
        <v>8</v>
      </c>
      <c r="J2115" t="n">
        <v>356.55</v>
      </c>
      <c r="K2115" t="n">
        <v>61.2</v>
      </c>
      <c r="L2115" t="n">
        <v>32.5</v>
      </c>
      <c r="M2115" t="n">
        <v>6</v>
      </c>
      <c r="N2115" t="n">
        <v>117.85</v>
      </c>
      <c r="O2115" t="n">
        <v>44208.97</v>
      </c>
      <c r="P2115" t="n">
        <v>302.79</v>
      </c>
      <c r="Q2115" t="n">
        <v>444.55</v>
      </c>
      <c r="R2115" t="n">
        <v>67.05</v>
      </c>
      <c r="S2115" t="n">
        <v>48.21</v>
      </c>
      <c r="T2115" t="n">
        <v>3492.37</v>
      </c>
      <c r="U2115" t="n">
        <v>0.72</v>
      </c>
      <c r="V2115" t="n">
        <v>0.78</v>
      </c>
      <c r="W2115" t="n">
        <v>0.18</v>
      </c>
      <c r="X2115" t="n">
        <v>0.2</v>
      </c>
      <c r="Y2115" t="n">
        <v>1</v>
      </c>
      <c r="Z2115" t="n">
        <v>10</v>
      </c>
    </row>
    <row r="2116">
      <c r="A2116" t="n">
        <v>127</v>
      </c>
      <c r="B2116" t="n">
        <v>145</v>
      </c>
      <c r="C2116" t="inlineStr">
        <is>
          <t xml:space="preserve">CONCLUIDO	</t>
        </is>
      </c>
      <c r="D2116" t="n">
        <v>4.7946</v>
      </c>
      <c r="E2116" t="n">
        <v>20.86</v>
      </c>
      <c r="F2116" t="n">
        <v>17.48</v>
      </c>
      <c r="G2116" t="n">
        <v>131.07</v>
      </c>
      <c r="H2116" t="n">
        <v>1.63</v>
      </c>
      <c r="I2116" t="n">
        <v>8</v>
      </c>
      <c r="J2116" t="n">
        <v>357.2</v>
      </c>
      <c r="K2116" t="n">
        <v>61.2</v>
      </c>
      <c r="L2116" t="n">
        <v>32.75</v>
      </c>
      <c r="M2116" t="n">
        <v>6</v>
      </c>
      <c r="N2116" t="n">
        <v>118.26</v>
      </c>
      <c r="O2116" t="n">
        <v>44289.53</v>
      </c>
      <c r="P2116" t="n">
        <v>302.81</v>
      </c>
      <c r="Q2116" t="n">
        <v>444.55</v>
      </c>
      <c r="R2116" t="n">
        <v>67.12</v>
      </c>
      <c r="S2116" t="n">
        <v>48.21</v>
      </c>
      <c r="T2116" t="n">
        <v>3526.79</v>
      </c>
      <c r="U2116" t="n">
        <v>0.72</v>
      </c>
      <c r="V2116" t="n">
        <v>0.78</v>
      </c>
      <c r="W2116" t="n">
        <v>0.18</v>
      </c>
      <c r="X2116" t="n">
        <v>0.2</v>
      </c>
      <c r="Y2116" t="n">
        <v>1</v>
      </c>
      <c r="Z2116" t="n">
        <v>10</v>
      </c>
    </row>
    <row r="2117">
      <c r="A2117" t="n">
        <v>128</v>
      </c>
      <c r="B2117" t="n">
        <v>145</v>
      </c>
      <c r="C2117" t="inlineStr">
        <is>
          <t xml:space="preserve">CONCLUIDO	</t>
        </is>
      </c>
      <c r="D2117" t="n">
        <v>4.7955</v>
      </c>
      <c r="E2117" t="n">
        <v>20.85</v>
      </c>
      <c r="F2117" t="n">
        <v>17.47</v>
      </c>
      <c r="G2117" t="n">
        <v>131.05</v>
      </c>
      <c r="H2117" t="n">
        <v>1.64</v>
      </c>
      <c r="I2117" t="n">
        <v>8</v>
      </c>
      <c r="J2117" t="n">
        <v>357.86</v>
      </c>
      <c r="K2117" t="n">
        <v>61.2</v>
      </c>
      <c r="L2117" t="n">
        <v>33</v>
      </c>
      <c r="M2117" t="n">
        <v>6</v>
      </c>
      <c r="N2117" t="n">
        <v>118.66</v>
      </c>
      <c r="O2117" t="n">
        <v>44370.32</v>
      </c>
      <c r="P2117" t="n">
        <v>303.02</v>
      </c>
      <c r="Q2117" t="n">
        <v>444.55</v>
      </c>
      <c r="R2117" t="n">
        <v>67.06999999999999</v>
      </c>
      <c r="S2117" t="n">
        <v>48.21</v>
      </c>
      <c r="T2117" t="n">
        <v>3501.64</v>
      </c>
      <c r="U2117" t="n">
        <v>0.72</v>
      </c>
      <c r="V2117" t="n">
        <v>0.78</v>
      </c>
      <c r="W2117" t="n">
        <v>0.18</v>
      </c>
      <c r="X2117" t="n">
        <v>0.2</v>
      </c>
      <c r="Y2117" t="n">
        <v>1</v>
      </c>
      <c r="Z2117" t="n">
        <v>10</v>
      </c>
    </row>
    <row r="2118">
      <c r="A2118" t="n">
        <v>129</v>
      </c>
      <c r="B2118" t="n">
        <v>145</v>
      </c>
      <c r="C2118" t="inlineStr">
        <is>
          <t xml:space="preserve">CONCLUIDO	</t>
        </is>
      </c>
      <c r="D2118" t="n">
        <v>4.7935</v>
      </c>
      <c r="E2118" t="n">
        <v>20.86</v>
      </c>
      <c r="F2118" t="n">
        <v>17.48</v>
      </c>
      <c r="G2118" t="n">
        <v>131.11</v>
      </c>
      <c r="H2118" t="n">
        <v>1.65</v>
      </c>
      <c r="I2118" t="n">
        <v>8</v>
      </c>
      <c r="J2118" t="n">
        <v>358.52</v>
      </c>
      <c r="K2118" t="n">
        <v>61.2</v>
      </c>
      <c r="L2118" t="n">
        <v>33.25</v>
      </c>
      <c r="M2118" t="n">
        <v>6</v>
      </c>
      <c r="N2118" t="n">
        <v>119.07</v>
      </c>
      <c r="O2118" t="n">
        <v>44451.33</v>
      </c>
      <c r="P2118" t="n">
        <v>302.96</v>
      </c>
      <c r="Q2118" t="n">
        <v>444.55</v>
      </c>
      <c r="R2118" t="n">
        <v>67.33</v>
      </c>
      <c r="S2118" t="n">
        <v>48.21</v>
      </c>
      <c r="T2118" t="n">
        <v>3631.46</v>
      </c>
      <c r="U2118" t="n">
        <v>0.72</v>
      </c>
      <c r="V2118" t="n">
        <v>0.78</v>
      </c>
      <c r="W2118" t="n">
        <v>0.18</v>
      </c>
      <c r="X2118" t="n">
        <v>0.2</v>
      </c>
      <c r="Y2118" t="n">
        <v>1</v>
      </c>
      <c r="Z2118" t="n">
        <v>10</v>
      </c>
    </row>
    <row r="2119">
      <c r="A2119" t="n">
        <v>130</v>
      </c>
      <c r="B2119" t="n">
        <v>145</v>
      </c>
      <c r="C2119" t="inlineStr">
        <is>
          <t xml:space="preserve">CONCLUIDO	</t>
        </is>
      </c>
      <c r="D2119" t="n">
        <v>4.7974</v>
      </c>
      <c r="E2119" t="n">
        <v>20.84</v>
      </c>
      <c r="F2119" t="n">
        <v>17.46</v>
      </c>
      <c r="G2119" t="n">
        <v>130.98</v>
      </c>
      <c r="H2119" t="n">
        <v>1.66</v>
      </c>
      <c r="I2119" t="n">
        <v>8</v>
      </c>
      <c r="J2119" t="n">
        <v>359.17</v>
      </c>
      <c r="K2119" t="n">
        <v>61.2</v>
      </c>
      <c r="L2119" t="n">
        <v>33.5</v>
      </c>
      <c r="M2119" t="n">
        <v>6</v>
      </c>
      <c r="N2119" t="n">
        <v>119.48</v>
      </c>
      <c r="O2119" t="n">
        <v>44532.57</v>
      </c>
      <c r="P2119" t="n">
        <v>302.65</v>
      </c>
      <c r="Q2119" t="n">
        <v>444.55</v>
      </c>
      <c r="R2119" t="n">
        <v>66.63</v>
      </c>
      <c r="S2119" t="n">
        <v>48.21</v>
      </c>
      <c r="T2119" t="n">
        <v>3277.58</v>
      </c>
      <c r="U2119" t="n">
        <v>0.72</v>
      </c>
      <c r="V2119" t="n">
        <v>0.78</v>
      </c>
      <c r="W2119" t="n">
        <v>0.18</v>
      </c>
      <c r="X2119" t="n">
        <v>0.19</v>
      </c>
      <c r="Y2119" t="n">
        <v>1</v>
      </c>
      <c r="Z2119" t="n">
        <v>10</v>
      </c>
    </row>
    <row r="2120">
      <c r="A2120" t="n">
        <v>131</v>
      </c>
      <c r="B2120" t="n">
        <v>145</v>
      </c>
      <c r="C2120" t="inlineStr">
        <is>
          <t xml:space="preserve">CONCLUIDO	</t>
        </is>
      </c>
      <c r="D2120" t="n">
        <v>4.7985</v>
      </c>
      <c r="E2120" t="n">
        <v>20.84</v>
      </c>
      <c r="F2120" t="n">
        <v>17.46</v>
      </c>
      <c r="G2120" t="n">
        <v>130.95</v>
      </c>
      <c r="H2120" t="n">
        <v>1.67</v>
      </c>
      <c r="I2120" t="n">
        <v>8</v>
      </c>
      <c r="J2120" t="n">
        <v>359.84</v>
      </c>
      <c r="K2120" t="n">
        <v>61.2</v>
      </c>
      <c r="L2120" t="n">
        <v>33.75</v>
      </c>
      <c r="M2120" t="n">
        <v>6</v>
      </c>
      <c r="N2120" t="n">
        <v>119.89</v>
      </c>
      <c r="O2120" t="n">
        <v>44614.04</v>
      </c>
      <c r="P2120" t="n">
        <v>302.79</v>
      </c>
      <c r="Q2120" t="n">
        <v>444.55</v>
      </c>
      <c r="R2120" t="n">
        <v>66.53</v>
      </c>
      <c r="S2120" t="n">
        <v>48.21</v>
      </c>
      <c r="T2120" t="n">
        <v>3230.74</v>
      </c>
      <c r="U2120" t="n">
        <v>0.72</v>
      </c>
      <c r="V2120" t="n">
        <v>0.78</v>
      </c>
      <c r="W2120" t="n">
        <v>0.18</v>
      </c>
      <c r="X2120" t="n">
        <v>0.18</v>
      </c>
      <c r="Y2120" t="n">
        <v>1</v>
      </c>
      <c r="Z2120" t="n">
        <v>10</v>
      </c>
    </row>
    <row r="2121">
      <c r="A2121" t="n">
        <v>132</v>
      </c>
      <c r="B2121" t="n">
        <v>145</v>
      </c>
      <c r="C2121" t="inlineStr">
        <is>
          <t xml:space="preserve">CONCLUIDO	</t>
        </is>
      </c>
      <c r="D2121" t="n">
        <v>4.7999</v>
      </c>
      <c r="E2121" t="n">
        <v>20.83</v>
      </c>
      <c r="F2121" t="n">
        <v>17.45</v>
      </c>
      <c r="G2121" t="n">
        <v>130.9</v>
      </c>
      <c r="H2121" t="n">
        <v>1.68</v>
      </c>
      <c r="I2121" t="n">
        <v>8</v>
      </c>
      <c r="J2121" t="n">
        <v>360.5</v>
      </c>
      <c r="K2121" t="n">
        <v>61.2</v>
      </c>
      <c r="L2121" t="n">
        <v>34</v>
      </c>
      <c r="M2121" t="n">
        <v>6</v>
      </c>
      <c r="N2121" t="n">
        <v>120.3</v>
      </c>
      <c r="O2121" t="n">
        <v>44695.75</v>
      </c>
      <c r="P2121" t="n">
        <v>302.42</v>
      </c>
      <c r="Q2121" t="n">
        <v>444.55</v>
      </c>
      <c r="R2121" t="n">
        <v>66.16</v>
      </c>
      <c r="S2121" t="n">
        <v>48.21</v>
      </c>
      <c r="T2121" t="n">
        <v>3043.57</v>
      </c>
      <c r="U2121" t="n">
        <v>0.73</v>
      </c>
      <c r="V2121" t="n">
        <v>0.78</v>
      </c>
      <c r="W2121" t="n">
        <v>0.18</v>
      </c>
      <c r="X2121" t="n">
        <v>0.18</v>
      </c>
      <c r="Y2121" t="n">
        <v>1</v>
      </c>
      <c r="Z2121" t="n">
        <v>10</v>
      </c>
    </row>
    <row r="2122">
      <c r="A2122" t="n">
        <v>133</v>
      </c>
      <c r="B2122" t="n">
        <v>145</v>
      </c>
      <c r="C2122" t="inlineStr">
        <is>
          <t xml:space="preserve">CONCLUIDO	</t>
        </is>
      </c>
      <c r="D2122" t="n">
        <v>4.8058</v>
      </c>
      <c r="E2122" t="n">
        <v>20.81</v>
      </c>
      <c r="F2122" t="n">
        <v>17.43</v>
      </c>
      <c r="G2122" t="n">
        <v>130.71</v>
      </c>
      <c r="H2122" t="n">
        <v>1.69</v>
      </c>
      <c r="I2122" t="n">
        <v>8</v>
      </c>
      <c r="J2122" t="n">
        <v>361.16</v>
      </c>
      <c r="K2122" t="n">
        <v>61.2</v>
      </c>
      <c r="L2122" t="n">
        <v>34.25</v>
      </c>
      <c r="M2122" t="n">
        <v>6</v>
      </c>
      <c r="N2122" t="n">
        <v>120.71</v>
      </c>
      <c r="O2122" t="n">
        <v>44777.68</v>
      </c>
      <c r="P2122" t="n">
        <v>301.63</v>
      </c>
      <c r="Q2122" t="n">
        <v>444.55</v>
      </c>
      <c r="R2122" t="n">
        <v>65.45</v>
      </c>
      <c r="S2122" t="n">
        <v>48.21</v>
      </c>
      <c r="T2122" t="n">
        <v>2688.61</v>
      </c>
      <c r="U2122" t="n">
        <v>0.74</v>
      </c>
      <c r="V2122" t="n">
        <v>0.78</v>
      </c>
      <c r="W2122" t="n">
        <v>0.17</v>
      </c>
      <c r="X2122" t="n">
        <v>0.15</v>
      </c>
      <c r="Y2122" t="n">
        <v>1</v>
      </c>
      <c r="Z2122" t="n">
        <v>10</v>
      </c>
    </row>
    <row r="2123">
      <c r="A2123" t="n">
        <v>134</v>
      </c>
      <c r="B2123" t="n">
        <v>145</v>
      </c>
      <c r="C2123" t="inlineStr">
        <is>
          <t xml:space="preserve">CONCLUIDO	</t>
        </is>
      </c>
      <c r="D2123" t="n">
        <v>4.8012</v>
      </c>
      <c r="E2123" t="n">
        <v>20.83</v>
      </c>
      <c r="F2123" t="n">
        <v>17.45</v>
      </c>
      <c r="G2123" t="n">
        <v>130.86</v>
      </c>
      <c r="H2123" t="n">
        <v>1.7</v>
      </c>
      <c r="I2123" t="n">
        <v>8</v>
      </c>
      <c r="J2123" t="n">
        <v>361.83</v>
      </c>
      <c r="K2123" t="n">
        <v>61.2</v>
      </c>
      <c r="L2123" t="n">
        <v>34.5</v>
      </c>
      <c r="M2123" t="n">
        <v>6</v>
      </c>
      <c r="N2123" t="n">
        <v>121.13</v>
      </c>
      <c r="O2123" t="n">
        <v>44859.98</v>
      </c>
      <c r="P2123" t="n">
        <v>302.34</v>
      </c>
      <c r="Q2123" t="n">
        <v>444.55</v>
      </c>
      <c r="R2123" t="n">
        <v>66.2</v>
      </c>
      <c r="S2123" t="n">
        <v>48.21</v>
      </c>
      <c r="T2123" t="n">
        <v>3067.19</v>
      </c>
      <c r="U2123" t="n">
        <v>0.73</v>
      </c>
      <c r="V2123" t="n">
        <v>0.78</v>
      </c>
      <c r="W2123" t="n">
        <v>0.17</v>
      </c>
      <c r="X2123" t="n">
        <v>0.17</v>
      </c>
      <c r="Y2123" t="n">
        <v>1</v>
      </c>
      <c r="Z2123" t="n">
        <v>10</v>
      </c>
    </row>
    <row r="2124">
      <c r="A2124" t="n">
        <v>135</v>
      </c>
      <c r="B2124" t="n">
        <v>145</v>
      </c>
      <c r="C2124" t="inlineStr">
        <is>
          <t xml:space="preserve">CONCLUIDO	</t>
        </is>
      </c>
      <c r="D2124" t="n">
        <v>4.793</v>
      </c>
      <c r="E2124" t="n">
        <v>20.86</v>
      </c>
      <c r="F2124" t="n">
        <v>17.48</v>
      </c>
      <c r="G2124" t="n">
        <v>131.12</v>
      </c>
      <c r="H2124" t="n">
        <v>1.71</v>
      </c>
      <c r="I2124" t="n">
        <v>8</v>
      </c>
      <c r="J2124" t="n">
        <v>362.5</v>
      </c>
      <c r="K2124" t="n">
        <v>61.2</v>
      </c>
      <c r="L2124" t="n">
        <v>34.75</v>
      </c>
      <c r="M2124" t="n">
        <v>6</v>
      </c>
      <c r="N2124" t="n">
        <v>121.55</v>
      </c>
      <c r="O2124" t="n">
        <v>44942.4</v>
      </c>
      <c r="P2124" t="n">
        <v>303.05</v>
      </c>
      <c r="Q2124" t="n">
        <v>444.55</v>
      </c>
      <c r="R2124" t="n">
        <v>67.51000000000001</v>
      </c>
      <c r="S2124" t="n">
        <v>48.21</v>
      </c>
      <c r="T2124" t="n">
        <v>3719.58</v>
      </c>
      <c r="U2124" t="n">
        <v>0.71</v>
      </c>
      <c r="V2124" t="n">
        <v>0.78</v>
      </c>
      <c r="W2124" t="n">
        <v>0.17</v>
      </c>
      <c r="X2124" t="n">
        <v>0.21</v>
      </c>
      <c r="Y2124" t="n">
        <v>1</v>
      </c>
      <c r="Z2124" t="n">
        <v>10</v>
      </c>
    </row>
    <row r="2125">
      <c r="A2125" t="n">
        <v>136</v>
      </c>
      <c r="B2125" t="n">
        <v>145</v>
      </c>
      <c r="C2125" t="inlineStr">
        <is>
          <t xml:space="preserve">CONCLUIDO	</t>
        </is>
      </c>
      <c r="D2125" t="n">
        <v>4.7885</v>
      </c>
      <c r="E2125" t="n">
        <v>20.88</v>
      </c>
      <c r="F2125" t="n">
        <v>17.5</v>
      </c>
      <c r="G2125" t="n">
        <v>131.27</v>
      </c>
      <c r="H2125" t="n">
        <v>1.72</v>
      </c>
      <c r="I2125" t="n">
        <v>8</v>
      </c>
      <c r="J2125" t="n">
        <v>363.17</v>
      </c>
      <c r="K2125" t="n">
        <v>61.2</v>
      </c>
      <c r="L2125" t="n">
        <v>35</v>
      </c>
      <c r="M2125" t="n">
        <v>6</v>
      </c>
      <c r="N2125" t="n">
        <v>121.97</v>
      </c>
      <c r="O2125" t="n">
        <v>45025.06</v>
      </c>
      <c r="P2125" t="n">
        <v>303.04</v>
      </c>
      <c r="Q2125" t="n">
        <v>444.55</v>
      </c>
      <c r="R2125" t="n">
        <v>68.11</v>
      </c>
      <c r="S2125" t="n">
        <v>48.21</v>
      </c>
      <c r="T2125" t="n">
        <v>4018.29</v>
      </c>
      <c r="U2125" t="n">
        <v>0.71</v>
      </c>
      <c r="V2125" t="n">
        <v>0.78</v>
      </c>
      <c r="W2125" t="n">
        <v>0.18</v>
      </c>
      <c r="X2125" t="n">
        <v>0.23</v>
      </c>
      <c r="Y2125" t="n">
        <v>1</v>
      </c>
      <c r="Z2125" t="n">
        <v>10</v>
      </c>
    </row>
    <row r="2126">
      <c r="A2126" t="n">
        <v>137</v>
      </c>
      <c r="B2126" t="n">
        <v>145</v>
      </c>
      <c r="C2126" t="inlineStr">
        <is>
          <t xml:space="preserve">CONCLUIDO	</t>
        </is>
      </c>
      <c r="D2126" t="n">
        <v>4.7938</v>
      </c>
      <c r="E2126" t="n">
        <v>20.86</v>
      </c>
      <c r="F2126" t="n">
        <v>17.48</v>
      </c>
      <c r="G2126" t="n">
        <v>131.1</v>
      </c>
      <c r="H2126" t="n">
        <v>1.73</v>
      </c>
      <c r="I2126" t="n">
        <v>8</v>
      </c>
      <c r="J2126" t="n">
        <v>363.84</v>
      </c>
      <c r="K2126" t="n">
        <v>61.2</v>
      </c>
      <c r="L2126" t="n">
        <v>35.25</v>
      </c>
      <c r="M2126" t="n">
        <v>6</v>
      </c>
      <c r="N2126" t="n">
        <v>122.39</v>
      </c>
      <c r="O2126" t="n">
        <v>45107.96</v>
      </c>
      <c r="P2126" t="n">
        <v>302.05</v>
      </c>
      <c r="Q2126" t="n">
        <v>444.55</v>
      </c>
      <c r="R2126" t="n">
        <v>67.27</v>
      </c>
      <c r="S2126" t="n">
        <v>48.21</v>
      </c>
      <c r="T2126" t="n">
        <v>3600.7</v>
      </c>
      <c r="U2126" t="n">
        <v>0.72</v>
      </c>
      <c r="V2126" t="n">
        <v>0.78</v>
      </c>
      <c r="W2126" t="n">
        <v>0.18</v>
      </c>
      <c r="X2126" t="n">
        <v>0.2</v>
      </c>
      <c r="Y2126" t="n">
        <v>1</v>
      </c>
      <c r="Z2126" t="n">
        <v>10</v>
      </c>
    </row>
    <row r="2127">
      <c r="A2127" t="n">
        <v>138</v>
      </c>
      <c r="B2127" t="n">
        <v>145</v>
      </c>
      <c r="C2127" t="inlineStr">
        <is>
          <t xml:space="preserve">CONCLUIDO	</t>
        </is>
      </c>
      <c r="D2127" t="n">
        <v>4.7923</v>
      </c>
      <c r="E2127" t="n">
        <v>20.87</v>
      </c>
      <c r="F2127" t="n">
        <v>17.49</v>
      </c>
      <c r="G2127" t="n">
        <v>131.15</v>
      </c>
      <c r="H2127" t="n">
        <v>1.74</v>
      </c>
      <c r="I2127" t="n">
        <v>8</v>
      </c>
      <c r="J2127" t="n">
        <v>364.51</v>
      </c>
      <c r="K2127" t="n">
        <v>61.2</v>
      </c>
      <c r="L2127" t="n">
        <v>35.5</v>
      </c>
      <c r="M2127" t="n">
        <v>6</v>
      </c>
      <c r="N2127" t="n">
        <v>122.82</v>
      </c>
      <c r="O2127" t="n">
        <v>45191.1</v>
      </c>
      <c r="P2127" t="n">
        <v>301.86</v>
      </c>
      <c r="Q2127" t="n">
        <v>444.55</v>
      </c>
      <c r="R2127" t="n">
        <v>67.5</v>
      </c>
      <c r="S2127" t="n">
        <v>48.21</v>
      </c>
      <c r="T2127" t="n">
        <v>3713.63</v>
      </c>
      <c r="U2127" t="n">
        <v>0.71</v>
      </c>
      <c r="V2127" t="n">
        <v>0.78</v>
      </c>
      <c r="W2127" t="n">
        <v>0.18</v>
      </c>
      <c r="X2127" t="n">
        <v>0.21</v>
      </c>
      <c r="Y2127" t="n">
        <v>1</v>
      </c>
      <c r="Z2127" t="n">
        <v>10</v>
      </c>
    </row>
    <row r="2128">
      <c r="A2128" t="n">
        <v>139</v>
      </c>
      <c r="B2128" t="n">
        <v>145</v>
      </c>
      <c r="C2128" t="inlineStr">
        <is>
          <t xml:space="preserve">CONCLUIDO	</t>
        </is>
      </c>
      <c r="D2128" t="n">
        <v>4.7927</v>
      </c>
      <c r="E2128" t="n">
        <v>20.87</v>
      </c>
      <c r="F2128" t="n">
        <v>17.48</v>
      </c>
      <c r="G2128" t="n">
        <v>131.14</v>
      </c>
      <c r="H2128" t="n">
        <v>1.75</v>
      </c>
      <c r="I2128" t="n">
        <v>8</v>
      </c>
      <c r="J2128" t="n">
        <v>365.19</v>
      </c>
      <c r="K2128" t="n">
        <v>61.2</v>
      </c>
      <c r="L2128" t="n">
        <v>35.75</v>
      </c>
      <c r="M2128" t="n">
        <v>6</v>
      </c>
      <c r="N2128" t="n">
        <v>123.24</v>
      </c>
      <c r="O2128" t="n">
        <v>45274.49</v>
      </c>
      <c r="P2128" t="n">
        <v>301.48</v>
      </c>
      <c r="Q2128" t="n">
        <v>444.55</v>
      </c>
      <c r="R2128" t="n">
        <v>67.47</v>
      </c>
      <c r="S2128" t="n">
        <v>48.21</v>
      </c>
      <c r="T2128" t="n">
        <v>3700.86</v>
      </c>
      <c r="U2128" t="n">
        <v>0.71</v>
      </c>
      <c r="V2128" t="n">
        <v>0.78</v>
      </c>
      <c r="W2128" t="n">
        <v>0.18</v>
      </c>
      <c r="X2128" t="n">
        <v>0.21</v>
      </c>
      <c r="Y2128" t="n">
        <v>1</v>
      </c>
      <c r="Z2128" t="n">
        <v>10</v>
      </c>
    </row>
    <row r="2129">
      <c r="A2129" t="n">
        <v>140</v>
      </c>
      <c r="B2129" t="n">
        <v>145</v>
      </c>
      <c r="C2129" t="inlineStr">
        <is>
          <t xml:space="preserve">CONCLUIDO	</t>
        </is>
      </c>
      <c r="D2129" t="n">
        <v>4.8147</v>
      </c>
      <c r="E2129" t="n">
        <v>20.77</v>
      </c>
      <c r="F2129" t="n">
        <v>17.44</v>
      </c>
      <c r="G2129" t="n">
        <v>149.51</v>
      </c>
      <c r="H2129" t="n">
        <v>1.75</v>
      </c>
      <c r="I2129" t="n">
        <v>7</v>
      </c>
      <c r="J2129" t="n">
        <v>365.87</v>
      </c>
      <c r="K2129" t="n">
        <v>61.2</v>
      </c>
      <c r="L2129" t="n">
        <v>36</v>
      </c>
      <c r="M2129" t="n">
        <v>5</v>
      </c>
      <c r="N2129" t="n">
        <v>123.67</v>
      </c>
      <c r="O2129" t="n">
        <v>45358.13</v>
      </c>
      <c r="P2129" t="n">
        <v>301.03</v>
      </c>
      <c r="Q2129" t="n">
        <v>444.55</v>
      </c>
      <c r="R2129" t="n">
        <v>66</v>
      </c>
      <c r="S2129" t="n">
        <v>48.21</v>
      </c>
      <c r="T2129" t="n">
        <v>2969.78</v>
      </c>
      <c r="U2129" t="n">
        <v>0.73</v>
      </c>
      <c r="V2129" t="n">
        <v>0.78</v>
      </c>
      <c r="W2129" t="n">
        <v>0.18</v>
      </c>
      <c r="X2129" t="n">
        <v>0.17</v>
      </c>
      <c r="Y2129" t="n">
        <v>1</v>
      </c>
      <c r="Z2129" t="n">
        <v>10</v>
      </c>
    </row>
    <row r="2130">
      <c r="A2130" t="n">
        <v>141</v>
      </c>
      <c r="B2130" t="n">
        <v>145</v>
      </c>
      <c r="C2130" t="inlineStr">
        <is>
          <t xml:space="preserve">CONCLUIDO	</t>
        </is>
      </c>
      <c r="D2130" t="n">
        <v>4.8157</v>
      </c>
      <c r="E2130" t="n">
        <v>20.77</v>
      </c>
      <c r="F2130" t="n">
        <v>17.44</v>
      </c>
      <c r="G2130" t="n">
        <v>149.48</v>
      </c>
      <c r="H2130" t="n">
        <v>1.76</v>
      </c>
      <c r="I2130" t="n">
        <v>7</v>
      </c>
      <c r="J2130" t="n">
        <v>366.55</v>
      </c>
      <c r="K2130" t="n">
        <v>61.2</v>
      </c>
      <c r="L2130" t="n">
        <v>36.25</v>
      </c>
      <c r="M2130" t="n">
        <v>5</v>
      </c>
      <c r="N2130" t="n">
        <v>124.1</v>
      </c>
      <c r="O2130" t="n">
        <v>45442.03</v>
      </c>
      <c r="P2130" t="n">
        <v>301.53</v>
      </c>
      <c r="Q2130" t="n">
        <v>444.55</v>
      </c>
      <c r="R2130" t="n">
        <v>65.91</v>
      </c>
      <c r="S2130" t="n">
        <v>48.21</v>
      </c>
      <c r="T2130" t="n">
        <v>2927.04</v>
      </c>
      <c r="U2130" t="n">
        <v>0.73</v>
      </c>
      <c r="V2130" t="n">
        <v>0.78</v>
      </c>
      <c r="W2130" t="n">
        <v>0.17</v>
      </c>
      <c r="X2130" t="n">
        <v>0.16</v>
      </c>
      <c r="Y2130" t="n">
        <v>1</v>
      </c>
      <c r="Z2130" t="n">
        <v>10</v>
      </c>
    </row>
    <row r="2131">
      <c r="A2131" t="n">
        <v>142</v>
      </c>
      <c r="B2131" t="n">
        <v>145</v>
      </c>
      <c r="C2131" t="inlineStr">
        <is>
          <t xml:space="preserve">CONCLUIDO	</t>
        </is>
      </c>
      <c r="D2131" t="n">
        <v>4.813</v>
      </c>
      <c r="E2131" t="n">
        <v>20.78</v>
      </c>
      <c r="F2131" t="n">
        <v>17.45</v>
      </c>
      <c r="G2131" t="n">
        <v>149.58</v>
      </c>
      <c r="H2131" t="n">
        <v>1.77</v>
      </c>
      <c r="I2131" t="n">
        <v>7</v>
      </c>
      <c r="J2131" t="n">
        <v>367.23</v>
      </c>
      <c r="K2131" t="n">
        <v>61.2</v>
      </c>
      <c r="L2131" t="n">
        <v>36.5</v>
      </c>
      <c r="M2131" t="n">
        <v>5</v>
      </c>
      <c r="N2131" t="n">
        <v>124.53</v>
      </c>
      <c r="O2131" t="n">
        <v>45526.17</v>
      </c>
      <c r="P2131" t="n">
        <v>302</v>
      </c>
      <c r="Q2131" t="n">
        <v>444.55</v>
      </c>
      <c r="R2131" t="n">
        <v>66.33</v>
      </c>
      <c r="S2131" t="n">
        <v>48.21</v>
      </c>
      <c r="T2131" t="n">
        <v>3136.29</v>
      </c>
      <c r="U2131" t="n">
        <v>0.73</v>
      </c>
      <c r="V2131" t="n">
        <v>0.78</v>
      </c>
      <c r="W2131" t="n">
        <v>0.17</v>
      </c>
      <c r="X2131" t="n">
        <v>0.17</v>
      </c>
      <c r="Y2131" t="n">
        <v>1</v>
      </c>
      <c r="Z2131" t="n">
        <v>10</v>
      </c>
    </row>
    <row r="2132">
      <c r="A2132" t="n">
        <v>143</v>
      </c>
      <c r="B2132" t="n">
        <v>145</v>
      </c>
      <c r="C2132" t="inlineStr">
        <is>
          <t xml:space="preserve">CONCLUIDO	</t>
        </is>
      </c>
      <c r="D2132" t="n">
        <v>4.8145</v>
      </c>
      <c r="E2132" t="n">
        <v>20.77</v>
      </c>
      <c r="F2132" t="n">
        <v>17.44</v>
      </c>
      <c r="G2132" t="n">
        <v>149.52</v>
      </c>
      <c r="H2132" t="n">
        <v>1.78</v>
      </c>
      <c r="I2132" t="n">
        <v>7</v>
      </c>
      <c r="J2132" t="n">
        <v>367.92</v>
      </c>
      <c r="K2132" t="n">
        <v>61.2</v>
      </c>
      <c r="L2132" t="n">
        <v>36.75</v>
      </c>
      <c r="M2132" t="n">
        <v>5</v>
      </c>
      <c r="N2132" t="n">
        <v>124.97</v>
      </c>
      <c r="O2132" t="n">
        <v>45610.57</v>
      </c>
      <c r="P2132" t="n">
        <v>302.29</v>
      </c>
      <c r="Q2132" t="n">
        <v>444.55</v>
      </c>
      <c r="R2132" t="n">
        <v>66.05</v>
      </c>
      <c r="S2132" t="n">
        <v>48.21</v>
      </c>
      <c r="T2132" t="n">
        <v>2994.51</v>
      </c>
      <c r="U2132" t="n">
        <v>0.73</v>
      </c>
      <c r="V2132" t="n">
        <v>0.78</v>
      </c>
      <c r="W2132" t="n">
        <v>0.18</v>
      </c>
      <c r="X2132" t="n">
        <v>0.17</v>
      </c>
      <c r="Y2132" t="n">
        <v>1</v>
      </c>
      <c r="Z2132" t="n">
        <v>10</v>
      </c>
    </row>
    <row r="2133">
      <c r="A2133" t="n">
        <v>144</v>
      </c>
      <c r="B2133" t="n">
        <v>145</v>
      </c>
      <c r="C2133" t="inlineStr">
        <is>
          <t xml:space="preserve">CONCLUIDO	</t>
        </is>
      </c>
      <c r="D2133" t="n">
        <v>4.8149</v>
      </c>
      <c r="E2133" t="n">
        <v>20.77</v>
      </c>
      <c r="F2133" t="n">
        <v>17.44</v>
      </c>
      <c r="G2133" t="n">
        <v>149.51</v>
      </c>
      <c r="H2133" t="n">
        <v>1.79</v>
      </c>
      <c r="I2133" t="n">
        <v>7</v>
      </c>
      <c r="J2133" t="n">
        <v>368.6</v>
      </c>
      <c r="K2133" t="n">
        <v>61.2</v>
      </c>
      <c r="L2133" t="n">
        <v>37</v>
      </c>
      <c r="M2133" t="n">
        <v>5</v>
      </c>
      <c r="N2133" t="n">
        <v>125.4</v>
      </c>
      <c r="O2133" t="n">
        <v>45695.24</v>
      </c>
      <c r="P2133" t="n">
        <v>302.64</v>
      </c>
      <c r="Q2133" t="n">
        <v>444.55</v>
      </c>
      <c r="R2133" t="n">
        <v>65.98</v>
      </c>
      <c r="S2133" t="n">
        <v>48.21</v>
      </c>
      <c r="T2133" t="n">
        <v>2958.47</v>
      </c>
      <c r="U2133" t="n">
        <v>0.73</v>
      </c>
      <c r="V2133" t="n">
        <v>0.78</v>
      </c>
      <c r="W2133" t="n">
        <v>0.18</v>
      </c>
      <c r="X2133" t="n">
        <v>0.17</v>
      </c>
      <c r="Y2133" t="n">
        <v>1</v>
      </c>
      <c r="Z2133" t="n">
        <v>10</v>
      </c>
    </row>
    <row r="2134">
      <c r="A2134" t="n">
        <v>145</v>
      </c>
      <c r="B2134" t="n">
        <v>145</v>
      </c>
      <c r="C2134" t="inlineStr">
        <is>
          <t xml:space="preserve">CONCLUIDO	</t>
        </is>
      </c>
      <c r="D2134" t="n">
        <v>4.8157</v>
      </c>
      <c r="E2134" t="n">
        <v>20.77</v>
      </c>
      <c r="F2134" t="n">
        <v>17.44</v>
      </c>
      <c r="G2134" t="n">
        <v>149.48</v>
      </c>
      <c r="H2134" t="n">
        <v>1.8</v>
      </c>
      <c r="I2134" t="n">
        <v>7</v>
      </c>
      <c r="J2134" t="n">
        <v>369.29</v>
      </c>
      <c r="K2134" t="n">
        <v>61.2</v>
      </c>
      <c r="L2134" t="n">
        <v>37.25</v>
      </c>
      <c r="M2134" t="n">
        <v>5</v>
      </c>
      <c r="N2134" t="n">
        <v>125.84</v>
      </c>
      <c r="O2134" t="n">
        <v>45780.16</v>
      </c>
      <c r="P2134" t="n">
        <v>302.96</v>
      </c>
      <c r="Q2134" t="n">
        <v>444.55</v>
      </c>
      <c r="R2134" t="n">
        <v>65.90000000000001</v>
      </c>
      <c r="S2134" t="n">
        <v>48.21</v>
      </c>
      <c r="T2134" t="n">
        <v>2920.63</v>
      </c>
      <c r="U2134" t="n">
        <v>0.73</v>
      </c>
      <c r="V2134" t="n">
        <v>0.78</v>
      </c>
      <c r="W2134" t="n">
        <v>0.17</v>
      </c>
      <c r="X2134" t="n">
        <v>0.16</v>
      </c>
      <c r="Y2134" t="n">
        <v>1</v>
      </c>
      <c r="Z2134" t="n">
        <v>10</v>
      </c>
    </row>
    <row r="2135">
      <c r="A2135" t="n">
        <v>146</v>
      </c>
      <c r="B2135" t="n">
        <v>145</v>
      </c>
      <c r="C2135" t="inlineStr">
        <is>
          <t xml:space="preserve">CONCLUIDO	</t>
        </is>
      </c>
      <c r="D2135" t="n">
        <v>4.8139</v>
      </c>
      <c r="E2135" t="n">
        <v>20.77</v>
      </c>
      <c r="F2135" t="n">
        <v>17.45</v>
      </c>
      <c r="G2135" t="n">
        <v>149.55</v>
      </c>
      <c r="H2135" t="n">
        <v>1.81</v>
      </c>
      <c r="I2135" t="n">
        <v>7</v>
      </c>
      <c r="J2135" t="n">
        <v>369.98</v>
      </c>
      <c r="K2135" t="n">
        <v>61.2</v>
      </c>
      <c r="L2135" t="n">
        <v>37.5</v>
      </c>
      <c r="M2135" t="n">
        <v>5</v>
      </c>
      <c r="N2135" t="n">
        <v>126.28</v>
      </c>
      <c r="O2135" t="n">
        <v>45865.47</v>
      </c>
      <c r="P2135" t="n">
        <v>303.31</v>
      </c>
      <c r="Q2135" t="n">
        <v>444.55</v>
      </c>
      <c r="R2135" t="n">
        <v>66.14</v>
      </c>
      <c r="S2135" t="n">
        <v>48.21</v>
      </c>
      <c r="T2135" t="n">
        <v>3037.73</v>
      </c>
      <c r="U2135" t="n">
        <v>0.73</v>
      </c>
      <c r="V2135" t="n">
        <v>0.78</v>
      </c>
      <c r="W2135" t="n">
        <v>0.18</v>
      </c>
      <c r="X2135" t="n">
        <v>0.17</v>
      </c>
      <c r="Y2135" t="n">
        <v>1</v>
      </c>
      <c r="Z2135" t="n">
        <v>10</v>
      </c>
    </row>
    <row r="2136">
      <c r="A2136" t="n">
        <v>147</v>
      </c>
      <c r="B2136" t="n">
        <v>145</v>
      </c>
      <c r="C2136" t="inlineStr">
        <is>
          <t xml:space="preserve">CONCLUIDO	</t>
        </is>
      </c>
      <c r="D2136" t="n">
        <v>4.8157</v>
      </c>
      <c r="E2136" t="n">
        <v>20.77</v>
      </c>
      <c r="F2136" t="n">
        <v>17.44</v>
      </c>
      <c r="G2136" t="n">
        <v>149.48</v>
      </c>
      <c r="H2136" t="n">
        <v>1.82</v>
      </c>
      <c r="I2136" t="n">
        <v>7</v>
      </c>
      <c r="J2136" t="n">
        <v>370.67</v>
      </c>
      <c r="K2136" t="n">
        <v>61.2</v>
      </c>
      <c r="L2136" t="n">
        <v>37.75</v>
      </c>
      <c r="M2136" t="n">
        <v>5</v>
      </c>
      <c r="N2136" t="n">
        <v>126.73</v>
      </c>
      <c r="O2136" t="n">
        <v>45950.92</v>
      </c>
      <c r="P2136" t="n">
        <v>303.18</v>
      </c>
      <c r="Q2136" t="n">
        <v>444.55</v>
      </c>
      <c r="R2136" t="n">
        <v>65.88</v>
      </c>
      <c r="S2136" t="n">
        <v>48.21</v>
      </c>
      <c r="T2136" t="n">
        <v>2907.55</v>
      </c>
      <c r="U2136" t="n">
        <v>0.73</v>
      </c>
      <c r="V2136" t="n">
        <v>0.78</v>
      </c>
      <c r="W2136" t="n">
        <v>0.18</v>
      </c>
      <c r="X2136" t="n">
        <v>0.16</v>
      </c>
      <c r="Y2136" t="n">
        <v>1</v>
      </c>
      <c r="Z2136" t="n">
        <v>10</v>
      </c>
    </row>
    <row r="2137">
      <c r="A2137" t="n">
        <v>148</v>
      </c>
      <c r="B2137" t="n">
        <v>145</v>
      </c>
      <c r="C2137" t="inlineStr">
        <is>
          <t xml:space="preserve">CONCLUIDO	</t>
        </is>
      </c>
      <c r="D2137" t="n">
        <v>4.8157</v>
      </c>
      <c r="E2137" t="n">
        <v>20.77</v>
      </c>
      <c r="F2137" t="n">
        <v>17.44</v>
      </c>
      <c r="G2137" t="n">
        <v>149.48</v>
      </c>
      <c r="H2137" t="n">
        <v>1.82</v>
      </c>
      <c r="I2137" t="n">
        <v>7</v>
      </c>
      <c r="J2137" t="n">
        <v>371.37</v>
      </c>
      <c r="K2137" t="n">
        <v>61.2</v>
      </c>
      <c r="L2137" t="n">
        <v>38</v>
      </c>
      <c r="M2137" t="n">
        <v>5</v>
      </c>
      <c r="N2137" t="n">
        <v>127.17</v>
      </c>
      <c r="O2137" t="n">
        <v>46036.65</v>
      </c>
      <c r="P2137" t="n">
        <v>303.48</v>
      </c>
      <c r="Q2137" t="n">
        <v>444.56</v>
      </c>
      <c r="R2137" t="n">
        <v>65.86</v>
      </c>
      <c r="S2137" t="n">
        <v>48.21</v>
      </c>
      <c r="T2137" t="n">
        <v>2898.36</v>
      </c>
      <c r="U2137" t="n">
        <v>0.73</v>
      </c>
      <c r="V2137" t="n">
        <v>0.78</v>
      </c>
      <c r="W2137" t="n">
        <v>0.18</v>
      </c>
      <c r="X2137" t="n">
        <v>0.16</v>
      </c>
      <c r="Y2137" t="n">
        <v>1</v>
      </c>
      <c r="Z2137" t="n">
        <v>10</v>
      </c>
    </row>
    <row r="2138">
      <c r="A2138" t="n">
        <v>149</v>
      </c>
      <c r="B2138" t="n">
        <v>145</v>
      </c>
      <c r="C2138" t="inlineStr">
        <is>
          <t xml:space="preserve">CONCLUIDO	</t>
        </is>
      </c>
      <c r="D2138" t="n">
        <v>4.8199</v>
      </c>
      <c r="E2138" t="n">
        <v>20.75</v>
      </c>
      <c r="F2138" t="n">
        <v>17.42</v>
      </c>
      <c r="G2138" t="n">
        <v>149.32</v>
      </c>
      <c r="H2138" t="n">
        <v>1.83</v>
      </c>
      <c r="I2138" t="n">
        <v>7</v>
      </c>
      <c r="J2138" t="n">
        <v>372.07</v>
      </c>
      <c r="K2138" t="n">
        <v>61.2</v>
      </c>
      <c r="L2138" t="n">
        <v>38.25</v>
      </c>
      <c r="M2138" t="n">
        <v>5</v>
      </c>
      <c r="N2138" t="n">
        <v>127.62</v>
      </c>
      <c r="O2138" t="n">
        <v>46122.64</v>
      </c>
      <c r="P2138" t="n">
        <v>303.31</v>
      </c>
      <c r="Q2138" t="n">
        <v>444.55</v>
      </c>
      <c r="R2138" t="n">
        <v>65.16</v>
      </c>
      <c r="S2138" t="n">
        <v>48.21</v>
      </c>
      <c r="T2138" t="n">
        <v>2547.62</v>
      </c>
      <c r="U2138" t="n">
        <v>0.74</v>
      </c>
      <c r="V2138" t="n">
        <v>0.78</v>
      </c>
      <c r="W2138" t="n">
        <v>0.18</v>
      </c>
      <c r="X2138" t="n">
        <v>0.14</v>
      </c>
      <c r="Y2138" t="n">
        <v>1</v>
      </c>
      <c r="Z2138" t="n">
        <v>10</v>
      </c>
    </row>
    <row r="2139">
      <c r="A2139" t="n">
        <v>150</v>
      </c>
      <c r="B2139" t="n">
        <v>145</v>
      </c>
      <c r="C2139" t="inlineStr">
        <is>
          <t xml:space="preserve">CONCLUIDO	</t>
        </is>
      </c>
      <c r="D2139" t="n">
        <v>4.8242</v>
      </c>
      <c r="E2139" t="n">
        <v>20.73</v>
      </c>
      <c r="F2139" t="n">
        <v>17.4</v>
      </c>
      <c r="G2139" t="n">
        <v>149.16</v>
      </c>
      <c r="H2139" t="n">
        <v>1.84</v>
      </c>
      <c r="I2139" t="n">
        <v>7</v>
      </c>
      <c r="J2139" t="n">
        <v>372.77</v>
      </c>
      <c r="K2139" t="n">
        <v>61.2</v>
      </c>
      <c r="L2139" t="n">
        <v>38.5</v>
      </c>
      <c r="M2139" t="n">
        <v>5</v>
      </c>
      <c r="N2139" t="n">
        <v>128.07</v>
      </c>
      <c r="O2139" t="n">
        <v>46208.91</v>
      </c>
      <c r="P2139" t="n">
        <v>303.12</v>
      </c>
      <c r="Q2139" t="n">
        <v>444.56</v>
      </c>
      <c r="R2139" t="n">
        <v>64.54000000000001</v>
      </c>
      <c r="S2139" t="n">
        <v>48.21</v>
      </c>
      <c r="T2139" t="n">
        <v>2237.72</v>
      </c>
      <c r="U2139" t="n">
        <v>0.75</v>
      </c>
      <c r="V2139" t="n">
        <v>0.78</v>
      </c>
      <c r="W2139" t="n">
        <v>0.18</v>
      </c>
      <c r="X2139" t="n">
        <v>0.13</v>
      </c>
      <c r="Y2139" t="n">
        <v>1</v>
      </c>
      <c r="Z2139" t="n">
        <v>10</v>
      </c>
    </row>
    <row r="2140">
      <c r="A2140" t="n">
        <v>151</v>
      </c>
      <c r="B2140" t="n">
        <v>145</v>
      </c>
      <c r="C2140" t="inlineStr">
        <is>
          <t xml:space="preserve">CONCLUIDO	</t>
        </is>
      </c>
      <c r="D2140" t="n">
        <v>4.8219</v>
      </c>
      <c r="E2140" t="n">
        <v>20.74</v>
      </c>
      <c r="F2140" t="n">
        <v>17.41</v>
      </c>
      <c r="G2140" t="n">
        <v>149.25</v>
      </c>
      <c r="H2140" t="n">
        <v>1.85</v>
      </c>
      <c r="I2140" t="n">
        <v>7</v>
      </c>
      <c r="J2140" t="n">
        <v>373.47</v>
      </c>
      <c r="K2140" t="n">
        <v>61.2</v>
      </c>
      <c r="L2140" t="n">
        <v>38.75</v>
      </c>
      <c r="M2140" t="n">
        <v>5</v>
      </c>
      <c r="N2140" t="n">
        <v>128.52</v>
      </c>
      <c r="O2140" t="n">
        <v>46295.45</v>
      </c>
      <c r="P2140" t="n">
        <v>303.11</v>
      </c>
      <c r="Q2140" t="n">
        <v>444.55</v>
      </c>
      <c r="R2140" t="n">
        <v>65.05</v>
      </c>
      <c r="S2140" t="n">
        <v>48.21</v>
      </c>
      <c r="T2140" t="n">
        <v>2493.49</v>
      </c>
      <c r="U2140" t="n">
        <v>0.74</v>
      </c>
      <c r="V2140" t="n">
        <v>0.78</v>
      </c>
      <c r="W2140" t="n">
        <v>0.17</v>
      </c>
      <c r="X2140" t="n">
        <v>0.14</v>
      </c>
      <c r="Y2140" t="n">
        <v>1</v>
      </c>
      <c r="Z2140" t="n">
        <v>10</v>
      </c>
    </row>
    <row r="2141">
      <c r="A2141" t="n">
        <v>152</v>
      </c>
      <c r="B2141" t="n">
        <v>145</v>
      </c>
      <c r="C2141" t="inlineStr">
        <is>
          <t xml:space="preserve">CONCLUIDO	</t>
        </is>
      </c>
      <c r="D2141" t="n">
        <v>4.8145</v>
      </c>
      <c r="E2141" t="n">
        <v>20.77</v>
      </c>
      <c r="F2141" t="n">
        <v>17.44</v>
      </c>
      <c r="G2141" t="n">
        <v>149.52</v>
      </c>
      <c r="H2141" t="n">
        <v>1.86</v>
      </c>
      <c r="I2141" t="n">
        <v>7</v>
      </c>
      <c r="J2141" t="n">
        <v>374.17</v>
      </c>
      <c r="K2141" t="n">
        <v>61.2</v>
      </c>
      <c r="L2141" t="n">
        <v>39</v>
      </c>
      <c r="M2141" t="n">
        <v>5</v>
      </c>
      <c r="N2141" t="n">
        <v>128.97</v>
      </c>
      <c r="O2141" t="n">
        <v>46382.28</v>
      </c>
      <c r="P2141" t="n">
        <v>303.57</v>
      </c>
      <c r="Q2141" t="n">
        <v>444.55</v>
      </c>
      <c r="R2141" t="n">
        <v>66.17</v>
      </c>
      <c r="S2141" t="n">
        <v>48.21</v>
      </c>
      <c r="T2141" t="n">
        <v>3055.02</v>
      </c>
      <c r="U2141" t="n">
        <v>0.73</v>
      </c>
      <c r="V2141" t="n">
        <v>0.78</v>
      </c>
      <c r="W2141" t="n">
        <v>0.17</v>
      </c>
      <c r="X2141" t="n">
        <v>0.17</v>
      </c>
      <c r="Y2141" t="n">
        <v>1</v>
      </c>
      <c r="Z2141" t="n">
        <v>10</v>
      </c>
    </row>
    <row r="2142">
      <c r="A2142" t="n">
        <v>153</v>
      </c>
      <c r="B2142" t="n">
        <v>145</v>
      </c>
      <c r="C2142" t="inlineStr">
        <is>
          <t xml:space="preserve">CONCLUIDO	</t>
        </is>
      </c>
      <c r="D2142" t="n">
        <v>4.8103</v>
      </c>
      <c r="E2142" t="n">
        <v>20.79</v>
      </c>
      <c r="F2142" t="n">
        <v>17.46</v>
      </c>
      <c r="G2142" t="n">
        <v>149.68</v>
      </c>
      <c r="H2142" t="n">
        <v>1.87</v>
      </c>
      <c r="I2142" t="n">
        <v>7</v>
      </c>
      <c r="J2142" t="n">
        <v>374.88</v>
      </c>
      <c r="K2142" t="n">
        <v>61.2</v>
      </c>
      <c r="L2142" t="n">
        <v>39.25</v>
      </c>
      <c r="M2142" t="n">
        <v>5</v>
      </c>
      <c r="N2142" t="n">
        <v>129.43</v>
      </c>
      <c r="O2142" t="n">
        <v>46469.38</v>
      </c>
      <c r="P2142" t="n">
        <v>303.77</v>
      </c>
      <c r="Q2142" t="n">
        <v>444.56</v>
      </c>
      <c r="R2142" t="n">
        <v>66.75</v>
      </c>
      <c r="S2142" t="n">
        <v>48.21</v>
      </c>
      <c r="T2142" t="n">
        <v>3343.67</v>
      </c>
      <c r="U2142" t="n">
        <v>0.72</v>
      </c>
      <c r="V2142" t="n">
        <v>0.78</v>
      </c>
      <c r="W2142" t="n">
        <v>0.17</v>
      </c>
      <c r="X2142" t="n">
        <v>0.19</v>
      </c>
      <c r="Y2142" t="n">
        <v>1</v>
      </c>
      <c r="Z2142" t="n">
        <v>10</v>
      </c>
    </row>
    <row r="2143">
      <c r="A2143" t="n">
        <v>154</v>
      </c>
      <c r="B2143" t="n">
        <v>145</v>
      </c>
      <c r="C2143" t="inlineStr">
        <is>
          <t xml:space="preserve">CONCLUIDO	</t>
        </is>
      </c>
      <c r="D2143" t="n">
        <v>4.8121</v>
      </c>
      <c r="E2143" t="n">
        <v>20.78</v>
      </c>
      <c r="F2143" t="n">
        <v>17.45</v>
      </c>
      <c r="G2143" t="n">
        <v>149.61</v>
      </c>
      <c r="H2143" t="n">
        <v>1.88</v>
      </c>
      <c r="I2143" t="n">
        <v>7</v>
      </c>
      <c r="J2143" t="n">
        <v>375.59</v>
      </c>
      <c r="K2143" t="n">
        <v>61.2</v>
      </c>
      <c r="L2143" t="n">
        <v>39.5</v>
      </c>
      <c r="M2143" t="n">
        <v>5</v>
      </c>
      <c r="N2143" t="n">
        <v>129.89</v>
      </c>
      <c r="O2143" t="n">
        <v>46556.77</v>
      </c>
      <c r="P2143" t="n">
        <v>303.48</v>
      </c>
      <c r="Q2143" t="n">
        <v>444.55</v>
      </c>
      <c r="R2143" t="n">
        <v>66.43000000000001</v>
      </c>
      <c r="S2143" t="n">
        <v>48.21</v>
      </c>
      <c r="T2143" t="n">
        <v>3186.67</v>
      </c>
      <c r="U2143" t="n">
        <v>0.73</v>
      </c>
      <c r="V2143" t="n">
        <v>0.78</v>
      </c>
      <c r="W2143" t="n">
        <v>0.17</v>
      </c>
      <c r="X2143" t="n">
        <v>0.18</v>
      </c>
      <c r="Y2143" t="n">
        <v>1</v>
      </c>
      <c r="Z2143" t="n">
        <v>10</v>
      </c>
    </row>
    <row r="2144">
      <c r="A2144" t="n">
        <v>155</v>
      </c>
      <c r="B2144" t="n">
        <v>145</v>
      </c>
      <c r="C2144" t="inlineStr">
        <is>
          <t xml:space="preserve">CONCLUIDO	</t>
        </is>
      </c>
      <c r="D2144" t="n">
        <v>4.8134</v>
      </c>
      <c r="E2144" t="n">
        <v>20.78</v>
      </c>
      <c r="F2144" t="n">
        <v>17.45</v>
      </c>
      <c r="G2144" t="n">
        <v>149.56</v>
      </c>
      <c r="H2144" t="n">
        <v>1.88</v>
      </c>
      <c r="I2144" t="n">
        <v>7</v>
      </c>
      <c r="J2144" t="n">
        <v>376.3</v>
      </c>
      <c r="K2144" t="n">
        <v>61.2</v>
      </c>
      <c r="L2144" t="n">
        <v>39.75</v>
      </c>
      <c r="M2144" t="n">
        <v>5</v>
      </c>
      <c r="N2144" t="n">
        <v>130.35</v>
      </c>
      <c r="O2144" t="n">
        <v>46644.44</v>
      </c>
      <c r="P2144" t="n">
        <v>303.51</v>
      </c>
      <c r="Q2144" t="n">
        <v>444.55</v>
      </c>
      <c r="R2144" t="n">
        <v>66.20999999999999</v>
      </c>
      <c r="S2144" t="n">
        <v>48.21</v>
      </c>
      <c r="T2144" t="n">
        <v>3076.31</v>
      </c>
      <c r="U2144" t="n">
        <v>0.73</v>
      </c>
      <c r="V2144" t="n">
        <v>0.78</v>
      </c>
      <c r="W2144" t="n">
        <v>0.18</v>
      </c>
      <c r="X2144" t="n">
        <v>0.17</v>
      </c>
      <c r="Y2144" t="n">
        <v>1</v>
      </c>
      <c r="Z2144" t="n">
        <v>10</v>
      </c>
    </row>
    <row r="2145">
      <c r="A2145" t="n">
        <v>156</v>
      </c>
      <c r="B2145" t="n">
        <v>145</v>
      </c>
      <c r="C2145" t="inlineStr">
        <is>
          <t xml:space="preserve">CONCLUIDO	</t>
        </is>
      </c>
      <c r="D2145" t="n">
        <v>4.8137</v>
      </c>
      <c r="E2145" t="n">
        <v>20.77</v>
      </c>
      <c r="F2145" t="n">
        <v>17.45</v>
      </c>
      <c r="G2145" t="n">
        <v>149.55</v>
      </c>
      <c r="H2145" t="n">
        <v>1.89</v>
      </c>
      <c r="I2145" t="n">
        <v>7</v>
      </c>
      <c r="J2145" t="n">
        <v>377.01</v>
      </c>
      <c r="K2145" t="n">
        <v>61.2</v>
      </c>
      <c r="L2145" t="n">
        <v>40</v>
      </c>
      <c r="M2145" t="n">
        <v>5</v>
      </c>
      <c r="N2145" t="n">
        <v>130.81</v>
      </c>
      <c r="O2145" t="n">
        <v>46732.41</v>
      </c>
      <c r="P2145" t="n">
        <v>303.57</v>
      </c>
      <c r="Q2145" t="n">
        <v>444.55</v>
      </c>
      <c r="R2145" t="n">
        <v>66.17</v>
      </c>
      <c r="S2145" t="n">
        <v>48.21</v>
      </c>
      <c r="T2145" t="n">
        <v>3054.87</v>
      </c>
      <c r="U2145" t="n">
        <v>0.73</v>
      </c>
      <c r="V2145" t="n">
        <v>0.78</v>
      </c>
      <c r="W2145" t="n">
        <v>0.18</v>
      </c>
      <c r="X2145" t="n">
        <v>0.17</v>
      </c>
      <c r="Y2145" t="n">
        <v>1</v>
      </c>
      <c r="Z2145" t="n">
        <v>10</v>
      </c>
    </row>
    <row r="2146">
      <c r="A2146" t="n">
        <v>0</v>
      </c>
      <c r="B2146" t="n">
        <v>65</v>
      </c>
      <c r="C2146" t="inlineStr">
        <is>
          <t xml:space="preserve">CONCLUIDO	</t>
        </is>
      </c>
      <c r="D2146" t="n">
        <v>3.3948</v>
      </c>
      <c r="E2146" t="n">
        <v>29.46</v>
      </c>
      <c r="F2146" t="n">
        <v>22.46</v>
      </c>
      <c r="G2146" t="n">
        <v>7.61</v>
      </c>
      <c r="H2146" t="n">
        <v>0.13</v>
      </c>
      <c r="I2146" t="n">
        <v>177</v>
      </c>
      <c r="J2146" t="n">
        <v>133.21</v>
      </c>
      <c r="K2146" t="n">
        <v>46.47</v>
      </c>
      <c r="L2146" t="n">
        <v>1</v>
      </c>
      <c r="M2146" t="n">
        <v>175</v>
      </c>
      <c r="N2146" t="n">
        <v>20.75</v>
      </c>
      <c r="O2146" t="n">
        <v>16663.42</v>
      </c>
      <c r="P2146" t="n">
        <v>243.11</v>
      </c>
      <c r="Q2146" t="n">
        <v>444.64</v>
      </c>
      <c r="R2146" t="n">
        <v>229.87</v>
      </c>
      <c r="S2146" t="n">
        <v>48.21</v>
      </c>
      <c r="T2146" t="n">
        <v>84055.98</v>
      </c>
      <c r="U2146" t="n">
        <v>0.21</v>
      </c>
      <c r="V2146" t="n">
        <v>0.61</v>
      </c>
      <c r="W2146" t="n">
        <v>0.45</v>
      </c>
      <c r="X2146" t="n">
        <v>5.18</v>
      </c>
      <c r="Y2146" t="n">
        <v>1</v>
      </c>
      <c r="Z2146" t="n">
        <v>10</v>
      </c>
    </row>
    <row r="2147">
      <c r="A2147" t="n">
        <v>1</v>
      </c>
      <c r="B2147" t="n">
        <v>65</v>
      </c>
      <c r="C2147" t="inlineStr">
        <is>
          <t xml:space="preserve">CONCLUIDO	</t>
        </is>
      </c>
      <c r="D2147" t="n">
        <v>3.7239</v>
      </c>
      <c r="E2147" t="n">
        <v>26.85</v>
      </c>
      <c r="F2147" t="n">
        <v>21.08</v>
      </c>
      <c r="G2147" t="n">
        <v>9.58</v>
      </c>
      <c r="H2147" t="n">
        <v>0.17</v>
      </c>
      <c r="I2147" t="n">
        <v>132</v>
      </c>
      <c r="J2147" t="n">
        <v>133.55</v>
      </c>
      <c r="K2147" t="n">
        <v>46.47</v>
      </c>
      <c r="L2147" t="n">
        <v>1.25</v>
      </c>
      <c r="M2147" t="n">
        <v>130</v>
      </c>
      <c r="N2147" t="n">
        <v>20.83</v>
      </c>
      <c r="O2147" t="n">
        <v>16704.7</v>
      </c>
      <c r="P2147" t="n">
        <v>227.45</v>
      </c>
      <c r="Q2147" t="n">
        <v>444.6</v>
      </c>
      <c r="R2147" t="n">
        <v>184.77</v>
      </c>
      <c r="S2147" t="n">
        <v>48.21</v>
      </c>
      <c r="T2147" t="n">
        <v>61730.19</v>
      </c>
      <c r="U2147" t="n">
        <v>0.26</v>
      </c>
      <c r="V2147" t="n">
        <v>0.65</v>
      </c>
      <c r="W2147" t="n">
        <v>0.37</v>
      </c>
      <c r="X2147" t="n">
        <v>3.8</v>
      </c>
      <c r="Y2147" t="n">
        <v>1</v>
      </c>
      <c r="Z2147" t="n">
        <v>10</v>
      </c>
    </row>
    <row r="2148">
      <c r="A2148" t="n">
        <v>2</v>
      </c>
      <c r="B2148" t="n">
        <v>65</v>
      </c>
      <c r="C2148" t="inlineStr">
        <is>
          <t xml:space="preserve">CONCLUIDO	</t>
        </is>
      </c>
      <c r="D2148" t="n">
        <v>3.9394</v>
      </c>
      <c r="E2148" t="n">
        <v>25.38</v>
      </c>
      <c r="F2148" t="n">
        <v>20.32</v>
      </c>
      <c r="G2148" t="n">
        <v>11.5</v>
      </c>
      <c r="H2148" t="n">
        <v>0.2</v>
      </c>
      <c r="I2148" t="n">
        <v>106</v>
      </c>
      <c r="J2148" t="n">
        <v>133.88</v>
      </c>
      <c r="K2148" t="n">
        <v>46.47</v>
      </c>
      <c r="L2148" t="n">
        <v>1.5</v>
      </c>
      <c r="M2148" t="n">
        <v>104</v>
      </c>
      <c r="N2148" t="n">
        <v>20.91</v>
      </c>
      <c r="O2148" t="n">
        <v>16746.01</v>
      </c>
      <c r="P2148" t="n">
        <v>218.54</v>
      </c>
      <c r="Q2148" t="n">
        <v>444.63</v>
      </c>
      <c r="R2148" t="n">
        <v>159.74</v>
      </c>
      <c r="S2148" t="n">
        <v>48.21</v>
      </c>
      <c r="T2148" t="n">
        <v>49346.52</v>
      </c>
      <c r="U2148" t="n">
        <v>0.3</v>
      </c>
      <c r="V2148" t="n">
        <v>0.67</v>
      </c>
      <c r="W2148" t="n">
        <v>0.34</v>
      </c>
      <c r="X2148" t="n">
        <v>3.04</v>
      </c>
      <c r="Y2148" t="n">
        <v>1</v>
      </c>
      <c r="Z2148" t="n">
        <v>10</v>
      </c>
    </row>
    <row r="2149">
      <c r="A2149" t="n">
        <v>3</v>
      </c>
      <c r="B2149" t="n">
        <v>65</v>
      </c>
      <c r="C2149" t="inlineStr">
        <is>
          <t xml:space="preserve">CONCLUIDO	</t>
        </is>
      </c>
      <c r="D2149" t="n">
        <v>4.1079</v>
      </c>
      <c r="E2149" t="n">
        <v>24.34</v>
      </c>
      <c r="F2149" t="n">
        <v>19.77</v>
      </c>
      <c r="G2149" t="n">
        <v>13.48</v>
      </c>
      <c r="H2149" t="n">
        <v>0.23</v>
      </c>
      <c r="I2149" t="n">
        <v>88</v>
      </c>
      <c r="J2149" t="n">
        <v>134.22</v>
      </c>
      <c r="K2149" t="n">
        <v>46.47</v>
      </c>
      <c r="L2149" t="n">
        <v>1.75</v>
      </c>
      <c r="M2149" t="n">
        <v>86</v>
      </c>
      <c r="N2149" t="n">
        <v>21</v>
      </c>
      <c r="O2149" t="n">
        <v>16787.35</v>
      </c>
      <c r="P2149" t="n">
        <v>211.91</v>
      </c>
      <c r="Q2149" t="n">
        <v>444.6</v>
      </c>
      <c r="R2149" t="n">
        <v>141.75</v>
      </c>
      <c r="S2149" t="n">
        <v>48.21</v>
      </c>
      <c r="T2149" t="n">
        <v>40441.66</v>
      </c>
      <c r="U2149" t="n">
        <v>0.34</v>
      </c>
      <c r="V2149" t="n">
        <v>0.6899999999999999</v>
      </c>
      <c r="W2149" t="n">
        <v>0.3</v>
      </c>
      <c r="X2149" t="n">
        <v>2.49</v>
      </c>
      <c r="Y2149" t="n">
        <v>1</v>
      </c>
      <c r="Z2149" t="n">
        <v>10</v>
      </c>
    </row>
    <row r="2150">
      <c r="A2150" t="n">
        <v>4</v>
      </c>
      <c r="B2150" t="n">
        <v>65</v>
      </c>
      <c r="C2150" t="inlineStr">
        <is>
          <t xml:space="preserve">CONCLUIDO	</t>
        </is>
      </c>
      <c r="D2150" t="n">
        <v>4.2247</v>
      </c>
      <c r="E2150" t="n">
        <v>23.67</v>
      </c>
      <c r="F2150" t="n">
        <v>19.42</v>
      </c>
      <c r="G2150" t="n">
        <v>15.33</v>
      </c>
      <c r="H2150" t="n">
        <v>0.26</v>
      </c>
      <c r="I2150" t="n">
        <v>76</v>
      </c>
      <c r="J2150" t="n">
        <v>134.55</v>
      </c>
      <c r="K2150" t="n">
        <v>46.47</v>
      </c>
      <c r="L2150" t="n">
        <v>2</v>
      </c>
      <c r="M2150" t="n">
        <v>74</v>
      </c>
      <c r="N2150" t="n">
        <v>21.09</v>
      </c>
      <c r="O2150" t="n">
        <v>16828.84</v>
      </c>
      <c r="P2150" t="n">
        <v>207.61</v>
      </c>
      <c r="Q2150" t="n">
        <v>444.58</v>
      </c>
      <c r="R2150" t="n">
        <v>130.26</v>
      </c>
      <c r="S2150" t="n">
        <v>48.21</v>
      </c>
      <c r="T2150" t="n">
        <v>34755.56</v>
      </c>
      <c r="U2150" t="n">
        <v>0.37</v>
      </c>
      <c r="V2150" t="n">
        <v>0.7</v>
      </c>
      <c r="W2150" t="n">
        <v>0.29</v>
      </c>
      <c r="X2150" t="n">
        <v>2.14</v>
      </c>
      <c r="Y2150" t="n">
        <v>1</v>
      </c>
      <c r="Z2150" t="n">
        <v>10</v>
      </c>
    </row>
    <row r="2151">
      <c r="A2151" t="n">
        <v>5</v>
      </c>
      <c r="B2151" t="n">
        <v>65</v>
      </c>
      <c r="C2151" t="inlineStr">
        <is>
          <t xml:space="preserve">CONCLUIDO	</t>
        </is>
      </c>
      <c r="D2151" t="n">
        <v>4.332</v>
      </c>
      <c r="E2151" t="n">
        <v>23.08</v>
      </c>
      <c r="F2151" t="n">
        <v>19.11</v>
      </c>
      <c r="G2151" t="n">
        <v>17.37</v>
      </c>
      <c r="H2151" t="n">
        <v>0.29</v>
      </c>
      <c r="I2151" t="n">
        <v>66</v>
      </c>
      <c r="J2151" t="n">
        <v>134.89</v>
      </c>
      <c r="K2151" t="n">
        <v>46.47</v>
      </c>
      <c r="L2151" t="n">
        <v>2.25</v>
      </c>
      <c r="M2151" t="n">
        <v>64</v>
      </c>
      <c r="N2151" t="n">
        <v>21.17</v>
      </c>
      <c r="O2151" t="n">
        <v>16870.25</v>
      </c>
      <c r="P2151" t="n">
        <v>203.69</v>
      </c>
      <c r="Q2151" t="n">
        <v>444.61</v>
      </c>
      <c r="R2151" t="n">
        <v>120.04</v>
      </c>
      <c r="S2151" t="n">
        <v>48.21</v>
      </c>
      <c r="T2151" t="n">
        <v>29694.65</v>
      </c>
      <c r="U2151" t="n">
        <v>0.4</v>
      </c>
      <c r="V2151" t="n">
        <v>0.71</v>
      </c>
      <c r="W2151" t="n">
        <v>0.27</v>
      </c>
      <c r="X2151" t="n">
        <v>1.83</v>
      </c>
      <c r="Y2151" t="n">
        <v>1</v>
      </c>
      <c r="Z2151" t="n">
        <v>10</v>
      </c>
    </row>
    <row r="2152">
      <c r="A2152" t="n">
        <v>6</v>
      </c>
      <c r="B2152" t="n">
        <v>65</v>
      </c>
      <c r="C2152" t="inlineStr">
        <is>
          <t xml:space="preserve">CONCLUIDO	</t>
        </is>
      </c>
      <c r="D2152" t="n">
        <v>4.412</v>
      </c>
      <c r="E2152" t="n">
        <v>22.67</v>
      </c>
      <c r="F2152" t="n">
        <v>18.88</v>
      </c>
      <c r="G2152" t="n">
        <v>19.2</v>
      </c>
      <c r="H2152" t="n">
        <v>0.33</v>
      </c>
      <c r="I2152" t="n">
        <v>59</v>
      </c>
      <c r="J2152" t="n">
        <v>135.22</v>
      </c>
      <c r="K2152" t="n">
        <v>46.47</v>
      </c>
      <c r="L2152" t="n">
        <v>2.5</v>
      </c>
      <c r="M2152" t="n">
        <v>57</v>
      </c>
      <c r="N2152" t="n">
        <v>21.26</v>
      </c>
      <c r="O2152" t="n">
        <v>16911.68</v>
      </c>
      <c r="P2152" t="n">
        <v>200.6</v>
      </c>
      <c r="Q2152" t="n">
        <v>444.58</v>
      </c>
      <c r="R2152" t="n">
        <v>112.42</v>
      </c>
      <c r="S2152" t="n">
        <v>48.21</v>
      </c>
      <c r="T2152" t="n">
        <v>25921.56</v>
      </c>
      <c r="U2152" t="n">
        <v>0.43</v>
      </c>
      <c r="V2152" t="n">
        <v>0.72</v>
      </c>
      <c r="W2152" t="n">
        <v>0.26</v>
      </c>
      <c r="X2152" t="n">
        <v>1.6</v>
      </c>
      <c r="Y2152" t="n">
        <v>1</v>
      </c>
      <c r="Z2152" t="n">
        <v>10</v>
      </c>
    </row>
    <row r="2153">
      <c r="A2153" t="n">
        <v>7</v>
      </c>
      <c r="B2153" t="n">
        <v>65</v>
      </c>
      <c r="C2153" t="inlineStr">
        <is>
          <t xml:space="preserve">CONCLUIDO	</t>
        </is>
      </c>
      <c r="D2153" t="n">
        <v>4.5103</v>
      </c>
      <c r="E2153" t="n">
        <v>22.17</v>
      </c>
      <c r="F2153" t="n">
        <v>18.55</v>
      </c>
      <c r="G2153" t="n">
        <v>21</v>
      </c>
      <c r="H2153" t="n">
        <v>0.36</v>
      </c>
      <c r="I2153" t="n">
        <v>53</v>
      </c>
      <c r="J2153" t="n">
        <v>135.56</v>
      </c>
      <c r="K2153" t="n">
        <v>46.47</v>
      </c>
      <c r="L2153" t="n">
        <v>2.75</v>
      </c>
      <c r="M2153" t="n">
        <v>51</v>
      </c>
      <c r="N2153" t="n">
        <v>21.34</v>
      </c>
      <c r="O2153" t="n">
        <v>16953.14</v>
      </c>
      <c r="P2153" t="n">
        <v>196.28</v>
      </c>
      <c r="Q2153" t="n">
        <v>444.61</v>
      </c>
      <c r="R2153" t="n">
        <v>101.8</v>
      </c>
      <c r="S2153" t="n">
        <v>48.21</v>
      </c>
      <c r="T2153" t="n">
        <v>20638</v>
      </c>
      <c r="U2153" t="n">
        <v>0.47</v>
      </c>
      <c r="V2153" t="n">
        <v>0.74</v>
      </c>
      <c r="W2153" t="n">
        <v>0.23</v>
      </c>
      <c r="X2153" t="n">
        <v>1.27</v>
      </c>
      <c r="Y2153" t="n">
        <v>1</v>
      </c>
      <c r="Z2153" t="n">
        <v>10</v>
      </c>
    </row>
    <row r="2154">
      <c r="A2154" t="n">
        <v>8</v>
      </c>
      <c r="B2154" t="n">
        <v>65</v>
      </c>
      <c r="C2154" t="inlineStr">
        <is>
          <t xml:space="preserve">CONCLUIDO	</t>
        </is>
      </c>
      <c r="D2154" t="n">
        <v>4.4782</v>
      </c>
      <c r="E2154" t="n">
        <v>22.33</v>
      </c>
      <c r="F2154" t="n">
        <v>18.82</v>
      </c>
      <c r="G2154" t="n">
        <v>23.04</v>
      </c>
      <c r="H2154" t="n">
        <v>0.39</v>
      </c>
      <c r="I2154" t="n">
        <v>49</v>
      </c>
      <c r="J2154" t="n">
        <v>135.9</v>
      </c>
      <c r="K2154" t="n">
        <v>46.47</v>
      </c>
      <c r="L2154" t="n">
        <v>3</v>
      </c>
      <c r="M2154" t="n">
        <v>47</v>
      </c>
      <c r="N2154" t="n">
        <v>21.43</v>
      </c>
      <c r="O2154" t="n">
        <v>16994.64</v>
      </c>
      <c r="P2154" t="n">
        <v>198.92</v>
      </c>
      <c r="Q2154" t="n">
        <v>444.61</v>
      </c>
      <c r="R2154" t="n">
        <v>111.58</v>
      </c>
      <c r="S2154" t="n">
        <v>48.21</v>
      </c>
      <c r="T2154" t="n">
        <v>25551.94</v>
      </c>
      <c r="U2154" t="n">
        <v>0.43</v>
      </c>
      <c r="V2154" t="n">
        <v>0.73</v>
      </c>
      <c r="W2154" t="n">
        <v>0.24</v>
      </c>
      <c r="X2154" t="n">
        <v>1.54</v>
      </c>
      <c r="Y2154" t="n">
        <v>1</v>
      </c>
      <c r="Z2154" t="n">
        <v>10</v>
      </c>
    </row>
    <row r="2155">
      <c r="A2155" t="n">
        <v>9</v>
      </c>
      <c r="B2155" t="n">
        <v>65</v>
      </c>
      <c r="C2155" t="inlineStr">
        <is>
          <t xml:space="preserve">CONCLUIDO	</t>
        </is>
      </c>
      <c r="D2155" t="n">
        <v>4.5471</v>
      </c>
      <c r="E2155" t="n">
        <v>21.99</v>
      </c>
      <c r="F2155" t="n">
        <v>18.59</v>
      </c>
      <c r="G2155" t="n">
        <v>24.78</v>
      </c>
      <c r="H2155" t="n">
        <v>0.42</v>
      </c>
      <c r="I2155" t="n">
        <v>45</v>
      </c>
      <c r="J2155" t="n">
        <v>136.23</v>
      </c>
      <c r="K2155" t="n">
        <v>46.47</v>
      </c>
      <c r="L2155" t="n">
        <v>3.25</v>
      </c>
      <c r="M2155" t="n">
        <v>43</v>
      </c>
      <c r="N2155" t="n">
        <v>21.52</v>
      </c>
      <c r="O2155" t="n">
        <v>17036.16</v>
      </c>
      <c r="P2155" t="n">
        <v>195.7</v>
      </c>
      <c r="Q2155" t="n">
        <v>444.61</v>
      </c>
      <c r="R2155" t="n">
        <v>103.42</v>
      </c>
      <c r="S2155" t="n">
        <v>48.21</v>
      </c>
      <c r="T2155" t="n">
        <v>21488.13</v>
      </c>
      <c r="U2155" t="n">
        <v>0.47</v>
      </c>
      <c r="V2155" t="n">
        <v>0.73</v>
      </c>
      <c r="W2155" t="n">
        <v>0.24</v>
      </c>
      <c r="X2155" t="n">
        <v>1.31</v>
      </c>
      <c r="Y2155" t="n">
        <v>1</v>
      </c>
      <c r="Z2155" t="n">
        <v>10</v>
      </c>
    </row>
    <row r="2156">
      <c r="A2156" t="n">
        <v>10</v>
      </c>
      <c r="B2156" t="n">
        <v>65</v>
      </c>
      <c r="C2156" t="inlineStr">
        <is>
          <t xml:space="preserve">CONCLUIDO	</t>
        </is>
      </c>
      <c r="D2156" t="n">
        <v>4.6022</v>
      </c>
      <c r="E2156" t="n">
        <v>21.73</v>
      </c>
      <c r="F2156" t="n">
        <v>18.43</v>
      </c>
      <c r="G2156" t="n">
        <v>26.97</v>
      </c>
      <c r="H2156" t="n">
        <v>0.45</v>
      </c>
      <c r="I2156" t="n">
        <v>41</v>
      </c>
      <c r="J2156" t="n">
        <v>136.57</v>
      </c>
      <c r="K2156" t="n">
        <v>46.47</v>
      </c>
      <c r="L2156" t="n">
        <v>3.5</v>
      </c>
      <c r="M2156" t="n">
        <v>39</v>
      </c>
      <c r="N2156" t="n">
        <v>21.6</v>
      </c>
      <c r="O2156" t="n">
        <v>17077.72</v>
      </c>
      <c r="P2156" t="n">
        <v>193.47</v>
      </c>
      <c r="Q2156" t="n">
        <v>444.56</v>
      </c>
      <c r="R2156" t="n">
        <v>98.38</v>
      </c>
      <c r="S2156" t="n">
        <v>48.21</v>
      </c>
      <c r="T2156" t="n">
        <v>18988.87</v>
      </c>
      <c r="U2156" t="n">
        <v>0.49</v>
      </c>
      <c r="V2156" t="n">
        <v>0.74</v>
      </c>
      <c r="W2156" t="n">
        <v>0.23</v>
      </c>
      <c r="X2156" t="n">
        <v>1.16</v>
      </c>
      <c r="Y2156" t="n">
        <v>1</v>
      </c>
      <c r="Z2156" t="n">
        <v>10</v>
      </c>
    </row>
    <row r="2157">
      <c r="A2157" t="n">
        <v>11</v>
      </c>
      <c r="B2157" t="n">
        <v>65</v>
      </c>
      <c r="C2157" t="inlineStr">
        <is>
          <t xml:space="preserve">CONCLUIDO	</t>
        </is>
      </c>
      <c r="D2157" t="n">
        <v>4.6383</v>
      </c>
      <c r="E2157" t="n">
        <v>21.56</v>
      </c>
      <c r="F2157" t="n">
        <v>18.34</v>
      </c>
      <c r="G2157" t="n">
        <v>28.97</v>
      </c>
      <c r="H2157" t="n">
        <v>0.48</v>
      </c>
      <c r="I2157" t="n">
        <v>38</v>
      </c>
      <c r="J2157" t="n">
        <v>136.91</v>
      </c>
      <c r="K2157" t="n">
        <v>46.47</v>
      </c>
      <c r="L2157" t="n">
        <v>3.75</v>
      </c>
      <c r="M2157" t="n">
        <v>36</v>
      </c>
      <c r="N2157" t="n">
        <v>21.69</v>
      </c>
      <c r="O2157" t="n">
        <v>17119.3</v>
      </c>
      <c r="P2157" t="n">
        <v>191.92</v>
      </c>
      <c r="Q2157" t="n">
        <v>444.57</v>
      </c>
      <c r="R2157" t="n">
        <v>95.41</v>
      </c>
      <c r="S2157" t="n">
        <v>48.21</v>
      </c>
      <c r="T2157" t="n">
        <v>17518.45</v>
      </c>
      <c r="U2157" t="n">
        <v>0.51</v>
      </c>
      <c r="V2157" t="n">
        <v>0.74</v>
      </c>
      <c r="W2157" t="n">
        <v>0.23</v>
      </c>
      <c r="X2157" t="n">
        <v>1.07</v>
      </c>
      <c r="Y2157" t="n">
        <v>1</v>
      </c>
      <c r="Z2157" t="n">
        <v>10</v>
      </c>
    </row>
    <row r="2158">
      <c r="A2158" t="n">
        <v>12</v>
      </c>
      <c r="B2158" t="n">
        <v>65</v>
      </c>
      <c r="C2158" t="inlineStr">
        <is>
          <t xml:space="preserve">CONCLUIDO	</t>
        </is>
      </c>
      <c r="D2158" t="n">
        <v>4.6627</v>
      </c>
      <c r="E2158" t="n">
        <v>21.45</v>
      </c>
      <c r="F2158" t="n">
        <v>18.29</v>
      </c>
      <c r="G2158" t="n">
        <v>30.48</v>
      </c>
      <c r="H2158" t="n">
        <v>0.52</v>
      </c>
      <c r="I2158" t="n">
        <v>36</v>
      </c>
      <c r="J2158" t="n">
        <v>137.25</v>
      </c>
      <c r="K2158" t="n">
        <v>46.47</v>
      </c>
      <c r="L2158" t="n">
        <v>4</v>
      </c>
      <c r="M2158" t="n">
        <v>34</v>
      </c>
      <c r="N2158" t="n">
        <v>21.78</v>
      </c>
      <c r="O2158" t="n">
        <v>17160.92</v>
      </c>
      <c r="P2158" t="n">
        <v>190.78</v>
      </c>
      <c r="Q2158" t="n">
        <v>444.57</v>
      </c>
      <c r="R2158" t="n">
        <v>93.52</v>
      </c>
      <c r="S2158" t="n">
        <v>48.21</v>
      </c>
      <c r="T2158" t="n">
        <v>16582.52</v>
      </c>
      <c r="U2158" t="n">
        <v>0.52</v>
      </c>
      <c r="V2158" t="n">
        <v>0.75</v>
      </c>
      <c r="W2158" t="n">
        <v>0.22</v>
      </c>
      <c r="X2158" t="n">
        <v>1.01</v>
      </c>
      <c r="Y2158" t="n">
        <v>1</v>
      </c>
      <c r="Z2158" t="n">
        <v>10</v>
      </c>
    </row>
    <row r="2159">
      <c r="A2159" t="n">
        <v>13</v>
      </c>
      <c r="B2159" t="n">
        <v>65</v>
      </c>
      <c r="C2159" t="inlineStr">
        <is>
          <t xml:space="preserve">CONCLUIDO	</t>
        </is>
      </c>
      <c r="D2159" t="n">
        <v>4.7034</v>
      </c>
      <c r="E2159" t="n">
        <v>21.26</v>
      </c>
      <c r="F2159" t="n">
        <v>18.18</v>
      </c>
      <c r="G2159" t="n">
        <v>33.06</v>
      </c>
      <c r="H2159" t="n">
        <v>0.55</v>
      </c>
      <c r="I2159" t="n">
        <v>33</v>
      </c>
      <c r="J2159" t="n">
        <v>137.58</v>
      </c>
      <c r="K2159" t="n">
        <v>46.47</v>
      </c>
      <c r="L2159" t="n">
        <v>4.25</v>
      </c>
      <c r="M2159" t="n">
        <v>31</v>
      </c>
      <c r="N2159" t="n">
        <v>21.87</v>
      </c>
      <c r="O2159" t="n">
        <v>17202.57</v>
      </c>
      <c r="P2159" t="n">
        <v>188.81</v>
      </c>
      <c r="Q2159" t="n">
        <v>444.55</v>
      </c>
      <c r="R2159" t="n">
        <v>90.12</v>
      </c>
      <c r="S2159" t="n">
        <v>48.21</v>
      </c>
      <c r="T2159" t="n">
        <v>14899.42</v>
      </c>
      <c r="U2159" t="n">
        <v>0.53</v>
      </c>
      <c r="V2159" t="n">
        <v>0.75</v>
      </c>
      <c r="W2159" t="n">
        <v>0.22</v>
      </c>
      <c r="X2159" t="n">
        <v>0.91</v>
      </c>
      <c r="Y2159" t="n">
        <v>1</v>
      </c>
      <c r="Z2159" t="n">
        <v>10</v>
      </c>
    </row>
    <row r="2160">
      <c r="A2160" t="n">
        <v>14</v>
      </c>
      <c r="B2160" t="n">
        <v>65</v>
      </c>
      <c r="C2160" t="inlineStr">
        <is>
          <t xml:space="preserve">CONCLUIDO	</t>
        </is>
      </c>
      <c r="D2160" t="n">
        <v>4.7302</v>
      </c>
      <c r="E2160" t="n">
        <v>21.14</v>
      </c>
      <c r="F2160" t="n">
        <v>18.12</v>
      </c>
      <c r="G2160" t="n">
        <v>35.06</v>
      </c>
      <c r="H2160" t="n">
        <v>0.58</v>
      </c>
      <c r="I2160" t="n">
        <v>31</v>
      </c>
      <c r="J2160" t="n">
        <v>137.92</v>
      </c>
      <c r="K2160" t="n">
        <v>46.47</v>
      </c>
      <c r="L2160" t="n">
        <v>4.5</v>
      </c>
      <c r="M2160" t="n">
        <v>29</v>
      </c>
      <c r="N2160" t="n">
        <v>21.95</v>
      </c>
      <c r="O2160" t="n">
        <v>17244.24</v>
      </c>
      <c r="P2160" t="n">
        <v>187.87</v>
      </c>
      <c r="Q2160" t="n">
        <v>444.56</v>
      </c>
      <c r="R2160" t="n">
        <v>87.98</v>
      </c>
      <c r="S2160" t="n">
        <v>48.21</v>
      </c>
      <c r="T2160" t="n">
        <v>13841.4</v>
      </c>
      <c r="U2160" t="n">
        <v>0.55</v>
      </c>
      <c r="V2160" t="n">
        <v>0.75</v>
      </c>
      <c r="W2160" t="n">
        <v>0.21</v>
      </c>
      <c r="X2160" t="n">
        <v>0.84</v>
      </c>
      <c r="Y2160" t="n">
        <v>1</v>
      </c>
      <c r="Z2160" t="n">
        <v>10</v>
      </c>
    </row>
    <row r="2161">
      <c r="A2161" t="n">
        <v>15</v>
      </c>
      <c r="B2161" t="n">
        <v>65</v>
      </c>
      <c r="C2161" t="inlineStr">
        <is>
          <t xml:space="preserve">CONCLUIDO	</t>
        </is>
      </c>
      <c r="D2161" t="n">
        <v>4.7421</v>
      </c>
      <c r="E2161" t="n">
        <v>21.09</v>
      </c>
      <c r="F2161" t="n">
        <v>18.09</v>
      </c>
      <c r="G2161" t="n">
        <v>36.18</v>
      </c>
      <c r="H2161" t="n">
        <v>0.61</v>
      </c>
      <c r="I2161" t="n">
        <v>30</v>
      </c>
      <c r="J2161" t="n">
        <v>138.26</v>
      </c>
      <c r="K2161" t="n">
        <v>46.47</v>
      </c>
      <c r="L2161" t="n">
        <v>4.75</v>
      </c>
      <c r="M2161" t="n">
        <v>28</v>
      </c>
      <c r="N2161" t="n">
        <v>22.04</v>
      </c>
      <c r="O2161" t="n">
        <v>17285.95</v>
      </c>
      <c r="P2161" t="n">
        <v>186.94</v>
      </c>
      <c r="Q2161" t="n">
        <v>444.55</v>
      </c>
      <c r="R2161" t="n">
        <v>87.11</v>
      </c>
      <c r="S2161" t="n">
        <v>48.21</v>
      </c>
      <c r="T2161" t="n">
        <v>13410.41</v>
      </c>
      <c r="U2161" t="n">
        <v>0.55</v>
      </c>
      <c r="V2161" t="n">
        <v>0.75</v>
      </c>
      <c r="W2161" t="n">
        <v>0.21</v>
      </c>
      <c r="X2161" t="n">
        <v>0.8100000000000001</v>
      </c>
      <c r="Y2161" t="n">
        <v>1</v>
      </c>
      <c r="Z2161" t="n">
        <v>10</v>
      </c>
    </row>
    <row r="2162">
      <c r="A2162" t="n">
        <v>16</v>
      </c>
      <c r="B2162" t="n">
        <v>65</v>
      </c>
      <c r="C2162" t="inlineStr">
        <is>
          <t xml:space="preserve">CONCLUIDO	</t>
        </is>
      </c>
      <c r="D2162" t="n">
        <v>4.7731</v>
      </c>
      <c r="E2162" t="n">
        <v>20.95</v>
      </c>
      <c r="F2162" t="n">
        <v>18.01</v>
      </c>
      <c r="G2162" t="n">
        <v>38.59</v>
      </c>
      <c r="H2162" t="n">
        <v>0.64</v>
      </c>
      <c r="I2162" t="n">
        <v>28</v>
      </c>
      <c r="J2162" t="n">
        <v>138.6</v>
      </c>
      <c r="K2162" t="n">
        <v>46.47</v>
      </c>
      <c r="L2162" t="n">
        <v>5</v>
      </c>
      <c r="M2162" t="n">
        <v>26</v>
      </c>
      <c r="N2162" t="n">
        <v>22.13</v>
      </c>
      <c r="O2162" t="n">
        <v>17327.69</v>
      </c>
      <c r="P2162" t="n">
        <v>185.42</v>
      </c>
      <c r="Q2162" t="n">
        <v>444.58</v>
      </c>
      <c r="R2162" t="n">
        <v>84.33</v>
      </c>
      <c r="S2162" t="n">
        <v>48.21</v>
      </c>
      <c r="T2162" t="n">
        <v>12028.31</v>
      </c>
      <c r="U2162" t="n">
        <v>0.57</v>
      </c>
      <c r="V2162" t="n">
        <v>0.76</v>
      </c>
      <c r="W2162" t="n">
        <v>0.21</v>
      </c>
      <c r="X2162" t="n">
        <v>0.73</v>
      </c>
      <c r="Y2162" t="n">
        <v>1</v>
      </c>
      <c r="Z2162" t="n">
        <v>10</v>
      </c>
    </row>
    <row r="2163">
      <c r="A2163" t="n">
        <v>17</v>
      </c>
      <c r="B2163" t="n">
        <v>65</v>
      </c>
      <c r="C2163" t="inlineStr">
        <is>
          <t xml:space="preserve">CONCLUIDO	</t>
        </is>
      </c>
      <c r="D2163" t="n">
        <v>4.7988</v>
      </c>
      <c r="E2163" t="n">
        <v>20.84</v>
      </c>
      <c r="F2163" t="n">
        <v>17.92</v>
      </c>
      <c r="G2163" t="n">
        <v>39.83</v>
      </c>
      <c r="H2163" t="n">
        <v>0.67</v>
      </c>
      <c r="I2163" t="n">
        <v>27</v>
      </c>
      <c r="J2163" t="n">
        <v>138.94</v>
      </c>
      <c r="K2163" t="n">
        <v>46.47</v>
      </c>
      <c r="L2163" t="n">
        <v>5.25</v>
      </c>
      <c r="M2163" t="n">
        <v>25</v>
      </c>
      <c r="N2163" t="n">
        <v>22.22</v>
      </c>
      <c r="O2163" t="n">
        <v>17369.47</v>
      </c>
      <c r="P2163" t="n">
        <v>183.82</v>
      </c>
      <c r="Q2163" t="n">
        <v>444.55</v>
      </c>
      <c r="R2163" t="n">
        <v>81.87</v>
      </c>
      <c r="S2163" t="n">
        <v>48.21</v>
      </c>
      <c r="T2163" t="n">
        <v>10804.49</v>
      </c>
      <c r="U2163" t="n">
        <v>0.59</v>
      </c>
      <c r="V2163" t="n">
        <v>0.76</v>
      </c>
      <c r="W2163" t="n">
        <v>0.19</v>
      </c>
      <c r="X2163" t="n">
        <v>0.65</v>
      </c>
      <c r="Y2163" t="n">
        <v>1</v>
      </c>
      <c r="Z2163" t="n">
        <v>10</v>
      </c>
    </row>
    <row r="2164">
      <c r="A2164" t="n">
        <v>18</v>
      </c>
      <c r="B2164" t="n">
        <v>65</v>
      </c>
      <c r="C2164" t="inlineStr">
        <is>
          <t xml:space="preserve">CONCLUIDO	</t>
        </is>
      </c>
      <c r="D2164" t="n">
        <v>4.7915</v>
      </c>
      <c r="E2164" t="n">
        <v>20.87</v>
      </c>
      <c r="F2164" t="n">
        <v>18.01</v>
      </c>
      <c r="G2164" t="n">
        <v>43.22</v>
      </c>
      <c r="H2164" t="n">
        <v>0.7</v>
      </c>
      <c r="I2164" t="n">
        <v>25</v>
      </c>
      <c r="J2164" t="n">
        <v>139.28</v>
      </c>
      <c r="K2164" t="n">
        <v>46.47</v>
      </c>
      <c r="L2164" t="n">
        <v>5.5</v>
      </c>
      <c r="M2164" t="n">
        <v>23</v>
      </c>
      <c r="N2164" t="n">
        <v>22.31</v>
      </c>
      <c r="O2164" t="n">
        <v>17411.27</v>
      </c>
      <c r="P2164" t="n">
        <v>184.19</v>
      </c>
      <c r="Q2164" t="n">
        <v>444.59</v>
      </c>
      <c r="R2164" t="n">
        <v>84.48</v>
      </c>
      <c r="S2164" t="n">
        <v>48.21</v>
      </c>
      <c r="T2164" t="n">
        <v>12119.2</v>
      </c>
      <c r="U2164" t="n">
        <v>0.57</v>
      </c>
      <c r="V2164" t="n">
        <v>0.76</v>
      </c>
      <c r="W2164" t="n">
        <v>0.21</v>
      </c>
      <c r="X2164" t="n">
        <v>0.73</v>
      </c>
      <c r="Y2164" t="n">
        <v>1</v>
      </c>
      <c r="Z2164" t="n">
        <v>10</v>
      </c>
    </row>
    <row r="2165">
      <c r="A2165" t="n">
        <v>19</v>
      </c>
      <c r="B2165" t="n">
        <v>65</v>
      </c>
      <c r="C2165" t="inlineStr">
        <is>
          <t xml:space="preserve">CONCLUIDO	</t>
        </is>
      </c>
      <c r="D2165" t="n">
        <v>4.8128</v>
      </c>
      <c r="E2165" t="n">
        <v>20.78</v>
      </c>
      <c r="F2165" t="n">
        <v>17.94</v>
      </c>
      <c r="G2165" t="n">
        <v>44.86</v>
      </c>
      <c r="H2165" t="n">
        <v>0.73</v>
      </c>
      <c r="I2165" t="n">
        <v>24</v>
      </c>
      <c r="J2165" t="n">
        <v>139.61</v>
      </c>
      <c r="K2165" t="n">
        <v>46.47</v>
      </c>
      <c r="L2165" t="n">
        <v>5.75</v>
      </c>
      <c r="M2165" t="n">
        <v>22</v>
      </c>
      <c r="N2165" t="n">
        <v>22.4</v>
      </c>
      <c r="O2165" t="n">
        <v>17453.1</v>
      </c>
      <c r="P2165" t="n">
        <v>183.08</v>
      </c>
      <c r="Q2165" t="n">
        <v>444.56</v>
      </c>
      <c r="R2165" t="n">
        <v>82.52</v>
      </c>
      <c r="S2165" t="n">
        <v>48.21</v>
      </c>
      <c r="T2165" t="n">
        <v>11145.17</v>
      </c>
      <c r="U2165" t="n">
        <v>0.58</v>
      </c>
      <c r="V2165" t="n">
        <v>0.76</v>
      </c>
      <c r="W2165" t="n">
        <v>0.2</v>
      </c>
      <c r="X2165" t="n">
        <v>0.67</v>
      </c>
      <c r="Y2165" t="n">
        <v>1</v>
      </c>
      <c r="Z2165" t="n">
        <v>10</v>
      </c>
    </row>
    <row r="2166">
      <c r="A2166" t="n">
        <v>20</v>
      </c>
      <c r="B2166" t="n">
        <v>65</v>
      </c>
      <c r="C2166" t="inlineStr">
        <is>
          <t xml:space="preserve">CONCLUIDO	</t>
        </is>
      </c>
      <c r="D2166" t="n">
        <v>4.8276</v>
      </c>
      <c r="E2166" t="n">
        <v>20.71</v>
      </c>
      <c r="F2166" t="n">
        <v>17.91</v>
      </c>
      <c r="G2166" t="n">
        <v>46.72</v>
      </c>
      <c r="H2166" t="n">
        <v>0.76</v>
      </c>
      <c r="I2166" t="n">
        <v>23</v>
      </c>
      <c r="J2166" t="n">
        <v>139.95</v>
      </c>
      <c r="K2166" t="n">
        <v>46.47</v>
      </c>
      <c r="L2166" t="n">
        <v>6</v>
      </c>
      <c r="M2166" t="n">
        <v>21</v>
      </c>
      <c r="N2166" t="n">
        <v>22.49</v>
      </c>
      <c r="O2166" t="n">
        <v>17494.97</v>
      </c>
      <c r="P2166" t="n">
        <v>181.96</v>
      </c>
      <c r="Q2166" t="n">
        <v>444.57</v>
      </c>
      <c r="R2166" t="n">
        <v>81.31</v>
      </c>
      <c r="S2166" t="n">
        <v>48.21</v>
      </c>
      <c r="T2166" t="n">
        <v>10545.36</v>
      </c>
      <c r="U2166" t="n">
        <v>0.59</v>
      </c>
      <c r="V2166" t="n">
        <v>0.76</v>
      </c>
      <c r="W2166" t="n">
        <v>0.2</v>
      </c>
      <c r="X2166" t="n">
        <v>0.63</v>
      </c>
      <c r="Y2166" t="n">
        <v>1</v>
      </c>
      <c r="Z2166" t="n">
        <v>10</v>
      </c>
    </row>
    <row r="2167">
      <c r="A2167" t="n">
        <v>21</v>
      </c>
      <c r="B2167" t="n">
        <v>65</v>
      </c>
      <c r="C2167" t="inlineStr">
        <is>
          <t xml:space="preserve">CONCLUIDO	</t>
        </is>
      </c>
      <c r="D2167" t="n">
        <v>4.8402</v>
      </c>
      <c r="E2167" t="n">
        <v>20.66</v>
      </c>
      <c r="F2167" t="n">
        <v>17.88</v>
      </c>
      <c r="G2167" t="n">
        <v>48.77</v>
      </c>
      <c r="H2167" t="n">
        <v>0.79</v>
      </c>
      <c r="I2167" t="n">
        <v>22</v>
      </c>
      <c r="J2167" t="n">
        <v>140.29</v>
      </c>
      <c r="K2167" t="n">
        <v>46.47</v>
      </c>
      <c r="L2167" t="n">
        <v>6.25</v>
      </c>
      <c r="M2167" t="n">
        <v>20</v>
      </c>
      <c r="N2167" t="n">
        <v>22.58</v>
      </c>
      <c r="O2167" t="n">
        <v>17536.87</v>
      </c>
      <c r="P2167" t="n">
        <v>181.43</v>
      </c>
      <c r="Q2167" t="n">
        <v>444.57</v>
      </c>
      <c r="R2167" t="n">
        <v>80.31</v>
      </c>
      <c r="S2167" t="n">
        <v>48.21</v>
      </c>
      <c r="T2167" t="n">
        <v>10048.52</v>
      </c>
      <c r="U2167" t="n">
        <v>0.6</v>
      </c>
      <c r="V2167" t="n">
        <v>0.76</v>
      </c>
      <c r="W2167" t="n">
        <v>0.2</v>
      </c>
      <c r="X2167" t="n">
        <v>0.6</v>
      </c>
      <c r="Y2167" t="n">
        <v>1</v>
      </c>
      <c r="Z2167" t="n">
        <v>10</v>
      </c>
    </row>
    <row r="2168">
      <c r="A2168" t="n">
        <v>22</v>
      </c>
      <c r="B2168" t="n">
        <v>65</v>
      </c>
      <c r="C2168" t="inlineStr">
        <is>
          <t xml:space="preserve">CONCLUIDO	</t>
        </is>
      </c>
      <c r="D2168" t="n">
        <v>4.8531</v>
      </c>
      <c r="E2168" t="n">
        <v>20.61</v>
      </c>
      <c r="F2168" t="n">
        <v>17.85</v>
      </c>
      <c r="G2168" t="n">
        <v>51.01</v>
      </c>
      <c r="H2168" t="n">
        <v>0.82</v>
      </c>
      <c r="I2168" t="n">
        <v>21</v>
      </c>
      <c r="J2168" t="n">
        <v>140.63</v>
      </c>
      <c r="K2168" t="n">
        <v>46.47</v>
      </c>
      <c r="L2168" t="n">
        <v>6.5</v>
      </c>
      <c r="M2168" t="n">
        <v>19</v>
      </c>
      <c r="N2168" t="n">
        <v>22.67</v>
      </c>
      <c r="O2168" t="n">
        <v>17578.8</v>
      </c>
      <c r="P2168" t="n">
        <v>179.83</v>
      </c>
      <c r="Q2168" t="n">
        <v>444.56</v>
      </c>
      <c r="R2168" t="n">
        <v>79.47</v>
      </c>
      <c r="S2168" t="n">
        <v>48.21</v>
      </c>
      <c r="T2168" t="n">
        <v>9634.73</v>
      </c>
      <c r="U2168" t="n">
        <v>0.61</v>
      </c>
      <c r="V2168" t="n">
        <v>0.76</v>
      </c>
      <c r="W2168" t="n">
        <v>0.2</v>
      </c>
      <c r="X2168" t="n">
        <v>0.58</v>
      </c>
      <c r="Y2168" t="n">
        <v>1</v>
      </c>
      <c r="Z2168" t="n">
        <v>10</v>
      </c>
    </row>
    <row r="2169">
      <c r="A2169" t="n">
        <v>23</v>
      </c>
      <c r="B2169" t="n">
        <v>65</v>
      </c>
      <c r="C2169" t="inlineStr">
        <is>
          <t xml:space="preserve">CONCLUIDO	</t>
        </is>
      </c>
      <c r="D2169" t="n">
        <v>4.8546</v>
      </c>
      <c r="E2169" t="n">
        <v>20.6</v>
      </c>
      <c r="F2169" t="n">
        <v>17.85</v>
      </c>
      <c r="G2169" t="n">
        <v>50.99</v>
      </c>
      <c r="H2169" t="n">
        <v>0.85</v>
      </c>
      <c r="I2169" t="n">
        <v>21</v>
      </c>
      <c r="J2169" t="n">
        <v>140.97</v>
      </c>
      <c r="K2169" t="n">
        <v>46.47</v>
      </c>
      <c r="L2169" t="n">
        <v>6.75</v>
      </c>
      <c r="M2169" t="n">
        <v>19</v>
      </c>
      <c r="N2169" t="n">
        <v>22.76</v>
      </c>
      <c r="O2169" t="n">
        <v>17620.76</v>
      </c>
      <c r="P2169" t="n">
        <v>179.85</v>
      </c>
      <c r="Q2169" t="n">
        <v>444.55</v>
      </c>
      <c r="R2169" t="n">
        <v>79.19</v>
      </c>
      <c r="S2169" t="n">
        <v>48.21</v>
      </c>
      <c r="T2169" t="n">
        <v>9495.799999999999</v>
      </c>
      <c r="U2169" t="n">
        <v>0.61</v>
      </c>
      <c r="V2169" t="n">
        <v>0.76</v>
      </c>
      <c r="W2169" t="n">
        <v>0.2</v>
      </c>
      <c r="X2169" t="n">
        <v>0.57</v>
      </c>
      <c r="Y2169" t="n">
        <v>1</v>
      </c>
      <c r="Z2169" t="n">
        <v>10</v>
      </c>
    </row>
    <row r="2170">
      <c r="A2170" t="n">
        <v>24</v>
      </c>
      <c r="B2170" t="n">
        <v>65</v>
      </c>
      <c r="C2170" t="inlineStr">
        <is>
          <t xml:space="preserve">CONCLUIDO	</t>
        </is>
      </c>
      <c r="D2170" t="n">
        <v>4.8682</v>
      </c>
      <c r="E2170" t="n">
        <v>20.54</v>
      </c>
      <c r="F2170" t="n">
        <v>17.82</v>
      </c>
      <c r="G2170" t="n">
        <v>53.45</v>
      </c>
      <c r="H2170" t="n">
        <v>0.88</v>
      </c>
      <c r="I2170" t="n">
        <v>20</v>
      </c>
      <c r="J2170" t="n">
        <v>141.31</v>
      </c>
      <c r="K2170" t="n">
        <v>46.47</v>
      </c>
      <c r="L2170" t="n">
        <v>7</v>
      </c>
      <c r="M2170" t="n">
        <v>18</v>
      </c>
      <c r="N2170" t="n">
        <v>22.85</v>
      </c>
      <c r="O2170" t="n">
        <v>17662.75</v>
      </c>
      <c r="P2170" t="n">
        <v>178.81</v>
      </c>
      <c r="Q2170" t="n">
        <v>444.55</v>
      </c>
      <c r="R2170" t="n">
        <v>78.26000000000001</v>
      </c>
      <c r="S2170" t="n">
        <v>48.21</v>
      </c>
      <c r="T2170" t="n">
        <v>9034.620000000001</v>
      </c>
      <c r="U2170" t="n">
        <v>0.62</v>
      </c>
      <c r="V2170" t="n">
        <v>0.77</v>
      </c>
      <c r="W2170" t="n">
        <v>0.19</v>
      </c>
      <c r="X2170" t="n">
        <v>0.54</v>
      </c>
      <c r="Y2170" t="n">
        <v>1</v>
      </c>
      <c r="Z2170" t="n">
        <v>10</v>
      </c>
    </row>
    <row r="2171">
      <c r="A2171" t="n">
        <v>25</v>
      </c>
      <c r="B2171" t="n">
        <v>65</v>
      </c>
      <c r="C2171" t="inlineStr">
        <is>
          <t xml:space="preserve">CONCLUIDO	</t>
        </is>
      </c>
      <c r="D2171" t="n">
        <v>4.8854</v>
      </c>
      <c r="E2171" t="n">
        <v>20.47</v>
      </c>
      <c r="F2171" t="n">
        <v>17.77</v>
      </c>
      <c r="G2171" t="n">
        <v>56.12</v>
      </c>
      <c r="H2171" t="n">
        <v>0.91</v>
      </c>
      <c r="I2171" t="n">
        <v>19</v>
      </c>
      <c r="J2171" t="n">
        <v>141.66</v>
      </c>
      <c r="K2171" t="n">
        <v>46.47</v>
      </c>
      <c r="L2171" t="n">
        <v>7.25</v>
      </c>
      <c r="M2171" t="n">
        <v>17</v>
      </c>
      <c r="N2171" t="n">
        <v>22.94</v>
      </c>
      <c r="O2171" t="n">
        <v>17704.77</v>
      </c>
      <c r="P2171" t="n">
        <v>178.04</v>
      </c>
      <c r="Q2171" t="n">
        <v>444.57</v>
      </c>
      <c r="R2171" t="n">
        <v>76.59</v>
      </c>
      <c r="S2171" t="n">
        <v>48.21</v>
      </c>
      <c r="T2171" t="n">
        <v>8204.17</v>
      </c>
      <c r="U2171" t="n">
        <v>0.63</v>
      </c>
      <c r="V2171" t="n">
        <v>0.77</v>
      </c>
      <c r="W2171" t="n">
        <v>0.2</v>
      </c>
      <c r="X2171" t="n">
        <v>0.49</v>
      </c>
      <c r="Y2171" t="n">
        <v>1</v>
      </c>
      <c r="Z2171" t="n">
        <v>10</v>
      </c>
    </row>
    <row r="2172">
      <c r="A2172" t="n">
        <v>26</v>
      </c>
      <c r="B2172" t="n">
        <v>65</v>
      </c>
      <c r="C2172" t="inlineStr">
        <is>
          <t xml:space="preserve">CONCLUIDO	</t>
        </is>
      </c>
      <c r="D2172" t="n">
        <v>4.921</v>
      </c>
      <c r="E2172" t="n">
        <v>20.32</v>
      </c>
      <c r="F2172" t="n">
        <v>17.65</v>
      </c>
      <c r="G2172" t="n">
        <v>58.84</v>
      </c>
      <c r="H2172" t="n">
        <v>0.93</v>
      </c>
      <c r="I2172" t="n">
        <v>18</v>
      </c>
      <c r="J2172" t="n">
        <v>142</v>
      </c>
      <c r="K2172" t="n">
        <v>46.47</v>
      </c>
      <c r="L2172" t="n">
        <v>7.5</v>
      </c>
      <c r="M2172" t="n">
        <v>16</v>
      </c>
      <c r="N2172" t="n">
        <v>23.03</v>
      </c>
      <c r="O2172" t="n">
        <v>17746.83</v>
      </c>
      <c r="P2172" t="n">
        <v>175.51</v>
      </c>
      <c r="Q2172" t="n">
        <v>444.55</v>
      </c>
      <c r="R2172" t="n">
        <v>72.73</v>
      </c>
      <c r="S2172" t="n">
        <v>48.21</v>
      </c>
      <c r="T2172" t="n">
        <v>6278.38</v>
      </c>
      <c r="U2172" t="n">
        <v>0.66</v>
      </c>
      <c r="V2172" t="n">
        <v>0.77</v>
      </c>
      <c r="W2172" t="n">
        <v>0.18</v>
      </c>
      <c r="X2172" t="n">
        <v>0.37</v>
      </c>
      <c r="Y2172" t="n">
        <v>1</v>
      </c>
      <c r="Z2172" t="n">
        <v>10</v>
      </c>
    </row>
    <row r="2173">
      <c r="A2173" t="n">
        <v>27</v>
      </c>
      <c r="B2173" t="n">
        <v>65</v>
      </c>
      <c r="C2173" t="inlineStr">
        <is>
          <t xml:space="preserve">CONCLUIDO	</t>
        </is>
      </c>
      <c r="D2173" t="n">
        <v>4.8945</v>
      </c>
      <c r="E2173" t="n">
        <v>20.43</v>
      </c>
      <c r="F2173" t="n">
        <v>17.76</v>
      </c>
      <c r="G2173" t="n">
        <v>59.2</v>
      </c>
      <c r="H2173" t="n">
        <v>0.96</v>
      </c>
      <c r="I2173" t="n">
        <v>18</v>
      </c>
      <c r="J2173" t="n">
        <v>142.34</v>
      </c>
      <c r="K2173" t="n">
        <v>46.47</v>
      </c>
      <c r="L2173" t="n">
        <v>7.75</v>
      </c>
      <c r="M2173" t="n">
        <v>16</v>
      </c>
      <c r="N2173" t="n">
        <v>23.12</v>
      </c>
      <c r="O2173" t="n">
        <v>17788.92</v>
      </c>
      <c r="P2173" t="n">
        <v>176.33</v>
      </c>
      <c r="Q2173" t="n">
        <v>444.57</v>
      </c>
      <c r="R2173" t="n">
        <v>76.54000000000001</v>
      </c>
      <c r="S2173" t="n">
        <v>48.21</v>
      </c>
      <c r="T2173" t="n">
        <v>8183.22</v>
      </c>
      <c r="U2173" t="n">
        <v>0.63</v>
      </c>
      <c r="V2173" t="n">
        <v>0.77</v>
      </c>
      <c r="W2173" t="n">
        <v>0.19</v>
      </c>
      <c r="X2173" t="n">
        <v>0.48</v>
      </c>
      <c r="Y2173" t="n">
        <v>1</v>
      </c>
      <c r="Z2173" t="n">
        <v>10</v>
      </c>
    </row>
    <row r="2174">
      <c r="A2174" t="n">
        <v>28</v>
      </c>
      <c r="B2174" t="n">
        <v>65</v>
      </c>
      <c r="C2174" t="inlineStr">
        <is>
          <t xml:space="preserve">CONCLUIDO	</t>
        </is>
      </c>
      <c r="D2174" t="n">
        <v>4.9049</v>
      </c>
      <c r="E2174" t="n">
        <v>20.39</v>
      </c>
      <c r="F2174" t="n">
        <v>17.74</v>
      </c>
      <c r="G2174" t="n">
        <v>62.63</v>
      </c>
      <c r="H2174" t="n">
        <v>0.99</v>
      </c>
      <c r="I2174" t="n">
        <v>17</v>
      </c>
      <c r="J2174" t="n">
        <v>142.68</v>
      </c>
      <c r="K2174" t="n">
        <v>46.47</v>
      </c>
      <c r="L2174" t="n">
        <v>8</v>
      </c>
      <c r="M2174" t="n">
        <v>15</v>
      </c>
      <c r="N2174" t="n">
        <v>23.21</v>
      </c>
      <c r="O2174" t="n">
        <v>17831.04</v>
      </c>
      <c r="P2174" t="n">
        <v>175.54</v>
      </c>
      <c r="Q2174" t="n">
        <v>444.55</v>
      </c>
      <c r="R2174" t="n">
        <v>75.87</v>
      </c>
      <c r="S2174" t="n">
        <v>48.21</v>
      </c>
      <c r="T2174" t="n">
        <v>7854.92</v>
      </c>
      <c r="U2174" t="n">
        <v>0.64</v>
      </c>
      <c r="V2174" t="n">
        <v>0.77</v>
      </c>
      <c r="W2174" t="n">
        <v>0.19</v>
      </c>
      <c r="X2174" t="n">
        <v>0.47</v>
      </c>
      <c r="Y2174" t="n">
        <v>1</v>
      </c>
      <c r="Z2174" t="n">
        <v>10</v>
      </c>
    </row>
    <row r="2175">
      <c r="A2175" t="n">
        <v>29</v>
      </c>
      <c r="B2175" t="n">
        <v>65</v>
      </c>
      <c r="C2175" t="inlineStr">
        <is>
          <t xml:space="preserve">CONCLUIDO	</t>
        </is>
      </c>
      <c r="D2175" t="n">
        <v>4.9032</v>
      </c>
      <c r="E2175" t="n">
        <v>20.39</v>
      </c>
      <c r="F2175" t="n">
        <v>17.75</v>
      </c>
      <c r="G2175" t="n">
        <v>62.65</v>
      </c>
      <c r="H2175" t="n">
        <v>1.02</v>
      </c>
      <c r="I2175" t="n">
        <v>17</v>
      </c>
      <c r="J2175" t="n">
        <v>143.02</v>
      </c>
      <c r="K2175" t="n">
        <v>46.47</v>
      </c>
      <c r="L2175" t="n">
        <v>8.25</v>
      </c>
      <c r="M2175" t="n">
        <v>15</v>
      </c>
      <c r="N2175" t="n">
        <v>23.3</v>
      </c>
      <c r="O2175" t="n">
        <v>17873.19</v>
      </c>
      <c r="P2175" t="n">
        <v>174.63</v>
      </c>
      <c r="Q2175" t="n">
        <v>444.56</v>
      </c>
      <c r="R2175" t="n">
        <v>76.20999999999999</v>
      </c>
      <c r="S2175" t="n">
        <v>48.21</v>
      </c>
      <c r="T2175" t="n">
        <v>8024.26</v>
      </c>
      <c r="U2175" t="n">
        <v>0.63</v>
      </c>
      <c r="V2175" t="n">
        <v>0.77</v>
      </c>
      <c r="W2175" t="n">
        <v>0.19</v>
      </c>
      <c r="X2175" t="n">
        <v>0.47</v>
      </c>
      <c r="Y2175" t="n">
        <v>1</v>
      </c>
      <c r="Z2175" t="n">
        <v>10</v>
      </c>
    </row>
    <row r="2176">
      <c r="A2176" t="n">
        <v>30</v>
      </c>
      <c r="B2176" t="n">
        <v>65</v>
      </c>
      <c r="C2176" t="inlineStr">
        <is>
          <t xml:space="preserve">CONCLUIDO	</t>
        </is>
      </c>
      <c r="D2176" t="n">
        <v>4.9217</v>
      </c>
      <c r="E2176" t="n">
        <v>20.32</v>
      </c>
      <c r="F2176" t="n">
        <v>17.7</v>
      </c>
      <c r="G2176" t="n">
        <v>66.38</v>
      </c>
      <c r="H2176" t="n">
        <v>1.05</v>
      </c>
      <c r="I2176" t="n">
        <v>16</v>
      </c>
      <c r="J2176" t="n">
        <v>143.36</v>
      </c>
      <c r="K2176" t="n">
        <v>46.47</v>
      </c>
      <c r="L2176" t="n">
        <v>8.5</v>
      </c>
      <c r="M2176" t="n">
        <v>14</v>
      </c>
      <c r="N2176" t="n">
        <v>23.4</v>
      </c>
      <c r="O2176" t="n">
        <v>17915.37</v>
      </c>
      <c r="P2176" t="n">
        <v>173.66</v>
      </c>
      <c r="Q2176" t="n">
        <v>444.55</v>
      </c>
      <c r="R2176" t="n">
        <v>74.53</v>
      </c>
      <c r="S2176" t="n">
        <v>48.21</v>
      </c>
      <c r="T2176" t="n">
        <v>7191.56</v>
      </c>
      <c r="U2176" t="n">
        <v>0.65</v>
      </c>
      <c r="V2176" t="n">
        <v>0.77</v>
      </c>
      <c r="W2176" t="n">
        <v>0.19</v>
      </c>
      <c r="X2176" t="n">
        <v>0.43</v>
      </c>
      <c r="Y2176" t="n">
        <v>1</v>
      </c>
      <c r="Z2176" t="n">
        <v>10</v>
      </c>
    </row>
    <row r="2177">
      <c r="A2177" t="n">
        <v>31</v>
      </c>
      <c r="B2177" t="n">
        <v>65</v>
      </c>
      <c r="C2177" t="inlineStr">
        <is>
          <t xml:space="preserve">CONCLUIDO	</t>
        </is>
      </c>
      <c r="D2177" t="n">
        <v>4.9179</v>
      </c>
      <c r="E2177" t="n">
        <v>20.33</v>
      </c>
      <c r="F2177" t="n">
        <v>17.72</v>
      </c>
      <c r="G2177" t="n">
        <v>66.44</v>
      </c>
      <c r="H2177" t="n">
        <v>1.08</v>
      </c>
      <c r="I2177" t="n">
        <v>16</v>
      </c>
      <c r="J2177" t="n">
        <v>143.7</v>
      </c>
      <c r="K2177" t="n">
        <v>46.47</v>
      </c>
      <c r="L2177" t="n">
        <v>8.75</v>
      </c>
      <c r="M2177" t="n">
        <v>14</v>
      </c>
      <c r="N2177" t="n">
        <v>23.49</v>
      </c>
      <c r="O2177" t="n">
        <v>17957.59</v>
      </c>
      <c r="P2177" t="n">
        <v>173.15</v>
      </c>
      <c r="Q2177" t="n">
        <v>444.56</v>
      </c>
      <c r="R2177" t="n">
        <v>75.08</v>
      </c>
      <c r="S2177" t="n">
        <v>48.21</v>
      </c>
      <c r="T2177" t="n">
        <v>7465.22</v>
      </c>
      <c r="U2177" t="n">
        <v>0.64</v>
      </c>
      <c r="V2177" t="n">
        <v>0.77</v>
      </c>
      <c r="W2177" t="n">
        <v>0.19</v>
      </c>
      <c r="X2177" t="n">
        <v>0.44</v>
      </c>
      <c r="Y2177" t="n">
        <v>1</v>
      </c>
      <c r="Z2177" t="n">
        <v>10</v>
      </c>
    </row>
    <row r="2178">
      <c r="A2178" t="n">
        <v>32</v>
      </c>
      <c r="B2178" t="n">
        <v>65</v>
      </c>
      <c r="C2178" t="inlineStr">
        <is>
          <t xml:space="preserve">CONCLUIDO	</t>
        </is>
      </c>
      <c r="D2178" t="n">
        <v>4.9343</v>
      </c>
      <c r="E2178" t="n">
        <v>20.27</v>
      </c>
      <c r="F2178" t="n">
        <v>17.68</v>
      </c>
      <c r="G2178" t="n">
        <v>70.70999999999999</v>
      </c>
      <c r="H2178" t="n">
        <v>1.11</v>
      </c>
      <c r="I2178" t="n">
        <v>15</v>
      </c>
      <c r="J2178" t="n">
        <v>144.05</v>
      </c>
      <c r="K2178" t="n">
        <v>46.47</v>
      </c>
      <c r="L2178" t="n">
        <v>9</v>
      </c>
      <c r="M2178" t="n">
        <v>13</v>
      </c>
      <c r="N2178" t="n">
        <v>23.58</v>
      </c>
      <c r="O2178" t="n">
        <v>17999.83</v>
      </c>
      <c r="P2178" t="n">
        <v>172.15</v>
      </c>
      <c r="Q2178" t="n">
        <v>444.57</v>
      </c>
      <c r="R2178" t="n">
        <v>73.70999999999999</v>
      </c>
      <c r="S2178" t="n">
        <v>48.21</v>
      </c>
      <c r="T2178" t="n">
        <v>6783.9</v>
      </c>
      <c r="U2178" t="n">
        <v>0.65</v>
      </c>
      <c r="V2178" t="n">
        <v>0.77</v>
      </c>
      <c r="W2178" t="n">
        <v>0.19</v>
      </c>
      <c r="X2178" t="n">
        <v>0.4</v>
      </c>
      <c r="Y2178" t="n">
        <v>1</v>
      </c>
      <c r="Z2178" t="n">
        <v>10</v>
      </c>
    </row>
    <row r="2179">
      <c r="A2179" t="n">
        <v>33</v>
      </c>
      <c r="B2179" t="n">
        <v>65</v>
      </c>
      <c r="C2179" t="inlineStr">
        <is>
          <t xml:space="preserve">CONCLUIDO	</t>
        </is>
      </c>
      <c r="D2179" t="n">
        <v>4.9335</v>
      </c>
      <c r="E2179" t="n">
        <v>20.27</v>
      </c>
      <c r="F2179" t="n">
        <v>17.68</v>
      </c>
      <c r="G2179" t="n">
        <v>70.72</v>
      </c>
      <c r="H2179" t="n">
        <v>1.13</v>
      </c>
      <c r="I2179" t="n">
        <v>15</v>
      </c>
      <c r="J2179" t="n">
        <v>144.39</v>
      </c>
      <c r="K2179" t="n">
        <v>46.47</v>
      </c>
      <c r="L2179" t="n">
        <v>9.25</v>
      </c>
      <c r="M2179" t="n">
        <v>13</v>
      </c>
      <c r="N2179" t="n">
        <v>23.67</v>
      </c>
      <c r="O2179" t="n">
        <v>18042.12</v>
      </c>
      <c r="P2179" t="n">
        <v>171.75</v>
      </c>
      <c r="Q2179" t="n">
        <v>444.56</v>
      </c>
      <c r="R2179" t="n">
        <v>73.83</v>
      </c>
      <c r="S2179" t="n">
        <v>48.21</v>
      </c>
      <c r="T2179" t="n">
        <v>6844.26</v>
      </c>
      <c r="U2179" t="n">
        <v>0.65</v>
      </c>
      <c r="V2179" t="n">
        <v>0.77</v>
      </c>
      <c r="W2179" t="n">
        <v>0.19</v>
      </c>
      <c r="X2179" t="n">
        <v>0.4</v>
      </c>
      <c r="Y2179" t="n">
        <v>1</v>
      </c>
      <c r="Z2179" t="n">
        <v>10</v>
      </c>
    </row>
    <row r="2180">
      <c r="A2180" t="n">
        <v>34</v>
      </c>
      <c r="B2180" t="n">
        <v>65</v>
      </c>
      <c r="C2180" t="inlineStr">
        <is>
          <t xml:space="preserve">CONCLUIDO	</t>
        </is>
      </c>
      <c r="D2180" t="n">
        <v>4.962</v>
      </c>
      <c r="E2180" t="n">
        <v>20.15</v>
      </c>
      <c r="F2180" t="n">
        <v>17.59</v>
      </c>
      <c r="G2180" t="n">
        <v>75.39</v>
      </c>
      <c r="H2180" t="n">
        <v>1.16</v>
      </c>
      <c r="I2180" t="n">
        <v>14</v>
      </c>
      <c r="J2180" t="n">
        <v>144.73</v>
      </c>
      <c r="K2180" t="n">
        <v>46.47</v>
      </c>
      <c r="L2180" t="n">
        <v>9.5</v>
      </c>
      <c r="M2180" t="n">
        <v>12</v>
      </c>
      <c r="N2180" t="n">
        <v>23.77</v>
      </c>
      <c r="O2180" t="n">
        <v>18084.43</v>
      </c>
      <c r="P2180" t="n">
        <v>170.54</v>
      </c>
      <c r="Q2180" t="n">
        <v>444.55</v>
      </c>
      <c r="R2180" t="n">
        <v>70.68000000000001</v>
      </c>
      <c r="S2180" t="n">
        <v>48.21</v>
      </c>
      <c r="T2180" t="n">
        <v>5274.77</v>
      </c>
      <c r="U2180" t="n">
        <v>0.68</v>
      </c>
      <c r="V2180" t="n">
        <v>0.78</v>
      </c>
      <c r="W2180" t="n">
        <v>0.19</v>
      </c>
      <c r="X2180" t="n">
        <v>0.32</v>
      </c>
      <c r="Y2180" t="n">
        <v>1</v>
      </c>
      <c r="Z2180" t="n">
        <v>10</v>
      </c>
    </row>
    <row r="2181">
      <c r="A2181" t="n">
        <v>35</v>
      </c>
      <c r="B2181" t="n">
        <v>65</v>
      </c>
      <c r="C2181" t="inlineStr">
        <is>
          <t xml:space="preserve">CONCLUIDO	</t>
        </is>
      </c>
      <c r="D2181" t="n">
        <v>4.9515</v>
      </c>
      <c r="E2181" t="n">
        <v>20.2</v>
      </c>
      <c r="F2181" t="n">
        <v>17.63</v>
      </c>
      <c r="G2181" t="n">
        <v>75.58</v>
      </c>
      <c r="H2181" t="n">
        <v>1.19</v>
      </c>
      <c r="I2181" t="n">
        <v>14</v>
      </c>
      <c r="J2181" t="n">
        <v>145.08</v>
      </c>
      <c r="K2181" t="n">
        <v>46.47</v>
      </c>
      <c r="L2181" t="n">
        <v>9.75</v>
      </c>
      <c r="M2181" t="n">
        <v>12</v>
      </c>
      <c r="N2181" t="n">
        <v>23.86</v>
      </c>
      <c r="O2181" t="n">
        <v>18126.77</v>
      </c>
      <c r="P2181" t="n">
        <v>170.36</v>
      </c>
      <c r="Q2181" t="n">
        <v>444.55</v>
      </c>
      <c r="R2181" t="n">
        <v>72.56</v>
      </c>
      <c r="S2181" t="n">
        <v>48.21</v>
      </c>
      <c r="T2181" t="n">
        <v>6216.47</v>
      </c>
      <c r="U2181" t="n">
        <v>0.66</v>
      </c>
      <c r="V2181" t="n">
        <v>0.77</v>
      </c>
      <c r="W2181" t="n">
        <v>0.18</v>
      </c>
      <c r="X2181" t="n">
        <v>0.36</v>
      </c>
      <c r="Y2181" t="n">
        <v>1</v>
      </c>
      <c r="Z2181" t="n">
        <v>10</v>
      </c>
    </row>
    <row r="2182">
      <c r="A2182" t="n">
        <v>36</v>
      </c>
      <c r="B2182" t="n">
        <v>65</v>
      </c>
      <c r="C2182" t="inlineStr">
        <is>
          <t xml:space="preserve">CONCLUIDO	</t>
        </is>
      </c>
      <c r="D2182" t="n">
        <v>4.9452</v>
      </c>
      <c r="E2182" t="n">
        <v>20.22</v>
      </c>
      <c r="F2182" t="n">
        <v>17.66</v>
      </c>
      <c r="G2182" t="n">
        <v>75.69</v>
      </c>
      <c r="H2182" t="n">
        <v>1.22</v>
      </c>
      <c r="I2182" t="n">
        <v>14</v>
      </c>
      <c r="J2182" t="n">
        <v>145.42</v>
      </c>
      <c r="K2182" t="n">
        <v>46.47</v>
      </c>
      <c r="L2182" t="n">
        <v>10</v>
      </c>
      <c r="M2182" t="n">
        <v>12</v>
      </c>
      <c r="N2182" t="n">
        <v>23.95</v>
      </c>
      <c r="O2182" t="n">
        <v>18169.15</v>
      </c>
      <c r="P2182" t="n">
        <v>168.76</v>
      </c>
      <c r="Q2182" t="n">
        <v>444.55</v>
      </c>
      <c r="R2182" t="n">
        <v>73.18000000000001</v>
      </c>
      <c r="S2182" t="n">
        <v>48.21</v>
      </c>
      <c r="T2182" t="n">
        <v>6524.36</v>
      </c>
      <c r="U2182" t="n">
        <v>0.66</v>
      </c>
      <c r="V2182" t="n">
        <v>0.77</v>
      </c>
      <c r="W2182" t="n">
        <v>0.19</v>
      </c>
      <c r="X2182" t="n">
        <v>0.38</v>
      </c>
      <c r="Y2182" t="n">
        <v>1</v>
      </c>
      <c r="Z2182" t="n">
        <v>10</v>
      </c>
    </row>
    <row r="2183">
      <c r="A2183" t="n">
        <v>37</v>
      </c>
      <c r="B2183" t="n">
        <v>65</v>
      </c>
      <c r="C2183" t="inlineStr">
        <is>
          <t xml:space="preserve">CONCLUIDO	</t>
        </is>
      </c>
      <c r="D2183" t="n">
        <v>4.9615</v>
      </c>
      <c r="E2183" t="n">
        <v>20.16</v>
      </c>
      <c r="F2183" t="n">
        <v>17.62</v>
      </c>
      <c r="G2183" t="n">
        <v>81.33</v>
      </c>
      <c r="H2183" t="n">
        <v>1.24</v>
      </c>
      <c r="I2183" t="n">
        <v>13</v>
      </c>
      <c r="J2183" t="n">
        <v>145.76</v>
      </c>
      <c r="K2183" t="n">
        <v>46.47</v>
      </c>
      <c r="L2183" t="n">
        <v>10.25</v>
      </c>
      <c r="M2183" t="n">
        <v>11</v>
      </c>
      <c r="N2183" t="n">
        <v>24.05</v>
      </c>
      <c r="O2183" t="n">
        <v>18211.56</v>
      </c>
      <c r="P2183" t="n">
        <v>168.27</v>
      </c>
      <c r="Q2183" t="n">
        <v>444.55</v>
      </c>
      <c r="R2183" t="n">
        <v>71.87</v>
      </c>
      <c r="S2183" t="n">
        <v>48.21</v>
      </c>
      <c r="T2183" t="n">
        <v>5874.08</v>
      </c>
      <c r="U2183" t="n">
        <v>0.67</v>
      </c>
      <c r="V2183" t="n">
        <v>0.77</v>
      </c>
      <c r="W2183" t="n">
        <v>0.18</v>
      </c>
      <c r="X2183" t="n">
        <v>0.34</v>
      </c>
      <c r="Y2183" t="n">
        <v>1</v>
      </c>
      <c r="Z2183" t="n">
        <v>10</v>
      </c>
    </row>
    <row r="2184">
      <c r="A2184" t="n">
        <v>38</v>
      </c>
      <c r="B2184" t="n">
        <v>65</v>
      </c>
      <c r="C2184" t="inlineStr">
        <is>
          <t xml:space="preserve">CONCLUIDO	</t>
        </is>
      </c>
      <c r="D2184" t="n">
        <v>4.9581</v>
      </c>
      <c r="E2184" t="n">
        <v>20.17</v>
      </c>
      <c r="F2184" t="n">
        <v>17.64</v>
      </c>
      <c r="G2184" t="n">
        <v>81.39</v>
      </c>
      <c r="H2184" t="n">
        <v>1.27</v>
      </c>
      <c r="I2184" t="n">
        <v>13</v>
      </c>
      <c r="J2184" t="n">
        <v>146.11</v>
      </c>
      <c r="K2184" t="n">
        <v>46.47</v>
      </c>
      <c r="L2184" t="n">
        <v>10.5</v>
      </c>
      <c r="M2184" t="n">
        <v>11</v>
      </c>
      <c r="N2184" t="n">
        <v>24.14</v>
      </c>
      <c r="O2184" t="n">
        <v>18254.01</v>
      </c>
      <c r="P2184" t="n">
        <v>168.02</v>
      </c>
      <c r="Q2184" t="n">
        <v>444.55</v>
      </c>
      <c r="R2184" t="n">
        <v>72.37</v>
      </c>
      <c r="S2184" t="n">
        <v>48.21</v>
      </c>
      <c r="T2184" t="n">
        <v>6123.36</v>
      </c>
      <c r="U2184" t="n">
        <v>0.67</v>
      </c>
      <c r="V2184" t="n">
        <v>0.77</v>
      </c>
      <c r="W2184" t="n">
        <v>0.18</v>
      </c>
      <c r="X2184" t="n">
        <v>0.36</v>
      </c>
      <c r="Y2184" t="n">
        <v>1</v>
      </c>
      <c r="Z2184" t="n">
        <v>10</v>
      </c>
    </row>
    <row r="2185">
      <c r="A2185" t="n">
        <v>39</v>
      </c>
      <c r="B2185" t="n">
        <v>65</v>
      </c>
      <c r="C2185" t="inlineStr">
        <is>
          <t xml:space="preserve">CONCLUIDO	</t>
        </is>
      </c>
      <c r="D2185" t="n">
        <v>4.9639</v>
      </c>
      <c r="E2185" t="n">
        <v>20.15</v>
      </c>
      <c r="F2185" t="n">
        <v>17.61</v>
      </c>
      <c r="G2185" t="n">
        <v>81.28</v>
      </c>
      <c r="H2185" t="n">
        <v>1.3</v>
      </c>
      <c r="I2185" t="n">
        <v>13</v>
      </c>
      <c r="J2185" t="n">
        <v>146.45</v>
      </c>
      <c r="K2185" t="n">
        <v>46.47</v>
      </c>
      <c r="L2185" t="n">
        <v>10.75</v>
      </c>
      <c r="M2185" t="n">
        <v>11</v>
      </c>
      <c r="N2185" t="n">
        <v>24.24</v>
      </c>
      <c r="O2185" t="n">
        <v>18296.48</v>
      </c>
      <c r="P2185" t="n">
        <v>166.28</v>
      </c>
      <c r="Q2185" t="n">
        <v>444.57</v>
      </c>
      <c r="R2185" t="n">
        <v>71.48</v>
      </c>
      <c r="S2185" t="n">
        <v>48.21</v>
      </c>
      <c r="T2185" t="n">
        <v>5679.79</v>
      </c>
      <c r="U2185" t="n">
        <v>0.67</v>
      </c>
      <c r="V2185" t="n">
        <v>0.77</v>
      </c>
      <c r="W2185" t="n">
        <v>0.19</v>
      </c>
      <c r="X2185" t="n">
        <v>0.33</v>
      </c>
      <c r="Y2185" t="n">
        <v>1</v>
      </c>
      <c r="Z2185" t="n">
        <v>10</v>
      </c>
    </row>
    <row r="2186">
      <c r="A2186" t="n">
        <v>40</v>
      </c>
      <c r="B2186" t="n">
        <v>65</v>
      </c>
      <c r="C2186" t="inlineStr">
        <is>
          <t xml:space="preserve">CONCLUIDO	</t>
        </is>
      </c>
      <c r="D2186" t="n">
        <v>4.9762</v>
      </c>
      <c r="E2186" t="n">
        <v>20.1</v>
      </c>
      <c r="F2186" t="n">
        <v>17.59</v>
      </c>
      <c r="G2186" t="n">
        <v>87.94</v>
      </c>
      <c r="H2186" t="n">
        <v>1.33</v>
      </c>
      <c r="I2186" t="n">
        <v>12</v>
      </c>
      <c r="J2186" t="n">
        <v>146.8</v>
      </c>
      <c r="K2186" t="n">
        <v>46.47</v>
      </c>
      <c r="L2186" t="n">
        <v>11</v>
      </c>
      <c r="M2186" t="n">
        <v>10</v>
      </c>
      <c r="N2186" t="n">
        <v>24.33</v>
      </c>
      <c r="O2186" t="n">
        <v>18338.99</v>
      </c>
      <c r="P2186" t="n">
        <v>166</v>
      </c>
      <c r="Q2186" t="n">
        <v>444.55</v>
      </c>
      <c r="R2186" t="n">
        <v>70.75</v>
      </c>
      <c r="S2186" t="n">
        <v>48.21</v>
      </c>
      <c r="T2186" t="n">
        <v>5322.4</v>
      </c>
      <c r="U2186" t="n">
        <v>0.68</v>
      </c>
      <c r="V2186" t="n">
        <v>0.78</v>
      </c>
      <c r="W2186" t="n">
        <v>0.18</v>
      </c>
      <c r="X2186" t="n">
        <v>0.31</v>
      </c>
      <c r="Y2186" t="n">
        <v>1</v>
      </c>
      <c r="Z2186" t="n">
        <v>10</v>
      </c>
    </row>
    <row r="2187">
      <c r="A2187" t="n">
        <v>41</v>
      </c>
      <c r="B2187" t="n">
        <v>65</v>
      </c>
      <c r="C2187" t="inlineStr">
        <is>
          <t xml:space="preserve">CONCLUIDO	</t>
        </is>
      </c>
      <c r="D2187" t="n">
        <v>4.9768</v>
      </c>
      <c r="E2187" t="n">
        <v>20.09</v>
      </c>
      <c r="F2187" t="n">
        <v>17.59</v>
      </c>
      <c r="G2187" t="n">
        <v>87.93000000000001</v>
      </c>
      <c r="H2187" t="n">
        <v>1.35</v>
      </c>
      <c r="I2187" t="n">
        <v>12</v>
      </c>
      <c r="J2187" t="n">
        <v>147.14</v>
      </c>
      <c r="K2187" t="n">
        <v>46.47</v>
      </c>
      <c r="L2187" t="n">
        <v>11.25</v>
      </c>
      <c r="M2187" t="n">
        <v>10</v>
      </c>
      <c r="N2187" t="n">
        <v>24.43</v>
      </c>
      <c r="O2187" t="n">
        <v>18381.53</v>
      </c>
      <c r="P2187" t="n">
        <v>166</v>
      </c>
      <c r="Q2187" t="n">
        <v>444.56</v>
      </c>
      <c r="R2187" t="n">
        <v>70.65000000000001</v>
      </c>
      <c r="S2187" t="n">
        <v>48.21</v>
      </c>
      <c r="T2187" t="n">
        <v>5268.61</v>
      </c>
      <c r="U2187" t="n">
        <v>0.68</v>
      </c>
      <c r="V2187" t="n">
        <v>0.78</v>
      </c>
      <c r="W2187" t="n">
        <v>0.18</v>
      </c>
      <c r="X2187" t="n">
        <v>0.31</v>
      </c>
      <c r="Y2187" t="n">
        <v>1</v>
      </c>
      <c r="Z2187" t="n">
        <v>10</v>
      </c>
    </row>
    <row r="2188">
      <c r="A2188" t="n">
        <v>42</v>
      </c>
      <c r="B2188" t="n">
        <v>65</v>
      </c>
      <c r="C2188" t="inlineStr">
        <is>
          <t xml:space="preserve">CONCLUIDO	</t>
        </is>
      </c>
      <c r="D2188" t="n">
        <v>4.9875</v>
      </c>
      <c r="E2188" t="n">
        <v>20.05</v>
      </c>
      <c r="F2188" t="n">
        <v>17.54</v>
      </c>
      <c r="G2188" t="n">
        <v>87.72</v>
      </c>
      <c r="H2188" t="n">
        <v>1.38</v>
      </c>
      <c r="I2188" t="n">
        <v>12</v>
      </c>
      <c r="J2188" t="n">
        <v>147.49</v>
      </c>
      <c r="K2188" t="n">
        <v>46.47</v>
      </c>
      <c r="L2188" t="n">
        <v>11.5</v>
      </c>
      <c r="M2188" t="n">
        <v>10</v>
      </c>
      <c r="N2188" t="n">
        <v>24.52</v>
      </c>
      <c r="O2188" t="n">
        <v>18424.11</v>
      </c>
      <c r="P2188" t="n">
        <v>164.87</v>
      </c>
      <c r="Q2188" t="n">
        <v>444.57</v>
      </c>
      <c r="R2188" t="n">
        <v>69.15000000000001</v>
      </c>
      <c r="S2188" t="n">
        <v>48.21</v>
      </c>
      <c r="T2188" t="n">
        <v>4520.31</v>
      </c>
      <c r="U2188" t="n">
        <v>0.7</v>
      </c>
      <c r="V2188" t="n">
        <v>0.78</v>
      </c>
      <c r="W2188" t="n">
        <v>0.18</v>
      </c>
      <c r="X2188" t="n">
        <v>0.27</v>
      </c>
      <c r="Y2188" t="n">
        <v>1</v>
      </c>
      <c r="Z2188" t="n">
        <v>10</v>
      </c>
    </row>
    <row r="2189">
      <c r="A2189" t="n">
        <v>43</v>
      </c>
      <c r="B2189" t="n">
        <v>65</v>
      </c>
      <c r="C2189" t="inlineStr">
        <is>
          <t xml:space="preserve">CONCLUIDO	</t>
        </is>
      </c>
      <c r="D2189" t="n">
        <v>4.9852</v>
      </c>
      <c r="E2189" t="n">
        <v>20.06</v>
      </c>
      <c r="F2189" t="n">
        <v>17.58</v>
      </c>
      <c r="G2189" t="n">
        <v>95.89</v>
      </c>
      <c r="H2189" t="n">
        <v>1.41</v>
      </c>
      <c r="I2189" t="n">
        <v>11</v>
      </c>
      <c r="J2189" t="n">
        <v>147.83</v>
      </c>
      <c r="K2189" t="n">
        <v>46.47</v>
      </c>
      <c r="L2189" t="n">
        <v>11.75</v>
      </c>
      <c r="M2189" t="n">
        <v>9</v>
      </c>
      <c r="N2189" t="n">
        <v>24.62</v>
      </c>
      <c r="O2189" t="n">
        <v>18466.71</v>
      </c>
      <c r="P2189" t="n">
        <v>163.31</v>
      </c>
      <c r="Q2189" t="n">
        <v>444.56</v>
      </c>
      <c r="R2189" t="n">
        <v>70.78</v>
      </c>
      <c r="S2189" t="n">
        <v>48.21</v>
      </c>
      <c r="T2189" t="n">
        <v>5341.24</v>
      </c>
      <c r="U2189" t="n">
        <v>0.68</v>
      </c>
      <c r="V2189" t="n">
        <v>0.78</v>
      </c>
      <c r="W2189" t="n">
        <v>0.18</v>
      </c>
      <c r="X2189" t="n">
        <v>0.3</v>
      </c>
      <c r="Y2189" t="n">
        <v>1</v>
      </c>
      <c r="Z2189" t="n">
        <v>10</v>
      </c>
    </row>
    <row r="2190">
      <c r="A2190" t="n">
        <v>44</v>
      </c>
      <c r="B2190" t="n">
        <v>65</v>
      </c>
      <c r="C2190" t="inlineStr">
        <is>
          <t xml:space="preserve">CONCLUIDO	</t>
        </is>
      </c>
      <c r="D2190" t="n">
        <v>4.9877</v>
      </c>
      <c r="E2190" t="n">
        <v>20.05</v>
      </c>
      <c r="F2190" t="n">
        <v>17.57</v>
      </c>
      <c r="G2190" t="n">
        <v>95.83</v>
      </c>
      <c r="H2190" t="n">
        <v>1.43</v>
      </c>
      <c r="I2190" t="n">
        <v>11</v>
      </c>
      <c r="J2190" t="n">
        <v>148.18</v>
      </c>
      <c r="K2190" t="n">
        <v>46.47</v>
      </c>
      <c r="L2190" t="n">
        <v>12</v>
      </c>
      <c r="M2190" t="n">
        <v>9</v>
      </c>
      <c r="N2190" t="n">
        <v>24.71</v>
      </c>
      <c r="O2190" t="n">
        <v>18509.36</v>
      </c>
      <c r="P2190" t="n">
        <v>162.79</v>
      </c>
      <c r="Q2190" t="n">
        <v>444.55</v>
      </c>
      <c r="R2190" t="n">
        <v>70.3</v>
      </c>
      <c r="S2190" t="n">
        <v>48.21</v>
      </c>
      <c r="T2190" t="n">
        <v>5099.43</v>
      </c>
      <c r="U2190" t="n">
        <v>0.6899999999999999</v>
      </c>
      <c r="V2190" t="n">
        <v>0.78</v>
      </c>
      <c r="W2190" t="n">
        <v>0.18</v>
      </c>
      <c r="X2190" t="n">
        <v>0.29</v>
      </c>
      <c r="Y2190" t="n">
        <v>1</v>
      </c>
      <c r="Z2190" t="n">
        <v>10</v>
      </c>
    </row>
    <row r="2191">
      <c r="A2191" t="n">
        <v>45</v>
      </c>
      <c r="B2191" t="n">
        <v>65</v>
      </c>
      <c r="C2191" t="inlineStr">
        <is>
          <t xml:space="preserve">CONCLUIDO	</t>
        </is>
      </c>
      <c r="D2191" t="n">
        <v>4.9875</v>
      </c>
      <c r="E2191" t="n">
        <v>20.05</v>
      </c>
      <c r="F2191" t="n">
        <v>17.57</v>
      </c>
      <c r="G2191" t="n">
        <v>95.84</v>
      </c>
      <c r="H2191" t="n">
        <v>1.46</v>
      </c>
      <c r="I2191" t="n">
        <v>11</v>
      </c>
      <c r="J2191" t="n">
        <v>148.52</v>
      </c>
      <c r="K2191" t="n">
        <v>46.47</v>
      </c>
      <c r="L2191" t="n">
        <v>12.25</v>
      </c>
      <c r="M2191" t="n">
        <v>9</v>
      </c>
      <c r="N2191" t="n">
        <v>24.81</v>
      </c>
      <c r="O2191" t="n">
        <v>18552.03</v>
      </c>
      <c r="P2191" t="n">
        <v>162.67</v>
      </c>
      <c r="Q2191" t="n">
        <v>444.55</v>
      </c>
      <c r="R2191" t="n">
        <v>70.26000000000001</v>
      </c>
      <c r="S2191" t="n">
        <v>48.21</v>
      </c>
      <c r="T2191" t="n">
        <v>5078.2</v>
      </c>
      <c r="U2191" t="n">
        <v>0.6899999999999999</v>
      </c>
      <c r="V2191" t="n">
        <v>0.78</v>
      </c>
      <c r="W2191" t="n">
        <v>0.18</v>
      </c>
      <c r="X2191" t="n">
        <v>0.29</v>
      </c>
      <c r="Y2191" t="n">
        <v>1</v>
      </c>
      <c r="Z2191" t="n">
        <v>10</v>
      </c>
    </row>
    <row r="2192">
      <c r="A2192" t="n">
        <v>46</v>
      </c>
      <c r="B2192" t="n">
        <v>65</v>
      </c>
      <c r="C2192" t="inlineStr">
        <is>
          <t xml:space="preserve">CONCLUIDO	</t>
        </is>
      </c>
      <c r="D2192" t="n">
        <v>4.9906</v>
      </c>
      <c r="E2192" t="n">
        <v>20.04</v>
      </c>
      <c r="F2192" t="n">
        <v>17.56</v>
      </c>
      <c r="G2192" t="n">
        <v>95.77</v>
      </c>
      <c r="H2192" t="n">
        <v>1.49</v>
      </c>
      <c r="I2192" t="n">
        <v>11</v>
      </c>
      <c r="J2192" t="n">
        <v>148.87</v>
      </c>
      <c r="K2192" t="n">
        <v>46.47</v>
      </c>
      <c r="L2192" t="n">
        <v>12.5</v>
      </c>
      <c r="M2192" t="n">
        <v>9</v>
      </c>
      <c r="N2192" t="n">
        <v>24.9</v>
      </c>
      <c r="O2192" t="n">
        <v>18594.74</v>
      </c>
      <c r="P2192" t="n">
        <v>161.84</v>
      </c>
      <c r="Q2192" t="n">
        <v>444.55</v>
      </c>
      <c r="R2192" t="n">
        <v>69.68000000000001</v>
      </c>
      <c r="S2192" t="n">
        <v>48.21</v>
      </c>
      <c r="T2192" t="n">
        <v>4792.26</v>
      </c>
      <c r="U2192" t="n">
        <v>0.6899999999999999</v>
      </c>
      <c r="V2192" t="n">
        <v>0.78</v>
      </c>
      <c r="W2192" t="n">
        <v>0.18</v>
      </c>
      <c r="X2192" t="n">
        <v>0.28</v>
      </c>
      <c r="Y2192" t="n">
        <v>1</v>
      </c>
      <c r="Z2192" t="n">
        <v>10</v>
      </c>
    </row>
    <row r="2193">
      <c r="A2193" t="n">
        <v>47</v>
      </c>
      <c r="B2193" t="n">
        <v>65</v>
      </c>
      <c r="C2193" t="inlineStr">
        <is>
          <t xml:space="preserve">CONCLUIDO	</t>
        </is>
      </c>
      <c r="D2193" t="n">
        <v>5.0027</v>
      </c>
      <c r="E2193" t="n">
        <v>19.99</v>
      </c>
      <c r="F2193" t="n">
        <v>17.54</v>
      </c>
      <c r="G2193" t="n">
        <v>105.22</v>
      </c>
      <c r="H2193" t="n">
        <v>1.51</v>
      </c>
      <c r="I2193" t="n">
        <v>10</v>
      </c>
      <c r="J2193" t="n">
        <v>149.22</v>
      </c>
      <c r="K2193" t="n">
        <v>46.47</v>
      </c>
      <c r="L2193" t="n">
        <v>12.75</v>
      </c>
      <c r="M2193" t="n">
        <v>8</v>
      </c>
      <c r="N2193" t="n">
        <v>25</v>
      </c>
      <c r="O2193" t="n">
        <v>18637.48</v>
      </c>
      <c r="P2193" t="n">
        <v>160.39</v>
      </c>
      <c r="Q2193" t="n">
        <v>444.55</v>
      </c>
      <c r="R2193" t="n">
        <v>69.06999999999999</v>
      </c>
      <c r="S2193" t="n">
        <v>48.21</v>
      </c>
      <c r="T2193" t="n">
        <v>4489.87</v>
      </c>
      <c r="U2193" t="n">
        <v>0.7</v>
      </c>
      <c r="V2193" t="n">
        <v>0.78</v>
      </c>
      <c r="W2193" t="n">
        <v>0.18</v>
      </c>
      <c r="X2193" t="n">
        <v>0.26</v>
      </c>
      <c r="Y2193" t="n">
        <v>1</v>
      </c>
      <c r="Z2193" t="n">
        <v>10</v>
      </c>
    </row>
    <row r="2194">
      <c r="A2194" t="n">
        <v>48</v>
      </c>
      <c r="B2194" t="n">
        <v>65</v>
      </c>
      <c r="C2194" t="inlineStr">
        <is>
          <t xml:space="preserve">CONCLUIDO	</t>
        </is>
      </c>
      <c r="D2194" t="n">
        <v>5.0046</v>
      </c>
      <c r="E2194" t="n">
        <v>19.98</v>
      </c>
      <c r="F2194" t="n">
        <v>17.53</v>
      </c>
      <c r="G2194" t="n">
        <v>105.17</v>
      </c>
      <c r="H2194" t="n">
        <v>1.54</v>
      </c>
      <c r="I2194" t="n">
        <v>10</v>
      </c>
      <c r="J2194" t="n">
        <v>149.56</v>
      </c>
      <c r="K2194" t="n">
        <v>46.47</v>
      </c>
      <c r="L2194" t="n">
        <v>13</v>
      </c>
      <c r="M2194" t="n">
        <v>8</v>
      </c>
      <c r="N2194" t="n">
        <v>25.1</v>
      </c>
      <c r="O2194" t="n">
        <v>18680.25</v>
      </c>
      <c r="P2194" t="n">
        <v>160.18</v>
      </c>
      <c r="Q2194" t="n">
        <v>444.55</v>
      </c>
      <c r="R2194" t="n">
        <v>68.8</v>
      </c>
      <c r="S2194" t="n">
        <v>48.21</v>
      </c>
      <c r="T2194" t="n">
        <v>4353.84</v>
      </c>
      <c r="U2194" t="n">
        <v>0.7</v>
      </c>
      <c r="V2194" t="n">
        <v>0.78</v>
      </c>
      <c r="W2194" t="n">
        <v>0.18</v>
      </c>
      <c r="X2194" t="n">
        <v>0.25</v>
      </c>
      <c r="Y2194" t="n">
        <v>1</v>
      </c>
      <c r="Z2194" t="n">
        <v>10</v>
      </c>
    </row>
    <row r="2195">
      <c r="A2195" t="n">
        <v>49</v>
      </c>
      <c r="B2195" t="n">
        <v>65</v>
      </c>
      <c r="C2195" t="inlineStr">
        <is>
          <t xml:space="preserve">CONCLUIDO	</t>
        </is>
      </c>
      <c r="D2195" t="n">
        <v>5.0131</v>
      </c>
      <c r="E2195" t="n">
        <v>19.95</v>
      </c>
      <c r="F2195" t="n">
        <v>17.5</v>
      </c>
      <c r="G2195" t="n">
        <v>104.97</v>
      </c>
      <c r="H2195" t="n">
        <v>1.56</v>
      </c>
      <c r="I2195" t="n">
        <v>10</v>
      </c>
      <c r="J2195" t="n">
        <v>149.91</v>
      </c>
      <c r="K2195" t="n">
        <v>46.47</v>
      </c>
      <c r="L2195" t="n">
        <v>13.25</v>
      </c>
      <c r="M2195" t="n">
        <v>8</v>
      </c>
      <c r="N2195" t="n">
        <v>25.19</v>
      </c>
      <c r="O2195" t="n">
        <v>18723.06</v>
      </c>
      <c r="P2195" t="n">
        <v>159.13</v>
      </c>
      <c r="Q2195" t="n">
        <v>444.55</v>
      </c>
      <c r="R2195" t="n">
        <v>67.54000000000001</v>
      </c>
      <c r="S2195" t="n">
        <v>48.21</v>
      </c>
      <c r="T2195" t="n">
        <v>3727.42</v>
      </c>
      <c r="U2195" t="n">
        <v>0.71</v>
      </c>
      <c r="V2195" t="n">
        <v>0.78</v>
      </c>
      <c r="W2195" t="n">
        <v>0.18</v>
      </c>
      <c r="X2195" t="n">
        <v>0.22</v>
      </c>
      <c r="Y2195" t="n">
        <v>1</v>
      </c>
      <c r="Z2195" t="n">
        <v>10</v>
      </c>
    </row>
    <row r="2196">
      <c r="A2196" t="n">
        <v>50</v>
      </c>
      <c r="B2196" t="n">
        <v>65</v>
      </c>
      <c r="C2196" t="inlineStr">
        <is>
          <t xml:space="preserve">CONCLUIDO	</t>
        </is>
      </c>
      <c r="D2196" t="n">
        <v>5.0134</v>
      </c>
      <c r="E2196" t="n">
        <v>19.95</v>
      </c>
      <c r="F2196" t="n">
        <v>17.49</v>
      </c>
      <c r="G2196" t="n">
        <v>104.96</v>
      </c>
      <c r="H2196" t="n">
        <v>1.59</v>
      </c>
      <c r="I2196" t="n">
        <v>10</v>
      </c>
      <c r="J2196" t="n">
        <v>150.26</v>
      </c>
      <c r="K2196" t="n">
        <v>46.47</v>
      </c>
      <c r="L2196" t="n">
        <v>13.5</v>
      </c>
      <c r="M2196" t="n">
        <v>8</v>
      </c>
      <c r="N2196" t="n">
        <v>25.29</v>
      </c>
      <c r="O2196" t="n">
        <v>18765.9</v>
      </c>
      <c r="P2196" t="n">
        <v>158.53</v>
      </c>
      <c r="Q2196" t="n">
        <v>444.55</v>
      </c>
      <c r="R2196" t="n">
        <v>67.78</v>
      </c>
      <c r="S2196" t="n">
        <v>48.21</v>
      </c>
      <c r="T2196" t="n">
        <v>3846.34</v>
      </c>
      <c r="U2196" t="n">
        <v>0.71</v>
      </c>
      <c r="V2196" t="n">
        <v>0.78</v>
      </c>
      <c r="W2196" t="n">
        <v>0.17</v>
      </c>
      <c r="X2196" t="n">
        <v>0.22</v>
      </c>
      <c r="Y2196" t="n">
        <v>1</v>
      </c>
      <c r="Z2196" t="n">
        <v>10</v>
      </c>
    </row>
    <row r="2197">
      <c r="A2197" t="n">
        <v>51</v>
      </c>
      <c r="B2197" t="n">
        <v>65</v>
      </c>
      <c r="C2197" t="inlineStr">
        <is>
          <t xml:space="preserve">CONCLUIDO	</t>
        </is>
      </c>
      <c r="D2197" t="n">
        <v>5.0008</v>
      </c>
      <c r="E2197" t="n">
        <v>20</v>
      </c>
      <c r="F2197" t="n">
        <v>17.54</v>
      </c>
      <c r="G2197" t="n">
        <v>105.27</v>
      </c>
      <c r="H2197" t="n">
        <v>1.62</v>
      </c>
      <c r="I2197" t="n">
        <v>10</v>
      </c>
      <c r="J2197" t="n">
        <v>150.61</v>
      </c>
      <c r="K2197" t="n">
        <v>46.47</v>
      </c>
      <c r="L2197" t="n">
        <v>13.75</v>
      </c>
      <c r="M2197" t="n">
        <v>8</v>
      </c>
      <c r="N2197" t="n">
        <v>25.39</v>
      </c>
      <c r="O2197" t="n">
        <v>18808.78</v>
      </c>
      <c r="P2197" t="n">
        <v>157.5</v>
      </c>
      <c r="Q2197" t="n">
        <v>444.57</v>
      </c>
      <c r="R2197" t="n">
        <v>69.36</v>
      </c>
      <c r="S2197" t="n">
        <v>48.21</v>
      </c>
      <c r="T2197" t="n">
        <v>4634.29</v>
      </c>
      <c r="U2197" t="n">
        <v>0.7</v>
      </c>
      <c r="V2197" t="n">
        <v>0.78</v>
      </c>
      <c r="W2197" t="n">
        <v>0.18</v>
      </c>
      <c r="X2197" t="n">
        <v>0.27</v>
      </c>
      <c r="Y2197" t="n">
        <v>1</v>
      </c>
      <c r="Z2197" t="n">
        <v>10</v>
      </c>
    </row>
    <row r="2198">
      <c r="A2198" t="n">
        <v>52</v>
      </c>
      <c r="B2198" t="n">
        <v>65</v>
      </c>
      <c r="C2198" t="inlineStr">
        <is>
          <t xml:space="preserve">CONCLUIDO	</t>
        </is>
      </c>
      <c r="D2198" t="n">
        <v>5.0185</v>
      </c>
      <c r="E2198" t="n">
        <v>19.93</v>
      </c>
      <c r="F2198" t="n">
        <v>17.5</v>
      </c>
      <c r="G2198" t="n">
        <v>116.67</v>
      </c>
      <c r="H2198" t="n">
        <v>1.64</v>
      </c>
      <c r="I2198" t="n">
        <v>9</v>
      </c>
      <c r="J2198" t="n">
        <v>150.95</v>
      </c>
      <c r="K2198" t="n">
        <v>46.47</v>
      </c>
      <c r="L2198" t="n">
        <v>14</v>
      </c>
      <c r="M2198" t="n">
        <v>7</v>
      </c>
      <c r="N2198" t="n">
        <v>25.49</v>
      </c>
      <c r="O2198" t="n">
        <v>18851.69</v>
      </c>
      <c r="P2198" t="n">
        <v>155.33</v>
      </c>
      <c r="Q2198" t="n">
        <v>444.55</v>
      </c>
      <c r="R2198" t="n">
        <v>67.91</v>
      </c>
      <c r="S2198" t="n">
        <v>48.21</v>
      </c>
      <c r="T2198" t="n">
        <v>3915.61</v>
      </c>
      <c r="U2198" t="n">
        <v>0.71</v>
      </c>
      <c r="V2198" t="n">
        <v>0.78</v>
      </c>
      <c r="W2198" t="n">
        <v>0.18</v>
      </c>
      <c r="X2198" t="n">
        <v>0.22</v>
      </c>
      <c r="Y2198" t="n">
        <v>1</v>
      </c>
      <c r="Z2198" t="n">
        <v>10</v>
      </c>
    </row>
    <row r="2199">
      <c r="A2199" t="n">
        <v>53</v>
      </c>
      <c r="B2199" t="n">
        <v>65</v>
      </c>
      <c r="C2199" t="inlineStr">
        <is>
          <t xml:space="preserve">CONCLUIDO	</t>
        </is>
      </c>
      <c r="D2199" t="n">
        <v>5.0139</v>
      </c>
      <c r="E2199" t="n">
        <v>19.94</v>
      </c>
      <c r="F2199" t="n">
        <v>17.52</v>
      </c>
      <c r="G2199" t="n">
        <v>116.8</v>
      </c>
      <c r="H2199" t="n">
        <v>1.67</v>
      </c>
      <c r="I2199" t="n">
        <v>9</v>
      </c>
      <c r="J2199" t="n">
        <v>151.3</v>
      </c>
      <c r="K2199" t="n">
        <v>46.47</v>
      </c>
      <c r="L2199" t="n">
        <v>14.25</v>
      </c>
      <c r="M2199" t="n">
        <v>7</v>
      </c>
      <c r="N2199" t="n">
        <v>25.59</v>
      </c>
      <c r="O2199" t="n">
        <v>18894.63</v>
      </c>
      <c r="P2199" t="n">
        <v>155.47</v>
      </c>
      <c r="Q2199" t="n">
        <v>444.55</v>
      </c>
      <c r="R2199" t="n">
        <v>68.56999999999999</v>
      </c>
      <c r="S2199" t="n">
        <v>48.21</v>
      </c>
      <c r="T2199" t="n">
        <v>4242.78</v>
      </c>
      <c r="U2199" t="n">
        <v>0.7</v>
      </c>
      <c r="V2199" t="n">
        <v>0.78</v>
      </c>
      <c r="W2199" t="n">
        <v>0.18</v>
      </c>
      <c r="X2199" t="n">
        <v>0.24</v>
      </c>
      <c r="Y2199" t="n">
        <v>1</v>
      </c>
      <c r="Z2199" t="n">
        <v>10</v>
      </c>
    </row>
    <row r="2200">
      <c r="A2200" t="n">
        <v>54</v>
      </c>
      <c r="B2200" t="n">
        <v>65</v>
      </c>
      <c r="C2200" t="inlineStr">
        <is>
          <t xml:space="preserve">CONCLUIDO	</t>
        </is>
      </c>
      <c r="D2200" t="n">
        <v>5.0176</v>
      </c>
      <c r="E2200" t="n">
        <v>19.93</v>
      </c>
      <c r="F2200" t="n">
        <v>17.5</v>
      </c>
      <c r="G2200" t="n">
        <v>116.7</v>
      </c>
      <c r="H2200" t="n">
        <v>1.69</v>
      </c>
      <c r="I2200" t="n">
        <v>9</v>
      </c>
      <c r="J2200" t="n">
        <v>151.65</v>
      </c>
      <c r="K2200" t="n">
        <v>46.47</v>
      </c>
      <c r="L2200" t="n">
        <v>14.5</v>
      </c>
      <c r="M2200" t="n">
        <v>7</v>
      </c>
      <c r="N2200" t="n">
        <v>25.68</v>
      </c>
      <c r="O2200" t="n">
        <v>18937.61</v>
      </c>
      <c r="P2200" t="n">
        <v>155.3</v>
      </c>
      <c r="Q2200" t="n">
        <v>444.58</v>
      </c>
      <c r="R2200" t="n">
        <v>68.11</v>
      </c>
      <c r="S2200" t="n">
        <v>48.21</v>
      </c>
      <c r="T2200" t="n">
        <v>4012.56</v>
      </c>
      <c r="U2200" t="n">
        <v>0.71</v>
      </c>
      <c r="V2200" t="n">
        <v>0.78</v>
      </c>
      <c r="W2200" t="n">
        <v>0.18</v>
      </c>
      <c r="X2200" t="n">
        <v>0.23</v>
      </c>
      <c r="Y2200" t="n">
        <v>1</v>
      </c>
      <c r="Z2200" t="n">
        <v>10</v>
      </c>
    </row>
    <row r="2201">
      <c r="A2201" t="n">
        <v>55</v>
      </c>
      <c r="B2201" t="n">
        <v>65</v>
      </c>
      <c r="C2201" t="inlineStr">
        <is>
          <t xml:space="preserve">CONCLUIDO	</t>
        </is>
      </c>
      <c r="D2201" t="n">
        <v>5.022</v>
      </c>
      <c r="E2201" t="n">
        <v>19.91</v>
      </c>
      <c r="F2201" t="n">
        <v>17.49</v>
      </c>
      <c r="G2201" t="n">
        <v>116.58</v>
      </c>
      <c r="H2201" t="n">
        <v>1.72</v>
      </c>
      <c r="I2201" t="n">
        <v>9</v>
      </c>
      <c r="J2201" t="n">
        <v>152</v>
      </c>
      <c r="K2201" t="n">
        <v>46.47</v>
      </c>
      <c r="L2201" t="n">
        <v>14.75</v>
      </c>
      <c r="M2201" t="n">
        <v>7</v>
      </c>
      <c r="N2201" t="n">
        <v>25.78</v>
      </c>
      <c r="O2201" t="n">
        <v>18980.62</v>
      </c>
      <c r="P2201" t="n">
        <v>155.04</v>
      </c>
      <c r="Q2201" t="n">
        <v>444.56</v>
      </c>
      <c r="R2201" t="n">
        <v>67.39</v>
      </c>
      <c r="S2201" t="n">
        <v>48.21</v>
      </c>
      <c r="T2201" t="n">
        <v>3653.15</v>
      </c>
      <c r="U2201" t="n">
        <v>0.72</v>
      </c>
      <c r="V2201" t="n">
        <v>0.78</v>
      </c>
      <c r="W2201" t="n">
        <v>0.18</v>
      </c>
      <c r="X2201" t="n">
        <v>0.21</v>
      </c>
      <c r="Y2201" t="n">
        <v>1</v>
      </c>
      <c r="Z2201" t="n">
        <v>10</v>
      </c>
    </row>
    <row r="2202">
      <c r="A2202" t="n">
        <v>56</v>
      </c>
      <c r="B2202" t="n">
        <v>65</v>
      </c>
      <c r="C2202" t="inlineStr">
        <is>
          <t xml:space="preserve">CONCLUIDO	</t>
        </is>
      </c>
      <c r="D2202" t="n">
        <v>5.0236</v>
      </c>
      <c r="E2202" t="n">
        <v>19.91</v>
      </c>
      <c r="F2202" t="n">
        <v>17.48</v>
      </c>
      <c r="G2202" t="n">
        <v>116.54</v>
      </c>
      <c r="H2202" t="n">
        <v>1.74</v>
      </c>
      <c r="I2202" t="n">
        <v>9</v>
      </c>
      <c r="J2202" t="n">
        <v>152.35</v>
      </c>
      <c r="K2202" t="n">
        <v>46.47</v>
      </c>
      <c r="L2202" t="n">
        <v>15</v>
      </c>
      <c r="M2202" t="n">
        <v>6</v>
      </c>
      <c r="N2202" t="n">
        <v>25.88</v>
      </c>
      <c r="O2202" t="n">
        <v>19023.66</v>
      </c>
      <c r="P2202" t="n">
        <v>153.4</v>
      </c>
      <c r="Q2202" t="n">
        <v>444.57</v>
      </c>
      <c r="R2202" t="n">
        <v>67.19</v>
      </c>
      <c r="S2202" t="n">
        <v>48.21</v>
      </c>
      <c r="T2202" t="n">
        <v>3557.49</v>
      </c>
      <c r="U2202" t="n">
        <v>0.72</v>
      </c>
      <c r="V2202" t="n">
        <v>0.78</v>
      </c>
      <c r="W2202" t="n">
        <v>0.18</v>
      </c>
      <c r="X2202" t="n">
        <v>0.2</v>
      </c>
      <c r="Y2202" t="n">
        <v>1</v>
      </c>
      <c r="Z2202" t="n">
        <v>10</v>
      </c>
    </row>
    <row r="2203">
      <c r="A2203" t="n">
        <v>57</v>
      </c>
      <c r="B2203" t="n">
        <v>65</v>
      </c>
      <c r="C2203" t="inlineStr">
        <is>
          <t xml:space="preserve">CONCLUIDO	</t>
        </is>
      </c>
      <c r="D2203" t="n">
        <v>5.028</v>
      </c>
      <c r="E2203" t="n">
        <v>19.89</v>
      </c>
      <c r="F2203" t="n">
        <v>17.46</v>
      </c>
      <c r="G2203" t="n">
        <v>116.42</v>
      </c>
      <c r="H2203" t="n">
        <v>1.77</v>
      </c>
      <c r="I2203" t="n">
        <v>9</v>
      </c>
      <c r="J2203" t="n">
        <v>152.7</v>
      </c>
      <c r="K2203" t="n">
        <v>46.47</v>
      </c>
      <c r="L2203" t="n">
        <v>15.25</v>
      </c>
      <c r="M2203" t="n">
        <v>6</v>
      </c>
      <c r="N2203" t="n">
        <v>25.98</v>
      </c>
      <c r="O2203" t="n">
        <v>19066.74</v>
      </c>
      <c r="P2203" t="n">
        <v>153.25</v>
      </c>
      <c r="Q2203" t="n">
        <v>444.55</v>
      </c>
      <c r="R2203" t="n">
        <v>66.53</v>
      </c>
      <c r="S2203" t="n">
        <v>48.21</v>
      </c>
      <c r="T2203" t="n">
        <v>3223.99</v>
      </c>
      <c r="U2203" t="n">
        <v>0.72</v>
      </c>
      <c r="V2203" t="n">
        <v>0.78</v>
      </c>
      <c r="W2203" t="n">
        <v>0.18</v>
      </c>
      <c r="X2203" t="n">
        <v>0.19</v>
      </c>
      <c r="Y2203" t="n">
        <v>1</v>
      </c>
      <c r="Z2203" t="n">
        <v>10</v>
      </c>
    </row>
    <row r="2204">
      <c r="A2204" t="n">
        <v>58</v>
      </c>
      <c r="B2204" t="n">
        <v>65</v>
      </c>
      <c r="C2204" t="inlineStr">
        <is>
          <t xml:space="preserve">CONCLUIDO	</t>
        </is>
      </c>
      <c r="D2204" t="n">
        <v>5.006</v>
      </c>
      <c r="E2204" t="n">
        <v>19.98</v>
      </c>
      <c r="F2204" t="n">
        <v>17.55</v>
      </c>
      <c r="G2204" t="n">
        <v>117.01</v>
      </c>
      <c r="H2204" t="n">
        <v>1.79</v>
      </c>
      <c r="I2204" t="n">
        <v>9</v>
      </c>
      <c r="J2204" t="n">
        <v>153.05</v>
      </c>
      <c r="K2204" t="n">
        <v>46.47</v>
      </c>
      <c r="L2204" t="n">
        <v>15.5</v>
      </c>
      <c r="M2204" t="n">
        <v>5</v>
      </c>
      <c r="N2204" t="n">
        <v>26.08</v>
      </c>
      <c r="O2204" t="n">
        <v>19109.85</v>
      </c>
      <c r="P2204" t="n">
        <v>152.75</v>
      </c>
      <c r="Q2204" t="n">
        <v>444.55</v>
      </c>
      <c r="R2204" t="n">
        <v>69.65000000000001</v>
      </c>
      <c r="S2204" t="n">
        <v>48.21</v>
      </c>
      <c r="T2204" t="n">
        <v>4784.37</v>
      </c>
      <c r="U2204" t="n">
        <v>0.6899999999999999</v>
      </c>
      <c r="V2204" t="n">
        <v>0.78</v>
      </c>
      <c r="W2204" t="n">
        <v>0.18</v>
      </c>
      <c r="X2204" t="n">
        <v>0.27</v>
      </c>
      <c r="Y2204" t="n">
        <v>1</v>
      </c>
      <c r="Z2204" t="n">
        <v>10</v>
      </c>
    </row>
    <row r="2205">
      <c r="A2205" t="n">
        <v>59</v>
      </c>
      <c r="B2205" t="n">
        <v>65</v>
      </c>
      <c r="C2205" t="inlineStr">
        <is>
          <t xml:space="preserve">CONCLUIDO	</t>
        </is>
      </c>
      <c r="D2205" t="n">
        <v>5.0308</v>
      </c>
      <c r="E2205" t="n">
        <v>19.88</v>
      </c>
      <c r="F2205" t="n">
        <v>17.48</v>
      </c>
      <c r="G2205" t="n">
        <v>131.1</v>
      </c>
      <c r="H2205" t="n">
        <v>1.82</v>
      </c>
      <c r="I2205" t="n">
        <v>8</v>
      </c>
      <c r="J2205" t="n">
        <v>153.4</v>
      </c>
      <c r="K2205" t="n">
        <v>46.47</v>
      </c>
      <c r="L2205" t="n">
        <v>15.75</v>
      </c>
      <c r="M2205" t="n">
        <v>2</v>
      </c>
      <c r="N2205" t="n">
        <v>26.18</v>
      </c>
      <c r="O2205" t="n">
        <v>19153</v>
      </c>
      <c r="P2205" t="n">
        <v>151.83</v>
      </c>
      <c r="Q2205" t="n">
        <v>444.55</v>
      </c>
      <c r="R2205" t="n">
        <v>67</v>
      </c>
      <c r="S2205" t="n">
        <v>48.21</v>
      </c>
      <c r="T2205" t="n">
        <v>3466.77</v>
      </c>
      <c r="U2205" t="n">
        <v>0.72</v>
      </c>
      <c r="V2205" t="n">
        <v>0.78</v>
      </c>
      <c r="W2205" t="n">
        <v>0.18</v>
      </c>
      <c r="X2205" t="n">
        <v>0.2</v>
      </c>
      <c r="Y2205" t="n">
        <v>1</v>
      </c>
      <c r="Z2205" t="n">
        <v>10</v>
      </c>
    </row>
    <row r="2206">
      <c r="A2206" t="n">
        <v>60</v>
      </c>
      <c r="B2206" t="n">
        <v>65</v>
      </c>
      <c r="C2206" t="inlineStr">
        <is>
          <t xml:space="preserve">CONCLUIDO	</t>
        </is>
      </c>
      <c r="D2206" t="n">
        <v>5.0328</v>
      </c>
      <c r="E2206" t="n">
        <v>19.87</v>
      </c>
      <c r="F2206" t="n">
        <v>17.47</v>
      </c>
      <c r="G2206" t="n">
        <v>131.04</v>
      </c>
      <c r="H2206" t="n">
        <v>1.84</v>
      </c>
      <c r="I2206" t="n">
        <v>8</v>
      </c>
      <c r="J2206" t="n">
        <v>153.75</v>
      </c>
      <c r="K2206" t="n">
        <v>46.47</v>
      </c>
      <c r="L2206" t="n">
        <v>16</v>
      </c>
      <c r="M2206" t="n">
        <v>2</v>
      </c>
      <c r="N2206" t="n">
        <v>26.28</v>
      </c>
      <c r="O2206" t="n">
        <v>19196.18</v>
      </c>
      <c r="P2206" t="n">
        <v>152.16</v>
      </c>
      <c r="Q2206" t="n">
        <v>444.55</v>
      </c>
      <c r="R2206" t="n">
        <v>66.81999999999999</v>
      </c>
      <c r="S2206" t="n">
        <v>48.21</v>
      </c>
      <c r="T2206" t="n">
        <v>3377.35</v>
      </c>
      <c r="U2206" t="n">
        <v>0.72</v>
      </c>
      <c r="V2206" t="n">
        <v>0.78</v>
      </c>
      <c r="W2206" t="n">
        <v>0.18</v>
      </c>
      <c r="X2206" t="n">
        <v>0.2</v>
      </c>
      <c r="Y2206" t="n">
        <v>1</v>
      </c>
      <c r="Z2206" t="n">
        <v>10</v>
      </c>
    </row>
    <row r="2207">
      <c r="A2207" t="n">
        <v>61</v>
      </c>
      <c r="B2207" t="n">
        <v>65</v>
      </c>
      <c r="C2207" t="inlineStr">
        <is>
          <t xml:space="preserve">CONCLUIDO	</t>
        </is>
      </c>
      <c r="D2207" t="n">
        <v>5.0304</v>
      </c>
      <c r="E2207" t="n">
        <v>19.88</v>
      </c>
      <c r="F2207" t="n">
        <v>17.48</v>
      </c>
      <c r="G2207" t="n">
        <v>131.11</v>
      </c>
      <c r="H2207" t="n">
        <v>1.87</v>
      </c>
      <c r="I2207" t="n">
        <v>8</v>
      </c>
      <c r="J2207" t="n">
        <v>154.1</v>
      </c>
      <c r="K2207" t="n">
        <v>46.47</v>
      </c>
      <c r="L2207" t="n">
        <v>16.25</v>
      </c>
      <c r="M2207" t="n">
        <v>2</v>
      </c>
      <c r="N2207" t="n">
        <v>26.38</v>
      </c>
      <c r="O2207" t="n">
        <v>19239.4</v>
      </c>
      <c r="P2207" t="n">
        <v>152.57</v>
      </c>
      <c r="Q2207" t="n">
        <v>444.55</v>
      </c>
      <c r="R2207" t="n">
        <v>67.16</v>
      </c>
      <c r="S2207" t="n">
        <v>48.21</v>
      </c>
      <c r="T2207" t="n">
        <v>3542.73</v>
      </c>
      <c r="U2207" t="n">
        <v>0.72</v>
      </c>
      <c r="V2207" t="n">
        <v>0.78</v>
      </c>
      <c r="W2207" t="n">
        <v>0.18</v>
      </c>
      <c r="X2207" t="n">
        <v>0.2</v>
      </c>
      <c r="Y2207" t="n">
        <v>1</v>
      </c>
      <c r="Z2207" t="n">
        <v>10</v>
      </c>
    </row>
    <row r="2208">
      <c r="A2208" t="n">
        <v>62</v>
      </c>
      <c r="B2208" t="n">
        <v>65</v>
      </c>
      <c r="C2208" t="inlineStr">
        <is>
          <t xml:space="preserve">CONCLUIDO	</t>
        </is>
      </c>
      <c r="D2208" t="n">
        <v>5.0293</v>
      </c>
      <c r="E2208" t="n">
        <v>19.88</v>
      </c>
      <c r="F2208" t="n">
        <v>17.49</v>
      </c>
      <c r="G2208" t="n">
        <v>131.14</v>
      </c>
      <c r="H2208" t="n">
        <v>1.89</v>
      </c>
      <c r="I2208" t="n">
        <v>8</v>
      </c>
      <c r="J2208" t="n">
        <v>154.45</v>
      </c>
      <c r="K2208" t="n">
        <v>46.47</v>
      </c>
      <c r="L2208" t="n">
        <v>16.5</v>
      </c>
      <c r="M2208" t="n">
        <v>1</v>
      </c>
      <c r="N2208" t="n">
        <v>26.48</v>
      </c>
      <c r="O2208" t="n">
        <v>19282.65</v>
      </c>
      <c r="P2208" t="n">
        <v>152.65</v>
      </c>
      <c r="Q2208" t="n">
        <v>444.55</v>
      </c>
      <c r="R2208" t="n">
        <v>67.23999999999999</v>
      </c>
      <c r="S2208" t="n">
        <v>48.21</v>
      </c>
      <c r="T2208" t="n">
        <v>3583.58</v>
      </c>
      <c r="U2208" t="n">
        <v>0.72</v>
      </c>
      <c r="V2208" t="n">
        <v>0.78</v>
      </c>
      <c r="W2208" t="n">
        <v>0.18</v>
      </c>
      <c r="X2208" t="n">
        <v>0.21</v>
      </c>
      <c r="Y2208" t="n">
        <v>1</v>
      </c>
      <c r="Z2208" t="n">
        <v>10</v>
      </c>
    </row>
    <row r="2209">
      <c r="A2209" t="n">
        <v>63</v>
      </c>
      <c r="B2209" t="n">
        <v>65</v>
      </c>
      <c r="C2209" t="inlineStr">
        <is>
          <t xml:space="preserve">CONCLUIDO	</t>
        </is>
      </c>
      <c r="D2209" t="n">
        <v>5.0299</v>
      </c>
      <c r="E2209" t="n">
        <v>19.88</v>
      </c>
      <c r="F2209" t="n">
        <v>17.48</v>
      </c>
      <c r="G2209" t="n">
        <v>131.12</v>
      </c>
      <c r="H2209" t="n">
        <v>1.92</v>
      </c>
      <c r="I2209" t="n">
        <v>8</v>
      </c>
      <c r="J2209" t="n">
        <v>154.8</v>
      </c>
      <c r="K2209" t="n">
        <v>46.47</v>
      </c>
      <c r="L2209" t="n">
        <v>16.75</v>
      </c>
      <c r="M2209" t="n">
        <v>1</v>
      </c>
      <c r="N2209" t="n">
        <v>26.58</v>
      </c>
      <c r="O2209" t="n">
        <v>19325.94</v>
      </c>
      <c r="P2209" t="n">
        <v>153.05</v>
      </c>
      <c r="Q2209" t="n">
        <v>444.55</v>
      </c>
      <c r="R2209" t="n">
        <v>67.16</v>
      </c>
      <c r="S2209" t="n">
        <v>48.21</v>
      </c>
      <c r="T2209" t="n">
        <v>3546.44</v>
      </c>
      <c r="U2209" t="n">
        <v>0.72</v>
      </c>
      <c r="V2209" t="n">
        <v>0.78</v>
      </c>
      <c r="W2209" t="n">
        <v>0.18</v>
      </c>
      <c r="X2209" t="n">
        <v>0.21</v>
      </c>
      <c r="Y2209" t="n">
        <v>1</v>
      </c>
      <c r="Z2209" t="n">
        <v>10</v>
      </c>
    </row>
    <row r="2210">
      <c r="A2210" t="n">
        <v>64</v>
      </c>
      <c r="B2210" t="n">
        <v>65</v>
      </c>
      <c r="C2210" t="inlineStr">
        <is>
          <t xml:space="preserve">CONCLUIDO	</t>
        </is>
      </c>
      <c r="D2210" t="n">
        <v>5.03</v>
      </c>
      <c r="E2210" t="n">
        <v>19.88</v>
      </c>
      <c r="F2210" t="n">
        <v>17.48</v>
      </c>
      <c r="G2210" t="n">
        <v>131.12</v>
      </c>
      <c r="H2210" t="n">
        <v>1.94</v>
      </c>
      <c r="I2210" t="n">
        <v>8</v>
      </c>
      <c r="J2210" t="n">
        <v>155.15</v>
      </c>
      <c r="K2210" t="n">
        <v>46.47</v>
      </c>
      <c r="L2210" t="n">
        <v>17</v>
      </c>
      <c r="M2210" t="n">
        <v>0</v>
      </c>
      <c r="N2210" t="n">
        <v>26.68</v>
      </c>
      <c r="O2210" t="n">
        <v>19369.26</v>
      </c>
      <c r="P2210" t="n">
        <v>153.24</v>
      </c>
      <c r="Q2210" t="n">
        <v>444.55</v>
      </c>
      <c r="R2210" t="n">
        <v>67.06</v>
      </c>
      <c r="S2210" t="n">
        <v>48.21</v>
      </c>
      <c r="T2210" t="n">
        <v>3496.3</v>
      </c>
      <c r="U2210" t="n">
        <v>0.72</v>
      </c>
      <c r="V2210" t="n">
        <v>0.78</v>
      </c>
      <c r="W2210" t="n">
        <v>0.18</v>
      </c>
      <c r="X2210" t="n">
        <v>0.21</v>
      </c>
      <c r="Y2210" t="n">
        <v>1</v>
      </c>
      <c r="Z2210" t="n">
        <v>10</v>
      </c>
    </row>
    <row r="2211">
      <c r="A2211" t="n">
        <v>0</v>
      </c>
      <c r="B2211" t="n">
        <v>130</v>
      </c>
      <c r="C2211" t="inlineStr">
        <is>
          <t xml:space="preserve">CONCLUIDO	</t>
        </is>
      </c>
      <c r="D2211" t="n">
        <v>2.1918</v>
      </c>
      <c r="E2211" t="n">
        <v>45.63</v>
      </c>
      <c r="F2211" t="n">
        <v>27.03</v>
      </c>
      <c r="G2211" t="n">
        <v>5.02</v>
      </c>
      <c r="H2211" t="n">
        <v>0.07000000000000001</v>
      </c>
      <c r="I2211" t="n">
        <v>323</v>
      </c>
      <c r="J2211" t="n">
        <v>252.85</v>
      </c>
      <c r="K2211" t="n">
        <v>59.19</v>
      </c>
      <c r="L2211" t="n">
        <v>1</v>
      </c>
      <c r="M2211" t="n">
        <v>321</v>
      </c>
      <c r="N2211" t="n">
        <v>62.65</v>
      </c>
      <c r="O2211" t="n">
        <v>31418.63</v>
      </c>
      <c r="P2211" t="n">
        <v>443.77</v>
      </c>
      <c r="Q2211" t="n">
        <v>444.97</v>
      </c>
      <c r="R2211" t="n">
        <v>379.94</v>
      </c>
      <c r="S2211" t="n">
        <v>48.21</v>
      </c>
      <c r="T2211" t="n">
        <v>158360.02</v>
      </c>
      <c r="U2211" t="n">
        <v>0.13</v>
      </c>
      <c r="V2211" t="n">
        <v>0.51</v>
      </c>
      <c r="W2211" t="n">
        <v>0.68</v>
      </c>
      <c r="X2211" t="n">
        <v>9.74</v>
      </c>
      <c r="Y2211" t="n">
        <v>1</v>
      </c>
      <c r="Z2211" t="n">
        <v>10</v>
      </c>
    </row>
    <row r="2212">
      <c r="A2212" t="n">
        <v>1</v>
      </c>
      <c r="B2212" t="n">
        <v>130</v>
      </c>
      <c r="C2212" t="inlineStr">
        <is>
          <t xml:space="preserve">CONCLUIDO	</t>
        </is>
      </c>
      <c r="D2212" t="n">
        <v>2.6277</v>
      </c>
      <c r="E2212" t="n">
        <v>38.06</v>
      </c>
      <c r="F2212" t="n">
        <v>24.06</v>
      </c>
      <c r="G2212" t="n">
        <v>6.3</v>
      </c>
      <c r="H2212" t="n">
        <v>0.09</v>
      </c>
      <c r="I2212" t="n">
        <v>229</v>
      </c>
      <c r="J2212" t="n">
        <v>253.3</v>
      </c>
      <c r="K2212" t="n">
        <v>59.19</v>
      </c>
      <c r="L2212" t="n">
        <v>1.25</v>
      </c>
      <c r="M2212" t="n">
        <v>227</v>
      </c>
      <c r="N2212" t="n">
        <v>62.86</v>
      </c>
      <c r="O2212" t="n">
        <v>31474.5</v>
      </c>
      <c r="P2212" t="n">
        <v>394.46</v>
      </c>
      <c r="Q2212" t="n">
        <v>444.7</v>
      </c>
      <c r="R2212" t="n">
        <v>282</v>
      </c>
      <c r="S2212" t="n">
        <v>48.21</v>
      </c>
      <c r="T2212" t="n">
        <v>109858.1</v>
      </c>
      <c r="U2212" t="n">
        <v>0.17</v>
      </c>
      <c r="V2212" t="n">
        <v>0.57</v>
      </c>
      <c r="W2212" t="n">
        <v>0.53</v>
      </c>
      <c r="X2212" t="n">
        <v>6.77</v>
      </c>
      <c r="Y2212" t="n">
        <v>1</v>
      </c>
      <c r="Z2212" t="n">
        <v>10</v>
      </c>
    </row>
    <row r="2213">
      <c r="A2213" t="n">
        <v>2</v>
      </c>
      <c r="B2213" t="n">
        <v>130</v>
      </c>
      <c r="C2213" t="inlineStr">
        <is>
          <t xml:space="preserve">CONCLUIDO	</t>
        </is>
      </c>
      <c r="D2213" t="n">
        <v>2.9348</v>
      </c>
      <c r="E2213" t="n">
        <v>34.07</v>
      </c>
      <c r="F2213" t="n">
        <v>22.52</v>
      </c>
      <c r="G2213" t="n">
        <v>7.55</v>
      </c>
      <c r="H2213" t="n">
        <v>0.11</v>
      </c>
      <c r="I2213" t="n">
        <v>179</v>
      </c>
      <c r="J2213" t="n">
        <v>253.75</v>
      </c>
      <c r="K2213" t="n">
        <v>59.19</v>
      </c>
      <c r="L2213" t="n">
        <v>1.5</v>
      </c>
      <c r="M2213" t="n">
        <v>177</v>
      </c>
      <c r="N2213" t="n">
        <v>63.06</v>
      </c>
      <c r="O2213" t="n">
        <v>31530.44</v>
      </c>
      <c r="P2213" t="n">
        <v>368.89</v>
      </c>
      <c r="Q2213" t="n">
        <v>444.59</v>
      </c>
      <c r="R2213" t="n">
        <v>231.86</v>
      </c>
      <c r="S2213" t="n">
        <v>48.21</v>
      </c>
      <c r="T2213" t="n">
        <v>85042.38</v>
      </c>
      <c r="U2213" t="n">
        <v>0.21</v>
      </c>
      <c r="V2213" t="n">
        <v>0.61</v>
      </c>
      <c r="W2213" t="n">
        <v>0.45</v>
      </c>
      <c r="X2213" t="n">
        <v>5.24</v>
      </c>
      <c r="Y2213" t="n">
        <v>1</v>
      </c>
      <c r="Z2213" t="n">
        <v>10</v>
      </c>
    </row>
    <row r="2214">
      <c r="A2214" t="n">
        <v>3</v>
      </c>
      <c r="B2214" t="n">
        <v>130</v>
      </c>
      <c r="C2214" t="inlineStr">
        <is>
          <t xml:space="preserve">CONCLUIDO	</t>
        </is>
      </c>
      <c r="D2214" t="n">
        <v>3.1805</v>
      </c>
      <c r="E2214" t="n">
        <v>31.44</v>
      </c>
      <c r="F2214" t="n">
        <v>21.5</v>
      </c>
      <c r="G2214" t="n">
        <v>8.84</v>
      </c>
      <c r="H2214" t="n">
        <v>0.12</v>
      </c>
      <c r="I2214" t="n">
        <v>146</v>
      </c>
      <c r="J2214" t="n">
        <v>254.21</v>
      </c>
      <c r="K2214" t="n">
        <v>59.19</v>
      </c>
      <c r="L2214" t="n">
        <v>1.75</v>
      </c>
      <c r="M2214" t="n">
        <v>144</v>
      </c>
      <c r="N2214" t="n">
        <v>63.26</v>
      </c>
      <c r="O2214" t="n">
        <v>31586.46</v>
      </c>
      <c r="P2214" t="n">
        <v>351.87</v>
      </c>
      <c r="Q2214" t="n">
        <v>444.63</v>
      </c>
      <c r="R2214" t="n">
        <v>198.27</v>
      </c>
      <c r="S2214" t="n">
        <v>48.21</v>
      </c>
      <c r="T2214" t="n">
        <v>68409.21000000001</v>
      </c>
      <c r="U2214" t="n">
        <v>0.24</v>
      </c>
      <c r="V2214" t="n">
        <v>0.63</v>
      </c>
      <c r="W2214" t="n">
        <v>0.4</v>
      </c>
      <c r="X2214" t="n">
        <v>4.22</v>
      </c>
      <c r="Y2214" t="n">
        <v>1</v>
      </c>
      <c r="Z2214" t="n">
        <v>10</v>
      </c>
    </row>
    <row r="2215">
      <c r="A2215" t="n">
        <v>4</v>
      </c>
      <c r="B2215" t="n">
        <v>130</v>
      </c>
      <c r="C2215" t="inlineStr">
        <is>
          <t xml:space="preserve">CONCLUIDO	</t>
        </is>
      </c>
      <c r="D2215" t="n">
        <v>3.3654</v>
      </c>
      <c r="E2215" t="n">
        <v>29.71</v>
      </c>
      <c r="F2215" t="n">
        <v>20.85</v>
      </c>
      <c r="G2215" t="n">
        <v>10.09</v>
      </c>
      <c r="H2215" t="n">
        <v>0.14</v>
      </c>
      <c r="I2215" t="n">
        <v>124</v>
      </c>
      <c r="J2215" t="n">
        <v>254.66</v>
      </c>
      <c r="K2215" t="n">
        <v>59.19</v>
      </c>
      <c r="L2215" t="n">
        <v>2</v>
      </c>
      <c r="M2215" t="n">
        <v>122</v>
      </c>
      <c r="N2215" t="n">
        <v>63.47</v>
      </c>
      <c r="O2215" t="n">
        <v>31642.55</v>
      </c>
      <c r="P2215" t="n">
        <v>340.92</v>
      </c>
      <c r="Q2215" t="n">
        <v>444.57</v>
      </c>
      <c r="R2215" t="n">
        <v>177.04</v>
      </c>
      <c r="S2215" t="n">
        <v>48.21</v>
      </c>
      <c r="T2215" t="n">
        <v>57907.37</v>
      </c>
      <c r="U2215" t="n">
        <v>0.27</v>
      </c>
      <c r="V2215" t="n">
        <v>0.65</v>
      </c>
      <c r="W2215" t="n">
        <v>0.36</v>
      </c>
      <c r="X2215" t="n">
        <v>3.57</v>
      </c>
      <c r="Y2215" t="n">
        <v>1</v>
      </c>
      <c r="Z2215" t="n">
        <v>10</v>
      </c>
    </row>
    <row r="2216">
      <c r="A2216" t="n">
        <v>5</v>
      </c>
      <c r="B2216" t="n">
        <v>130</v>
      </c>
      <c r="C2216" t="inlineStr">
        <is>
          <t xml:space="preserve">CONCLUIDO	</t>
        </is>
      </c>
      <c r="D2216" t="n">
        <v>3.5148</v>
      </c>
      <c r="E2216" t="n">
        <v>28.45</v>
      </c>
      <c r="F2216" t="n">
        <v>20.37</v>
      </c>
      <c r="G2216" t="n">
        <v>11.31</v>
      </c>
      <c r="H2216" t="n">
        <v>0.16</v>
      </c>
      <c r="I2216" t="n">
        <v>108</v>
      </c>
      <c r="J2216" t="n">
        <v>255.12</v>
      </c>
      <c r="K2216" t="n">
        <v>59.19</v>
      </c>
      <c r="L2216" t="n">
        <v>2.25</v>
      </c>
      <c r="M2216" t="n">
        <v>106</v>
      </c>
      <c r="N2216" t="n">
        <v>63.67</v>
      </c>
      <c r="O2216" t="n">
        <v>31698.72</v>
      </c>
      <c r="P2216" t="n">
        <v>332.79</v>
      </c>
      <c r="Q2216" t="n">
        <v>444.59</v>
      </c>
      <c r="R2216" t="n">
        <v>161.53</v>
      </c>
      <c r="S2216" t="n">
        <v>48.21</v>
      </c>
      <c r="T2216" t="n">
        <v>50231.58</v>
      </c>
      <c r="U2216" t="n">
        <v>0.3</v>
      </c>
      <c r="V2216" t="n">
        <v>0.67</v>
      </c>
      <c r="W2216" t="n">
        <v>0.33</v>
      </c>
      <c r="X2216" t="n">
        <v>3.09</v>
      </c>
      <c r="Y2216" t="n">
        <v>1</v>
      </c>
      <c r="Z2216" t="n">
        <v>10</v>
      </c>
    </row>
    <row r="2217">
      <c r="A2217" t="n">
        <v>6</v>
      </c>
      <c r="B2217" t="n">
        <v>130</v>
      </c>
      <c r="C2217" t="inlineStr">
        <is>
          <t xml:space="preserve">CONCLUIDO	</t>
        </is>
      </c>
      <c r="D2217" t="n">
        <v>3.6412</v>
      </c>
      <c r="E2217" t="n">
        <v>27.46</v>
      </c>
      <c r="F2217" t="n">
        <v>20.01</v>
      </c>
      <c r="G2217" t="n">
        <v>12.64</v>
      </c>
      <c r="H2217" t="n">
        <v>0.17</v>
      </c>
      <c r="I2217" t="n">
        <v>95</v>
      </c>
      <c r="J2217" t="n">
        <v>255.57</v>
      </c>
      <c r="K2217" t="n">
        <v>59.19</v>
      </c>
      <c r="L2217" t="n">
        <v>2.5</v>
      </c>
      <c r="M2217" t="n">
        <v>93</v>
      </c>
      <c r="N2217" t="n">
        <v>63.88</v>
      </c>
      <c r="O2217" t="n">
        <v>31754.97</v>
      </c>
      <c r="P2217" t="n">
        <v>326.84</v>
      </c>
      <c r="Q2217" t="n">
        <v>444.62</v>
      </c>
      <c r="R2217" t="n">
        <v>149.7</v>
      </c>
      <c r="S2217" t="n">
        <v>48.21</v>
      </c>
      <c r="T2217" t="n">
        <v>44380.29</v>
      </c>
      <c r="U2217" t="n">
        <v>0.32</v>
      </c>
      <c r="V2217" t="n">
        <v>0.68</v>
      </c>
      <c r="W2217" t="n">
        <v>0.32</v>
      </c>
      <c r="X2217" t="n">
        <v>2.73</v>
      </c>
      <c r="Y2217" t="n">
        <v>1</v>
      </c>
      <c r="Z2217" t="n">
        <v>10</v>
      </c>
    </row>
    <row r="2218">
      <c r="A2218" t="n">
        <v>7</v>
      </c>
      <c r="B2218" t="n">
        <v>130</v>
      </c>
      <c r="C2218" t="inlineStr">
        <is>
          <t xml:space="preserve">CONCLUIDO	</t>
        </is>
      </c>
      <c r="D2218" t="n">
        <v>3.7535</v>
      </c>
      <c r="E2218" t="n">
        <v>26.64</v>
      </c>
      <c r="F2218" t="n">
        <v>19.68</v>
      </c>
      <c r="G2218" t="n">
        <v>13.89</v>
      </c>
      <c r="H2218" t="n">
        <v>0.19</v>
      </c>
      <c r="I2218" t="n">
        <v>85</v>
      </c>
      <c r="J2218" t="n">
        <v>256.03</v>
      </c>
      <c r="K2218" t="n">
        <v>59.19</v>
      </c>
      <c r="L2218" t="n">
        <v>2.75</v>
      </c>
      <c r="M2218" t="n">
        <v>83</v>
      </c>
      <c r="N2218" t="n">
        <v>64.09</v>
      </c>
      <c r="O2218" t="n">
        <v>31811.29</v>
      </c>
      <c r="P2218" t="n">
        <v>321.19</v>
      </c>
      <c r="Q2218" t="n">
        <v>444.6</v>
      </c>
      <c r="R2218" t="n">
        <v>139</v>
      </c>
      <c r="S2218" t="n">
        <v>48.21</v>
      </c>
      <c r="T2218" t="n">
        <v>39077.68</v>
      </c>
      <c r="U2218" t="n">
        <v>0.35</v>
      </c>
      <c r="V2218" t="n">
        <v>0.6899999999999999</v>
      </c>
      <c r="W2218" t="n">
        <v>0.3</v>
      </c>
      <c r="X2218" t="n">
        <v>2.4</v>
      </c>
      <c r="Y2218" t="n">
        <v>1</v>
      </c>
      <c r="Z2218" t="n">
        <v>10</v>
      </c>
    </row>
    <row r="2219">
      <c r="A2219" t="n">
        <v>8</v>
      </c>
      <c r="B2219" t="n">
        <v>130</v>
      </c>
      <c r="C2219" t="inlineStr">
        <is>
          <t xml:space="preserve">CONCLUIDO	</t>
        </is>
      </c>
      <c r="D2219" t="n">
        <v>3.8448</v>
      </c>
      <c r="E2219" t="n">
        <v>26.01</v>
      </c>
      <c r="F2219" t="n">
        <v>19.44</v>
      </c>
      <c r="G2219" t="n">
        <v>15.15</v>
      </c>
      <c r="H2219" t="n">
        <v>0.21</v>
      </c>
      <c r="I2219" t="n">
        <v>77</v>
      </c>
      <c r="J2219" t="n">
        <v>256.49</v>
      </c>
      <c r="K2219" t="n">
        <v>59.19</v>
      </c>
      <c r="L2219" t="n">
        <v>3</v>
      </c>
      <c r="M2219" t="n">
        <v>75</v>
      </c>
      <c r="N2219" t="n">
        <v>64.29000000000001</v>
      </c>
      <c r="O2219" t="n">
        <v>31867.69</v>
      </c>
      <c r="P2219" t="n">
        <v>317.02</v>
      </c>
      <c r="Q2219" t="n">
        <v>444.58</v>
      </c>
      <c r="R2219" t="n">
        <v>131.25</v>
      </c>
      <c r="S2219" t="n">
        <v>48.21</v>
      </c>
      <c r="T2219" t="n">
        <v>35245.67</v>
      </c>
      <c r="U2219" t="n">
        <v>0.37</v>
      </c>
      <c r="V2219" t="n">
        <v>0.7</v>
      </c>
      <c r="W2219" t="n">
        <v>0.28</v>
      </c>
      <c r="X2219" t="n">
        <v>2.16</v>
      </c>
      <c r="Y2219" t="n">
        <v>1</v>
      </c>
      <c r="Z2219" t="n">
        <v>10</v>
      </c>
    </row>
    <row r="2220">
      <c r="A2220" t="n">
        <v>9</v>
      </c>
      <c r="B2220" t="n">
        <v>130</v>
      </c>
      <c r="C2220" t="inlineStr">
        <is>
          <t xml:space="preserve">CONCLUIDO	</t>
        </is>
      </c>
      <c r="D2220" t="n">
        <v>3.9151</v>
      </c>
      <c r="E2220" t="n">
        <v>25.54</v>
      </c>
      <c r="F2220" t="n">
        <v>19.27</v>
      </c>
      <c r="G2220" t="n">
        <v>16.28</v>
      </c>
      <c r="H2220" t="n">
        <v>0.23</v>
      </c>
      <c r="I2220" t="n">
        <v>71</v>
      </c>
      <c r="J2220" t="n">
        <v>256.95</v>
      </c>
      <c r="K2220" t="n">
        <v>59.19</v>
      </c>
      <c r="L2220" t="n">
        <v>3.25</v>
      </c>
      <c r="M2220" t="n">
        <v>69</v>
      </c>
      <c r="N2220" t="n">
        <v>64.5</v>
      </c>
      <c r="O2220" t="n">
        <v>31924.29</v>
      </c>
      <c r="P2220" t="n">
        <v>314.03</v>
      </c>
      <c r="Q2220" t="n">
        <v>444.64</v>
      </c>
      <c r="R2220" t="n">
        <v>125.42</v>
      </c>
      <c r="S2220" t="n">
        <v>48.21</v>
      </c>
      <c r="T2220" t="n">
        <v>32360.45</v>
      </c>
      <c r="U2220" t="n">
        <v>0.38</v>
      </c>
      <c r="V2220" t="n">
        <v>0.71</v>
      </c>
      <c r="W2220" t="n">
        <v>0.28</v>
      </c>
      <c r="X2220" t="n">
        <v>1.99</v>
      </c>
      <c r="Y2220" t="n">
        <v>1</v>
      </c>
      <c r="Z2220" t="n">
        <v>10</v>
      </c>
    </row>
    <row r="2221">
      <c r="A2221" t="n">
        <v>10</v>
      </c>
      <c r="B2221" t="n">
        <v>130</v>
      </c>
      <c r="C2221" t="inlineStr">
        <is>
          <t xml:space="preserve">CONCLUIDO	</t>
        </is>
      </c>
      <c r="D2221" t="n">
        <v>3.9902</v>
      </c>
      <c r="E2221" t="n">
        <v>25.06</v>
      </c>
      <c r="F2221" t="n">
        <v>19.08</v>
      </c>
      <c r="G2221" t="n">
        <v>17.61</v>
      </c>
      <c r="H2221" t="n">
        <v>0.24</v>
      </c>
      <c r="I2221" t="n">
        <v>65</v>
      </c>
      <c r="J2221" t="n">
        <v>257.41</v>
      </c>
      <c r="K2221" t="n">
        <v>59.19</v>
      </c>
      <c r="L2221" t="n">
        <v>3.5</v>
      </c>
      <c r="M2221" t="n">
        <v>63</v>
      </c>
      <c r="N2221" t="n">
        <v>64.70999999999999</v>
      </c>
      <c r="O2221" t="n">
        <v>31980.84</v>
      </c>
      <c r="P2221" t="n">
        <v>310.75</v>
      </c>
      <c r="Q2221" t="n">
        <v>444.61</v>
      </c>
      <c r="R2221" t="n">
        <v>119.28</v>
      </c>
      <c r="S2221" t="n">
        <v>48.21</v>
      </c>
      <c r="T2221" t="n">
        <v>29321.43</v>
      </c>
      <c r="U2221" t="n">
        <v>0.4</v>
      </c>
      <c r="V2221" t="n">
        <v>0.72</v>
      </c>
      <c r="W2221" t="n">
        <v>0.27</v>
      </c>
      <c r="X2221" t="n">
        <v>1.8</v>
      </c>
      <c r="Y2221" t="n">
        <v>1</v>
      </c>
      <c r="Z2221" t="n">
        <v>10</v>
      </c>
    </row>
    <row r="2222">
      <c r="A2222" t="n">
        <v>11</v>
      </c>
      <c r="B2222" t="n">
        <v>130</v>
      </c>
      <c r="C2222" t="inlineStr">
        <is>
          <t xml:space="preserve">CONCLUIDO	</t>
        </is>
      </c>
      <c r="D2222" t="n">
        <v>4.0556</v>
      </c>
      <c r="E2222" t="n">
        <v>24.66</v>
      </c>
      <c r="F2222" t="n">
        <v>18.92</v>
      </c>
      <c r="G2222" t="n">
        <v>18.92</v>
      </c>
      <c r="H2222" t="n">
        <v>0.26</v>
      </c>
      <c r="I2222" t="n">
        <v>60</v>
      </c>
      <c r="J2222" t="n">
        <v>257.86</v>
      </c>
      <c r="K2222" t="n">
        <v>59.19</v>
      </c>
      <c r="L2222" t="n">
        <v>3.75</v>
      </c>
      <c r="M2222" t="n">
        <v>58</v>
      </c>
      <c r="N2222" t="n">
        <v>64.92</v>
      </c>
      <c r="O2222" t="n">
        <v>32037.48</v>
      </c>
      <c r="P2222" t="n">
        <v>307.89</v>
      </c>
      <c r="Q2222" t="n">
        <v>444.62</v>
      </c>
      <c r="R2222" t="n">
        <v>113.84</v>
      </c>
      <c r="S2222" t="n">
        <v>48.21</v>
      </c>
      <c r="T2222" t="n">
        <v>26627.28</v>
      </c>
      <c r="U2222" t="n">
        <v>0.42</v>
      </c>
      <c r="V2222" t="n">
        <v>0.72</v>
      </c>
      <c r="W2222" t="n">
        <v>0.26</v>
      </c>
      <c r="X2222" t="n">
        <v>1.64</v>
      </c>
      <c r="Y2222" t="n">
        <v>1</v>
      </c>
      <c r="Z2222" t="n">
        <v>10</v>
      </c>
    </row>
    <row r="2223">
      <c r="A2223" t="n">
        <v>12</v>
      </c>
      <c r="B2223" t="n">
        <v>130</v>
      </c>
      <c r="C2223" t="inlineStr">
        <is>
          <t xml:space="preserve">CONCLUIDO	</t>
        </is>
      </c>
      <c r="D2223" t="n">
        <v>4.1194</v>
      </c>
      <c r="E2223" t="n">
        <v>24.28</v>
      </c>
      <c r="F2223" t="n">
        <v>18.73</v>
      </c>
      <c r="G2223" t="n">
        <v>20.07</v>
      </c>
      <c r="H2223" t="n">
        <v>0.28</v>
      </c>
      <c r="I2223" t="n">
        <v>56</v>
      </c>
      <c r="J2223" t="n">
        <v>258.32</v>
      </c>
      <c r="K2223" t="n">
        <v>59.19</v>
      </c>
      <c r="L2223" t="n">
        <v>4</v>
      </c>
      <c r="M2223" t="n">
        <v>54</v>
      </c>
      <c r="N2223" t="n">
        <v>65.13</v>
      </c>
      <c r="O2223" t="n">
        <v>32094.19</v>
      </c>
      <c r="P2223" t="n">
        <v>304.64</v>
      </c>
      <c r="Q2223" t="n">
        <v>444.63</v>
      </c>
      <c r="R2223" t="n">
        <v>107.37</v>
      </c>
      <c r="S2223" t="n">
        <v>48.21</v>
      </c>
      <c r="T2223" t="n">
        <v>23408.99</v>
      </c>
      <c r="U2223" t="n">
        <v>0.45</v>
      </c>
      <c r="V2223" t="n">
        <v>0.73</v>
      </c>
      <c r="W2223" t="n">
        <v>0.26</v>
      </c>
      <c r="X2223" t="n">
        <v>1.45</v>
      </c>
      <c r="Y2223" t="n">
        <v>1</v>
      </c>
      <c r="Z2223" t="n">
        <v>10</v>
      </c>
    </row>
    <row r="2224">
      <c r="A2224" t="n">
        <v>13</v>
      </c>
      <c r="B2224" t="n">
        <v>130</v>
      </c>
      <c r="C2224" t="inlineStr">
        <is>
          <t xml:space="preserve">CONCLUIDO	</t>
        </is>
      </c>
      <c r="D2224" t="n">
        <v>4.1862</v>
      </c>
      <c r="E2224" t="n">
        <v>23.89</v>
      </c>
      <c r="F2224" t="n">
        <v>18.54</v>
      </c>
      <c r="G2224" t="n">
        <v>21.39</v>
      </c>
      <c r="H2224" t="n">
        <v>0.29</v>
      </c>
      <c r="I2224" t="n">
        <v>52</v>
      </c>
      <c r="J2224" t="n">
        <v>258.78</v>
      </c>
      <c r="K2224" t="n">
        <v>59.19</v>
      </c>
      <c r="L2224" t="n">
        <v>4.25</v>
      </c>
      <c r="M2224" t="n">
        <v>50</v>
      </c>
      <c r="N2224" t="n">
        <v>65.34</v>
      </c>
      <c r="O2224" t="n">
        <v>32150.98</v>
      </c>
      <c r="P2224" t="n">
        <v>301.19</v>
      </c>
      <c r="Q2224" t="n">
        <v>444.56</v>
      </c>
      <c r="R2224" t="n">
        <v>101.74</v>
      </c>
      <c r="S2224" t="n">
        <v>48.21</v>
      </c>
      <c r="T2224" t="n">
        <v>20616.89</v>
      </c>
      <c r="U2224" t="n">
        <v>0.47</v>
      </c>
      <c r="V2224" t="n">
        <v>0.74</v>
      </c>
      <c r="W2224" t="n">
        <v>0.23</v>
      </c>
      <c r="X2224" t="n">
        <v>1.26</v>
      </c>
      <c r="Y2224" t="n">
        <v>1</v>
      </c>
      <c r="Z2224" t="n">
        <v>10</v>
      </c>
    </row>
    <row r="2225">
      <c r="A2225" t="n">
        <v>14</v>
      </c>
      <c r="B2225" t="n">
        <v>130</v>
      </c>
      <c r="C2225" t="inlineStr">
        <is>
          <t xml:space="preserve">CONCLUIDO	</t>
        </is>
      </c>
      <c r="D2225" t="n">
        <v>4.1566</v>
      </c>
      <c r="E2225" t="n">
        <v>24.06</v>
      </c>
      <c r="F2225" t="n">
        <v>18.81</v>
      </c>
      <c r="G2225" t="n">
        <v>22.57</v>
      </c>
      <c r="H2225" t="n">
        <v>0.31</v>
      </c>
      <c r="I2225" t="n">
        <v>50</v>
      </c>
      <c r="J2225" t="n">
        <v>259.25</v>
      </c>
      <c r="K2225" t="n">
        <v>59.19</v>
      </c>
      <c r="L2225" t="n">
        <v>4.5</v>
      </c>
      <c r="M2225" t="n">
        <v>48</v>
      </c>
      <c r="N2225" t="n">
        <v>65.55</v>
      </c>
      <c r="O2225" t="n">
        <v>32207.85</v>
      </c>
      <c r="P2225" t="n">
        <v>305.61</v>
      </c>
      <c r="Q2225" t="n">
        <v>444.58</v>
      </c>
      <c r="R2225" t="n">
        <v>111.24</v>
      </c>
      <c r="S2225" t="n">
        <v>48.21</v>
      </c>
      <c r="T2225" t="n">
        <v>25376.23</v>
      </c>
      <c r="U2225" t="n">
        <v>0.43</v>
      </c>
      <c r="V2225" t="n">
        <v>0.73</v>
      </c>
      <c r="W2225" t="n">
        <v>0.24</v>
      </c>
      <c r="X2225" t="n">
        <v>1.53</v>
      </c>
      <c r="Y2225" t="n">
        <v>1</v>
      </c>
      <c r="Z2225" t="n">
        <v>10</v>
      </c>
    </row>
    <row r="2226">
      <c r="A2226" t="n">
        <v>15</v>
      </c>
      <c r="B2226" t="n">
        <v>130</v>
      </c>
      <c r="C2226" t="inlineStr">
        <is>
          <t xml:space="preserve">CONCLUIDO	</t>
        </is>
      </c>
      <c r="D2226" t="n">
        <v>4.2098</v>
      </c>
      <c r="E2226" t="n">
        <v>23.75</v>
      </c>
      <c r="F2226" t="n">
        <v>18.65</v>
      </c>
      <c r="G2226" t="n">
        <v>23.81</v>
      </c>
      <c r="H2226" t="n">
        <v>0.33</v>
      </c>
      <c r="I2226" t="n">
        <v>47</v>
      </c>
      <c r="J2226" t="n">
        <v>259.71</v>
      </c>
      <c r="K2226" t="n">
        <v>59.19</v>
      </c>
      <c r="L2226" t="n">
        <v>4.75</v>
      </c>
      <c r="M2226" t="n">
        <v>45</v>
      </c>
      <c r="N2226" t="n">
        <v>65.76000000000001</v>
      </c>
      <c r="O2226" t="n">
        <v>32264.79</v>
      </c>
      <c r="P2226" t="n">
        <v>302.74</v>
      </c>
      <c r="Q2226" t="n">
        <v>444.59</v>
      </c>
      <c r="R2226" t="n">
        <v>105.61</v>
      </c>
      <c r="S2226" t="n">
        <v>48.21</v>
      </c>
      <c r="T2226" t="n">
        <v>22576.78</v>
      </c>
      <c r="U2226" t="n">
        <v>0.46</v>
      </c>
      <c r="V2226" t="n">
        <v>0.73</v>
      </c>
      <c r="W2226" t="n">
        <v>0.24</v>
      </c>
      <c r="X2226" t="n">
        <v>1.37</v>
      </c>
      <c r="Y2226" t="n">
        <v>1</v>
      </c>
      <c r="Z2226" t="n">
        <v>10</v>
      </c>
    </row>
    <row r="2227">
      <c r="A2227" t="n">
        <v>16</v>
      </c>
      <c r="B2227" t="n">
        <v>130</v>
      </c>
      <c r="C2227" t="inlineStr">
        <is>
          <t xml:space="preserve">CONCLUIDO	</t>
        </is>
      </c>
      <c r="D2227" t="n">
        <v>4.2383</v>
      </c>
      <c r="E2227" t="n">
        <v>23.59</v>
      </c>
      <c r="F2227" t="n">
        <v>18.59</v>
      </c>
      <c r="G2227" t="n">
        <v>24.79</v>
      </c>
      <c r="H2227" t="n">
        <v>0.34</v>
      </c>
      <c r="I2227" t="n">
        <v>45</v>
      </c>
      <c r="J2227" t="n">
        <v>260.17</v>
      </c>
      <c r="K2227" t="n">
        <v>59.19</v>
      </c>
      <c r="L2227" t="n">
        <v>5</v>
      </c>
      <c r="M2227" t="n">
        <v>43</v>
      </c>
      <c r="N2227" t="n">
        <v>65.98</v>
      </c>
      <c r="O2227" t="n">
        <v>32321.82</v>
      </c>
      <c r="P2227" t="n">
        <v>301.66</v>
      </c>
      <c r="Q2227" t="n">
        <v>444.6</v>
      </c>
      <c r="R2227" t="n">
        <v>103.49</v>
      </c>
      <c r="S2227" t="n">
        <v>48.21</v>
      </c>
      <c r="T2227" t="n">
        <v>21526.21</v>
      </c>
      <c r="U2227" t="n">
        <v>0.47</v>
      </c>
      <c r="V2227" t="n">
        <v>0.73</v>
      </c>
      <c r="W2227" t="n">
        <v>0.24</v>
      </c>
      <c r="X2227" t="n">
        <v>1.31</v>
      </c>
      <c r="Y2227" t="n">
        <v>1</v>
      </c>
      <c r="Z2227" t="n">
        <v>10</v>
      </c>
    </row>
    <row r="2228">
      <c r="A2228" t="n">
        <v>17</v>
      </c>
      <c r="B2228" t="n">
        <v>130</v>
      </c>
      <c r="C2228" t="inlineStr">
        <is>
          <t xml:space="preserve">CONCLUIDO	</t>
        </is>
      </c>
      <c r="D2228" t="n">
        <v>4.2865</v>
      </c>
      <c r="E2228" t="n">
        <v>23.33</v>
      </c>
      <c r="F2228" t="n">
        <v>18.47</v>
      </c>
      <c r="G2228" t="n">
        <v>26.39</v>
      </c>
      <c r="H2228" t="n">
        <v>0.36</v>
      </c>
      <c r="I2228" t="n">
        <v>42</v>
      </c>
      <c r="J2228" t="n">
        <v>260.63</v>
      </c>
      <c r="K2228" t="n">
        <v>59.19</v>
      </c>
      <c r="L2228" t="n">
        <v>5.25</v>
      </c>
      <c r="M2228" t="n">
        <v>40</v>
      </c>
      <c r="N2228" t="n">
        <v>66.19</v>
      </c>
      <c r="O2228" t="n">
        <v>32378.93</v>
      </c>
      <c r="P2228" t="n">
        <v>299.63</v>
      </c>
      <c r="Q2228" t="n">
        <v>444.58</v>
      </c>
      <c r="R2228" t="n">
        <v>99.56</v>
      </c>
      <c r="S2228" t="n">
        <v>48.21</v>
      </c>
      <c r="T2228" t="n">
        <v>19573.05</v>
      </c>
      <c r="U2228" t="n">
        <v>0.48</v>
      </c>
      <c r="V2228" t="n">
        <v>0.74</v>
      </c>
      <c r="W2228" t="n">
        <v>0.23</v>
      </c>
      <c r="X2228" t="n">
        <v>1.19</v>
      </c>
      <c r="Y2228" t="n">
        <v>1</v>
      </c>
      <c r="Z2228" t="n">
        <v>10</v>
      </c>
    </row>
    <row r="2229">
      <c r="A2229" t="n">
        <v>18</v>
      </c>
      <c r="B2229" t="n">
        <v>130</v>
      </c>
      <c r="C2229" t="inlineStr">
        <is>
          <t xml:space="preserve">CONCLUIDO	</t>
        </is>
      </c>
      <c r="D2229" t="n">
        <v>4.317</v>
      </c>
      <c r="E2229" t="n">
        <v>23.16</v>
      </c>
      <c r="F2229" t="n">
        <v>18.4</v>
      </c>
      <c r="G2229" t="n">
        <v>27.61</v>
      </c>
      <c r="H2229" t="n">
        <v>0.37</v>
      </c>
      <c r="I2229" t="n">
        <v>40</v>
      </c>
      <c r="J2229" t="n">
        <v>261.1</v>
      </c>
      <c r="K2229" t="n">
        <v>59.19</v>
      </c>
      <c r="L2229" t="n">
        <v>5.5</v>
      </c>
      <c r="M2229" t="n">
        <v>38</v>
      </c>
      <c r="N2229" t="n">
        <v>66.40000000000001</v>
      </c>
      <c r="O2229" t="n">
        <v>32436.11</v>
      </c>
      <c r="P2229" t="n">
        <v>298.32</v>
      </c>
      <c r="Q2229" t="n">
        <v>444.58</v>
      </c>
      <c r="R2229" t="n">
        <v>97.28</v>
      </c>
      <c r="S2229" t="n">
        <v>48.21</v>
      </c>
      <c r="T2229" t="n">
        <v>18443.19</v>
      </c>
      <c r="U2229" t="n">
        <v>0.5</v>
      </c>
      <c r="V2229" t="n">
        <v>0.74</v>
      </c>
      <c r="W2229" t="n">
        <v>0.23</v>
      </c>
      <c r="X2229" t="n">
        <v>1.13</v>
      </c>
      <c r="Y2229" t="n">
        <v>1</v>
      </c>
      <c r="Z2229" t="n">
        <v>10</v>
      </c>
    </row>
    <row r="2230">
      <c r="A2230" t="n">
        <v>19</v>
      </c>
      <c r="B2230" t="n">
        <v>130</v>
      </c>
      <c r="C2230" t="inlineStr">
        <is>
          <t xml:space="preserve">CONCLUIDO	</t>
        </is>
      </c>
      <c r="D2230" t="n">
        <v>4.3318</v>
      </c>
      <c r="E2230" t="n">
        <v>23.08</v>
      </c>
      <c r="F2230" t="n">
        <v>18.37</v>
      </c>
      <c r="G2230" t="n">
        <v>28.27</v>
      </c>
      <c r="H2230" t="n">
        <v>0.39</v>
      </c>
      <c r="I2230" t="n">
        <v>39</v>
      </c>
      <c r="J2230" t="n">
        <v>261.56</v>
      </c>
      <c r="K2230" t="n">
        <v>59.19</v>
      </c>
      <c r="L2230" t="n">
        <v>5.75</v>
      </c>
      <c r="M2230" t="n">
        <v>37</v>
      </c>
      <c r="N2230" t="n">
        <v>66.62</v>
      </c>
      <c r="O2230" t="n">
        <v>32493.38</v>
      </c>
      <c r="P2230" t="n">
        <v>297.7</v>
      </c>
      <c r="Q2230" t="n">
        <v>444.57</v>
      </c>
      <c r="R2230" t="n">
        <v>96.42</v>
      </c>
      <c r="S2230" t="n">
        <v>48.21</v>
      </c>
      <c r="T2230" t="n">
        <v>18021.61</v>
      </c>
      <c r="U2230" t="n">
        <v>0.5</v>
      </c>
      <c r="V2230" t="n">
        <v>0.74</v>
      </c>
      <c r="W2230" t="n">
        <v>0.23</v>
      </c>
      <c r="X2230" t="n">
        <v>1.09</v>
      </c>
      <c r="Y2230" t="n">
        <v>1</v>
      </c>
      <c r="Z2230" t="n">
        <v>10</v>
      </c>
    </row>
    <row r="2231">
      <c r="A2231" t="n">
        <v>20</v>
      </c>
      <c r="B2231" t="n">
        <v>130</v>
      </c>
      <c r="C2231" t="inlineStr">
        <is>
          <t xml:space="preserve">CONCLUIDO	</t>
        </is>
      </c>
      <c r="D2231" t="n">
        <v>4.3607</v>
      </c>
      <c r="E2231" t="n">
        <v>22.93</v>
      </c>
      <c r="F2231" t="n">
        <v>18.32</v>
      </c>
      <c r="G2231" t="n">
        <v>29.71</v>
      </c>
      <c r="H2231" t="n">
        <v>0.41</v>
      </c>
      <c r="I2231" t="n">
        <v>37</v>
      </c>
      <c r="J2231" t="n">
        <v>262.03</v>
      </c>
      <c r="K2231" t="n">
        <v>59.19</v>
      </c>
      <c r="L2231" t="n">
        <v>6</v>
      </c>
      <c r="M2231" t="n">
        <v>35</v>
      </c>
      <c r="N2231" t="n">
        <v>66.83</v>
      </c>
      <c r="O2231" t="n">
        <v>32550.72</v>
      </c>
      <c r="P2231" t="n">
        <v>296.41</v>
      </c>
      <c r="Q2231" t="n">
        <v>444.56</v>
      </c>
      <c r="R2231" t="n">
        <v>94.52</v>
      </c>
      <c r="S2231" t="n">
        <v>48.21</v>
      </c>
      <c r="T2231" t="n">
        <v>17078.12</v>
      </c>
      <c r="U2231" t="n">
        <v>0.51</v>
      </c>
      <c r="V2231" t="n">
        <v>0.74</v>
      </c>
      <c r="W2231" t="n">
        <v>0.22</v>
      </c>
      <c r="X2231" t="n">
        <v>1.04</v>
      </c>
      <c r="Y2231" t="n">
        <v>1</v>
      </c>
      <c r="Z2231" t="n">
        <v>10</v>
      </c>
    </row>
    <row r="2232">
      <c r="A2232" t="n">
        <v>21</v>
      </c>
      <c r="B2232" t="n">
        <v>130</v>
      </c>
      <c r="C2232" t="inlineStr">
        <is>
          <t xml:space="preserve">CONCLUIDO	</t>
        </is>
      </c>
      <c r="D2232" t="n">
        <v>4.3902</v>
      </c>
      <c r="E2232" t="n">
        <v>22.78</v>
      </c>
      <c r="F2232" t="n">
        <v>18.26</v>
      </c>
      <c r="G2232" t="n">
        <v>31.31</v>
      </c>
      <c r="H2232" t="n">
        <v>0.42</v>
      </c>
      <c r="I2232" t="n">
        <v>35</v>
      </c>
      <c r="J2232" t="n">
        <v>262.49</v>
      </c>
      <c r="K2232" t="n">
        <v>59.19</v>
      </c>
      <c r="L2232" t="n">
        <v>6.25</v>
      </c>
      <c r="M2232" t="n">
        <v>33</v>
      </c>
      <c r="N2232" t="n">
        <v>67.05</v>
      </c>
      <c r="O2232" t="n">
        <v>32608.15</v>
      </c>
      <c r="P2232" t="n">
        <v>295.41</v>
      </c>
      <c r="Q2232" t="n">
        <v>444.56</v>
      </c>
      <c r="R2232" t="n">
        <v>92.70999999999999</v>
      </c>
      <c r="S2232" t="n">
        <v>48.21</v>
      </c>
      <c r="T2232" t="n">
        <v>16186.73</v>
      </c>
      <c r="U2232" t="n">
        <v>0.52</v>
      </c>
      <c r="V2232" t="n">
        <v>0.75</v>
      </c>
      <c r="W2232" t="n">
        <v>0.22</v>
      </c>
      <c r="X2232" t="n">
        <v>0.98</v>
      </c>
      <c r="Y2232" t="n">
        <v>1</v>
      </c>
      <c r="Z2232" t="n">
        <v>10</v>
      </c>
    </row>
    <row r="2233">
      <c r="A2233" t="n">
        <v>22</v>
      </c>
      <c r="B2233" t="n">
        <v>130</v>
      </c>
      <c r="C2233" t="inlineStr">
        <is>
          <t xml:space="preserve">CONCLUIDO	</t>
        </is>
      </c>
      <c r="D2233" t="n">
        <v>4.4086</v>
      </c>
      <c r="E2233" t="n">
        <v>22.68</v>
      </c>
      <c r="F2233" t="n">
        <v>18.22</v>
      </c>
      <c r="G2233" t="n">
        <v>32.15</v>
      </c>
      <c r="H2233" t="n">
        <v>0.44</v>
      </c>
      <c r="I2233" t="n">
        <v>34</v>
      </c>
      <c r="J2233" t="n">
        <v>262.96</v>
      </c>
      <c r="K2233" t="n">
        <v>59.19</v>
      </c>
      <c r="L2233" t="n">
        <v>6.5</v>
      </c>
      <c r="M2233" t="n">
        <v>32</v>
      </c>
      <c r="N2233" t="n">
        <v>67.26000000000001</v>
      </c>
      <c r="O2233" t="n">
        <v>32665.66</v>
      </c>
      <c r="P2233" t="n">
        <v>294.62</v>
      </c>
      <c r="Q2233" t="n">
        <v>444.57</v>
      </c>
      <c r="R2233" t="n">
        <v>91.25</v>
      </c>
      <c r="S2233" t="n">
        <v>48.21</v>
      </c>
      <c r="T2233" t="n">
        <v>15460.18</v>
      </c>
      <c r="U2233" t="n">
        <v>0.53</v>
      </c>
      <c r="V2233" t="n">
        <v>0.75</v>
      </c>
      <c r="W2233" t="n">
        <v>0.22</v>
      </c>
      <c r="X2233" t="n">
        <v>0.9399999999999999</v>
      </c>
      <c r="Y2233" t="n">
        <v>1</v>
      </c>
      <c r="Z2233" t="n">
        <v>10</v>
      </c>
    </row>
    <row r="2234">
      <c r="A2234" t="n">
        <v>23</v>
      </c>
      <c r="B2234" t="n">
        <v>130</v>
      </c>
      <c r="C2234" t="inlineStr">
        <is>
          <t xml:space="preserve">CONCLUIDO	</t>
        </is>
      </c>
      <c r="D2234" t="n">
        <v>4.423</v>
      </c>
      <c r="E2234" t="n">
        <v>22.61</v>
      </c>
      <c r="F2234" t="n">
        <v>18.19</v>
      </c>
      <c r="G2234" t="n">
        <v>33.07</v>
      </c>
      <c r="H2234" t="n">
        <v>0.46</v>
      </c>
      <c r="I2234" t="n">
        <v>33</v>
      </c>
      <c r="J2234" t="n">
        <v>263.42</v>
      </c>
      <c r="K2234" t="n">
        <v>59.19</v>
      </c>
      <c r="L2234" t="n">
        <v>6.75</v>
      </c>
      <c r="M2234" t="n">
        <v>31</v>
      </c>
      <c r="N2234" t="n">
        <v>67.48</v>
      </c>
      <c r="O2234" t="n">
        <v>32723.25</v>
      </c>
      <c r="P2234" t="n">
        <v>294.07</v>
      </c>
      <c r="Q2234" t="n">
        <v>444.62</v>
      </c>
      <c r="R2234" t="n">
        <v>90.37</v>
      </c>
      <c r="S2234" t="n">
        <v>48.21</v>
      </c>
      <c r="T2234" t="n">
        <v>15025.4</v>
      </c>
      <c r="U2234" t="n">
        <v>0.53</v>
      </c>
      <c r="V2234" t="n">
        <v>0.75</v>
      </c>
      <c r="W2234" t="n">
        <v>0.22</v>
      </c>
      <c r="X2234" t="n">
        <v>0.91</v>
      </c>
      <c r="Y2234" t="n">
        <v>1</v>
      </c>
      <c r="Z2234" t="n">
        <v>10</v>
      </c>
    </row>
    <row r="2235">
      <c r="A2235" t="n">
        <v>24</v>
      </c>
      <c r="B2235" t="n">
        <v>130</v>
      </c>
      <c r="C2235" t="inlineStr">
        <is>
          <t xml:space="preserve">CONCLUIDO	</t>
        </is>
      </c>
      <c r="D2235" t="n">
        <v>4.4559</v>
      </c>
      <c r="E2235" t="n">
        <v>22.44</v>
      </c>
      <c r="F2235" t="n">
        <v>18.12</v>
      </c>
      <c r="G2235" t="n">
        <v>35.07</v>
      </c>
      <c r="H2235" t="n">
        <v>0.47</v>
      </c>
      <c r="I2235" t="n">
        <v>31</v>
      </c>
      <c r="J2235" t="n">
        <v>263.89</v>
      </c>
      <c r="K2235" t="n">
        <v>59.19</v>
      </c>
      <c r="L2235" t="n">
        <v>7</v>
      </c>
      <c r="M2235" t="n">
        <v>29</v>
      </c>
      <c r="N2235" t="n">
        <v>67.7</v>
      </c>
      <c r="O2235" t="n">
        <v>32780.92</v>
      </c>
      <c r="P2235" t="n">
        <v>292.66</v>
      </c>
      <c r="Q2235" t="n">
        <v>444.55</v>
      </c>
      <c r="R2235" t="n">
        <v>88.09999999999999</v>
      </c>
      <c r="S2235" t="n">
        <v>48.21</v>
      </c>
      <c r="T2235" t="n">
        <v>13900.15</v>
      </c>
      <c r="U2235" t="n">
        <v>0.55</v>
      </c>
      <c r="V2235" t="n">
        <v>0.75</v>
      </c>
      <c r="W2235" t="n">
        <v>0.21</v>
      </c>
      <c r="X2235" t="n">
        <v>0.84</v>
      </c>
      <c r="Y2235" t="n">
        <v>1</v>
      </c>
      <c r="Z2235" t="n">
        <v>10</v>
      </c>
    </row>
    <row r="2236">
      <c r="A2236" t="n">
        <v>25</v>
      </c>
      <c r="B2236" t="n">
        <v>130</v>
      </c>
      <c r="C2236" t="inlineStr">
        <is>
          <t xml:space="preserve">CONCLUIDO	</t>
        </is>
      </c>
      <c r="D2236" t="n">
        <v>4.4709</v>
      </c>
      <c r="E2236" t="n">
        <v>22.37</v>
      </c>
      <c r="F2236" t="n">
        <v>18.1</v>
      </c>
      <c r="G2236" t="n">
        <v>36.19</v>
      </c>
      <c r="H2236" t="n">
        <v>0.49</v>
      </c>
      <c r="I2236" t="n">
        <v>30</v>
      </c>
      <c r="J2236" t="n">
        <v>264.36</v>
      </c>
      <c r="K2236" t="n">
        <v>59.19</v>
      </c>
      <c r="L2236" t="n">
        <v>7.25</v>
      </c>
      <c r="M2236" t="n">
        <v>28</v>
      </c>
      <c r="N2236" t="n">
        <v>67.92</v>
      </c>
      <c r="O2236" t="n">
        <v>32838.68</v>
      </c>
      <c r="P2236" t="n">
        <v>292.15</v>
      </c>
      <c r="Q2236" t="n">
        <v>444.57</v>
      </c>
      <c r="R2236" t="n">
        <v>87.2</v>
      </c>
      <c r="S2236" t="n">
        <v>48.21</v>
      </c>
      <c r="T2236" t="n">
        <v>13455.99</v>
      </c>
      <c r="U2236" t="n">
        <v>0.55</v>
      </c>
      <c r="V2236" t="n">
        <v>0.75</v>
      </c>
      <c r="W2236" t="n">
        <v>0.21</v>
      </c>
      <c r="X2236" t="n">
        <v>0.82</v>
      </c>
      <c r="Y2236" t="n">
        <v>1</v>
      </c>
      <c r="Z2236" t="n">
        <v>10</v>
      </c>
    </row>
    <row r="2237">
      <c r="A2237" t="n">
        <v>26</v>
      </c>
      <c r="B2237" t="n">
        <v>130</v>
      </c>
      <c r="C2237" t="inlineStr">
        <is>
          <t xml:space="preserve">CONCLUIDO	</t>
        </is>
      </c>
      <c r="D2237" t="n">
        <v>4.4879</v>
      </c>
      <c r="E2237" t="n">
        <v>22.28</v>
      </c>
      <c r="F2237" t="n">
        <v>18.06</v>
      </c>
      <c r="G2237" t="n">
        <v>37.36</v>
      </c>
      <c r="H2237" t="n">
        <v>0.5</v>
      </c>
      <c r="I2237" t="n">
        <v>29</v>
      </c>
      <c r="J2237" t="n">
        <v>264.83</v>
      </c>
      <c r="K2237" t="n">
        <v>59.19</v>
      </c>
      <c r="L2237" t="n">
        <v>7.5</v>
      </c>
      <c r="M2237" t="n">
        <v>27</v>
      </c>
      <c r="N2237" t="n">
        <v>68.14</v>
      </c>
      <c r="O2237" t="n">
        <v>32896.51</v>
      </c>
      <c r="P2237" t="n">
        <v>291.36</v>
      </c>
      <c r="Q2237" t="n">
        <v>444.57</v>
      </c>
      <c r="R2237" t="n">
        <v>86</v>
      </c>
      <c r="S2237" t="n">
        <v>48.21</v>
      </c>
      <c r="T2237" t="n">
        <v>12858.18</v>
      </c>
      <c r="U2237" t="n">
        <v>0.5600000000000001</v>
      </c>
      <c r="V2237" t="n">
        <v>0.76</v>
      </c>
      <c r="W2237" t="n">
        <v>0.21</v>
      </c>
      <c r="X2237" t="n">
        <v>0.78</v>
      </c>
      <c r="Y2237" t="n">
        <v>1</v>
      </c>
      <c r="Z2237" t="n">
        <v>10</v>
      </c>
    </row>
    <row r="2238">
      <c r="A2238" t="n">
        <v>27</v>
      </c>
      <c r="B2238" t="n">
        <v>130</v>
      </c>
      <c r="C2238" t="inlineStr">
        <is>
          <t xml:space="preserve">CONCLUIDO	</t>
        </is>
      </c>
      <c r="D2238" t="n">
        <v>4.5064</v>
      </c>
      <c r="E2238" t="n">
        <v>22.19</v>
      </c>
      <c r="F2238" t="n">
        <v>18.02</v>
      </c>
      <c r="G2238" t="n">
        <v>38.61</v>
      </c>
      <c r="H2238" t="n">
        <v>0.52</v>
      </c>
      <c r="I2238" t="n">
        <v>28</v>
      </c>
      <c r="J2238" t="n">
        <v>265.3</v>
      </c>
      <c r="K2238" t="n">
        <v>59.19</v>
      </c>
      <c r="L2238" t="n">
        <v>7.75</v>
      </c>
      <c r="M2238" t="n">
        <v>26</v>
      </c>
      <c r="N2238" t="n">
        <v>68.36</v>
      </c>
      <c r="O2238" t="n">
        <v>32954.43</v>
      </c>
      <c r="P2238" t="n">
        <v>290.32</v>
      </c>
      <c r="Q2238" t="n">
        <v>444.59</v>
      </c>
      <c r="R2238" t="n">
        <v>84.55</v>
      </c>
      <c r="S2238" t="n">
        <v>48.21</v>
      </c>
      <c r="T2238" t="n">
        <v>12141.59</v>
      </c>
      <c r="U2238" t="n">
        <v>0.57</v>
      </c>
      <c r="V2238" t="n">
        <v>0.76</v>
      </c>
      <c r="W2238" t="n">
        <v>0.21</v>
      </c>
      <c r="X2238" t="n">
        <v>0.74</v>
      </c>
      <c r="Y2238" t="n">
        <v>1</v>
      </c>
      <c r="Z2238" t="n">
        <v>10</v>
      </c>
    </row>
    <row r="2239">
      <c r="A2239" t="n">
        <v>28</v>
      </c>
      <c r="B2239" t="n">
        <v>130</v>
      </c>
      <c r="C2239" t="inlineStr">
        <is>
          <t xml:space="preserve">CONCLUIDO	</t>
        </is>
      </c>
      <c r="D2239" t="n">
        <v>4.5409</v>
      </c>
      <c r="E2239" t="n">
        <v>22.02</v>
      </c>
      <c r="F2239" t="n">
        <v>17.9</v>
      </c>
      <c r="G2239" t="n">
        <v>39.77</v>
      </c>
      <c r="H2239" t="n">
        <v>0.54</v>
      </c>
      <c r="I2239" t="n">
        <v>27</v>
      </c>
      <c r="J2239" t="n">
        <v>265.77</v>
      </c>
      <c r="K2239" t="n">
        <v>59.19</v>
      </c>
      <c r="L2239" t="n">
        <v>8</v>
      </c>
      <c r="M2239" t="n">
        <v>25</v>
      </c>
      <c r="N2239" t="n">
        <v>68.58</v>
      </c>
      <c r="O2239" t="n">
        <v>33012.44</v>
      </c>
      <c r="P2239" t="n">
        <v>288.17</v>
      </c>
      <c r="Q2239" t="n">
        <v>444.56</v>
      </c>
      <c r="R2239" t="n">
        <v>80.38</v>
      </c>
      <c r="S2239" t="n">
        <v>48.21</v>
      </c>
      <c r="T2239" t="n">
        <v>10061.01</v>
      </c>
      <c r="U2239" t="n">
        <v>0.6</v>
      </c>
      <c r="V2239" t="n">
        <v>0.76</v>
      </c>
      <c r="W2239" t="n">
        <v>0.21</v>
      </c>
      <c r="X2239" t="n">
        <v>0.62</v>
      </c>
      <c r="Y2239" t="n">
        <v>1</v>
      </c>
      <c r="Z2239" t="n">
        <v>10</v>
      </c>
    </row>
    <row r="2240">
      <c r="A2240" t="n">
        <v>29</v>
      </c>
      <c r="B2240" t="n">
        <v>130</v>
      </c>
      <c r="C2240" t="inlineStr">
        <is>
          <t xml:space="preserve">CONCLUIDO	</t>
        </is>
      </c>
      <c r="D2240" t="n">
        <v>4.5518</v>
      </c>
      <c r="E2240" t="n">
        <v>21.97</v>
      </c>
      <c r="F2240" t="n">
        <v>17.89</v>
      </c>
      <c r="G2240" t="n">
        <v>41.29</v>
      </c>
      <c r="H2240" t="n">
        <v>0.55</v>
      </c>
      <c r="I2240" t="n">
        <v>26</v>
      </c>
      <c r="J2240" t="n">
        <v>266.24</v>
      </c>
      <c r="K2240" t="n">
        <v>59.19</v>
      </c>
      <c r="L2240" t="n">
        <v>8.25</v>
      </c>
      <c r="M2240" t="n">
        <v>24</v>
      </c>
      <c r="N2240" t="n">
        <v>68.8</v>
      </c>
      <c r="O2240" t="n">
        <v>33070.52</v>
      </c>
      <c r="P2240" t="n">
        <v>288</v>
      </c>
      <c r="Q2240" t="n">
        <v>444.56</v>
      </c>
      <c r="R2240" t="n">
        <v>80.93000000000001</v>
      </c>
      <c r="S2240" t="n">
        <v>48.21</v>
      </c>
      <c r="T2240" t="n">
        <v>10342.07</v>
      </c>
      <c r="U2240" t="n">
        <v>0.6</v>
      </c>
      <c r="V2240" t="n">
        <v>0.76</v>
      </c>
      <c r="W2240" t="n">
        <v>0.19</v>
      </c>
      <c r="X2240" t="n">
        <v>0.62</v>
      </c>
      <c r="Y2240" t="n">
        <v>1</v>
      </c>
      <c r="Z2240" t="n">
        <v>10</v>
      </c>
    </row>
    <row r="2241">
      <c r="A2241" t="n">
        <v>30</v>
      </c>
      <c r="B2241" t="n">
        <v>130</v>
      </c>
      <c r="C2241" t="inlineStr">
        <is>
          <t xml:space="preserve">CONCLUIDO	</t>
        </is>
      </c>
      <c r="D2241" t="n">
        <v>4.5251</v>
      </c>
      <c r="E2241" t="n">
        <v>22.1</v>
      </c>
      <c r="F2241" t="n">
        <v>18.02</v>
      </c>
      <c r="G2241" t="n">
        <v>41.59</v>
      </c>
      <c r="H2241" t="n">
        <v>0.57</v>
      </c>
      <c r="I2241" t="n">
        <v>26</v>
      </c>
      <c r="J2241" t="n">
        <v>266.71</v>
      </c>
      <c r="K2241" t="n">
        <v>59.19</v>
      </c>
      <c r="L2241" t="n">
        <v>8.5</v>
      </c>
      <c r="M2241" t="n">
        <v>24</v>
      </c>
      <c r="N2241" t="n">
        <v>69.02</v>
      </c>
      <c r="O2241" t="n">
        <v>33128.7</v>
      </c>
      <c r="P2241" t="n">
        <v>290.05</v>
      </c>
      <c r="Q2241" t="n">
        <v>444.57</v>
      </c>
      <c r="R2241" t="n">
        <v>85.15000000000001</v>
      </c>
      <c r="S2241" t="n">
        <v>48.21</v>
      </c>
      <c r="T2241" t="n">
        <v>12452</v>
      </c>
      <c r="U2241" t="n">
        <v>0.57</v>
      </c>
      <c r="V2241" t="n">
        <v>0.76</v>
      </c>
      <c r="W2241" t="n">
        <v>0.2</v>
      </c>
      <c r="X2241" t="n">
        <v>0.75</v>
      </c>
      <c r="Y2241" t="n">
        <v>1</v>
      </c>
      <c r="Z2241" t="n">
        <v>10</v>
      </c>
    </row>
    <row r="2242">
      <c r="A2242" t="n">
        <v>31</v>
      </c>
      <c r="B2242" t="n">
        <v>130</v>
      </c>
      <c r="C2242" t="inlineStr">
        <is>
          <t xml:space="preserve">CONCLUIDO	</t>
        </is>
      </c>
      <c r="D2242" t="n">
        <v>4.5383</v>
      </c>
      <c r="E2242" t="n">
        <v>22.03</v>
      </c>
      <c r="F2242" t="n">
        <v>18.01</v>
      </c>
      <c r="G2242" t="n">
        <v>43.22</v>
      </c>
      <c r="H2242" t="n">
        <v>0.58</v>
      </c>
      <c r="I2242" t="n">
        <v>25</v>
      </c>
      <c r="J2242" t="n">
        <v>267.18</v>
      </c>
      <c r="K2242" t="n">
        <v>59.19</v>
      </c>
      <c r="L2242" t="n">
        <v>8.75</v>
      </c>
      <c r="M2242" t="n">
        <v>23</v>
      </c>
      <c r="N2242" t="n">
        <v>69.23999999999999</v>
      </c>
      <c r="O2242" t="n">
        <v>33186.95</v>
      </c>
      <c r="P2242" t="n">
        <v>289.84</v>
      </c>
      <c r="Q2242" t="n">
        <v>444.56</v>
      </c>
      <c r="R2242" t="n">
        <v>84.59</v>
      </c>
      <c r="S2242" t="n">
        <v>48.21</v>
      </c>
      <c r="T2242" t="n">
        <v>12176.84</v>
      </c>
      <c r="U2242" t="n">
        <v>0.57</v>
      </c>
      <c r="V2242" t="n">
        <v>0.76</v>
      </c>
      <c r="W2242" t="n">
        <v>0.2</v>
      </c>
      <c r="X2242" t="n">
        <v>0.73</v>
      </c>
      <c r="Y2242" t="n">
        <v>1</v>
      </c>
      <c r="Z2242" t="n">
        <v>10</v>
      </c>
    </row>
    <row r="2243">
      <c r="A2243" t="n">
        <v>32</v>
      </c>
      <c r="B2243" t="n">
        <v>130</v>
      </c>
      <c r="C2243" t="inlineStr">
        <is>
          <t xml:space="preserve">CONCLUIDO	</t>
        </is>
      </c>
      <c r="D2243" t="n">
        <v>4.5623</v>
      </c>
      <c r="E2243" t="n">
        <v>21.92</v>
      </c>
      <c r="F2243" t="n">
        <v>17.94</v>
      </c>
      <c r="G2243" t="n">
        <v>44.85</v>
      </c>
      <c r="H2243" t="n">
        <v>0.6</v>
      </c>
      <c r="I2243" t="n">
        <v>24</v>
      </c>
      <c r="J2243" t="n">
        <v>267.66</v>
      </c>
      <c r="K2243" t="n">
        <v>59.19</v>
      </c>
      <c r="L2243" t="n">
        <v>9</v>
      </c>
      <c r="M2243" t="n">
        <v>22</v>
      </c>
      <c r="N2243" t="n">
        <v>69.45999999999999</v>
      </c>
      <c r="O2243" t="n">
        <v>33245.29</v>
      </c>
      <c r="P2243" t="n">
        <v>288.34</v>
      </c>
      <c r="Q2243" t="n">
        <v>444.56</v>
      </c>
      <c r="R2243" t="n">
        <v>82.26000000000001</v>
      </c>
      <c r="S2243" t="n">
        <v>48.21</v>
      </c>
      <c r="T2243" t="n">
        <v>11013.41</v>
      </c>
      <c r="U2243" t="n">
        <v>0.59</v>
      </c>
      <c r="V2243" t="n">
        <v>0.76</v>
      </c>
      <c r="W2243" t="n">
        <v>0.2</v>
      </c>
      <c r="X2243" t="n">
        <v>0.66</v>
      </c>
      <c r="Y2243" t="n">
        <v>1</v>
      </c>
      <c r="Z2243" t="n">
        <v>10</v>
      </c>
    </row>
    <row r="2244">
      <c r="A2244" t="n">
        <v>33</v>
      </c>
      <c r="B2244" t="n">
        <v>130</v>
      </c>
      <c r="C2244" t="inlineStr">
        <is>
          <t xml:space="preserve">CONCLUIDO	</t>
        </is>
      </c>
      <c r="D2244" t="n">
        <v>4.5616</v>
      </c>
      <c r="E2244" t="n">
        <v>21.92</v>
      </c>
      <c r="F2244" t="n">
        <v>17.94</v>
      </c>
      <c r="G2244" t="n">
        <v>44.86</v>
      </c>
      <c r="H2244" t="n">
        <v>0.61</v>
      </c>
      <c r="I2244" t="n">
        <v>24</v>
      </c>
      <c r="J2244" t="n">
        <v>268.13</v>
      </c>
      <c r="K2244" t="n">
        <v>59.19</v>
      </c>
      <c r="L2244" t="n">
        <v>9.25</v>
      </c>
      <c r="M2244" t="n">
        <v>22</v>
      </c>
      <c r="N2244" t="n">
        <v>69.69</v>
      </c>
      <c r="O2244" t="n">
        <v>33303.72</v>
      </c>
      <c r="P2244" t="n">
        <v>288.57</v>
      </c>
      <c r="Q2244" t="n">
        <v>444.58</v>
      </c>
      <c r="R2244" t="n">
        <v>82.42</v>
      </c>
      <c r="S2244" t="n">
        <v>48.21</v>
      </c>
      <c r="T2244" t="n">
        <v>11093.19</v>
      </c>
      <c r="U2244" t="n">
        <v>0.58</v>
      </c>
      <c r="V2244" t="n">
        <v>0.76</v>
      </c>
      <c r="W2244" t="n">
        <v>0.2</v>
      </c>
      <c r="X2244" t="n">
        <v>0.67</v>
      </c>
      <c r="Y2244" t="n">
        <v>1</v>
      </c>
      <c r="Z2244" t="n">
        <v>10</v>
      </c>
    </row>
    <row r="2245">
      <c r="A2245" t="n">
        <v>34</v>
      </c>
      <c r="B2245" t="n">
        <v>130</v>
      </c>
      <c r="C2245" t="inlineStr">
        <is>
          <t xml:space="preserve">CONCLUIDO	</t>
        </is>
      </c>
      <c r="D2245" t="n">
        <v>4.5793</v>
      </c>
      <c r="E2245" t="n">
        <v>21.84</v>
      </c>
      <c r="F2245" t="n">
        <v>17.91</v>
      </c>
      <c r="G2245" t="n">
        <v>46.72</v>
      </c>
      <c r="H2245" t="n">
        <v>0.63</v>
      </c>
      <c r="I2245" t="n">
        <v>23</v>
      </c>
      <c r="J2245" t="n">
        <v>268.61</v>
      </c>
      <c r="K2245" t="n">
        <v>59.19</v>
      </c>
      <c r="L2245" t="n">
        <v>9.5</v>
      </c>
      <c r="M2245" t="n">
        <v>21</v>
      </c>
      <c r="N2245" t="n">
        <v>69.91</v>
      </c>
      <c r="O2245" t="n">
        <v>33362.23</v>
      </c>
      <c r="P2245" t="n">
        <v>287.47</v>
      </c>
      <c r="Q2245" t="n">
        <v>444.57</v>
      </c>
      <c r="R2245" t="n">
        <v>81.20999999999999</v>
      </c>
      <c r="S2245" t="n">
        <v>48.21</v>
      </c>
      <c r="T2245" t="n">
        <v>10493.39</v>
      </c>
      <c r="U2245" t="n">
        <v>0.59</v>
      </c>
      <c r="V2245" t="n">
        <v>0.76</v>
      </c>
      <c r="W2245" t="n">
        <v>0.2</v>
      </c>
      <c r="X2245" t="n">
        <v>0.63</v>
      </c>
      <c r="Y2245" t="n">
        <v>1</v>
      </c>
      <c r="Z2245" t="n">
        <v>10</v>
      </c>
    </row>
    <row r="2246">
      <c r="A2246" t="n">
        <v>35</v>
      </c>
      <c r="B2246" t="n">
        <v>130</v>
      </c>
      <c r="C2246" t="inlineStr">
        <is>
          <t xml:space="preserve">CONCLUIDO	</t>
        </is>
      </c>
      <c r="D2246" t="n">
        <v>4.5776</v>
      </c>
      <c r="E2246" t="n">
        <v>21.85</v>
      </c>
      <c r="F2246" t="n">
        <v>17.92</v>
      </c>
      <c r="G2246" t="n">
        <v>46.74</v>
      </c>
      <c r="H2246" t="n">
        <v>0.64</v>
      </c>
      <c r="I2246" t="n">
        <v>23</v>
      </c>
      <c r="J2246" t="n">
        <v>269.08</v>
      </c>
      <c r="K2246" t="n">
        <v>59.19</v>
      </c>
      <c r="L2246" t="n">
        <v>9.75</v>
      </c>
      <c r="M2246" t="n">
        <v>21</v>
      </c>
      <c r="N2246" t="n">
        <v>70.14</v>
      </c>
      <c r="O2246" t="n">
        <v>33420.83</v>
      </c>
      <c r="P2246" t="n">
        <v>287.5</v>
      </c>
      <c r="Q2246" t="n">
        <v>444.55</v>
      </c>
      <c r="R2246" t="n">
        <v>81.53</v>
      </c>
      <c r="S2246" t="n">
        <v>48.21</v>
      </c>
      <c r="T2246" t="n">
        <v>10656.19</v>
      </c>
      <c r="U2246" t="n">
        <v>0.59</v>
      </c>
      <c r="V2246" t="n">
        <v>0.76</v>
      </c>
      <c r="W2246" t="n">
        <v>0.2</v>
      </c>
      <c r="X2246" t="n">
        <v>0.64</v>
      </c>
      <c r="Y2246" t="n">
        <v>1</v>
      </c>
      <c r="Z2246" t="n">
        <v>10</v>
      </c>
    </row>
    <row r="2247">
      <c r="A2247" t="n">
        <v>36</v>
      </c>
      <c r="B2247" t="n">
        <v>130</v>
      </c>
      <c r="C2247" t="inlineStr">
        <is>
          <t xml:space="preserve">CONCLUIDO	</t>
        </is>
      </c>
      <c r="D2247" t="n">
        <v>4.5954</v>
      </c>
      <c r="E2247" t="n">
        <v>21.76</v>
      </c>
      <c r="F2247" t="n">
        <v>17.88</v>
      </c>
      <c r="G2247" t="n">
        <v>48.77</v>
      </c>
      <c r="H2247" t="n">
        <v>0.66</v>
      </c>
      <c r="I2247" t="n">
        <v>22</v>
      </c>
      <c r="J2247" t="n">
        <v>269.56</v>
      </c>
      <c r="K2247" t="n">
        <v>59.19</v>
      </c>
      <c r="L2247" t="n">
        <v>10</v>
      </c>
      <c r="M2247" t="n">
        <v>20</v>
      </c>
      <c r="N2247" t="n">
        <v>70.36</v>
      </c>
      <c r="O2247" t="n">
        <v>33479.51</v>
      </c>
      <c r="P2247" t="n">
        <v>286.84</v>
      </c>
      <c r="Q2247" t="n">
        <v>444.57</v>
      </c>
      <c r="R2247" t="n">
        <v>80.28</v>
      </c>
      <c r="S2247" t="n">
        <v>48.21</v>
      </c>
      <c r="T2247" t="n">
        <v>10032.69</v>
      </c>
      <c r="U2247" t="n">
        <v>0.6</v>
      </c>
      <c r="V2247" t="n">
        <v>0.76</v>
      </c>
      <c r="W2247" t="n">
        <v>0.2</v>
      </c>
      <c r="X2247" t="n">
        <v>0.6</v>
      </c>
      <c r="Y2247" t="n">
        <v>1</v>
      </c>
      <c r="Z2247" t="n">
        <v>10</v>
      </c>
    </row>
    <row r="2248">
      <c r="A2248" t="n">
        <v>37</v>
      </c>
      <c r="B2248" t="n">
        <v>130</v>
      </c>
      <c r="C2248" t="inlineStr">
        <is>
          <t xml:space="preserve">CONCLUIDO	</t>
        </is>
      </c>
      <c r="D2248" t="n">
        <v>4.6157</v>
      </c>
      <c r="E2248" t="n">
        <v>21.67</v>
      </c>
      <c r="F2248" t="n">
        <v>17.83</v>
      </c>
      <c r="G2248" t="n">
        <v>50.95</v>
      </c>
      <c r="H2248" t="n">
        <v>0.68</v>
      </c>
      <c r="I2248" t="n">
        <v>21</v>
      </c>
      <c r="J2248" t="n">
        <v>270.03</v>
      </c>
      <c r="K2248" t="n">
        <v>59.19</v>
      </c>
      <c r="L2248" t="n">
        <v>10.25</v>
      </c>
      <c r="M2248" t="n">
        <v>19</v>
      </c>
      <c r="N2248" t="n">
        <v>70.59</v>
      </c>
      <c r="O2248" t="n">
        <v>33538.28</v>
      </c>
      <c r="P2248" t="n">
        <v>285.58</v>
      </c>
      <c r="Q2248" t="n">
        <v>444.55</v>
      </c>
      <c r="R2248" t="n">
        <v>78.66</v>
      </c>
      <c r="S2248" t="n">
        <v>48.21</v>
      </c>
      <c r="T2248" t="n">
        <v>9229.190000000001</v>
      </c>
      <c r="U2248" t="n">
        <v>0.61</v>
      </c>
      <c r="V2248" t="n">
        <v>0.77</v>
      </c>
      <c r="W2248" t="n">
        <v>0.2</v>
      </c>
      <c r="X2248" t="n">
        <v>0.5600000000000001</v>
      </c>
      <c r="Y2248" t="n">
        <v>1</v>
      </c>
      <c r="Z2248" t="n">
        <v>10</v>
      </c>
    </row>
    <row r="2249">
      <c r="A2249" t="n">
        <v>38</v>
      </c>
      <c r="B2249" t="n">
        <v>130</v>
      </c>
      <c r="C2249" t="inlineStr">
        <is>
          <t xml:space="preserve">CONCLUIDO	</t>
        </is>
      </c>
      <c r="D2249" t="n">
        <v>4.6139</v>
      </c>
      <c r="E2249" t="n">
        <v>21.67</v>
      </c>
      <c r="F2249" t="n">
        <v>17.84</v>
      </c>
      <c r="G2249" t="n">
        <v>50.98</v>
      </c>
      <c r="H2249" t="n">
        <v>0.6899999999999999</v>
      </c>
      <c r="I2249" t="n">
        <v>21</v>
      </c>
      <c r="J2249" t="n">
        <v>270.51</v>
      </c>
      <c r="K2249" t="n">
        <v>59.19</v>
      </c>
      <c r="L2249" t="n">
        <v>10.5</v>
      </c>
      <c r="M2249" t="n">
        <v>19</v>
      </c>
      <c r="N2249" t="n">
        <v>70.81999999999999</v>
      </c>
      <c r="O2249" t="n">
        <v>33597.14</v>
      </c>
      <c r="P2249" t="n">
        <v>285.8</v>
      </c>
      <c r="Q2249" t="n">
        <v>444.58</v>
      </c>
      <c r="R2249" t="n">
        <v>79.06</v>
      </c>
      <c r="S2249" t="n">
        <v>48.21</v>
      </c>
      <c r="T2249" t="n">
        <v>9431.280000000001</v>
      </c>
      <c r="U2249" t="n">
        <v>0.61</v>
      </c>
      <c r="V2249" t="n">
        <v>0.76</v>
      </c>
      <c r="W2249" t="n">
        <v>0.2</v>
      </c>
      <c r="X2249" t="n">
        <v>0.5600000000000001</v>
      </c>
      <c r="Y2249" t="n">
        <v>1</v>
      </c>
      <c r="Z2249" t="n">
        <v>10</v>
      </c>
    </row>
    <row r="2250">
      <c r="A2250" t="n">
        <v>39</v>
      </c>
      <c r="B2250" t="n">
        <v>130</v>
      </c>
      <c r="C2250" t="inlineStr">
        <is>
          <t xml:space="preserve">CONCLUIDO	</t>
        </is>
      </c>
      <c r="D2250" t="n">
        <v>4.6309</v>
      </c>
      <c r="E2250" t="n">
        <v>21.59</v>
      </c>
      <c r="F2250" t="n">
        <v>17.81</v>
      </c>
      <c r="G2250" t="n">
        <v>53.43</v>
      </c>
      <c r="H2250" t="n">
        <v>0.71</v>
      </c>
      <c r="I2250" t="n">
        <v>20</v>
      </c>
      <c r="J2250" t="n">
        <v>270.99</v>
      </c>
      <c r="K2250" t="n">
        <v>59.19</v>
      </c>
      <c r="L2250" t="n">
        <v>10.75</v>
      </c>
      <c r="M2250" t="n">
        <v>18</v>
      </c>
      <c r="N2250" t="n">
        <v>71.04000000000001</v>
      </c>
      <c r="O2250" t="n">
        <v>33656.08</v>
      </c>
      <c r="P2250" t="n">
        <v>285.29</v>
      </c>
      <c r="Q2250" t="n">
        <v>444.55</v>
      </c>
      <c r="R2250" t="n">
        <v>77.93000000000001</v>
      </c>
      <c r="S2250" t="n">
        <v>48.21</v>
      </c>
      <c r="T2250" t="n">
        <v>8872.34</v>
      </c>
      <c r="U2250" t="n">
        <v>0.62</v>
      </c>
      <c r="V2250" t="n">
        <v>0.77</v>
      </c>
      <c r="W2250" t="n">
        <v>0.2</v>
      </c>
      <c r="X2250" t="n">
        <v>0.53</v>
      </c>
      <c r="Y2250" t="n">
        <v>1</v>
      </c>
      <c r="Z2250" t="n">
        <v>10</v>
      </c>
    </row>
    <row r="2251">
      <c r="A2251" t="n">
        <v>40</v>
      </c>
      <c r="B2251" t="n">
        <v>130</v>
      </c>
      <c r="C2251" t="inlineStr">
        <is>
          <t xml:space="preserve">CONCLUIDO	</t>
        </is>
      </c>
      <c r="D2251" t="n">
        <v>4.629</v>
      </c>
      <c r="E2251" t="n">
        <v>21.6</v>
      </c>
      <c r="F2251" t="n">
        <v>17.82</v>
      </c>
      <c r="G2251" t="n">
        <v>53.46</v>
      </c>
      <c r="H2251" t="n">
        <v>0.72</v>
      </c>
      <c r="I2251" t="n">
        <v>20</v>
      </c>
      <c r="J2251" t="n">
        <v>271.47</v>
      </c>
      <c r="K2251" t="n">
        <v>59.19</v>
      </c>
      <c r="L2251" t="n">
        <v>11</v>
      </c>
      <c r="M2251" t="n">
        <v>18</v>
      </c>
      <c r="N2251" t="n">
        <v>71.27</v>
      </c>
      <c r="O2251" t="n">
        <v>33715.11</v>
      </c>
      <c r="P2251" t="n">
        <v>285.47</v>
      </c>
      <c r="Q2251" t="n">
        <v>444.56</v>
      </c>
      <c r="R2251" t="n">
        <v>78.20999999999999</v>
      </c>
      <c r="S2251" t="n">
        <v>48.21</v>
      </c>
      <c r="T2251" t="n">
        <v>9008.02</v>
      </c>
      <c r="U2251" t="n">
        <v>0.62</v>
      </c>
      <c r="V2251" t="n">
        <v>0.77</v>
      </c>
      <c r="W2251" t="n">
        <v>0.2</v>
      </c>
      <c r="X2251" t="n">
        <v>0.54</v>
      </c>
      <c r="Y2251" t="n">
        <v>1</v>
      </c>
      <c r="Z2251" t="n">
        <v>10</v>
      </c>
    </row>
    <row r="2252">
      <c r="A2252" t="n">
        <v>41</v>
      </c>
      <c r="B2252" t="n">
        <v>130</v>
      </c>
      <c r="C2252" t="inlineStr">
        <is>
          <t xml:space="preserve">CONCLUIDO	</t>
        </is>
      </c>
      <c r="D2252" t="n">
        <v>4.6296</v>
      </c>
      <c r="E2252" t="n">
        <v>21.6</v>
      </c>
      <c r="F2252" t="n">
        <v>17.82</v>
      </c>
      <c r="G2252" t="n">
        <v>53.45</v>
      </c>
      <c r="H2252" t="n">
        <v>0.74</v>
      </c>
      <c r="I2252" t="n">
        <v>20</v>
      </c>
      <c r="J2252" t="n">
        <v>271.95</v>
      </c>
      <c r="K2252" t="n">
        <v>59.19</v>
      </c>
      <c r="L2252" t="n">
        <v>11.25</v>
      </c>
      <c r="M2252" t="n">
        <v>18</v>
      </c>
      <c r="N2252" t="n">
        <v>71.5</v>
      </c>
      <c r="O2252" t="n">
        <v>33774.23</v>
      </c>
      <c r="P2252" t="n">
        <v>285.12</v>
      </c>
      <c r="Q2252" t="n">
        <v>444.55</v>
      </c>
      <c r="R2252" t="n">
        <v>78.19</v>
      </c>
      <c r="S2252" t="n">
        <v>48.21</v>
      </c>
      <c r="T2252" t="n">
        <v>9002</v>
      </c>
      <c r="U2252" t="n">
        <v>0.62</v>
      </c>
      <c r="V2252" t="n">
        <v>0.77</v>
      </c>
      <c r="W2252" t="n">
        <v>0.2</v>
      </c>
      <c r="X2252" t="n">
        <v>0.54</v>
      </c>
      <c r="Y2252" t="n">
        <v>1</v>
      </c>
      <c r="Z2252" t="n">
        <v>10</v>
      </c>
    </row>
    <row r="2253">
      <c r="A2253" t="n">
        <v>42</v>
      </c>
      <c r="B2253" t="n">
        <v>130</v>
      </c>
      <c r="C2253" t="inlineStr">
        <is>
          <t xml:space="preserve">CONCLUIDO	</t>
        </is>
      </c>
      <c r="D2253" t="n">
        <v>4.6491</v>
      </c>
      <c r="E2253" t="n">
        <v>21.51</v>
      </c>
      <c r="F2253" t="n">
        <v>17.78</v>
      </c>
      <c r="G2253" t="n">
        <v>56.13</v>
      </c>
      <c r="H2253" t="n">
        <v>0.75</v>
      </c>
      <c r="I2253" t="n">
        <v>19</v>
      </c>
      <c r="J2253" t="n">
        <v>272.43</v>
      </c>
      <c r="K2253" t="n">
        <v>59.19</v>
      </c>
      <c r="L2253" t="n">
        <v>11.5</v>
      </c>
      <c r="M2253" t="n">
        <v>17</v>
      </c>
      <c r="N2253" t="n">
        <v>71.73</v>
      </c>
      <c r="O2253" t="n">
        <v>33833.57</v>
      </c>
      <c r="P2253" t="n">
        <v>284.34</v>
      </c>
      <c r="Q2253" t="n">
        <v>444.55</v>
      </c>
      <c r="R2253" t="n">
        <v>76.84</v>
      </c>
      <c r="S2253" t="n">
        <v>48.21</v>
      </c>
      <c r="T2253" t="n">
        <v>8329.43</v>
      </c>
      <c r="U2253" t="n">
        <v>0.63</v>
      </c>
      <c r="V2253" t="n">
        <v>0.77</v>
      </c>
      <c r="W2253" t="n">
        <v>0.19</v>
      </c>
      <c r="X2253" t="n">
        <v>0.5</v>
      </c>
      <c r="Y2253" t="n">
        <v>1</v>
      </c>
      <c r="Z2253" t="n">
        <v>10</v>
      </c>
    </row>
    <row r="2254">
      <c r="A2254" t="n">
        <v>43</v>
      </c>
      <c r="B2254" t="n">
        <v>130</v>
      </c>
      <c r="C2254" t="inlineStr">
        <is>
          <t xml:space="preserve">CONCLUIDO	</t>
        </is>
      </c>
      <c r="D2254" t="n">
        <v>4.6528</v>
      </c>
      <c r="E2254" t="n">
        <v>21.49</v>
      </c>
      <c r="F2254" t="n">
        <v>17.76</v>
      </c>
      <c r="G2254" t="n">
        <v>56.08</v>
      </c>
      <c r="H2254" t="n">
        <v>0.77</v>
      </c>
      <c r="I2254" t="n">
        <v>19</v>
      </c>
      <c r="J2254" t="n">
        <v>272.91</v>
      </c>
      <c r="K2254" t="n">
        <v>59.19</v>
      </c>
      <c r="L2254" t="n">
        <v>11.75</v>
      </c>
      <c r="M2254" t="n">
        <v>17</v>
      </c>
      <c r="N2254" t="n">
        <v>71.95999999999999</v>
      </c>
      <c r="O2254" t="n">
        <v>33892.87</v>
      </c>
      <c r="P2254" t="n">
        <v>283.8</v>
      </c>
      <c r="Q2254" t="n">
        <v>444.55</v>
      </c>
      <c r="R2254" t="n">
        <v>76.14</v>
      </c>
      <c r="S2254" t="n">
        <v>48.21</v>
      </c>
      <c r="T2254" t="n">
        <v>7981.28</v>
      </c>
      <c r="U2254" t="n">
        <v>0.63</v>
      </c>
      <c r="V2254" t="n">
        <v>0.77</v>
      </c>
      <c r="W2254" t="n">
        <v>0.2</v>
      </c>
      <c r="X2254" t="n">
        <v>0.48</v>
      </c>
      <c r="Y2254" t="n">
        <v>1</v>
      </c>
      <c r="Z2254" t="n">
        <v>10</v>
      </c>
    </row>
    <row r="2255">
      <c r="A2255" t="n">
        <v>44</v>
      </c>
      <c r="B2255" t="n">
        <v>130</v>
      </c>
      <c r="C2255" t="inlineStr">
        <is>
          <t xml:space="preserve">CONCLUIDO	</t>
        </is>
      </c>
      <c r="D2255" t="n">
        <v>4.6898</v>
      </c>
      <c r="E2255" t="n">
        <v>21.32</v>
      </c>
      <c r="F2255" t="n">
        <v>17.64</v>
      </c>
      <c r="G2255" t="n">
        <v>58.79</v>
      </c>
      <c r="H2255" t="n">
        <v>0.78</v>
      </c>
      <c r="I2255" t="n">
        <v>18</v>
      </c>
      <c r="J2255" t="n">
        <v>273.39</v>
      </c>
      <c r="K2255" t="n">
        <v>59.19</v>
      </c>
      <c r="L2255" t="n">
        <v>12</v>
      </c>
      <c r="M2255" t="n">
        <v>16</v>
      </c>
      <c r="N2255" t="n">
        <v>72.2</v>
      </c>
      <c r="O2255" t="n">
        <v>33952.26</v>
      </c>
      <c r="P2255" t="n">
        <v>281.51</v>
      </c>
      <c r="Q2255" t="n">
        <v>444.56</v>
      </c>
      <c r="R2255" t="n">
        <v>72.08</v>
      </c>
      <c r="S2255" t="n">
        <v>48.21</v>
      </c>
      <c r="T2255" t="n">
        <v>5955.14</v>
      </c>
      <c r="U2255" t="n">
        <v>0.67</v>
      </c>
      <c r="V2255" t="n">
        <v>0.77</v>
      </c>
      <c r="W2255" t="n">
        <v>0.19</v>
      </c>
      <c r="X2255" t="n">
        <v>0.36</v>
      </c>
      <c r="Y2255" t="n">
        <v>1</v>
      </c>
      <c r="Z2255" t="n">
        <v>10</v>
      </c>
    </row>
    <row r="2256">
      <c r="A2256" t="n">
        <v>45</v>
      </c>
      <c r="B2256" t="n">
        <v>130</v>
      </c>
      <c r="C2256" t="inlineStr">
        <is>
          <t xml:space="preserve">CONCLUIDO	</t>
        </is>
      </c>
      <c r="D2256" t="n">
        <v>4.6568</v>
      </c>
      <c r="E2256" t="n">
        <v>21.47</v>
      </c>
      <c r="F2256" t="n">
        <v>17.79</v>
      </c>
      <c r="G2256" t="n">
        <v>59.3</v>
      </c>
      <c r="H2256" t="n">
        <v>0.8</v>
      </c>
      <c r="I2256" t="n">
        <v>18</v>
      </c>
      <c r="J2256" t="n">
        <v>273.87</v>
      </c>
      <c r="K2256" t="n">
        <v>59.19</v>
      </c>
      <c r="L2256" t="n">
        <v>12.25</v>
      </c>
      <c r="M2256" t="n">
        <v>16</v>
      </c>
      <c r="N2256" t="n">
        <v>72.43000000000001</v>
      </c>
      <c r="O2256" t="n">
        <v>34011.74</v>
      </c>
      <c r="P2256" t="n">
        <v>283.92</v>
      </c>
      <c r="Q2256" t="n">
        <v>444.56</v>
      </c>
      <c r="R2256" t="n">
        <v>77.78</v>
      </c>
      <c r="S2256" t="n">
        <v>48.21</v>
      </c>
      <c r="T2256" t="n">
        <v>8805.6</v>
      </c>
      <c r="U2256" t="n">
        <v>0.62</v>
      </c>
      <c r="V2256" t="n">
        <v>0.77</v>
      </c>
      <c r="W2256" t="n">
        <v>0.18</v>
      </c>
      <c r="X2256" t="n">
        <v>0.51</v>
      </c>
      <c r="Y2256" t="n">
        <v>1</v>
      </c>
      <c r="Z2256" t="n">
        <v>10</v>
      </c>
    </row>
    <row r="2257">
      <c r="A2257" t="n">
        <v>46</v>
      </c>
      <c r="B2257" t="n">
        <v>130</v>
      </c>
      <c r="C2257" t="inlineStr">
        <is>
          <t xml:space="preserve">CONCLUIDO	</t>
        </is>
      </c>
      <c r="D2257" t="n">
        <v>4.6595</v>
      </c>
      <c r="E2257" t="n">
        <v>21.46</v>
      </c>
      <c r="F2257" t="n">
        <v>17.78</v>
      </c>
      <c r="G2257" t="n">
        <v>59.25</v>
      </c>
      <c r="H2257" t="n">
        <v>0.8100000000000001</v>
      </c>
      <c r="I2257" t="n">
        <v>18</v>
      </c>
      <c r="J2257" t="n">
        <v>274.35</v>
      </c>
      <c r="K2257" t="n">
        <v>59.19</v>
      </c>
      <c r="L2257" t="n">
        <v>12.5</v>
      </c>
      <c r="M2257" t="n">
        <v>16</v>
      </c>
      <c r="N2257" t="n">
        <v>72.66</v>
      </c>
      <c r="O2257" t="n">
        <v>34071.31</v>
      </c>
      <c r="P2257" t="n">
        <v>283.56</v>
      </c>
      <c r="Q2257" t="n">
        <v>444.55</v>
      </c>
      <c r="R2257" t="n">
        <v>77.09999999999999</v>
      </c>
      <c r="S2257" t="n">
        <v>48.21</v>
      </c>
      <c r="T2257" t="n">
        <v>8463.02</v>
      </c>
      <c r="U2257" t="n">
        <v>0.63</v>
      </c>
      <c r="V2257" t="n">
        <v>0.77</v>
      </c>
      <c r="W2257" t="n">
        <v>0.19</v>
      </c>
      <c r="X2257" t="n">
        <v>0.5</v>
      </c>
      <c r="Y2257" t="n">
        <v>1</v>
      </c>
      <c r="Z2257" t="n">
        <v>10</v>
      </c>
    </row>
    <row r="2258">
      <c r="A2258" t="n">
        <v>47</v>
      </c>
      <c r="B2258" t="n">
        <v>130</v>
      </c>
      <c r="C2258" t="inlineStr">
        <is>
          <t xml:space="preserve">CONCLUIDO	</t>
        </is>
      </c>
      <c r="D2258" t="n">
        <v>4.679</v>
      </c>
      <c r="E2258" t="n">
        <v>21.37</v>
      </c>
      <c r="F2258" t="n">
        <v>17.74</v>
      </c>
      <c r="G2258" t="n">
        <v>62.6</v>
      </c>
      <c r="H2258" t="n">
        <v>0.83</v>
      </c>
      <c r="I2258" t="n">
        <v>17</v>
      </c>
      <c r="J2258" t="n">
        <v>274.84</v>
      </c>
      <c r="K2258" t="n">
        <v>59.19</v>
      </c>
      <c r="L2258" t="n">
        <v>12.75</v>
      </c>
      <c r="M2258" t="n">
        <v>15</v>
      </c>
      <c r="N2258" t="n">
        <v>72.89</v>
      </c>
      <c r="O2258" t="n">
        <v>34130.98</v>
      </c>
      <c r="P2258" t="n">
        <v>282.62</v>
      </c>
      <c r="Q2258" t="n">
        <v>444.55</v>
      </c>
      <c r="R2258" t="n">
        <v>75.68000000000001</v>
      </c>
      <c r="S2258" t="n">
        <v>48.21</v>
      </c>
      <c r="T2258" t="n">
        <v>7762.01</v>
      </c>
      <c r="U2258" t="n">
        <v>0.64</v>
      </c>
      <c r="V2258" t="n">
        <v>0.77</v>
      </c>
      <c r="W2258" t="n">
        <v>0.19</v>
      </c>
      <c r="X2258" t="n">
        <v>0.46</v>
      </c>
      <c r="Y2258" t="n">
        <v>1</v>
      </c>
      <c r="Z2258" t="n">
        <v>10</v>
      </c>
    </row>
    <row r="2259">
      <c r="A2259" t="n">
        <v>48</v>
      </c>
      <c r="B2259" t="n">
        <v>130</v>
      </c>
      <c r="C2259" t="inlineStr">
        <is>
          <t xml:space="preserve">CONCLUIDO	</t>
        </is>
      </c>
      <c r="D2259" t="n">
        <v>4.6771</v>
      </c>
      <c r="E2259" t="n">
        <v>21.38</v>
      </c>
      <c r="F2259" t="n">
        <v>17.74</v>
      </c>
      <c r="G2259" t="n">
        <v>62.63</v>
      </c>
      <c r="H2259" t="n">
        <v>0.84</v>
      </c>
      <c r="I2259" t="n">
        <v>17</v>
      </c>
      <c r="J2259" t="n">
        <v>275.32</v>
      </c>
      <c r="K2259" t="n">
        <v>59.19</v>
      </c>
      <c r="L2259" t="n">
        <v>13</v>
      </c>
      <c r="M2259" t="n">
        <v>15</v>
      </c>
      <c r="N2259" t="n">
        <v>73.13</v>
      </c>
      <c r="O2259" t="n">
        <v>34190.73</v>
      </c>
      <c r="P2259" t="n">
        <v>283.04</v>
      </c>
      <c r="Q2259" t="n">
        <v>444.56</v>
      </c>
      <c r="R2259" t="n">
        <v>75.95</v>
      </c>
      <c r="S2259" t="n">
        <v>48.21</v>
      </c>
      <c r="T2259" t="n">
        <v>7896.81</v>
      </c>
      <c r="U2259" t="n">
        <v>0.63</v>
      </c>
      <c r="V2259" t="n">
        <v>0.77</v>
      </c>
      <c r="W2259" t="n">
        <v>0.19</v>
      </c>
      <c r="X2259" t="n">
        <v>0.47</v>
      </c>
      <c r="Y2259" t="n">
        <v>1</v>
      </c>
      <c r="Z2259" t="n">
        <v>10</v>
      </c>
    </row>
    <row r="2260">
      <c r="A2260" t="n">
        <v>49</v>
      </c>
      <c r="B2260" t="n">
        <v>130</v>
      </c>
      <c r="C2260" t="inlineStr">
        <is>
          <t xml:space="preserve">CONCLUIDO	</t>
        </is>
      </c>
      <c r="D2260" t="n">
        <v>4.6779</v>
      </c>
      <c r="E2260" t="n">
        <v>21.38</v>
      </c>
      <c r="F2260" t="n">
        <v>17.74</v>
      </c>
      <c r="G2260" t="n">
        <v>62.62</v>
      </c>
      <c r="H2260" t="n">
        <v>0.86</v>
      </c>
      <c r="I2260" t="n">
        <v>17</v>
      </c>
      <c r="J2260" t="n">
        <v>275.81</v>
      </c>
      <c r="K2260" t="n">
        <v>59.19</v>
      </c>
      <c r="L2260" t="n">
        <v>13.25</v>
      </c>
      <c r="M2260" t="n">
        <v>15</v>
      </c>
      <c r="N2260" t="n">
        <v>73.36</v>
      </c>
      <c r="O2260" t="n">
        <v>34250.57</v>
      </c>
      <c r="P2260" t="n">
        <v>282.51</v>
      </c>
      <c r="Q2260" t="n">
        <v>444.55</v>
      </c>
      <c r="R2260" t="n">
        <v>75.75</v>
      </c>
      <c r="S2260" t="n">
        <v>48.21</v>
      </c>
      <c r="T2260" t="n">
        <v>7796.65</v>
      </c>
      <c r="U2260" t="n">
        <v>0.64</v>
      </c>
      <c r="V2260" t="n">
        <v>0.77</v>
      </c>
      <c r="W2260" t="n">
        <v>0.19</v>
      </c>
      <c r="X2260" t="n">
        <v>0.46</v>
      </c>
      <c r="Y2260" t="n">
        <v>1</v>
      </c>
      <c r="Z2260" t="n">
        <v>10</v>
      </c>
    </row>
    <row r="2261">
      <c r="A2261" t="n">
        <v>50</v>
      </c>
      <c r="B2261" t="n">
        <v>130</v>
      </c>
      <c r="C2261" t="inlineStr">
        <is>
          <t xml:space="preserve">CONCLUIDO	</t>
        </is>
      </c>
      <c r="D2261" t="n">
        <v>4.6975</v>
      </c>
      <c r="E2261" t="n">
        <v>21.29</v>
      </c>
      <c r="F2261" t="n">
        <v>17.7</v>
      </c>
      <c r="G2261" t="n">
        <v>66.38</v>
      </c>
      <c r="H2261" t="n">
        <v>0.87</v>
      </c>
      <c r="I2261" t="n">
        <v>16</v>
      </c>
      <c r="J2261" t="n">
        <v>276.29</v>
      </c>
      <c r="K2261" t="n">
        <v>59.19</v>
      </c>
      <c r="L2261" t="n">
        <v>13.5</v>
      </c>
      <c r="M2261" t="n">
        <v>14</v>
      </c>
      <c r="N2261" t="n">
        <v>73.59999999999999</v>
      </c>
      <c r="O2261" t="n">
        <v>34310.51</v>
      </c>
      <c r="P2261" t="n">
        <v>281.63</v>
      </c>
      <c r="Q2261" t="n">
        <v>444.55</v>
      </c>
      <c r="R2261" t="n">
        <v>74.34</v>
      </c>
      <c r="S2261" t="n">
        <v>48.21</v>
      </c>
      <c r="T2261" t="n">
        <v>7095</v>
      </c>
      <c r="U2261" t="n">
        <v>0.65</v>
      </c>
      <c r="V2261" t="n">
        <v>0.77</v>
      </c>
      <c r="W2261" t="n">
        <v>0.19</v>
      </c>
      <c r="X2261" t="n">
        <v>0.42</v>
      </c>
      <c r="Y2261" t="n">
        <v>1</v>
      </c>
      <c r="Z2261" t="n">
        <v>10</v>
      </c>
    </row>
    <row r="2262">
      <c r="A2262" t="n">
        <v>51</v>
      </c>
      <c r="B2262" t="n">
        <v>130</v>
      </c>
      <c r="C2262" t="inlineStr">
        <is>
          <t xml:space="preserve">CONCLUIDO	</t>
        </is>
      </c>
      <c r="D2262" t="n">
        <v>4.6959</v>
      </c>
      <c r="E2262" t="n">
        <v>21.3</v>
      </c>
      <c r="F2262" t="n">
        <v>17.71</v>
      </c>
      <c r="G2262" t="n">
        <v>66.40000000000001</v>
      </c>
      <c r="H2262" t="n">
        <v>0.88</v>
      </c>
      <c r="I2262" t="n">
        <v>16</v>
      </c>
      <c r="J2262" t="n">
        <v>276.78</v>
      </c>
      <c r="K2262" t="n">
        <v>59.19</v>
      </c>
      <c r="L2262" t="n">
        <v>13.75</v>
      </c>
      <c r="M2262" t="n">
        <v>14</v>
      </c>
      <c r="N2262" t="n">
        <v>73.84</v>
      </c>
      <c r="O2262" t="n">
        <v>34370.54</v>
      </c>
      <c r="P2262" t="n">
        <v>281.75</v>
      </c>
      <c r="Q2262" t="n">
        <v>444.56</v>
      </c>
      <c r="R2262" t="n">
        <v>74.62</v>
      </c>
      <c r="S2262" t="n">
        <v>48.21</v>
      </c>
      <c r="T2262" t="n">
        <v>7235.9</v>
      </c>
      <c r="U2262" t="n">
        <v>0.65</v>
      </c>
      <c r="V2262" t="n">
        <v>0.77</v>
      </c>
      <c r="W2262" t="n">
        <v>0.19</v>
      </c>
      <c r="X2262" t="n">
        <v>0.43</v>
      </c>
      <c r="Y2262" t="n">
        <v>1</v>
      </c>
      <c r="Z2262" t="n">
        <v>10</v>
      </c>
    </row>
    <row r="2263">
      <c r="A2263" t="n">
        <v>52</v>
      </c>
      <c r="B2263" t="n">
        <v>130</v>
      </c>
      <c r="C2263" t="inlineStr">
        <is>
          <t xml:space="preserve">CONCLUIDO	</t>
        </is>
      </c>
      <c r="D2263" t="n">
        <v>4.6936</v>
      </c>
      <c r="E2263" t="n">
        <v>21.31</v>
      </c>
      <c r="F2263" t="n">
        <v>17.72</v>
      </c>
      <c r="G2263" t="n">
        <v>66.44</v>
      </c>
      <c r="H2263" t="n">
        <v>0.9</v>
      </c>
      <c r="I2263" t="n">
        <v>16</v>
      </c>
      <c r="J2263" t="n">
        <v>277.27</v>
      </c>
      <c r="K2263" t="n">
        <v>59.19</v>
      </c>
      <c r="L2263" t="n">
        <v>14</v>
      </c>
      <c r="M2263" t="n">
        <v>14</v>
      </c>
      <c r="N2263" t="n">
        <v>74.06999999999999</v>
      </c>
      <c r="O2263" t="n">
        <v>34430.66</v>
      </c>
      <c r="P2263" t="n">
        <v>282.05</v>
      </c>
      <c r="Q2263" t="n">
        <v>444.56</v>
      </c>
      <c r="R2263" t="n">
        <v>75.06</v>
      </c>
      <c r="S2263" t="n">
        <v>48.21</v>
      </c>
      <c r="T2263" t="n">
        <v>7457.16</v>
      </c>
      <c r="U2263" t="n">
        <v>0.64</v>
      </c>
      <c r="V2263" t="n">
        <v>0.77</v>
      </c>
      <c r="W2263" t="n">
        <v>0.19</v>
      </c>
      <c r="X2263" t="n">
        <v>0.44</v>
      </c>
      <c r="Y2263" t="n">
        <v>1</v>
      </c>
      <c r="Z2263" t="n">
        <v>10</v>
      </c>
    </row>
    <row r="2264">
      <c r="A2264" t="n">
        <v>53</v>
      </c>
      <c r="B2264" t="n">
        <v>130</v>
      </c>
      <c r="C2264" t="inlineStr">
        <is>
          <t xml:space="preserve">CONCLUIDO	</t>
        </is>
      </c>
      <c r="D2264" t="n">
        <v>4.6943</v>
      </c>
      <c r="E2264" t="n">
        <v>21.3</v>
      </c>
      <c r="F2264" t="n">
        <v>17.71</v>
      </c>
      <c r="G2264" t="n">
        <v>66.43000000000001</v>
      </c>
      <c r="H2264" t="n">
        <v>0.91</v>
      </c>
      <c r="I2264" t="n">
        <v>16</v>
      </c>
      <c r="J2264" t="n">
        <v>277.76</v>
      </c>
      <c r="K2264" t="n">
        <v>59.19</v>
      </c>
      <c r="L2264" t="n">
        <v>14.25</v>
      </c>
      <c r="M2264" t="n">
        <v>14</v>
      </c>
      <c r="N2264" t="n">
        <v>74.31</v>
      </c>
      <c r="O2264" t="n">
        <v>34490.87</v>
      </c>
      <c r="P2264" t="n">
        <v>281.42</v>
      </c>
      <c r="Q2264" t="n">
        <v>444.56</v>
      </c>
      <c r="R2264" t="n">
        <v>74.91</v>
      </c>
      <c r="S2264" t="n">
        <v>48.21</v>
      </c>
      <c r="T2264" t="n">
        <v>7377.95</v>
      </c>
      <c r="U2264" t="n">
        <v>0.64</v>
      </c>
      <c r="V2264" t="n">
        <v>0.77</v>
      </c>
      <c r="W2264" t="n">
        <v>0.19</v>
      </c>
      <c r="X2264" t="n">
        <v>0.44</v>
      </c>
      <c r="Y2264" t="n">
        <v>1</v>
      </c>
      <c r="Z2264" t="n">
        <v>10</v>
      </c>
    </row>
    <row r="2265">
      <c r="A2265" t="n">
        <v>54</v>
      </c>
      <c r="B2265" t="n">
        <v>130</v>
      </c>
      <c r="C2265" t="inlineStr">
        <is>
          <t xml:space="preserve">CONCLUIDO	</t>
        </is>
      </c>
      <c r="D2265" t="n">
        <v>4.7162</v>
      </c>
      <c r="E2265" t="n">
        <v>21.2</v>
      </c>
      <c r="F2265" t="n">
        <v>17.66</v>
      </c>
      <c r="G2265" t="n">
        <v>70.66</v>
      </c>
      <c r="H2265" t="n">
        <v>0.93</v>
      </c>
      <c r="I2265" t="n">
        <v>15</v>
      </c>
      <c r="J2265" t="n">
        <v>278.25</v>
      </c>
      <c r="K2265" t="n">
        <v>59.19</v>
      </c>
      <c r="L2265" t="n">
        <v>14.5</v>
      </c>
      <c r="M2265" t="n">
        <v>13</v>
      </c>
      <c r="N2265" t="n">
        <v>74.55</v>
      </c>
      <c r="O2265" t="n">
        <v>34551.18</v>
      </c>
      <c r="P2265" t="n">
        <v>280.67</v>
      </c>
      <c r="Q2265" t="n">
        <v>444.55</v>
      </c>
      <c r="R2265" t="n">
        <v>73.29000000000001</v>
      </c>
      <c r="S2265" t="n">
        <v>48.21</v>
      </c>
      <c r="T2265" t="n">
        <v>6574.06</v>
      </c>
      <c r="U2265" t="n">
        <v>0.66</v>
      </c>
      <c r="V2265" t="n">
        <v>0.77</v>
      </c>
      <c r="W2265" t="n">
        <v>0.19</v>
      </c>
      <c r="X2265" t="n">
        <v>0.39</v>
      </c>
      <c r="Y2265" t="n">
        <v>1</v>
      </c>
      <c r="Z2265" t="n">
        <v>10</v>
      </c>
    </row>
    <row r="2266">
      <c r="A2266" t="n">
        <v>55</v>
      </c>
      <c r="B2266" t="n">
        <v>130</v>
      </c>
      <c r="C2266" t="inlineStr">
        <is>
          <t xml:space="preserve">CONCLUIDO	</t>
        </is>
      </c>
      <c r="D2266" t="n">
        <v>4.7142</v>
      </c>
      <c r="E2266" t="n">
        <v>21.21</v>
      </c>
      <c r="F2266" t="n">
        <v>17.67</v>
      </c>
      <c r="G2266" t="n">
        <v>70.7</v>
      </c>
      <c r="H2266" t="n">
        <v>0.9399999999999999</v>
      </c>
      <c r="I2266" t="n">
        <v>15</v>
      </c>
      <c r="J2266" t="n">
        <v>278.74</v>
      </c>
      <c r="K2266" t="n">
        <v>59.19</v>
      </c>
      <c r="L2266" t="n">
        <v>14.75</v>
      </c>
      <c r="M2266" t="n">
        <v>13</v>
      </c>
      <c r="N2266" t="n">
        <v>74.79000000000001</v>
      </c>
      <c r="O2266" t="n">
        <v>34611.59</v>
      </c>
      <c r="P2266" t="n">
        <v>280.73</v>
      </c>
      <c r="Q2266" t="n">
        <v>444.55</v>
      </c>
      <c r="R2266" t="n">
        <v>73.47</v>
      </c>
      <c r="S2266" t="n">
        <v>48.21</v>
      </c>
      <c r="T2266" t="n">
        <v>6665.24</v>
      </c>
      <c r="U2266" t="n">
        <v>0.66</v>
      </c>
      <c r="V2266" t="n">
        <v>0.77</v>
      </c>
      <c r="W2266" t="n">
        <v>0.19</v>
      </c>
      <c r="X2266" t="n">
        <v>0.4</v>
      </c>
      <c r="Y2266" t="n">
        <v>1</v>
      </c>
      <c r="Z2266" t="n">
        <v>10</v>
      </c>
    </row>
    <row r="2267">
      <c r="A2267" t="n">
        <v>56</v>
      </c>
      <c r="B2267" t="n">
        <v>130</v>
      </c>
      <c r="C2267" t="inlineStr">
        <is>
          <t xml:space="preserve">CONCLUIDO	</t>
        </is>
      </c>
      <c r="D2267" t="n">
        <v>4.7151</v>
      </c>
      <c r="E2267" t="n">
        <v>21.21</v>
      </c>
      <c r="F2267" t="n">
        <v>17.67</v>
      </c>
      <c r="G2267" t="n">
        <v>70.68000000000001</v>
      </c>
      <c r="H2267" t="n">
        <v>0.96</v>
      </c>
      <c r="I2267" t="n">
        <v>15</v>
      </c>
      <c r="J2267" t="n">
        <v>279.23</v>
      </c>
      <c r="K2267" t="n">
        <v>59.19</v>
      </c>
      <c r="L2267" t="n">
        <v>15</v>
      </c>
      <c r="M2267" t="n">
        <v>13</v>
      </c>
      <c r="N2267" t="n">
        <v>75.03</v>
      </c>
      <c r="O2267" t="n">
        <v>34672.08</v>
      </c>
      <c r="P2267" t="n">
        <v>280.6</v>
      </c>
      <c r="Q2267" t="n">
        <v>444.55</v>
      </c>
      <c r="R2267" t="n">
        <v>73.40000000000001</v>
      </c>
      <c r="S2267" t="n">
        <v>48.21</v>
      </c>
      <c r="T2267" t="n">
        <v>6630.27</v>
      </c>
      <c r="U2267" t="n">
        <v>0.66</v>
      </c>
      <c r="V2267" t="n">
        <v>0.77</v>
      </c>
      <c r="W2267" t="n">
        <v>0.19</v>
      </c>
      <c r="X2267" t="n">
        <v>0.39</v>
      </c>
      <c r="Y2267" t="n">
        <v>1</v>
      </c>
      <c r="Z2267" t="n">
        <v>10</v>
      </c>
    </row>
    <row r="2268">
      <c r="A2268" t="n">
        <v>57</v>
      </c>
      <c r="B2268" t="n">
        <v>130</v>
      </c>
      <c r="C2268" t="inlineStr">
        <is>
          <t xml:space="preserve">CONCLUIDO	</t>
        </is>
      </c>
      <c r="D2268" t="n">
        <v>4.7133</v>
      </c>
      <c r="E2268" t="n">
        <v>21.22</v>
      </c>
      <c r="F2268" t="n">
        <v>17.68</v>
      </c>
      <c r="G2268" t="n">
        <v>70.70999999999999</v>
      </c>
      <c r="H2268" t="n">
        <v>0.97</v>
      </c>
      <c r="I2268" t="n">
        <v>15</v>
      </c>
      <c r="J2268" t="n">
        <v>279.72</v>
      </c>
      <c r="K2268" t="n">
        <v>59.19</v>
      </c>
      <c r="L2268" t="n">
        <v>15.25</v>
      </c>
      <c r="M2268" t="n">
        <v>13</v>
      </c>
      <c r="N2268" t="n">
        <v>75.27</v>
      </c>
      <c r="O2268" t="n">
        <v>34732.68</v>
      </c>
      <c r="P2268" t="n">
        <v>280.54</v>
      </c>
      <c r="Q2268" t="n">
        <v>444.57</v>
      </c>
      <c r="R2268" t="n">
        <v>73.59999999999999</v>
      </c>
      <c r="S2268" t="n">
        <v>48.21</v>
      </c>
      <c r="T2268" t="n">
        <v>6732.3</v>
      </c>
      <c r="U2268" t="n">
        <v>0.65</v>
      </c>
      <c r="V2268" t="n">
        <v>0.77</v>
      </c>
      <c r="W2268" t="n">
        <v>0.19</v>
      </c>
      <c r="X2268" t="n">
        <v>0.4</v>
      </c>
      <c r="Y2268" t="n">
        <v>1</v>
      </c>
      <c r="Z2268" t="n">
        <v>10</v>
      </c>
    </row>
    <row r="2269">
      <c r="A2269" t="n">
        <v>58</v>
      </c>
      <c r="B2269" t="n">
        <v>130</v>
      </c>
      <c r="C2269" t="inlineStr">
        <is>
          <t xml:space="preserve">CONCLUIDO	</t>
        </is>
      </c>
      <c r="D2269" t="n">
        <v>4.7387</v>
      </c>
      <c r="E2269" t="n">
        <v>21.1</v>
      </c>
      <c r="F2269" t="n">
        <v>17.61</v>
      </c>
      <c r="G2269" t="n">
        <v>75.48999999999999</v>
      </c>
      <c r="H2269" t="n">
        <v>0.98</v>
      </c>
      <c r="I2269" t="n">
        <v>14</v>
      </c>
      <c r="J2269" t="n">
        <v>280.21</v>
      </c>
      <c r="K2269" t="n">
        <v>59.19</v>
      </c>
      <c r="L2269" t="n">
        <v>15.5</v>
      </c>
      <c r="M2269" t="n">
        <v>12</v>
      </c>
      <c r="N2269" t="n">
        <v>75.52</v>
      </c>
      <c r="O2269" t="n">
        <v>34793.36</v>
      </c>
      <c r="P2269" t="n">
        <v>279.21</v>
      </c>
      <c r="Q2269" t="n">
        <v>444.56</v>
      </c>
      <c r="R2269" t="n">
        <v>71.37</v>
      </c>
      <c r="S2269" t="n">
        <v>48.21</v>
      </c>
      <c r="T2269" t="n">
        <v>5620.44</v>
      </c>
      <c r="U2269" t="n">
        <v>0.68</v>
      </c>
      <c r="V2269" t="n">
        <v>0.77</v>
      </c>
      <c r="W2269" t="n">
        <v>0.19</v>
      </c>
      <c r="X2269" t="n">
        <v>0.34</v>
      </c>
      <c r="Y2269" t="n">
        <v>1</v>
      </c>
      <c r="Z2269" t="n">
        <v>10</v>
      </c>
    </row>
    <row r="2270">
      <c r="A2270" t="n">
        <v>59</v>
      </c>
      <c r="B2270" t="n">
        <v>130</v>
      </c>
      <c r="C2270" t="inlineStr">
        <is>
          <t xml:space="preserve">CONCLUIDO	</t>
        </is>
      </c>
      <c r="D2270" t="n">
        <v>4.7488</v>
      </c>
      <c r="E2270" t="n">
        <v>21.06</v>
      </c>
      <c r="F2270" t="n">
        <v>17.57</v>
      </c>
      <c r="G2270" t="n">
        <v>75.29000000000001</v>
      </c>
      <c r="H2270" t="n">
        <v>1</v>
      </c>
      <c r="I2270" t="n">
        <v>14</v>
      </c>
      <c r="J2270" t="n">
        <v>280.7</v>
      </c>
      <c r="K2270" t="n">
        <v>59.19</v>
      </c>
      <c r="L2270" t="n">
        <v>15.75</v>
      </c>
      <c r="M2270" t="n">
        <v>12</v>
      </c>
      <c r="N2270" t="n">
        <v>75.76000000000001</v>
      </c>
      <c r="O2270" t="n">
        <v>34854.15</v>
      </c>
      <c r="P2270" t="n">
        <v>278.78</v>
      </c>
      <c r="Q2270" t="n">
        <v>444.55</v>
      </c>
      <c r="R2270" t="n">
        <v>69.84</v>
      </c>
      <c r="S2270" t="n">
        <v>48.21</v>
      </c>
      <c r="T2270" t="n">
        <v>4856.65</v>
      </c>
      <c r="U2270" t="n">
        <v>0.6899999999999999</v>
      </c>
      <c r="V2270" t="n">
        <v>0.78</v>
      </c>
      <c r="W2270" t="n">
        <v>0.19</v>
      </c>
      <c r="X2270" t="n">
        <v>0.29</v>
      </c>
      <c r="Y2270" t="n">
        <v>1</v>
      </c>
      <c r="Z2270" t="n">
        <v>10</v>
      </c>
    </row>
    <row r="2271">
      <c r="A2271" t="n">
        <v>60</v>
      </c>
      <c r="B2271" t="n">
        <v>130</v>
      </c>
      <c r="C2271" t="inlineStr">
        <is>
          <t xml:space="preserve">CONCLUIDO	</t>
        </is>
      </c>
      <c r="D2271" t="n">
        <v>4.74</v>
      </c>
      <c r="E2271" t="n">
        <v>21.1</v>
      </c>
      <c r="F2271" t="n">
        <v>17.61</v>
      </c>
      <c r="G2271" t="n">
        <v>75.45999999999999</v>
      </c>
      <c r="H2271" t="n">
        <v>1.01</v>
      </c>
      <c r="I2271" t="n">
        <v>14</v>
      </c>
      <c r="J2271" t="n">
        <v>281.2</v>
      </c>
      <c r="K2271" t="n">
        <v>59.19</v>
      </c>
      <c r="L2271" t="n">
        <v>16</v>
      </c>
      <c r="M2271" t="n">
        <v>12</v>
      </c>
      <c r="N2271" t="n">
        <v>76</v>
      </c>
      <c r="O2271" t="n">
        <v>34915.03</v>
      </c>
      <c r="P2271" t="n">
        <v>279.34</v>
      </c>
      <c r="Q2271" t="n">
        <v>444.56</v>
      </c>
      <c r="R2271" t="n">
        <v>71.55</v>
      </c>
      <c r="S2271" t="n">
        <v>48.21</v>
      </c>
      <c r="T2271" t="n">
        <v>5709.47</v>
      </c>
      <c r="U2271" t="n">
        <v>0.67</v>
      </c>
      <c r="V2271" t="n">
        <v>0.77</v>
      </c>
      <c r="W2271" t="n">
        <v>0.18</v>
      </c>
      <c r="X2271" t="n">
        <v>0.33</v>
      </c>
      <c r="Y2271" t="n">
        <v>1</v>
      </c>
      <c r="Z2271" t="n">
        <v>10</v>
      </c>
    </row>
    <row r="2272">
      <c r="A2272" t="n">
        <v>61</v>
      </c>
      <c r="B2272" t="n">
        <v>130</v>
      </c>
      <c r="C2272" t="inlineStr">
        <is>
          <t xml:space="preserve">CONCLUIDO	</t>
        </is>
      </c>
      <c r="D2272" t="n">
        <v>4.7163</v>
      </c>
      <c r="E2272" t="n">
        <v>21.2</v>
      </c>
      <c r="F2272" t="n">
        <v>17.71</v>
      </c>
      <c r="G2272" t="n">
        <v>75.92</v>
      </c>
      <c r="H2272" t="n">
        <v>1.03</v>
      </c>
      <c r="I2272" t="n">
        <v>14</v>
      </c>
      <c r="J2272" t="n">
        <v>281.69</v>
      </c>
      <c r="K2272" t="n">
        <v>59.19</v>
      </c>
      <c r="L2272" t="n">
        <v>16.25</v>
      </c>
      <c r="M2272" t="n">
        <v>12</v>
      </c>
      <c r="N2272" t="n">
        <v>76.25</v>
      </c>
      <c r="O2272" t="n">
        <v>34976</v>
      </c>
      <c r="P2272" t="n">
        <v>280.83</v>
      </c>
      <c r="Q2272" t="n">
        <v>444.56</v>
      </c>
      <c r="R2272" t="n">
        <v>75.06</v>
      </c>
      <c r="S2272" t="n">
        <v>48.21</v>
      </c>
      <c r="T2272" t="n">
        <v>7463.7</v>
      </c>
      <c r="U2272" t="n">
        <v>0.64</v>
      </c>
      <c r="V2272" t="n">
        <v>0.77</v>
      </c>
      <c r="W2272" t="n">
        <v>0.19</v>
      </c>
      <c r="X2272" t="n">
        <v>0.44</v>
      </c>
      <c r="Y2272" t="n">
        <v>1</v>
      </c>
      <c r="Z2272" t="n">
        <v>10</v>
      </c>
    </row>
    <row r="2273">
      <c r="A2273" t="n">
        <v>62</v>
      </c>
      <c r="B2273" t="n">
        <v>130</v>
      </c>
      <c r="C2273" t="inlineStr">
        <is>
          <t xml:space="preserve">CONCLUIDO	</t>
        </is>
      </c>
      <c r="D2273" t="n">
        <v>4.7258</v>
      </c>
      <c r="E2273" t="n">
        <v>21.16</v>
      </c>
      <c r="F2273" t="n">
        <v>17.67</v>
      </c>
      <c r="G2273" t="n">
        <v>75.73</v>
      </c>
      <c r="H2273" t="n">
        <v>1.04</v>
      </c>
      <c r="I2273" t="n">
        <v>14</v>
      </c>
      <c r="J2273" t="n">
        <v>282.19</v>
      </c>
      <c r="K2273" t="n">
        <v>59.19</v>
      </c>
      <c r="L2273" t="n">
        <v>16.5</v>
      </c>
      <c r="M2273" t="n">
        <v>12</v>
      </c>
      <c r="N2273" t="n">
        <v>76.48999999999999</v>
      </c>
      <c r="O2273" t="n">
        <v>35037.08</v>
      </c>
      <c r="P2273" t="n">
        <v>279.13</v>
      </c>
      <c r="Q2273" t="n">
        <v>444.57</v>
      </c>
      <c r="R2273" t="n">
        <v>73.54000000000001</v>
      </c>
      <c r="S2273" t="n">
        <v>48.21</v>
      </c>
      <c r="T2273" t="n">
        <v>6705.81</v>
      </c>
      <c r="U2273" t="n">
        <v>0.66</v>
      </c>
      <c r="V2273" t="n">
        <v>0.77</v>
      </c>
      <c r="W2273" t="n">
        <v>0.19</v>
      </c>
      <c r="X2273" t="n">
        <v>0.39</v>
      </c>
      <c r="Y2273" t="n">
        <v>1</v>
      </c>
      <c r="Z2273" t="n">
        <v>10</v>
      </c>
    </row>
    <row r="2274">
      <c r="A2274" t="n">
        <v>63</v>
      </c>
      <c r="B2274" t="n">
        <v>130</v>
      </c>
      <c r="C2274" t="inlineStr">
        <is>
          <t xml:space="preserve">CONCLUIDO	</t>
        </is>
      </c>
      <c r="D2274" t="n">
        <v>4.7483</v>
      </c>
      <c r="E2274" t="n">
        <v>21.06</v>
      </c>
      <c r="F2274" t="n">
        <v>17.62</v>
      </c>
      <c r="G2274" t="n">
        <v>81.31999999999999</v>
      </c>
      <c r="H2274" t="n">
        <v>1.06</v>
      </c>
      <c r="I2274" t="n">
        <v>13</v>
      </c>
      <c r="J2274" t="n">
        <v>282.68</v>
      </c>
      <c r="K2274" t="n">
        <v>59.19</v>
      </c>
      <c r="L2274" t="n">
        <v>16.75</v>
      </c>
      <c r="M2274" t="n">
        <v>11</v>
      </c>
      <c r="N2274" t="n">
        <v>76.73999999999999</v>
      </c>
      <c r="O2274" t="n">
        <v>35098.25</v>
      </c>
      <c r="P2274" t="n">
        <v>278.46</v>
      </c>
      <c r="Q2274" t="n">
        <v>444.55</v>
      </c>
      <c r="R2274" t="n">
        <v>71.79000000000001</v>
      </c>
      <c r="S2274" t="n">
        <v>48.21</v>
      </c>
      <c r="T2274" t="n">
        <v>5836.08</v>
      </c>
      <c r="U2274" t="n">
        <v>0.67</v>
      </c>
      <c r="V2274" t="n">
        <v>0.77</v>
      </c>
      <c r="W2274" t="n">
        <v>0.18</v>
      </c>
      <c r="X2274" t="n">
        <v>0.34</v>
      </c>
      <c r="Y2274" t="n">
        <v>1</v>
      </c>
      <c r="Z2274" t="n">
        <v>10</v>
      </c>
    </row>
    <row r="2275">
      <c r="A2275" t="n">
        <v>64</v>
      </c>
      <c r="B2275" t="n">
        <v>130</v>
      </c>
      <c r="C2275" t="inlineStr">
        <is>
          <t xml:space="preserve">CONCLUIDO	</t>
        </is>
      </c>
      <c r="D2275" t="n">
        <v>4.7476</v>
      </c>
      <c r="E2275" t="n">
        <v>21.06</v>
      </c>
      <c r="F2275" t="n">
        <v>17.62</v>
      </c>
      <c r="G2275" t="n">
        <v>81.34</v>
      </c>
      <c r="H2275" t="n">
        <v>1.07</v>
      </c>
      <c r="I2275" t="n">
        <v>13</v>
      </c>
      <c r="J2275" t="n">
        <v>283.18</v>
      </c>
      <c r="K2275" t="n">
        <v>59.19</v>
      </c>
      <c r="L2275" t="n">
        <v>17</v>
      </c>
      <c r="M2275" t="n">
        <v>11</v>
      </c>
      <c r="N2275" t="n">
        <v>76.98</v>
      </c>
      <c r="O2275" t="n">
        <v>35159.52</v>
      </c>
      <c r="P2275" t="n">
        <v>278.52</v>
      </c>
      <c r="Q2275" t="n">
        <v>444.56</v>
      </c>
      <c r="R2275" t="n">
        <v>71.88</v>
      </c>
      <c r="S2275" t="n">
        <v>48.21</v>
      </c>
      <c r="T2275" t="n">
        <v>5878.47</v>
      </c>
      <c r="U2275" t="n">
        <v>0.67</v>
      </c>
      <c r="V2275" t="n">
        <v>0.77</v>
      </c>
      <c r="W2275" t="n">
        <v>0.19</v>
      </c>
      <c r="X2275" t="n">
        <v>0.35</v>
      </c>
      <c r="Y2275" t="n">
        <v>1</v>
      </c>
      <c r="Z2275" t="n">
        <v>10</v>
      </c>
    </row>
    <row r="2276">
      <c r="A2276" t="n">
        <v>65</v>
      </c>
      <c r="B2276" t="n">
        <v>130</v>
      </c>
      <c r="C2276" t="inlineStr">
        <is>
          <t xml:space="preserve">CONCLUIDO	</t>
        </is>
      </c>
      <c r="D2276" t="n">
        <v>4.7464</v>
      </c>
      <c r="E2276" t="n">
        <v>21.07</v>
      </c>
      <c r="F2276" t="n">
        <v>17.63</v>
      </c>
      <c r="G2276" t="n">
        <v>81.36</v>
      </c>
      <c r="H2276" t="n">
        <v>1.08</v>
      </c>
      <c r="I2276" t="n">
        <v>13</v>
      </c>
      <c r="J2276" t="n">
        <v>283.68</v>
      </c>
      <c r="K2276" t="n">
        <v>59.19</v>
      </c>
      <c r="L2276" t="n">
        <v>17.25</v>
      </c>
      <c r="M2276" t="n">
        <v>11</v>
      </c>
      <c r="N2276" t="n">
        <v>77.23</v>
      </c>
      <c r="O2276" t="n">
        <v>35220.89</v>
      </c>
      <c r="P2276" t="n">
        <v>278.66</v>
      </c>
      <c r="Q2276" t="n">
        <v>444.55</v>
      </c>
      <c r="R2276" t="n">
        <v>72.05</v>
      </c>
      <c r="S2276" t="n">
        <v>48.21</v>
      </c>
      <c r="T2276" t="n">
        <v>5964.8</v>
      </c>
      <c r="U2276" t="n">
        <v>0.67</v>
      </c>
      <c r="V2276" t="n">
        <v>0.77</v>
      </c>
      <c r="W2276" t="n">
        <v>0.19</v>
      </c>
      <c r="X2276" t="n">
        <v>0.35</v>
      </c>
      <c r="Y2276" t="n">
        <v>1</v>
      </c>
      <c r="Z2276" t="n">
        <v>10</v>
      </c>
    </row>
    <row r="2277">
      <c r="A2277" t="n">
        <v>66</v>
      </c>
      <c r="B2277" t="n">
        <v>130</v>
      </c>
      <c r="C2277" t="inlineStr">
        <is>
          <t xml:space="preserve">CONCLUIDO	</t>
        </is>
      </c>
      <c r="D2277" t="n">
        <v>4.7452</v>
      </c>
      <c r="E2277" t="n">
        <v>21.07</v>
      </c>
      <c r="F2277" t="n">
        <v>17.63</v>
      </c>
      <c r="G2277" t="n">
        <v>81.38</v>
      </c>
      <c r="H2277" t="n">
        <v>1.1</v>
      </c>
      <c r="I2277" t="n">
        <v>13</v>
      </c>
      <c r="J2277" t="n">
        <v>284.17</v>
      </c>
      <c r="K2277" t="n">
        <v>59.19</v>
      </c>
      <c r="L2277" t="n">
        <v>17.5</v>
      </c>
      <c r="M2277" t="n">
        <v>11</v>
      </c>
      <c r="N2277" t="n">
        <v>77.48</v>
      </c>
      <c r="O2277" t="n">
        <v>35282.36</v>
      </c>
      <c r="P2277" t="n">
        <v>278.76</v>
      </c>
      <c r="Q2277" t="n">
        <v>444.58</v>
      </c>
      <c r="R2277" t="n">
        <v>72.26000000000001</v>
      </c>
      <c r="S2277" t="n">
        <v>48.21</v>
      </c>
      <c r="T2277" t="n">
        <v>6072.47</v>
      </c>
      <c r="U2277" t="n">
        <v>0.67</v>
      </c>
      <c r="V2277" t="n">
        <v>0.77</v>
      </c>
      <c r="W2277" t="n">
        <v>0.19</v>
      </c>
      <c r="X2277" t="n">
        <v>0.36</v>
      </c>
      <c r="Y2277" t="n">
        <v>1</v>
      </c>
      <c r="Z2277" t="n">
        <v>10</v>
      </c>
    </row>
    <row r="2278">
      <c r="A2278" t="n">
        <v>67</v>
      </c>
      <c r="B2278" t="n">
        <v>130</v>
      </c>
      <c r="C2278" t="inlineStr">
        <is>
          <t xml:space="preserve">CONCLUIDO	</t>
        </is>
      </c>
      <c r="D2278" t="n">
        <v>4.7458</v>
      </c>
      <c r="E2278" t="n">
        <v>21.07</v>
      </c>
      <c r="F2278" t="n">
        <v>17.63</v>
      </c>
      <c r="G2278" t="n">
        <v>81.37</v>
      </c>
      <c r="H2278" t="n">
        <v>1.11</v>
      </c>
      <c r="I2278" t="n">
        <v>13</v>
      </c>
      <c r="J2278" t="n">
        <v>284.67</v>
      </c>
      <c r="K2278" t="n">
        <v>59.19</v>
      </c>
      <c r="L2278" t="n">
        <v>17.75</v>
      </c>
      <c r="M2278" t="n">
        <v>11</v>
      </c>
      <c r="N2278" t="n">
        <v>77.73</v>
      </c>
      <c r="O2278" t="n">
        <v>35343.92</v>
      </c>
      <c r="P2278" t="n">
        <v>278.59</v>
      </c>
      <c r="Q2278" t="n">
        <v>444.56</v>
      </c>
      <c r="R2278" t="n">
        <v>72.12</v>
      </c>
      <c r="S2278" t="n">
        <v>48.21</v>
      </c>
      <c r="T2278" t="n">
        <v>5998.05</v>
      </c>
      <c r="U2278" t="n">
        <v>0.67</v>
      </c>
      <c r="V2278" t="n">
        <v>0.77</v>
      </c>
      <c r="W2278" t="n">
        <v>0.19</v>
      </c>
      <c r="X2278" t="n">
        <v>0.35</v>
      </c>
      <c r="Y2278" t="n">
        <v>1</v>
      </c>
      <c r="Z2278" t="n">
        <v>10</v>
      </c>
    </row>
    <row r="2279">
      <c r="A2279" t="n">
        <v>68</v>
      </c>
      <c r="B2279" t="n">
        <v>130</v>
      </c>
      <c r="C2279" t="inlineStr">
        <is>
          <t xml:space="preserve">CONCLUIDO	</t>
        </is>
      </c>
      <c r="D2279" t="n">
        <v>4.767</v>
      </c>
      <c r="E2279" t="n">
        <v>20.98</v>
      </c>
      <c r="F2279" t="n">
        <v>17.59</v>
      </c>
      <c r="G2279" t="n">
        <v>87.93000000000001</v>
      </c>
      <c r="H2279" t="n">
        <v>1.12</v>
      </c>
      <c r="I2279" t="n">
        <v>12</v>
      </c>
      <c r="J2279" t="n">
        <v>285.17</v>
      </c>
      <c r="K2279" t="n">
        <v>59.19</v>
      </c>
      <c r="L2279" t="n">
        <v>18</v>
      </c>
      <c r="M2279" t="n">
        <v>10</v>
      </c>
      <c r="N2279" t="n">
        <v>77.98</v>
      </c>
      <c r="O2279" t="n">
        <v>35405.59</v>
      </c>
      <c r="P2279" t="n">
        <v>276.63</v>
      </c>
      <c r="Q2279" t="n">
        <v>444.55</v>
      </c>
      <c r="R2279" t="n">
        <v>70.64</v>
      </c>
      <c r="S2279" t="n">
        <v>48.21</v>
      </c>
      <c r="T2279" t="n">
        <v>5267.25</v>
      </c>
      <c r="U2279" t="n">
        <v>0.68</v>
      </c>
      <c r="V2279" t="n">
        <v>0.78</v>
      </c>
      <c r="W2279" t="n">
        <v>0.18</v>
      </c>
      <c r="X2279" t="n">
        <v>0.31</v>
      </c>
      <c r="Y2279" t="n">
        <v>1</v>
      </c>
      <c r="Z2279" t="n">
        <v>10</v>
      </c>
    </row>
    <row r="2280">
      <c r="A2280" t="n">
        <v>69</v>
      </c>
      <c r="B2280" t="n">
        <v>130</v>
      </c>
      <c r="C2280" t="inlineStr">
        <is>
          <t xml:space="preserve">CONCLUIDO	</t>
        </is>
      </c>
      <c r="D2280" t="n">
        <v>4.767</v>
      </c>
      <c r="E2280" t="n">
        <v>20.98</v>
      </c>
      <c r="F2280" t="n">
        <v>17.59</v>
      </c>
      <c r="G2280" t="n">
        <v>87.93000000000001</v>
      </c>
      <c r="H2280" t="n">
        <v>1.14</v>
      </c>
      <c r="I2280" t="n">
        <v>12</v>
      </c>
      <c r="J2280" t="n">
        <v>285.67</v>
      </c>
      <c r="K2280" t="n">
        <v>59.19</v>
      </c>
      <c r="L2280" t="n">
        <v>18.25</v>
      </c>
      <c r="M2280" t="n">
        <v>10</v>
      </c>
      <c r="N2280" t="n">
        <v>78.23</v>
      </c>
      <c r="O2280" t="n">
        <v>35467.36</v>
      </c>
      <c r="P2280" t="n">
        <v>276.95</v>
      </c>
      <c r="Q2280" t="n">
        <v>444.56</v>
      </c>
      <c r="R2280" t="n">
        <v>70.62</v>
      </c>
      <c r="S2280" t="n">
        <v>48.21</v>
      </c>
      <c r="T2280" t="n">
        <v>5254.94</v>
      </c>
      <c r="U2280" t="n">
        <v>0.68</v>
      </c>
      <c r="V2280" t="n">
        <v>0.78</v>
      </c>
      <c r="W2280" t="n">
        <v>0.19</v>
      </c>
      <c r="X2280" t="n">
        <v>0.31</v>
      </c>
      <c r="Y2280" t="n">
        <v>1</v>
      </c>
      <c r="Z2280" t="n">
        <v>10</v>
      </c>
    </row>
    <row r="2281">
      <c r="A2281" t="n">
        <v>70</v>
      </c>
      <c r="B2281" t="n">
        <v>130</v>
      </c>
      <c r="C2281" t="inlineStr">
        <is>
          <t xml:space="preserve">CONCLUIDO	</t>
        </is>
      </c>
      <c r="D2281" t="n">
        <v>4.7671</v>
      </c>
      <c r="E2281" t="n">
        <v>20.98</v>
      </c>
      <c r="F2281" t="n">
        <v>17.59</v>
      </c>
      <c r="G2281" t="n">
        <v>87.93000000000001</v>
      </c>
      <c r="H2281" t="n">
        <v>1.15</v>
      </c>
      <c r="I2281" t="n">
        <v>12</v>
      </c>
      <c r="J2281" t="n">
        <v>286.18</v>
      </c>
      <c r="K2281" t="n">
        <v>59.19</v>
      </c>
      <c r="L2281" t="n">
        <v>18.5</v>
      </c>
      <c r="M2281" t="n">
        <v>10</v>
      </c>
      <c r="N2281" t="n">
        <v>78.48</v>
      </c>
      <c r="O2281" t="n">
        <v>35529.23</v>
      </c>
      <c r="P2281" t="n">
        <v>277.33</v>
      </c>
      <c r="Q2281" t="n">
        <v>444.55</v>
      </c>
      <c r="R2281" t="n">
        <v>70.7</v>
      </c>
      <c r="S2281" t="n">
        <v>48.21</v>
      </c>
      <c r="T2281" t="n">
        <v>5296.05</v>
      </c>
      <c r="U2281" t="n">
        <v>0.68</v>
      </c>
      <c r="V2281" t="n">
        <v>0.78</v>
      </c>
      <c r="W2281" t="n">
        <v>0.18</v>
      </c>
      <c r="X2281" t="n">
        <v>0.31</v>
      </c>
      <c r="Y2281" t="n">
        <v>1</v>
      </c>
      <c r="Z2281" t="n">
        <v>10</v>
      </c>
    </row>
    <row r="2282">
      <c r="A2282" t="n">
        <v>71</v>
      </c>
      <c r="B2282" t="n">
        <v>130</v>
      </c>
      <c r="C2282" t="inlineStr">
        <is>
          <t xml:space="preserve">CONCLUIDO	</t>
        </is>
      </c>
      <c r="D2282" t="n">
        <v>4.7659</v>
      </c>
      <c r="E2282" t="n">
        <v>20.98</v>
      </c>
      <c r="F2282" t="n">
        <v>17.59</v>
      </c>
      <c r="G2282" t="n">
        <v>87.95</v>
      </c>
      <c r="H2282" t="n">
        <v>1.16</v>
      </c>
      <c r="I2282" t="n">
        <v>12</v>
      </c>
      <c r="J2282" t="n">
        <v>286.68</v>
      </c>
      <c r="K2282" t="n">
        <v>59.19</v>
      </c>
      <c r="L2282" t="n">
        <v>18.75</v>
      </c>
      <c r="M2282" t="n">
        <v>10</v>
      </c>
      <c r="N2282" t="n">
        <v>78.73999999999999</v>
      </c>
      <c r="O2282" t="n">
        <v>35591.33</v>
      </c>
      <c r="P2282" t="n">
        <v>277.41</v>
      </c>
      <c r="Q2282" t="n">
        <v>444.55</v>
      </c>
      <c r="R2282" t="n">
        <v>70.83</v>
      </c>
      <c r="S2282" t="n">
        <v>48.21</v>
      </c>
      <c r="T2282" t="n">
        <v>5358.51</v>
      </c>
      <c r="U2282" t="n">
        <v>0.68</v>
      </c>
      <c r="V2282" t="n">
        <v>0.78</v>
      </c>
      <c r="W2282" t="n">
        <v>0.18</v>
      </c>
      <c r="X2282" t="n">
        <v>0.31</v>
      </c>
      <c r="Y2282" t="n">
        <v>1</v>
      </c>
      <c r="Z2282" t="n">
        <v>10</v>
      </c>
    </row>
    <row r="2283">
      <c r="A2283" t="n">
        <v>72</v>
      </c>
      <c r="B2283" t="n">
        <v>130</v>
      </c>
      <c r="C2283" t="inlineStr">
        <is>
          <t xml:space="preserve">CONCLUIDO	</t>
        </is>
      </c>
      <c r="D2283" t="n">
        <v>4.7675</v>
      </c>
      <c r="E2283" t="n">
        <v>20.98</v>
      </c>
      <c r="F2283" t="n">
        <v>17.58</v>
      </c>
      <c r="G2283" t="n">
        <v>87.92</v>
      </c>
      <c r="H2283" t="n">
        <v>1.18</v>
      </c>
      <c r="I2283" t="n">
        <v>12</v>
      </c>
      <c r="J2283" t="n">
        <v>287.18</v>
      </c>
      <c r="K2283" t="n">
        <v>59.19</v>
      </c>
      <c r="L2283" t="n">
        <v>19</v>
      </c>
      <c r="M2283" t="n">
        <v>10</v>
      </c>
      <c r="N2283" t="n">
        <v>78.98999999999999</v>
      </c>
      <c r="O2283" t="n">
        <v>35653.4</v>
      </c>
      <c r="P2283" t="n">
        <v>277.56</v>
      </c>
      <c r="Q2283" t="n">
        <v>444.55</v>
      </c>
      <c r="R2283" t="n">
        <v>70.66</v>
      </c>
      <c r="S2283" t="n">
        <v>48.21</v>
      </c>
      <c r="T2283" t="n">
        <v>5275.14</v>
      </c>
      <c r="U2283" t="n">
        <v>0.68</v>
      </c>
      <c r="V2283" t="n">
        <v>0.78</v>
      </c>
      <c r="W2283" t="n">
        <v>0.18</v>
      </c>
      <c r="X2283" t="n">
        <v>0.31</v>
      </c>
      <c r="Y2283" t="n">
        <v>1</v>
      </c>
      <c r="Z2283" t="n">
        <v>10</v>
      </c>
    </row>
    <row r="2284">
      <c r="A2284" t="n">
        <v>73</v>
      </c>
      <c r="B2284" t="n">
        <v>130</v>
      </c>
      <c r="C2284" t="inlineStr">
        <is>
          <t xml:space="preserve">CONCLUIDO	</t>
        </is>
      </c>
      <c r="D2284" t="n">
        <v>4.773</v>
      </c>
      <c r="E2284" t="n">
        <v>20.95</v>
      </c>
      <c r="F2284" t="n">
        <v>17.56</v>
      </c>
      <c r="G2284" t="n">
        <v>87.8</v>
      </c>
      <c r="H2284" t="n">
        <v>1.19</v>
      </c>
      <c r="I2284" t="n">
        <v>12</v>
      </c>
      <c r="J2284" t="n">
        <v>287.69</v>
      </c>
      <c r="K2284" t="n">
        <v>59.19</v>
      </c>
      <c r="L2284" t="n">
        <v>19.25</v>
      </c>
      <c r="M2284" t="n">
        <v>10</v>
      </c>
      <c r="N2284" t="n">
        <v>79.23999999999999</v>
      </c>
      <c r="O2284" t="n">
        <v>35715.58</v>
      </c>
      <c r="P2284" t="n">
        <v>276.85</v>
      </c>
      <c r="Q2284" t="n">
        <v>444.55</v>
      </c>
      <c r="R2284" t="n">
        <v>69.59999999999999</v>
      </c>
      <c r="S2284" t="n">
        <v>48.21</v>
      </c>
      <c r="T2284" t="n">
        <v>4745.99</v>
      </c>
      <c r="U2284" t="n">
        <v>0.6899999999999999</v>
      </c>
      <c r="V2284" t="n">
        <v>0.78</v>
      </c>
      <c r="W2284" t="n">
        <v>0.19</v>
      </c>
      <c r="X2284" t="n">
        <v>0.28</v>
      </c>
      <c r="Y2284" t="n">
        <v>1</v>
      </c>
      <c r="Z2284" t="n">
        <v>10</v>
      </c>
    </row>
    <row r="2285">
      <c r="A2285" t="n">
        <v>74</v>
      </c>
      <c r="B2285" t="n">
        <v>130</v>
      </c>
      <c r="C2285" t="inlineStr">
        <is>
          <t xml:space="preserve">CONCLUIDO	</t>
        </is>
      </c>
      <c r="D2285" t="n">
        <v>4.7811</v>
      </c>
      <c r="E2285" t="n">
        <v>20.92</v>
      </c>
      <c r="F2285" t="n">
        <v>17.52</v>
      </c>
      <c r="G2285" t="n">
        <v>87.62</v>
      </c>
      <c r="H2285" t="n">
        <v>1.2</v>
      </c>
      <c r="I2285" t="n">
        <v>12</v>
      </c>
      <c r="J2285" t="n">
        <v>288.19</v>
      </c>
      <c r="K2285" t="n">
        <v>59.19</v>
      </c>
      <c r="L2285" t="n">
        <v>19.5</v>
      </c>
      <c r="M2285" t="n">
        <v>10</v>
      </c>
      <c r="N2285" t="n">
        <v>79.5</v>
      </c>
      <c r="O2285" t="n">
        <v>35777.86</v>
      </c>
      <c r="P2285" t="n">
        <v>275.46</v>
      </c>
      <c r="Q2285" t="n">
        <v>444.55</v>
      </c>
      <c r="R2285" t="n">
        <v>68.5</v>
      </c>
      <c r="S2285" t="n">
        <v>48.21</v>
      </c>
      <c r="T2285" t="n">
        <v>4195.84</v>
      </c>
      <c r="U2285" t="n">
        <v>0.7</v>
      </c>
      <c r="V2285" t="n">
        <v>0.78</v>
      </c>
      <c r="W2285" t="n">
        <v>0.18</v>
      </c>
      <c r="X2285" t="n">
        <v>0.25</v>
      </c>
      <c r="Y2285" t="n">
        <v>1</v>
      </c>
      <c r="Z2285" t="n">
        <v>10</v>
      </c>
    </row>
    <row r="2286">
      <c r="A2286" t="n">
        <v>75</v>
      </c>
      <c r="B2286" t="n">
        <v>130</v>
      </c>
      <c r="C2286" t="inlineStr">
        <is>
          <t xml:space="preserve">CONCLUIDO	</t>
        </is>
      </c>
      <c r="D2286" t="n">
        <v>4.7918</v>
      </c>
      <c r="E2286" t="n">
        <v>20.87</v>
      </c>
      <c r="F2286" t="n">
        <v>17.53</v>
      </c>
      <c r="G2286" t="n">
        <v>95.59999999999999</v>
      </c>
      <c r="H2286" t="n">
        <v>1.22</v>
      </c>
      <c r="I2286" t="n">
        <v>11</v>
      </c>
      <c r="J2286" t="n">
        <v>288.7</v>
      </c>
      <c r="K2286" t="n">
        <v>59.19</v>
      </c>
      <c r="L2286" t="n">
        <v>19.75</v>
      </c>
      <c r="M2286" t="n">
        <v>9</v>
      </c>
      <c r="N2286" t="n">
        <v>79.75</v>
      </c>
      <c r="O2286" t="n">
        <v>35840.25</v>
      </c>
      <c r="P2286" t="n">
        <v>275.06</v>
      </c>
      <c r="Q2286" t="n">
        <v>444.55</v>
      </c>
      <c r="R2286" t="n">
        <v>68.81999999999999</v>
      </c>
      <c r="S2286" t="n">
        <v>48.21</v>
      </c>
      <c r="T2286" t="n">
        <v>4359.39</v>
      </c>
      <c r="U2286" t="n">
        <v>0.7</v>
      </c>
      <c r="V2286" t="n">
        <v>0.78</v>
      </c>
      <c r="W2286" t="n">
        <v>0.18</v>
      </c>
      <c r="X2286" t="n">
        <v>0.25</v>
      </c>
      <c r="Y2286" t="n">
        <v>1</v>
      </c>
      <c r="Z2286" t="n">
        <v>10</v>
      </c>
    </row>
    <row r="2287">
      <c r="A2287" t="n">
        <v>76</v>
      </c>
      <c r="B2287" t="n">
        <v>130</v>
      </c>
      <c r="C2287" t="inlineStr">
        <is>
          <t xml:space="preserve">CONCLUIDO	</t>
        </is>
      </c>
      <c r="D2287" t="n">
        <v>4.7743</v>
      </c>
      <c r="E2287" t="n">
        <v>20.95</v>
      </c>
      <c r="F2287" t="n">
        <v>17.6</v>
      </c>
      <c r="G2287" t="n">
        <v>96.02</v>
      </c>
      <c r="H2287" t="n">
        <v>1.23</v>
      </c>
      <c r="I2287" t="n">
        <v>11</v>
      </c>
      <c r="J2287" t="n">
        <v>289.2</v>
      </c>
      <c r="K2287" t="n">
        <v>59.19</v>
      </c>
      <c r="L2287" t="n">
        <v>20</v>
      </c>
      <c r="M2287" t="n">
        <v>9</v>
      </c>
      <c r="N2287" t="n">
        <v>80.01000000000001</v>
      </c>
      <c r="O2287" t="n">
        <v>35902.74</v>
      </c>
      <c r="P2287" t="n">
        <v>276.37</v>
      </c>
      <c r="Q2287" t="n">
        <v>444.55</v>
      </c>
      <c r="R2287" t="n">
        <v>71.45</v>
      </c>
      <c r="S2287" t="n">
        <v>48.21</v>
      </c>
      <c r="T2287" t="n">
        <v>5673.5</v>
      </c>
      <c r="U2287" t="n">
        <v>0.67</v>
      </c>
      <c r="V2287" t="n">
        <v>0.78</v>
      </c>
      <c r="W2287" t="n">
        <v>0.18</v>
      </c>
      <c r="X2287" t="n">
        <v>0.33</v>
      </c>
      <c r="Y2287" t="n">
        <v>1</v>
      </c>
      <c r="Z2287" t="n">
        <v>10</v>
      </c>
    </row>
    <row r="2288">
      <c r="A2288" t="n">
        <v>77</v>
      </c>
      <c r="B2288" t="n">
        <v>130</v>
      </c>
      <c r="C2288" t="inlineStr">
        <is>
          <t xml:space="preserve">CONCLUIDO	</t>
        </is>
      </c>
      <c r="D2288" t="n">
        <v>4.7838</v>
      </c>
      <c r="E2288" t="n">
        <v>20.9</v>
      </c>
      <c r="F2288" t="n">
        <v>17.56</v>
      </c>
      <c r="G2288" t="n">
        <v>95.79000000000001</v>
      </c>
      <c r="H2288" t="n">
        <v>1.24</v>
      </c>
      <c r="I2288" t="n">
        <v>11</v>
      </c>
      <c r="J2288" t="n">
        <v>289.71</v>
      </c>
      <c r="K2288" t="n">
        <v>59.19</v>
      </c>
      <c r="L2288" t="n">
        <v>20.25</v>
      </c>
      <c r="M2288" t="n">
        <v>9</v>
      </c>
      <c r="N2288" t="n">
        <v>80.27</v>
      </c>
      <c r="O2288" t="n">
        <v>35965.33</v>
      </c>
      <c r="P2288" t="n">
        <v>275.67</v>
      </c>
      <c r="Q2288" t="n">
        <v>444.55</v>
      </c>
      <c r="R2288" t="n">
        <v>69.91</v>
      </c>
      <c r="S2288" t="n">
        <v>48.21</v>
      </c>
      <c r="T2288" t="n">
        <v>4907.39</v>
      </c>
      <c r="U2288" t="n">
        <v>0.6899999999999999</v>
      </c>
      <c r="V2288" t="n">
        <v>0.78</v>
      </c>
      <c r="W2288" t="n">
        <v>0.18</v>
      </c>
      <c r="X2288" t="n">
        <v>0.28</v>
      </c>
      <c r="Y2288" t="n">
        <v>1</v>
      </c>
      <c r="Z2288" t="n">
        <v>10</v>
      </c>
    </row>
    <row r="2289">
      <c r="A2289" t="n">
        <v>78</v>
      </c>
      <c r="B2289" t="n">
        <v>130</v>
      </c>
      <c r="C2289" t="inlineStr">
        <is>
          <t xml:space="preserve">CONCLUIDO	</t>
        </is>
      </c>
      <c r="D2289" t="n">
        <v>4.782</v>
      </c>
      <c r="E2289" t="n">
        <v>20.91</v>
      </c>
      <c r="F2289" t="n">
        <v>17.57</v>
      </c>
      <c r="G2289" t="n">
        <v>95.83</v>
      </c>
      <c r="H2289" t="n">
        <v>1.26</v>
      </c>
      <c r="I2289" t="n">
        <v>11</v>
      </c>
      <c r="J2289" t="n">
        <v>290.22</v>
      </c>
      <c r="K2289" t="n">
        <v>59.19</v>
      </c>
      <c r="L2289" t="n">
        <v>20.5</v>
      </c>
      <c r="M2289" t="n">
        <v>9</v>
      </c>
      <c r="N2289" t="n">
        <v>80.53</v>
      </c>
      <c r="O2289" t="n">
        <v>36028.03</v>
      </c>
      <c r="P2289" t="n">
        <v>276.03</v>
      </c>
      <c r="Q2289" t="n">
        <v>444.56</v>
      </c>
      <c r="R2289" t="n">
        <v>70.19</v>
      </c>
      <c r="S2289" t="n">
        <v>48.21</v>
      </c>
      <c r="T2289" t="n">
        <v>5046.86</v>
      </c>
      <c r="U2289" t="n">
        <v>0.6899999999999999</v>
      </c>
      <c r="V2289" t="n">
        <v>0.78</v>
      </c>
      <c r="W2289" t="n">
        <v>0.18</v>
      </c>
      <c r="X2289" t="n">
        <v>0.29</v>
      </c>
      <c r="Y2289" t="n">
        <v>1</v>
      </c>
      <c r="Z2289" t="n">
        <v>10</v>
      </c>
    </row>
    <row r="2290">
      <c r="A2290" t="n">
        <v>79</v>
      </c>
      <c r="B2290" t="n">
        <v>130</v>
      </c>
      <c r="C2290" t="inlineStr">
        <is>
          <t xml:space="preserve">CONCLUIDO	</t>
        </is>
      </c>
      <c r="D2290" t="n">
        <v>4.7814</v>
      </c>
      <c r="E2290" t="n">
        <v>20.91</v>
      </c>
      <c r="F2290" t="n">
        <v>17.57</v>
      </c>
      <c r="G2290" t="n">
        <v>95.84</v>
      </c>
      <c r="H2290" t="n">
        <v>1.27</v>
      </c>
      <c r="I2290" t="n">
        <v>11</v>
      </c>
      <c r="J2290" t="n">
        <v>290.73</v>
      </c>
      <c r="K2290" t="n">
        <v>59.19</v>
      </c>
      <c r="L2290" t="n">
        <v>20.75</v>
      </c>
      <c r="M2290" t="n">
        <v>9</v>
      </c>
      <c r="N2290" t="n">
        <v>80.79000000000001</v>
      </c>
      <c r="O2290" t="n">
        <v>36090.84</v>
      </c>
      <c r="P2290" t="n">
        <v>276.18</v>
      </c>
      <c r="Q2290" t="n">
        <v>444.56</v>
      </c>
      <c r="R2290" t="n">
        <v>70.2</v>
      </c>
      <c r="S2290" t="n">
        <v>48.21</v>
      </c>
      <c r="T2290" t="n">
        <v>5049.79</v>
      </c>
      <c r="U2290" t="n">
        <v>0.6899999999999999</v>
      </c>
      <c r="V2290" t="n">
        <v>0.78</v>
      </c>
      <c r="W2290" t="n">
        <v>0.18</v>
      </c>
      <c r="X2290" t="n">
        <v>0.29</v>
      </c>
      <c r="Y2290" t="n">
        <v>1</v>
      </c>
      <c r="Z2290" t="n">
        <v>10</v>
      </c>
    </row>
    <row r="2291">
      <c r="A2291" t="n">
        <v>80</v>
      </c>
      <c r="B2291" t="n">
        <v>130</v>
      </c>
      <c r="C2291" t="inlineStr">
        <is>
          <t xml:space="preserve">CONCLUIDO	</t>
        </is>
      </c>
      <c r="D2291" t="n">
        <v>4.7833</v>
      </c>
      <c r="E2291" t="n">
        <v>20.91</v>
      </c>
      <c r="F2291" t="n">
        <v>17.56</v>
      </c>
      <c r="G2291" t="n">
        <v>95.8</v>
      </c>
      <c r="H2291" t="n">
        <v>1.28</v>
      </c>
      <c r="I2291" t="n">
        <v>11</v>
      </c>
      <c r="J2291" t="n">
        <v>291.24</v>
      </c>
      <c r="K2291" t="n">
        <v>59.19</v>
      </c>
      <c r="L2291" t="n">
        <v>21</v>
      </c>
      <c r="M2291" t="n">
        <v>9</v>
      </c>
      <c r="N2291" t="n">
        <v>81.05</v>
      </c>
      <c r="O2291" t="n">
        <v>36153.75</v>
      </c>
      <c r="P2291" t="n">
        <v>275.84</v>
      </c>
      <c r="Q2291" t="n">
        <v>444.55</v>
      </c>
      <c r="R2291" t="n">
        <v>70.06999999999999</v>
      </c>
      <c r="S2291" t="n">
        <v>48.21</v>
      </c>
      <c r="T2291" t="n">
        <v>4985.95</v>
      </c>
      <c r="U2291" t="n">
        <v>0.6899999999999999</v>
      </c>
      <c r="V2291" t="n">
        <v>0.78</v>
      </c>
      <c r="W2291" t="n">
        <v>0.18</v>
      </c>
      <c r="X2291" t="n">
        <v>0.29</v>
      </c>
      <c r="Y2291" t="n">
        <v>1</v>
      </c>
      <c r="Z2291" t="n">
        <v>10</v>
      </c>
    </row>
    <row r="2292">
      <c r="A2292" t="n">
        <v>81</v>
      </c>
      <c r="B2292" t="n">
        <v>130</v>
      </c>
      <c r="C2292" t="inlineStr">
        <is>
          <t xml:space="preserve">CONCLUIDO	</t>
        </is>
      </c>
      <c r="D2292" t="n">
        <v>4.7818</v>
      </c>
      <c r="E2292" t="n">
        <v>20.91</v>
      </c>
      <c r="F2292" t="n">
        <v>17.57</v>
      </c>
      <c r="G2292" t="n">
        <v>95.83</v>
      </c>
      <c r="H2292" t="n">
        <v>1.3</v>
      </c>
      <c r="I2292" t="n">
        <v>11</v>
      </c>
      <c r="J2292" t="n">
        <v>291.75</v>
      </c>
      <c r="K2292" t="n">
        <v>59.19</v>
      </c>
      <c r="L2292" t="n">
        <v>21.25</v>
      </c>
      <c r="M2292" t="n">
        <v>9</v>
      </c>
      <c r="N2292" t="n">
        <v>81.31</v>
      </c>
      <c r="O2292" t="n">
        <v>36216.77</v>
      </c>
      <c r="P2292" t="n">
        <v>275.86</v>
      </c>
      <c r="Q2292" t="n">
        <v>444.56</v>
      </c>
      <c r="R2292" t="n">
        <v>70.18000000000001</v>
      </c>
      <c r="S2292" t="n">
        <v>48.21</v>
      </c>
      <c r="T2292" t="n">
        <v>5041.39</v>
      </c>
      <c r="U2292" t="n">
        <v>0.6899999999999999</v>
      </c>
      <c r="V2292" t="n">
        <v>0.78</v>
      </c>
      <c r="W2292" t="n">
        <v>0.18</v>
      </c>
      <c r="X2292" t="n">
        <v>0.29</v>
      </c>
      <c r="Y2292" t="n">
        <v>1</v>
      </c>
      <c r="Z2292" t="n">
        <v>10</v>
      </c>
    </row>
    <row r="2293">
      <c r="A2293" t="n">
        <v>82</v>
      </c>
      <c r="B2293" t="n">
        <v>130</v>
      </c>
      <c r="C2293" t="inlineStr">
        <is>
          <t xml:space="preserve">CONCLUIDO	</t>
        </is>
      </c>
      <c r="D2293" t="n">
        <v>4.7823</v>
      </c>
      <c r="E2293" t="n">
        <v>20.91</v>
      </c>
      <c r="F2293" t="n">
        <v>17.57</v>
      </c>
      <c r="G2293" t="n">
        <v>95.81999999999999</v>
      </c>
      <c r="H2293" t="n">
        <v>1.31</v>
      </c>
      <c r="I2293" t="n">
        <v>11</v>
      </c>
      <c r="J2293" t="n">
        <v>292.26</v>
      </c>
      <c r="K2293" t="n">
        <v>59.19</v>
      </c>
      <c r="L2293" t="n">
        <v>21.5</v>
      </c>
      <c r="M2293" t="n">
        <v>9</v>
      </c>
      <c r="N2293" t="n">
        <v>81.56999999999999</v>
      </c>
      <c r="O2293" t="n">
        <v>36279.9</v>
      </c>
      <c r="P2293" t="n">
        <v>275.49</v>
      </c>
      <c r="Q2293" t="n">
        <v>444.55</v>
      </c>
      <c r="R2293" t="n">
        <v>70.2</v>
      </c>
      <c r="S2293" t="n">
        <v>48.21</v>
      </c>
      <c r="T2293" t="n">
        <v>5050.68</v>
      </c>
      <c r="U2293" t="n">
        <v>0.6899999999999999</v>
      </c>
      <c r="V2293" t="n">
        <v>0.78</v>
      </c>
      <c r="W2293" t="n">
        <v>0.18</v>
      </c>
      <c r="X2293" t="n">
        <v>0.29</v>
      </c>
      <c r="Y2293" t="n">
        <v>1</v>
      </c>
      <c r="Z2293" t="n">
        <v>10</v>
      </c>
    </row>
    <row r="2294">
      <c r="A2294" t="n">
        <v>83</v>
      </c>
      <c r="B2294" t="n">
        <v>130</v>
      </c>
      <c r="C2294" t="inlineStr">
        <is>
          <t xml:space="preserve">CONCLUIDO	</t>
        </is>
      </c>
      <c r="D2294" t="n">
        <v>4.7824</v>
      </c>
      <c r="E2294" t="n">
        <v>20.91</v>
      </c>
      <c r="F2294" t="n">
        <v>17.57</v>
      </c>
      <c r="G2294" t="n">
        <v>95.81999999999999</v>
      </c>
      <c r="H2294" t="n">
        <v>1.32</v>
      </c>
      <c r="I2294" t="n">
        <v>11</v>
      </c>
      <c r="J2294" t="n">
        <v>292.77</v>
      </c>
      <c r="K2294" t="n">
        <v>59.19</v>
      </c>
      <c r="L2294" t="n">
        <v>21.75</v>
      </c>
      <c r="M2294" t="n">
        <v>9</v>
      </c>
      <c r="N2294" t="n">
        <v>81.83</v>
      </c>
      <c r="O2294" t="n">
        <v>36343.13</v>
      </c>
      <c r="P2294" t="n">
        <v>275.17</v>
      </c>
      <c r="Q2294" t="n">
        <v>444.55</v>
      </c>
      <c r="R2294" t="n">
        <v>70.09</v>
      </c>
      <c r="S2294" t="n">
        <v>48.21</v>
      </c>
      <c r="T2294" t="n">
        <v>4994.03</v>
      </c>
      <c r="U2294" t="n">
        <v>0.6899999999999999</v>
      </c>
      <c r="V2294" t="n">
        <v>0.78</v>
      </c>
      <c r="W2294" t="n">
        <v>0.18</v>
      </c>
      <c r="X2294" t="n">
        <v>0.29</v>
      </c>
      <c r="Y2294" t="n">
        <v>1</v>
      </c>
      <c r="Z2294" t="n">
        <v>10</v>
      </c>
    </row>
    <row r="2295">
      <c r="A2295" t="n">
        <v>84</v>
      </c>
      <c r="B2295" t="n">
        <v>130</v>
      </c>
      <c r="C2295" t="inlineStr">
        <is>
          <t xml:space="preserve">CONCLUIDO	</t>
        </is>
      </c>
      <c r="D2295" t="n">
        <v>4.8054</v>
      </c>
      <c r="E2295" t="n">
        <v>20.81</v>
      </c>
      <c r="F2295" t="n">
        <v>17.52</v>
      </c>
      <c r="G2295" t="n">
        <v>105.09</v>
      </c>
      <c r="H2295" t="n">
        <v>1.34</v>
      </c>
      <c r="I2295" t="n">
        <v>10</v>
      </c>
      <c r="J2295" t="n">
        <v>293.29</v>
      </c>
      <c r="K2295" t="n">
        <v>59.19</v>
      </c>
      <c r="L2295" t="n">
        <v>22</v>
      </c>
      <c r="M2295" t="n">
        <v>8</v>
      </c>
      <c r="N2295" t="n">
        <v>82.09</v>
      </c>
      <c r="O2295" t="n">
        <v>36406.47</v>
      </c>
      <c r="P2295" t="n">
        <v>274.45</v>
      </c>
      <c r="Q2295" t="n">
        <v>444.55</v>
      </c>
      <c r="R2295" t="n">
        <v>68.34</v>
      </c>
      <c r="S2295" t="n">
        <v>48.21</v>
      </c>
      <c r="T2295" t="n">
        <v>4123.88</v>
      </c>
      <c r="U2295" t="n">
        <v>0.71</v>
      </c>
      <c r="V2295" t="n">
        <v>0.78</v>
      </c>
      <c r="W2295" t="n">
        <v>0.18</v>
      </c>
      <c r="X2295" t="n">
        <v>0.24</v>
      </c>
      <c r="Y2295" t="n">
        <v>1</v>
      </c>
      <c r="Z2295" t="n">
        <v>10</v>
      </c>
    </row>
    <row r="2296">
      <c r="A2296" t="n">
        <v>85</v>
      </c>
      <c r="B2296" t="n">
        <v>130</v>
      </c>
      <c r="C2296" t="inlineStr">
        <is>
          <t xml:space="preserve">CONCLUIDO	</t>
        </is>
      </c>
      <c r="D2296" t="n">
        <v>4.8013</v>
      </c>
      <c r="E2296" t="n">
        <v>20.83</v>
      </c>
      <c r="F2296" t="n">
        <v>17.53</v>
      </c>
      <c r="G2296" t="n">
        <v>105.2</v>
      </c>
      <c r="H2296" t="n">
        <v>1.35</v>
      </c>
      <c r="I2296" t="n">
        <v>10</v>
      </c>
      <c r="J2296" t="n">
        <v>293.8</v>
      </c>
      <c r="K2296" t="n">
        <v>59.19</v>
      </c>
      <c r="L2296" t="n">
        <v>22.25</v>
      </c>
      <c r="M2296" t="n">
        <v>8</v>
      </c>
      <c r="N2296" t="n">
        <v>82.36</v>
      </c>
      <c r="O2296" t="n">
        <v>36469.92</v>
      </c>
      <c r="P2296" t="n">
        <v>274.82</v>
      </c>
      <c r="Q2296" t="n">
        <v>444.55</v>
      </c>
      <c r="R2296" t="n">
        <v>69.02</v>
      </c>
      <c r="S2296" t="n">
        <v>48.21</v>
      </c>
      <c r="T2296" t="n">
        <v>4465.28</v>
      </c>
      <c r="U2296" t="n">
        <v>0.7</v>
      </c>
      <c r="V2296" t="n">
        <v>0.78</v>
      </c>
      <c r="W2296" t="n">
        <v>0.18</v>
      </c>
      <c r="X2296" t="n">
        <v>0.26</v>
      </c>
      <c r="Y2296" t="n">
        <v>1</v>
      </c>
      <c r="Z2296" t="n">
        <v>10</v>
      </c>
    </row>
    <row r="2297">
      <c r="A2297" t="n">
        <v>86</v>
      </c>
      <c r="B2297" t="n">
        <v>130</v>
      </c>
      <c r="C2297" t="inlineStr">
        <is>
          <t xml:space="preserve">CONCLUIDO	</t>
        </is>
      </c>
      <c r="D2297" t="n">
        <v>4.8032</v>
      </c>
      <c r="E2297" t="n">
        <v>20.82</v>
      </c>
      <c r="F2297" t="n">
        <v>17.53</v>
      </c>
      <c r="G2297" t="n">
        <v>105.15</v>
      </c>
      <c r="H2297" t="n">
        <v>1.36</v>
      </c>
      <c r="I2297" t="n">
        <v>10</v>
      </c>
      <c r="J2297" t="n">
        <v>294.32</v>
      </c>
      <c r="K2297" t="n">
        <v>59.19</v>
      </c>
      <c r="L2297" t="n">
        <v>22.5</v>
      </c>
      <c r="M2297" t="n">
        <v>8</v>
      </c>
      <c r="N2297" t="n">
        <v>82.62</v>
      </c>
      <c r="O2297" t="n">
        <v>36533.49</v>
      </c>
      <c r="P2297" t="n">
        <v>275.23</v>
      </c>
      <c r="Q2297" t="n">
        <v>444.55</v>
      </c>
      <c r="R2297" t="n">
        <v>68.66</v>
      </c>
      <c r="S2297" t="n">
        <v>48.21</v>
      </c>
      <c r="T2297" t="n">
        <v>4283.5</v>
      </c>
      <c r="U2297" t="n">
        <v>0.7</v>
      </c>
      <c r="V2297" t="n">
        <v>0.78</v>
      </c>
      <c r="W2297" t="n">
        <v>0.18</v>
      </c>
      <c r="X2297" t="n">
        <v>0.25</v>
      </c>
      <c r="Y2297" t="n">
        <v>1</v>
      </c>
      <c r="Z2297" t="n">
        <v>10</v>
      </c>
    </row>
    <row r="2298">
      <c r="A2298" t="n">
        <v>87</v>
      </c>
      <c r="B2298" t="n">
        <v>130</v>
      </c>
      <c r="C2298" t="inlineStr">
        <is>
          <t xml:space="preserve">CONCLUIDO	</t>
        </is>
      </c>
      <c r="D2298" t="n">
        <v>4.8015</v>
      </c>
      <c r="E2298" t="n">
        <v>20.83</v>
      </c>
      <c r="F2298" t="n">
        <v>17.53</v>
      </c>
      <c r="G2298" t="n">
        <v>105.2</v>
      </c>
      <c r="H2298" t="n">
        <v>1.37</v>
      </c>
      <c r="I2298" t="n">
        <v>10</v>
      </c>
      <c r="J2298" t="n">
        <v>294.83</v>
      </c>
      <c r="K2298" t="n">
        <v>59.19</v>
      </c>
      <c r="L2298" t="n">
        <v>22.75</v>
      </c>
      <c r="M2298" t="n">
        <v>8</v>
      </c>
      <c r="N2298" t="n">
        <v>82.89</v>
      </c>
      <c r="O2298" t="n">
        <v>36597.16</v>
      </c>
      <c r="P2298" t="n">
        <v>275.21</v>
      </c>
      <c r="Q2298" t="n">
        <v>444.55</v>
      </c>
      <c r="R2298" t="n">
        <v>68.91</v>
      </c>
      <c r="S2298" t="n">
        <v>48.21</v>
      </c>
      <c r="T2298" t="n">
        <v>4409.47</v>
      </c>
      <c r="U2298" t="n">
        <v>0.7</v>
      </c>
      <c r="V2298" t="n">
        <v>0.78</v>
      </c>
      <c r="W2298" t="n">
        <v>0.18</v>
      </c>
      <c r="X2298" t="n">
        <v>0.26</v>
      </c>
      <c r="Y2298" t="n">
        <v>1</v>
      </c>
      <c r="Z2298" t="n">
        <v>10</v>
      </c>
    </row>
    <row r="2299">
      <c r="A2299" t="n">
        <v>88</v>
      </c>
      <c r="B2299" t="n">
        <v>130</v>
      </c>
      <c r="C2299" t="inlineStr">
        <is>
          <t xml:space="preserve">CONCLUIDO	</t>
        </is>
      </c>
      <c r="D2299" t="n">
        <v>4.8076</v>
      </c>
      <c r="E2299" t="n">
        <v>20.8</v>
      </c>
      <c r="F2299" t="n">
        <v>17.51</v>
      </c>
      <c r="G2299" t="n">
        <v>105.04</v>
      </c>
      <c r="H2299" t="n">
        <v>1.39</v>
      </c>
      <c r="I2299" t="n">
        <v>10</v>
      </c>
      <c r="J2299" t="n">
        <v>295.35</v>
      </c>
      <c r="K2299" t="n">
        <v>59.19</v>
      </c>
      <c r="L2299" t="n">
        <v>23</v>
      </c>
      <c r="M2299" t="n">
        <v>8</v>
      </c>
      <c r="N2299" t="n">
        <v>83.16</v>
      </c>
      <c r="O2299" t="n">
        <v>36660.94</v>
      </c>
      <c r="P2299" t="n">
        <v>274.23</v>
      </c>
      <c r="Q2299" t="n">
        <v>444.6</v>
      </c>
      <c r="R2299" t="n">
        <v>67.92</v>
      </c>
      <c r="S2299" t="n">
        <v>48.21</v>
      </c>
      <c r="T2299" t="n">
        <v>3914.94</v>
      </c>
      <c r="U2299" t="n">
        <v>0.71</v>
      </c>
      <c r="V2299" t="n">
        <v>0.78</v>
      </c>
      <c r="W2299" t="n">
        <v>0.18</v>
      </c>
      <c r="X2299" t="n">
        <v>0.23</v>
      </c>
      <c r="Y2299" t="n">
        <v>1</v>
      </c>
      <c r="Z2299" t="n">
        <v>10</v>
      </c>
    </row>
    <row r="2300">
      <c r="A2300" t="n">
        <v>89</v>
      </c>
      <c r="B2300" t="n">
        <v>130</v>
      </c>
      <c r="C2300" t="inlineStr">
        <is>
          <t xml:space="preserve">CONCLUIDO	</t>
        </is>
      </c>
      <c r="D2300" t="n">
        <v>4.8159</v>
      </c>
      <c r="E2300" t="n">
        <v>20.76</v>
      </c>
      <c r="F2300" t="n">
        <v>17.47</v>
      </c>
      <c r="G2300" t="n">
        <v>104.82</v>
      </c>
      <c r="H2300" t="n">
        <v>1.4</v>
      </c>
      <c r="I2300" t="n">
        <v>10</v>
      </c>
      <c r="J2300" t="n">
        <v>295.87</v>
      </c>
      <c r="K2300" t="n">
        <v>59.19</v>
      </c>
      <c r="L2300" t="n">
        <v>23.25</v>
      </c>
      <c r="M2300" t="n">
        <v>8</v>
      </c>
      <c r="N2300" t="n">
        <v>83.43000000000001</v>
      </c>
      <c r="O2300" t="n">
        <v>36724.83</v>
      </c>
      <c r="P2300" t="n">
        <v>273.55</v>
      </c>
      <c r="Q2300" t="n">
        <v>444.56</v>
      </c>
      <c r="R2300" t="n">
        <v>66.75</v>
      </c>
      <c r="S2300" t="n">
        <v>48.21</v>
      </c>
      <c r="T2300" t="n">
        <v>3331.27</v>
      </c>
      <c r="U2300" t="n">
        <v>0.72</v>
      </c>
      <c r="V2300" t="n">
        <v>0.78</v>
      </c>
      <c r="W2300" t="n">
        <v>0.18</v>
      </c>
      <c r="X2300" t="n">
        <v>0.19</v>
      </c>
      <c r="Y2300" t="n">
        <v>1</v>
      </c>
      <c r="Z2300" t="n">
        <v>10</v>
      </c>
    </row>
    <row r="2301">
      <c r="A2301" t="n">
        <v>90</v>
      </c>
      <c r="B2301" t="n">
        <v>130</v>
      </c>
      <c r="C2301" t="inlineStr">
        <is>
          <t xml:space="preserve">CONCLUIDO	</t>
        </is>
      </c>
      <c r="D2301" t="n">
        <v>4.8069</v>
      </c>
      <c r="E2301" t="n">
        <v>20.8</v>
      </c>
      <c r="F2301" t="n">
        <v>17.51</v>
      </c>
      <c r="G2301" t="n">
        <v>105.06</v>
      </c>
      <c r="H2301" t="n">
        <v>1.41</v>
      </c>
      <c r="I2301" t="n">
        <v>10</v>
      </c>
      <c r="J2301" t="n">
        <v>296.39</v>
      </c>
      <c r="K2301" t="n">
        <v>59.19</v>
      </c>
      <c r="L2301" t="n">
        <v>23.5</v>
      </c>
      <c r="M2301" t="n">
        <v>8</v>
      </c>
      <c r="N2301" t="n">
        <v>83.69</v>
      </c>
      <c r="O2301" t="n">
        <v>36788.84</v>
      </c>
      <c r="P2301" t="n">
        <v>273.88</v>
      </c>
      <c r="Q2301" t="n">
        <v>444.57</v>
      </c>
      <c r="R2301" t="n">
        <v>68.33</v>
      </c>
      <c r="S2301" t="n">
        <v>48.21</v>
      </c>
      <c r="T2301" t="n">
        <v>4120.84</v>
      </c>
      <c r="U2301" t="n">
        <v>0.71</v>
      </c>
      <c r="V2301" t="n">
        <v>0.78</v>
      </c>
      <c r="W2301" t="n">
        <v>0.18</v>
      </c>
      <c r="X2301" t="n">
        <v>0.23</v>
      </c>
      <c r="Y2301" t="n">
        <v>1</v>
      </c>
      <c r="Z2301" t="n">
        <v>10</v>
      </c>
    </row>
    <row r="2302">
      <c r="A2302" t="n">
        <v>91</v>
      </c>
      <c r="B2302" t="n">
        <v>130</v>
      </c>
      <c r="C2302" t="inlineStr">
        <is>
          <t xml:space="preserve">CONCLUIDO	</t>
        </is>
      </c>
      <c r="D2302" t="n">
        <v>4.7916</v>
      </c>
      <c r="E2302" t="n">
        <v>20.87</v>
      </c>
      <c r="F2302" t="n">
        <v>17.58</v>
      </c>
      <c r="G2302" t="n">
        <v>105.45</v>
      </c>
      <c r="H2302" t="n">
        <v>1.42</v>
      </c>
      <c r="I2302" t="n">
        <v>10</v>
      </c>
      <c r="J2302" t="n">
        <v>296.91</v>
      </c>
      <c r="K2302" t="n">
        <v>59.19</v>
      </c>
      <c r="L2302" t="n">
        <v>23.75</v>
      </c>
      <c r="M2302" t="n">
        <v>8</v>
      </c>
      <c r="N2302" t="n">
        <v>83.95999999999999</v>
      </c>
      <c r="O2302" t="n">
        <v>36852.96</v>
      </c>
      <c r="P2302" t="n">
        <v>274.41</v>
      </c>
      <c r="Q2302" t="n">
        <v>444.55</v>
      </c>
      <c r="R2302" t="n">
        <v>70.55</v>
      </c>
      <c r="S2302" t="n">
        <v>48.21</v>
      </c>
      <c r="T2302" t="n">
        <v>5231.82</v>
      </c>
      <c r="U2302" t="n">
        <v>0.68</v>
      </c>
      <c r="V2302" t="n">
        <v>0.78</v>
      </c>
      <c r="W2302" t="n">
        <v>0.18</v>
      </c>
      <c r="X2302" t="n">
        <v>0.3</v>
      </c>
      <c r="Y2302" t="n">
        <v>1</v>
      </c>
      <c r="Z2302" t="n">
        <v>10</v>
      </c>
    </row>
    <row r="2303">
      <c r="A2303" t="n">
        <v>92</v>
      </c>
      <c r="B2303" t="n">
        <v>130</v>
      </c>
      <c r="C2303" t="inlineStr">
        <is>
          <t xml:space="preserve">CONCLUIDO	</t>
        </is>
      </c>
      <c r="D2303" t="n">
        <v>4.7998</v>
      </c>
      <c r="E2303" t="n">
        <v>20.83</v>
      </c>
      <c r="F2303" t="n">
        <v>17.54</v>
      </c>
      <c r="G2303" t="n">
        <v>105.24</v>
      </c>
      <c r="H2303" t="n">
        <v>1.44</v>
      </c>
      <c r="I2303" t="n">
        <v>10</v>
      </c>
      <c r="J2303" t="n">
        <v>297.43</v>
      </c>
      <c r="K2303" t="n">
        <v>59.19</v>
      </c>
      <c r="L2303" t="n">
        <v>24</v>
      </c>
      <c r="M2303" t="n">
        <v>8</v>
      </c>
      <c r="N2303" t="n">
        <v>84.23999999999999</v>
      </c>
      <c r="O2303" t="n">
        <v>36917.19</v>
      </c>
      <c r="P2303" t="n">
        <v>273.36</v>
      </c>
      <c r="Q2303" t="n">
        <v>444.55</v>
      </c>
      <c r="R2303" t="n">
        <v>69.3</v>
      </c>
      <c r="S2303" t="n">
        <v>48.21</v>
      </c>
      <c r="T2303" t="n">
        <v>4607.45</v>
      </c>
      <c r="U2303" t="n">
        <v>0.7</v>
      </c>
      <c r="V2303" t="n">
        <v>0.78</v>
      </c>
      <c r="W2303" t="n">
        <v>0.18</v>
      </c>
      <c r="X2303" t="n">
        <v>0.26</v>
      </c>
      <c r="Y2303" t="n">
        <v>1</v>
      </c>
      <c r="Z2303" t="n">
        <v>10</v>
      </c>
    </row>
    <row r="2304">
      <c r="A2304" t="n">
        <v>93</v>
      </c>
      <c r="B2304" t="n">
        <v>130</v>
      </c>
      <c r="C2304" t="inlineStr">
        <is>
          <t xml:space="preserve">CONCLUIDO	</t>
        </is>
      </c>
      <c r="D2304" t="n">
        <v>4.7991</v>
      </c>
      <c r="E2304" t="n">
        <v>20.84</v>
      </c>
      <c r="F2304" t="n">
        <v>17.54</v>
      </c>
      <c r="G2304" t="n">
        <v>105.26</v>
      </c>
      <c r="H2304" t="n">
        <v>1.45</v>
      </c>
      <c r="I2304" t="n">
        <v>10</v>
      </c>
      <c r="J2304" t="n">
        <v>297.95</v>
      </c>
      <c r="K2304" t="n">
        <v>59.19</v>
      </c>
      <c r="L2304" t="n">
        <v>24.25</v>
      </c>
      <c r="M2304" t="n">
        <v>8</v>
      </c>
      <c r="N2304" t="n">
        <v>84.51000000000001</v>
      </c>
      <c r="O2304" t="n">
        <v>36981.53</v>
      </c>
      <c r="P2304" t="n">
        <v>272.83</v>
      </c>
      <c r="Q2304" t="n">
        <v>444.57</v>
      </c>
      <c r="R2304" t="n">
        <v>69.34999999999999</v>
      </c>
      <c r="S2304" t="n">
        <v>48.21</v>
      </c>
      <c r="T2304" t="n">
        <v>4627.82</v>
      </c>
      <c r="U2304" t="n">
        <v>0.7</v>
      </c>
      <c r="V2304" t="n">
        <v>0.78</v>
      </c>
      <c r="W2304" t="n">
        <v>0.18</v>
      </c>
      <c r="X2304" t="n">
        <v>0.27</v>
      </c>
      <c r="Y2304" t="n">
        <v>1</v>
      </c>
      <c r="Z2304" t="n">
        <v>10</v>
      </c>
    </row>
    <row r="2305">
      <c r="A2305" t="n">
        <v>94</v>
      </c>
      <c r="B2305" t="n">
        <v>130</v>
      </c>
      <c r="C2305" t="inlineStr">
        <is>
          <t xml:space="preserve">CONCLUIDO	</t>
        </is>
      </c>
      <c r="D2305" t="n">
        <v>4.8213</v>
      </c>
      <c r="E2305" t="n">
        <v>20.74</v>
      </c>
      <c r="F2305" t="n">
        <v>17.5</v>
      </c>
      <c r="G2305" t="n">
        <v>116.64</v>
      </c>
      <c r="H2305" t="n">
        <v>1.46</v>
      </c>
      <c r="I2305" t="n">
        <v>9</v>
      </c>
      <c r="J2305" t="n">
        <v>298.47</v>
      </c>
      <c r="K2305" t="n">
        <v>59.19</v>
      </c>
      <c r="L2305" t="n">
        <v>24.5</v>
      </c>
      <c r="M2305" t="n">
        <v>7</v>
      </c>
      <c r="N2305" t="n">
        <v>84.78</v>
      </c>
      <c r="O2305" t="n">
        <v>37045.99</v>
      </c>
      <c r="P2305" t="n">
        <v>272.02</v>
      </c>
      <c r="Q2305" t="n">
        <v>444.55</v>
      </c>
      <c r="R2305" t="n">
        <v>67.75</v>
      </c>
      <c r="S2305" t="n">
        <v>48.21</v>
      </c>
      <c r="T2305" t="n">
        <v>3834.6</v>
      </c>
      <c r="U2305" t="n">
        <v>0.71</v>
      </c>
      <c r="V2305" t="n">
        <v>0.78</v>
      </c>
      <c r="W2305" t="n">
        <v>0.18</v>
      </c>
      <c r="X2305" t="n">
        <v>0.22</v>
      </c>
      <c r="Y2305" t="n">
        <v>1</v>
      </c>
      <c r="Z2305" t="n">
        <v>10</v>
      </c>
    </row>
    <row r="2306">
      <c r="A2306" t="n">
        <v>95</v>
      </c>
      <c r="B2306" t="n">
        <v>130</v>
      </c>
      <c r="C2306" t="inlineStr">
        <is>
          <t xml:space="preserve">CONCLUIDO	</t>
        </is>
      </c>
      <c r="D2306" t="n">
        <v>4.8199</v>
      </c>
      <c r="E2306" t="n">
        <v>20.75</v>
      </c>
      <c r="F2306" t="n">
        <v>17.5</v>
      </c>
      <c r="G2306" t="n">
        <v>116.68</v>
      </c>
      <c r="H2306" t="n">
        <v>1.47</v>
      </c>
      <c r="I2306" t="n">
        <v>9</v>
      </c>
      <c r="J2306" t="n">
        <v>299</v>
      </c>
      <c r="K2306" t="n">
        <v>59.19</v>
      </c>
      <c r="L2306" t="n">
        <v>24.75</v>
      </c>
      <c r="M2306" t="n">
        <v>7</v>
      </c>
      <c r="N2306" t="n">
        <v>85.05</v>
      </c>
      <c r="O2306" t="n">
        <v>37110.57</v>
      </c>
      <c r="P2306" t="n">
        <v>272.33</v>
      </c>
      <c r="Q2306" t="n">
        <v>444.55</v>
      </c>
      <c r="R2306" t="n">
        <v>67.95999999999999</v>
      </c>
      <c r="S2306" t="n">
        <v>48.21</v>
      </c>
      <c r="T2306" t="n">
        <v>3940.18</v>
      </c>
      <c r="U2306" t="n">
        <v>0.71</v>
      </c>
      <c r="V2306" t="n">
        <v>0.78</v>
      </c>
      <c r="W2306" t="n">
        <v>0.18</v>
      </c>
      <c r="X2306" t="n">
        <v>0.23</v>
      </c>
      <c r="Y2306" t="n">
        <v>1</v>
      </c>
      <c r="Z2306" t="n">
        <v>10</v>
      </c>
    </row>
    <row r="2307">
      <c r="A2307" t="n">
        <v>96</v>
      </c>
      <c r="B2307" t="n">
        <v>130</v>
      </c>
      <c r="C2307" t="inlineStr">
        <is>
          <t xml:space="preserve">CONCLUIDO	</t>
        </is>
      </c>
      <c r="D2307" t="n">
        <v>4.8195</v>
      </c>
      <c r="E2307" t="n">
        <v>20.75</v>
      </c>
      <c r="F2307" t="n">
        <v>17.5</v>
      </c>
      <c r="G2307" t="n">
        <v>116.69</v>
      </c>
      <c r="H2307" t="n">
        <v>1.49</v>
      </c>
      <c r="I2307" t="n">
        <v>9</v>
      </c>
      <c r="J2307" t="n">
        <v>299.52</v>
      </c>
      <c r="K2307" t="n">
        <v>59.19</v>
      </c>
      <c r="L2307" t="n">
        <v>25</v>
      </c>
      <c r="M2307" t="n">
        <v>7</v>
      </c>
      <c r="N2307" t="n">
        <v>85.33</v>
      </c>
      <c r="O2307" t="n">
        <v>37175.38</v>
      </c>
      <c r="P2307" t="n">
        <v>272.33</v>
      </c>
      <c r="Q2307" t="n">
        <v>444.55</v>
      </c>
      <c r="R2307" t="n">
        <v>68.06</v>
      </c>
      <c r="S2307" t="n">
        <v>48.21</v>
      </c>
      <c r="T2307" t="n">
        <v>3990.73</v>
      </c>
      <c r="U2307" t="n">
        <v>0.71</v>
      </c>
      <c r="V2307" t="n">
        <v>0.78</v>
      </c>
      <c r="W2307" t="n">
        <v>0.18</v>
      </c>
      <c r="X2307" t="n">
        <v>0.23</v>
      </c>
      <c r="Y2307" t="n">
        <v>1</v>
      </c>
      <c r="Z2307" t="n">
        <v>10</v>
      </c>
    </row>
    <row r="2308">
      <c r="A2308" t="n">
        <v>97</v>
      </c>
      <c r="B2308" t="n">
        <v>130</v>
      </c>
      <c r="C2308" t="inlineStr">
        <is>
          <t xml:space="preserve">CONCLUIDO	</t>
        </is>
      </c>
      <c r="D2308" t="n">
        <v>4.8185</v>
      </c>
      <c r="E2308" t="n">
        <v>20.75</v>
      </c>
      <c r="F2308" t="n">
        <v>17.51</v>
      </c>
      <c r="G2308" t="n">
        <v>116.72</v>
      </c>
      <c r="H2308" t="n">
        <v>1.5</v>
      </c>
      <c r="I2308" t="n">
        <v>9</v>
      </c>
      <c r="J2308" t="n">
        <v>300.05</v>
      </c>
      <c r="K2308" t="n">
        <v>59.19</v>
      </c>
      <c r="L2308" t="n">
        <v>25.25</v>
      </c>
      <c r="M2308" t="n">
        <v>7</v>
      </c>
      <c r="N2308" t="n">
        <v>85.59999999999999</v>
      </c>
      <c r="O2308" t="n">
        <v>37240.19</v>
      </c>
      <c r="P2308" t="n">
        <v>272.77</v>
      </c>
      <c r="Q2308" t="n">
        <v>444.55</v>
      </c>
      <c r="R2308" t="n">
        <v>68.18000000000001</v>
      </c>
      <c r="S2308" t="n">
        <v>48.21</v>
      </c>
      <c r="T2308" t="n">
        <v>4048.11</v>
      </c>
      <c r="U2308" t="n">
        <v>0.71</v>
      </c>
      <c r="V2308" t="n">
        <v>0.78</v>
      </c>
      <c r="W2308" t="n">
        <v>0.18</v>
      </c>
      <c r="X2308" t="n">
        <v>0.23</v>
      </c>
      <c r="Y2308" t="n">
        <v>1</v>
      </c>
      <c r="Z2308" t="n">
        <v>10</v>
      </c>
    </row>
    <row r="2309">
      <c r="A2309" t="n">
        <v>98</v>
      </c>
      <c r="B2309" t="n">
        <v>130</v>
      </c>
      <c r="C2309" t="inlineStr">
        <is>
          <t xml:space="preserve">CONCLUIDO	</t>
        </is>
      </c>
      <c r="D2309" t="n">
        <v>4.8211</v>
      </c>
      <c r="E2309" t="n">
        <v>20.74</v>
      </c>
      <c r="F2309" t="n">
        <v>17.5</v>
      </c>
      <c r="G2309" t="n">
        <v>116.65</v>
      </c>
      <c r="H2309" t="n">
        <v>1.51</v>
      </c>
      <c r="I2309" t="n">
        <v>9</v>
      </c>
      <c r="J2309" t="n">
        <v>300.57</v>
      </c>
      <c r="K2309" t="n">
        <v>59.19</v>
      </c>
      <c r="L2309" t="n">
        <v>25.5</v>
      </c>
      <c r="M2309" t="n">
        <v>7</v>
      </c>
      <c r="N2309" t="n">
        <v>85.88</v>
      </c>
      <c r="O2309" t="n">
        <v>37305.12</v>
      </c>
      <c r="P2309" t="n">
        <v>272.74</v>
      </c>
      <c r="Q2309" t="n">
        <v>444.55</v>
      </c>
      <c r="R2309" t="n">
        <v>67.79000000000001</v>
      </c>
      <c r="S2309" t="n">
        <v>48.21</v>
      </c>
      <c r="T2309" t="n">
        <v>3855.26</v>
      </c>
      <c r="U2309" t="n">
        <v>0.71</v>
      </c>
      <c r="V2309" t="n">
        <v>0.78</v>
      </c>
      <c r="W2309" t="n">
        <v>0.18</v>
      </c>
      <c r="X2309" t="n">
        <v>0.22</v>
      </c>
      <c r="Y2309" t="n">
        <v>1</v>
      </c>
      <c r="Z2309" t="n">
        <v>10</v>
      </c>
    </row>
    <row r="2310">
      <c r="A2310" t="n">
        <v>99</v>
      </c>
      <c r="B2310" t="n">
        <v>130</v>
      </c>
      <c r="C2310" t="inlineStr">
        <is>
          <t xml:space="preserve">CONCLUIDO	</t>
        </is>
      </c>
      <c r="D2310" t="n">
        <v>4.8173</v>
      </c>
      <c r="E2310" t="n">
        <v>20.76</v>
      </c>
      <c r="F2310" t="n">
        <v>17.51</v>
      </c>
      <c r="G2310" t="n">
        <v>116.76</v>
      </c>
      <c r="H2310" t="n">
        <v>1.52</v>
      </c>
      <c r="I2310" t="n">
        <v>9</v>
      </c>
      <c r="J2310" t="n">
        <v>301.1</v>
      </c>
      <c r="K2310" t="n">
        <v>59.19</v>
      </c>
      <c r="L2310" t="n">
        <v>25.75</v>
      </c>
      <c r="M2310" t="n">
        <v>7</v>
      </c>
      <c r="N2310" t="n">
        <v>86.16</v>
      </c>
      <c r="O2310" t="n">
        <v>37370.16</v>
      </c>
      <c r="P2310" t="n">
        <v>273.02</v>
      </c>
      <c r="Q2310" t="n">
        <v>444.55</v>
      </c>
      <c r="R2310" t="n">
        <v>68.34999999999999</v>
      </c>
      <c r="S2310" t="n">
        <v>48.21</v>
      </c>
      <c r="T2310" t="n">
        <v>4136.19</v>
      </c>
      <c r="U2310" t="n">
        <v>0.71</v>
      </c>
      <c r="V2310" t="n">
        <v>0.78</v>
      </c>
      <c r="W2310" t="n">
        <v>0.18</v>
      </c>
      <c r="X2310" t="n">
        <v>0.24</v>
      </c>
      <c r="Y2310" t="n">
        <v>1</v>
      </c>
      <c r="Z2310" t="n">
        <v>10</v>
      </c>
    </row>
    <row r="2311">
      <c r="A2311" t="n">
        <v>100</v>
      </c>
      <c r="B2311" t="n">
        <v>130</v>
      </c>
      <c r="C2311" t="inlineStr">
        <is>
          <t xml:space="preserve">CONCLUIDO	</t>
        </is>
      </c>
      <c r="D2311" t="n">
        <v>4.8188</v>
      </c>
      <c r="E2311" t="n">
        <v>20.75</v>
      </c>
      <c r="F2311" t="n">
        <v>17.51</v>
      </c>
      <c r="G2311" t="n">
        <v>116.71</v>
      </c>
      <c r="H2311" t="n">
        <v>1.54</v>
      </c>
      <c r="I2311" t="n">
        <v>9</v>
      </c>
      <c r="J2311" t="n">
        <v>301.63</v>
      </c>
      <c r="K2311" t="n">
        <v>59.19</v>
      </c>
      <c r="L2311" t="n">
        <v>26</v>
      </c>
      <c r="M2311" t="n">
        <v>7</v>
      </c>
      <c r="N2311" t="n">
        <v>86.44</v>
      </c>
      <c r="O2311" t="n">
        <v>37435.32</v>
      </c>
      <c r="P2311" t="n">
        <v>273.42</v>
      </c>
      <c r="Q2311" t="n">
        <v>444.55</v>
      </c>
      <c r="R2311" t="n">
        <v>68.05</v>
      </c>
      <c r="S2311" t="n">
        <v>48.21</v>
      </c>
      <c r="T2311" t="n">
        <v>3987.02</v>
      </c>
      <c r="U2311" t="n">
        <v>0.71</v>
      </c>
      <c r="V2311" t="n">
        <v>0.78</v>
      </c>
      <c r="W2311" t="n">
        <v>0.18</v>
      </c>
      <c r="X2311" t="n">
        <v>0.23</v>
      </c>
      <c r="Y2311" t="n">
        <v>1</v>
      </c>
      <c r="Z2311" t="n">
        <v>10</v>
      </c>
    </row>
    <row r="2312">
      <c r="A2312" t="n">
        <v>101</v>
      </c>
      <c r="B2312" t="n">
        <v>130</v>
      </c>
      <c r="C2312" t="inlineStr">
        <is>
          <t xml:space="preserve">CONCLUIDO	</t>
        </is>
      </c>
      <c r="D2312" t="n">
        <v>4.8198</v>
      </c>
      <c r="E2312" t="n">
        <v>20.75</v>
      </c>
      <c r="F2312" t="n">
        <v>17.5</v>
      </c>
      <c r="G2312" t="n">
        <v>116.69</v>
      </c>
      <c r="H2312" t="n">
        <v>1.55</v>
      </c>
      <c r="I2312" t="n">
        <v>9</v>
      </c>
      <c r="J2312" t="n">
        <v>302.16</v>
      </c>
      <c r="K2312" t="n">
        <v>59.19</v>
      </c>
      <c r="L2312" t="n">
        <v>26.25</v>
      </c>
      <c r="M2312" t="n">
        <v>7</v>
      </c>
      <c r="N2312" t="n">
        <v>86.72</v>
      </c>
      <c r="O2312" t="n">
        <v>37500.6</v>
      </c>
      <c r="P2312" t="n">
        <v>273.01</v>
      </c>
      <c r="Q2312" t="n">
        <v>444.56</v>
      </c>
      <c r="R2312" t="n">
        <v>67.98999999999999</v>
      </c>
      <c r="S2312" t="n">
        <v>48.21</v>
      </c>
      <c r="T2312" t="n">
        <v>3954.74</v>
      </c>
      <c r="U2312" t="n">
        <v>0.71</v>
      </c>
      <c r="V2312" t="n">
        <v>0.78</v>
      </c>
      <c r="W2312" t="n">
        <v>0.18</v>
      </c>
      <c r="X2312" t="n">
        <v>0.23</v>
      </c>
      <c r="Y2312" t="n">
        <v>1</v>
      </c>
      <c r="Z2312" t="n">
        <v>10</v>
      </c>
    </row>
    <row r="2313">
      <c r="A2313" t="n">
        <v>102</v>
      </c>
      <c r="B2313" t="n">
        <v>130</v>
      </c>
      <c r="C2313" t="inlineStr">
        <is>
          <t xml:space="preserve">CONCLUIDO	</t>
        </is>
      </c>
      <c r="D2313" t="n">
        <v>4.8233</v>
      </c>
      <c r="E2313" t="n">
        <v>20.73</v>
      </c>
      <c r="F2313" t="n">
        <v>17.49</v>
      </c>
      <c r="G2313" t="n">
        <v>116.58</v>
      </c>
      <c r="H2313" t="n">
        <v>1.56</v>
      </c>
      <c r="I2313" t="n">
        <v>9</v>
      </c>
      <c r="J2313" t="n">
        <v>302.69</v>
      </c>
      <c r="K2313" t="n">
        <v>59.19</v>
      </c>
      <c r="L2313" t="n">
        <v>26.5</v>
      </c>
      <c r="M2313" t="n">
        <v>7</v>
      </c>
      <c r="N2313" t="n">
        <v>87</v>
      </c>
      <c r="O2313" t="n">
        <v>37566</v>
      </c>
      <c r="P2313" t="n">
        <v>272.31</v>
      </c>
      <c r="Q2313" t="n">
        <v>444.55</v>
      </c>
      <c r="R2313" t="n">
        <v>67.34999999999999</v>
      </c>
      <c r="S2313" t="n">
        <v>48.21</v>
      </c>
      <c r="T2313" t="n">
        <v>3636.78</v>
      </c>
      <c r="U2313" t="n">
        <v>0.72</v>
      </c>
      <c r="V2313" t="n">
        <v>0.78</v>
      </c>
      <c r="W2313" t="n">
        <v>0.18</v>
      </c>
      <c r="X2313" t="n">
        <v>0.21</v>
      </c>
      <c r="Y2313" t="n">
        <v>1</v>
      </c>
      <c r="Z2313" t="n">
        <v>10</v>
      </c>
    </row>
    <row r="2314">
      <c r="A2314" t="n">
        <v>103</v>
      </c>
      <c r="B2314" t="n">
        <v>130</v>
      </c>
      <c r="C2314" t="inlineStr">
        <is>
          <t xml:space="preserve">CONCLUIDO	</t>
        </is>
      </c>
      <c r="D2314" t="n">
        <v>4.825</v>
      </c>
      <c r="E2314" t="n">
        <v>20.73</v>
      </c>
      <c r="F2314" t="n">
        <v>17.48</v>
      </c>
      <c r="G2314" t="n">
        <v>116.54</v>
      </c>
      <c r="H2314" t="n">
        <v>1.57</v>
      </c>
      <c r="I2314" t="n">
        <v>9</v>
      </c>
      <c r="J2314" t="n">
        <v>303.22</v>
      </c>
      <c r="K2314" t="n">
        <v>59.19</v>
      </c>
      <c r="L2314" t="n">
        <v>26.75</v>
      </c>
      <c r="M2314" t="n">
        <v>7</v>
      </c>
      <c r="N2314" t="n">
        <v>87.28</v>
      </c>
      <c r="O2314" t="n">
        <v>37631.52</v>
      </c>
      <c r="P2314" t="n">
        <v>272.02</v>
      </c>
      <c r="Q2314" t="n">
        <v>444.55</v>
      </c>
      <c r="R2314" t="n">
        <v>67.14</v>
      </c>
      <c r="S2314" t="n">
        <v>48.21</v>
      </c>
      <c r="T2314" t="n">
        <v>3530.67</v>
      </c>
      <c r="U2314" t="n">
        <v>0.72</v>
      </c>
      <c r="V2314" t="n">
        <v>0.78</v>
      </c>
      <c r="W2314" t="n">
        <v>0.18</v>
      </c>
      <c r="X2314" t="n">
        <v>0.2</v>
      </c>
      <c r="Y2314" t="n">
        <v>1</v>
      </c>
      <c r="Z2314" t="n">
        <v>10</v>
      </c>
    </row>
    <row r="2315">
      <c r="A2315" t="n">
        <v>104</v>
      </c>
      <c r="B2315" t="n">
        <v>130</v>
      </c>
      <c r="C2315" t="inlineStr">
        <is>
          <t xml:space="preserve">CONCLUIDO	</t>
        </is>
      </c>
      <c r="D2315" t="n">
        <v>4.8307</v>
      </c>
      <c r="E2315" t="n">
        <v>20.7</v>
      </c>
      <c r="F2315" t="n">
        <v>17.46</v>
      </c>
      <c r="G2315" t="n">
        <v>116.37</v>
      </c>
      <c r="H2315" t="n">
        <v>1.58</v>
      </c>
      <c r="I2315" t="n">
        <v>9</v>
      </c>
      <c r="J2315" t="n">
        <v>303.75</v>
      </c>
      <c r="K2315" t="n">
        <v>59.19</v>
      </c>
      <c r="L2315" t="n">
        <v>27</v>
      </c>
      <c r="M2315" t="n">
        <v>7</v>
      </c>
      <c r="N2315" t="n">
        <v>87.56</v>
      </c>
      <c r="O2315" t="n">
        <v>37697.16</v>
      </c>
      <c r="P2315" t="n">
        <v>271.53</v>
      </c>
      <c r="Q2315" t="n">
        <v>444.55</v>
      </c>
      <c r="R2315" t="n">
        <v>66.36</v>
      </c>
      <c r="S2315" t="n">
        <v>48.21</v>
      </c>
      <c r="T2315" t="n">
        <v>3138.52</v>
      </c>
      <c r="U2315" t="n">
        <v>0.73</v>
      </c>
      <c r="V2315" t="n">
        <v>0.78</v>
      </c>
      <c r="W2315" t="n">
        <v>0.18</v>
      </c>
      <c r="X2315" t="n">
        <v>0.18</v>
      </c>
      <c r="Y2315" t="n">
        <v>1</v>
      </c>
      <c r="Z2315" t="n">
        <v>10</v>
      </c>
    </row>
    <row r="2316">
      <c r="A2316" t="n">
        <v>105</v>
      </c>
      <c r="B2316" t="n">
        <v>130</v>
      </c>
      <c r="C2316" t="inlineStr">
        <is>
          <t xml:space="preserve">CONCLUIDO	</t>
        </is>
      </c>
      <c r="D2316" t="n">
        <v>4.8215</v>
      </c>
      <c r="E2316" t="n">
        <v>20.74</v>
      </c>
      <c r="F2316" t="n">
        <v>17.5</v>
      </c>
      <c r="G2316" t="n">
        <v>116.64</v>
      </c>
      <c r="H2316" t="n">
        <v>1.6</v>
      </c>
      <c r="I2316" t="n">
        <v>9</v>
      </c>
      <c r="J2316" t="n">
        <v>304.29</v>
      </c>
      <c r="K2316" t="n">
        <v>59.19</v>
      </c>
      <c r="L2316" t="n">
        <v>27.25</v>
      </c>
      <c r="M2316" t="n">
        <v>7</v>
      </c>
      <c r="N2316" t="n">
        <v>87.84</v>
      </c>
      <c r="O2316" t="n">
        <v>37762.92</v>
      </c>
      <c r="P2316" t="n">
        <v>271.78</v>
      </c>
      <c r="Q2316" t="n">
        <v>444.55</v>
      </c>
      <c r="R2316" t="n">
        <v>67.90000000000001</v>
      </c>
      <c r="S2316" t="n">
        <v>48.21</v>
      </c>
      <c r="T2316" t="n">
        <v>3909.26</v>
      </c>
      <c r="U2316" t="n">
        <v>0.71</v>
      </c>
      <c r="V2316" t="n">
        <v>0.78</v>
      </c>
      <c r="W2316" t="n">
        <v>0.17</v>
      </c>
      <c r="X2316" t="n">
        <v>0.22</v>
      </c>
      <c r="Y2316" t="n">
        <v>1</v>
      </c>
      <c r="Z2316" t="n">
        <v>10</v>
      </c>
    </row>
    <row r="2317">
      <c r="A2317" t="n">
        <v>106</v>
      </c>
      <c r="B2317" t="n">
        <v>130</v>
      </c>
      <c r="C2317" t="inlineStr">
        <is>
          <t xml:space="preserve">CONCLUIDO	</t>
        </is>
      </c>
      <c r="D2317" t="n">
        <v>4.8076</v>
      </c>
      <c r="E2317" t="n">
        <v>20.8</v>
      </c>
      <c r="F2317" t="n">
        <v>17.56</v>
      </c>
      <c r="G2317" t="n">
        <v>117.04</v>
      </c>
      <c r="H2317" t="n">
        <v>1.61</v>
      </c>
      <c r="I2317" t="n">
        <v>9</v>
      </c>
      <c r="J2317" t="n">
        <v>304.82</v>
      </c>
      <c r="K2317" t="n">
        <v>59.19</v>
      </c>
      <c r="L2317" t="n">
        <v>27.5</v>
      </c>
      <c r="M2317" t="n">
        <v>7</v>
      </c>
      <c r="N2317" t="n">
        <v>88.13</v>
      </c>
      <c r="O2317" t="n">
        <v>37828.81</v>
      </c>
      <c r="P2317" t="n">
        <v>272.55</v>
      </c>
      <c r="Q2317" t="n">
        <v>444.57</v>
      </c>
      <c r="R2317" t="n">
        <v>69.93000000000001</v>
      </c>
      <c r="S2317" t="n">
        <v>48.21</v>
      </c>
      <c r="T2317" t="n">
        <v>4922.58</v>
      </c>
      <c r="U2317" t="n">
        <v>0.6899999999999999</v>
      </c>
      <c r="V2317" t="n">
        <v>0.78</v>
      </c>
      <c r="W2317" t="n">
        <v>0.18</v>
      </c>
      <c r="X2317" t="n">
        <v>0.28</v>
      </c>
      <c r="Y2317" t="n">
        <v>1</v>
      </c>
      <c r="Z2317" t="n">
        <v>10</v>
      </c>
    </row>
    <row r="2318">
      <c r="A2318" t="n">
        <v>107</v>
      </c>
      <c r="B2318" t="n">
        <v>130</v>
      </c>
      <c r="C2318" t="inlineStr">
        <is>
          <t xml:space="preserve">CONCLUIDO	</t>
        </is>
      </c>
      <c r="D2318" t="n">
        <v>4.8376</v>
      </c>
      <c r="E2318" t="n">
        <v>20.67</v>
      </c>
      <c r="F2318" t="n">
        <v>17.48</v>
      </c>
      <c r="G2318" t="n">
        <v>131.06</v>
      </c>
      <c r="H2318" t="n">
        <v>1.62</v>
      </c>
      <c r="I2318" t="n">
        <v>8</v>
      </c>
      <c r="J2318" t="n">
        <v>305.36</v>
      </c>
      <c r="K2318" t="n">
        <v>59.19</v>
      </c>
      <c r="L2318" t="n">
        <v>27.75</v>
      </c>
      <c r="M2318" t="n">
        <v>6</v>
      </c>
      <c r="N2318" t="n">
        <v>88.41</v>
      </c>
      <c r="O2318" t="n">
        <v>37894.82</v>
      </c>
      <c r="P2318" t="n">
        <v>271.07</v>
      </c>
      <c r="Q2318" t="n">
        <v>444.56</v>
      </c>
      <c r="R2318" t="n">
        <v>67.06</v>
      </c>
      <c r="S2318" t="n">
        <v>48.21</v>
      </c>
      <c r="T2318" t="n">
        <v>3496.97</v>
      </c>
      <c r="U2318" t="n">
        <v>0.72</v>
      </c>
      <c r="V2318" t="n">
        <v>0.78</v>
      </c>
      <c r="W2318" t="n">
        <v>0.18</v>
      </c>
      <c r="X2318" t="n">
        <v>0.2</v>
      </c>
      <c r="Y2318" t="n">
        <v>1</v>
      </c>
      <c r="Z2318" t="n">
        <v>10</v>
      </c>
    </row>
    <row r="2319">
      <c r="A2319" t="n">
        <v>108</v>
      </c>
      <c r="B2319" t="n">
        <v>130</v>
      </c>
      <c r="C2319" t="inlineStr">
        <is>
          <t xml:space="preserve">CONCLUIDO	</t>
        </is>
      </c>
      <c r="D2319" t="n">
        <v>4.8389</v>
      </c>
      <c r="E2319" t="n">
        <v>20.67</v>
      </c>
      <c r="F2319" t="n">
        <v>17.47</v>
      </c>
      <c r="G2319" t="n">
        <v>131.02</v>
      </c>
      <c r="H2319" t="n">
        <v>1.63</v>
      </c>
      <c r="I2319" t="n">
        <v>8</v>
      </c>
      <c r="J2319" t="n">
        <v>305.89</v>
      </c>
      <c r="K2319" t="n">
        <v>59.19</v>
      </c>
      <c r="L2319" t="n">
        <v>28</v>
      </c>
      <c r="M2319" t="n">
        <v>6</v>
      </c>
      <c r="N2319" t="n">
        <v>88.7</v>
      </c>
      <c r="O2319" t="n">
        <v>37960.95</v>
      </c>
      <c r="P2319" t="n">
        <v>271.2</v>
      </c>
      <c r="Q2319" t="n">
        <v>444.55</v>
      </c>
      <c r="R2319" t="n">
        <v>66.95999999999999</v>
      </c>
      <c r="S2319" t="n">
        <v>48.21</v>
      </c>
      <c r="T2319" t="n">
        <v>3446.64</v>
      </c>
      <c r="U2319" t="n">
        <v>0.72</v>
      </c>
      <c r="V2319" t="n">
        <v>0.78</v>
      </c>
      <c r="W2319" t="n">
        <v>0.17</v>
      </c>
      <c r="X2319" t="n">
        <v>0.19</v>
      </c>
      <c r="Y2319" t="n">
        <v>1</v>
      </c>
      <c r="Z2319" t="n">
        <v>10</v>
      </c>
    </row>
    <row r="2320">
      <c r="A2320" t="n">
        <v>109</v>
      </c>
      <c r="B2320" t="n">
        <v>130</v>
      </c>
      <c r="C2320" t="inlineStr">
        <is>
          <t xml:space="preserve">CONCLUIDO	</t>
        </is>
      </c>
      <c r="D2320" t="n">
        <v>4.8383</v>
      </c>
      <c r="E2320" t="n">
        <v>20.67</v>
      </c>
      <c r="F2320" t="n">
        <v>17.47</v>
      </c>
      <c r="G2320" t="n">
        <v>131.04</v>
      </c>
      <c r="H2320" t="n">
        <v>1.64</v>
      </c>
      <c r="I2320" t="n">
        <v>8</v>
      </c>
      <c r="J2320" t="n">
        <v>306.43</v>
      </c>
      <c r="K2320" t="n">
        <v>59.19</v>
      </c>
      <c r="L2320" t="n">
        <v>28.25</v>
      </c>
      <c r="M2320" t="n">
        <v>6</v>
      </c>
      <c r="N2320" t="n">
        <v>88.98999999999999</v>
      </c>
      <c r="O2320" t="n">
        <v>38027.2</v>
      </c>
      <c r="P2320" t="n">
        <v>271.14</v>
      </c>
      <c r="Q2320" t="n">
        <v>444.57</v>
      </c>
      <c r="R2320" t="n">
        <v>67</v>
      </c>
      <c r="S2320" t="n">
        <v>48.21</v>
      </c>
      <c r="T2320" t="n">
        <v>3464.69</v>
      </c>
      <c r="U2320" t="n">
        <v>0.72</v>
      </c>
      <c r="V2320" t="n">
        <v>0.78</v>
      </c>
      <c r="W2320" t="n">
        <v>0.18</v>
      </c>
      <c r="X2320" t="n">
        <v>0.2</v>
      </c>
      <c r="Y2320" t="n">
        <v>1</v>
      </c>
      <c r="Z2320" t="n">
        <v>10</v>
      </c>
    </row>
    <row r="2321">
      <c r="A2321" t="n">
        <v>110</v>
      </c>
      <c r="B2321" t="n">
        <v>130</v>
      </c>
      <c r="C2321" t="inlineStr">
        <is>
          <t xml:space="preserve">CONCLUIDO	</t>
        </is>
      </c>
      <c r="D2321" t="n">
        <v>4.837</v>
      </c>
      <c r="E2321" t="n">
        <v>20.67</v>
      </c>
      <c r="F2321" t="n">
        <v>17.48</v>
      </c>
      <c r="G2321" t="n">
        <v>131.08</v>
      </c>
      <c r="H2321" t="n">
        <v>1.65</v>
      </c>
      <c r="I2321" t="n">
        <v>8</v>
      </c>
      <c r="J2321" t="n">
        <v>306.97</v>
      </c>
      <c r="K2321" t="n">
        <v>59.19</v>
      </c>
      <c r="L2321" t="n">
        <v>28.5</v>
      </c>
      <c r="M2321" t="n">
        <v>6</v>
      </c>
      <c r="N2321" t="n">
        <v>89.27</v>
      </c>
      <c r="O2321" t="n">
        <v>38093.58</v>
      </c>
      <c r="P2321" t="n">
        <v>271.44</v>
      </c>
      <c r="Q2321" t="n">
        <v>444.55</v>
      </c>
      <c r="R2321" t="n">
        <v>67.2</v>
      </c>
      <c r="S2321" t="n">
        <v>48.21</v>
      </c>
      <c r="T2321" t="n">
        <v>3562.71</v>
      </c>
      <c r="U2321" t="n">
        <v>0.72</v>
      </c>
      <c r="V2321" t="n">
        <v>0.78</v>
      </c>
      <c r="W2321" t="n">
        <v>0.18</v>
      </c>
      <c r="X2321" t="n">
        <v>0.2</v>
      </c>
      <c r="Y2321" t="n">
        <v>1</v>
      </c>
      <c r="Z2321" t="n">
        <v>10</v>
      </c>
    </row>
    <row r="2322">
      <c r="A2322" t="n">
        <v>111</v>
      </c>
      <c r="B2322" t="n">
        <v>130</v>
      </c>
      <c r="C2322" t="inlineStr">
        <is>
          <t xml:space="preserve">CONCLUIDO	</t>
        </is>
      </c>
      <c r="D2322" t="n">
        <v>4.8369</v>
      </c>
      <c r="E2322" t="n">
        <v>20.67</v>
      </c>
      <c r="F2322" t="n">
        <v>17.48</v>
      </c>
      <c r="G2322" t="n">
        <v>131.09</v>
      </c>
      <c r="H2322" t="n">
        <v>1.67</v>
      </c>
      <c r="I2322" t="n">
        <v>8</v>
      </c>
      <c r="J2322" t="n">
        <v>307.51</v>
      </c>
      <c r="K2322" t="n">
        <v>59.19</v>
      </c>
      <c r="L2322" t="n">
        <v>28.75</v>
      </c>
      <c r="M2322" t="n">
        <v>6</v>
      </c>
      <c r="N2322" t="n">
        <v>89.56</v>
      </c>
      <c r="O2322" t="n">
        <v>38160.09</v>
      </c>
      <c r="P2322" t="n">
        <v>271.24</v>
      </c>
      <c r="Q2322" t="n">
        <v>444.55</v>
      </c>
      <c r="R2322" t="n">
        <v>67.20999999999999</v>
      </c>
      <c r="S2322" t="n">
        <v>48.21</v>
      </c>
      <c r="T2322" t="n">
        <v>3570.24</v>
      </c>
      <c r="U2322" t="n">
        <v>0.72</v>
      </c>
      <c r="V2322" t="n">
        <v>0.78</v>
      </c>
      <c r="W2322" t="n">
        <v>0.18</v>
      </c>
      <c r="X2322" t="n">
        <v>0.2</v>
      </c>
      <c r="Y2322" t="n">
        <v>1</v>
      </c>
      <c r="Z2322" t="n">
        <v>10</v>
      </c>
    </row>
    <row r="2323">
      <c r="A2323" t="n">
        <v>112</v>
      </c>
      <c r="B2323" t="n">
        <v>130</v>
      </c>
      <c r="C2323" t="inlineStr">
        <is>
          <t xml:space="preserve">CONCLUIDO	</t>
        </is>
      </c>
      <c r="D2323" t="n">
        <v>4.8381</v>
      </c>
      <c r="E2323" t="n">
        <v>20.67</v>
      </c>
      <c r="F2323" t="n">
        <v>17.47</v>
      </c>
      <c r="G2323" t="n">
        <v>131.05</v>
      </c>
      <c r="H2323" t="n">
        <v>1.68</v>
      </c>
      <c r="I2323" t="n">
        <v>8</v>
      </c>
      <c r="J2323" t="n">
        <v>308.05</v>
      </c>
      <c r="K2323" t="n">
        <v>59.19</v>
      </c>
      <c r="L2323" t="n">
        <v>29</v>
      </c>
      <c r="M2323" t="n">
        <v>6</v>
      </c>
      <c r="N2323" t="n">
        <v>89.84999999999999</v>
      </c>
      <c r="O2323" t="n">
        <v>38226.72</v>
      </c>
      <c r="P2323" t="n">
        <v>271.05</v>
      </c>
      <c r="Q2323" t="n">
        <v>444.55</v>
      </c>
      <c r="R2323" t="n">
        <v>67.03</v>
      </c>
      <c r="S2323" t="n">
        <v>48.21</v>
      </c>
      <c r="T2323" t="n">
        <v>3477.64</v>
      </c>
      <c r="U2323" t="n">
        <v>0.72</v>
      </c>
      <c r="V2323" t="n">
        <v>0.78</v>
      </c>
      <c r="W2323" t="n">
        <v>0.18</v>
      </c>
      <c r="X2323" t="n">
        <v>0.2</v>
      </c>
      <c r="Y2323" t="n">
        <v>1</v>
      </c>
      <c r="Z2323" t="n">
        <v>10</v>
      </c>
    </row>
    <row r="2324">
      <c r="A2324" t="n">
        <v>113</v>
      </c>
      <c r="B2324" t="n">
        <v>130</v>
      </c>
      <c r="C2324" t="inlineStr">
        <is>
          <t xml:space="preserve">CONCLUIDO	</t>
        </is>
      </c>
      <c r="D2324" t="n">
        <v>4.8378</v>
      </c>
      <c r="E2324" t="n">
        <v>20.67</v>
      </c>
      <c r="F2324" t="n">
        <v>17.47</v>
      </c>
      <c r="G2324" t="n">
        <v>131.06</v>
      </c>
      <c r="H2324" t="n">
        <v>1.69</v>
      </c>
      <c r="I2324" t="n">
        <v>8</v>
      </c>
      <c r="J2324" t="n">
        <v>308.59</v>
      </c>
      <c r="K2324" t="n">
        <v>59.19</v>
      </c>
      <c r="L2324" t="n">
        <v>29.25</v>
      </c>
      <c r="M2324" t="n">
        <v>6</v>
      </c>
      <c r="N2324" t="n">
        <v>90.14</v>
      </c>
      <c r="O2324" t="n">
        <v>38293.47</v>
      </c>
      <c r="P2324" t="n">
        <v>270.8</v>
      </c>
      <c r="Q2324" t="n">
        <v>444.55</v>
      </c>
      <c r="R2324" t="n">
        <v>67.08</v>
      </c>
      <c r="S2324" t="n">
        <v>48.21</v>
      </c>
      <c r="T2324" t="n">
        <v>3506.06</v>
      </c>
      <c r="U2324" t="n">
        <v>0.72</v>
      </c>
      <c r="V2324" t="n">
        <v>0.78</v>
      </c>
      <c r="W2324" t="n">
        <v>0.18</v>
      </c>
      <c r="X2324" t="n">
        <v>0.2</v>
      </c>
      <c r="Y2324" t="n">
        <v>1</v>
      </c>
      <c r="Z2324" t="n">
        <v>10</v>
      </c>
    </row>
    <row r="2325">
      <c r="A2325" t="n">
        <v>114</v>
      </c>
      <c r="B2325" t="n">
        <v>130</v>
      </c>
      <c r="C2325" t="inlineStr">
        <is>
          <t xml:space="preserve">CONCLUIDO	</t>
        </is>
      </c>
      <c r="D2325" t="n">
        <v>4.8375</v>
      </c>
      <c r="E2325" t="n">
        <v>20.67</v>
      </c>
      <c r="F2325" t="n">
        <v>17.48</v>
      </c>
      <c r="G2325" t="n">
        <v>131.07</v>
      </c>
      <c r="H2325" t="n">
        <v>1.7</v>
      </c>
      <c r="I2325" t="n">
        <v>8</v>
      </c>
      <c r="J2325" t="n">
        <v>309.13</v>
      </c>
      <c r="K2325" t="n">
        <v>59.19</v>
      </c>
      <c r="L2325" t="n">
        <v>29.5</v>
      </c>
      <c r="M2325" t="n">
        <v>6</v>
      </c>
      <c r="N2325" t="n">
        <v>90.44</v>
      </c>
      <c r="O2325" t="n">
        <v>38360.36</v>
      </c>
      <c r="P2325" t="n">
        <v>270.98</v>
      </c>
      <c r="Q2325" t="n">
        <v>444.55</v>
      </c>
      <c r="R2325" t="n">
        <v>67.15000000000001</v>
      </c>
      <c r="S2325" t="n">
        <v>48.21</v>
      </c>
      <c r="T2325" t="n">
        <v>3542.48</v>
      </c>
      <c r="U2325" t="n">
        <v>0.72</v>
      </c>
      <c r="V2325" t="n">
        <v>0.78</v>
      </c>
      <c r="W2325" t="n">
        <v>0.18</v>
      </c>
      <c r="X2325" t="n">
        <v>0.2</v>
      </c>
      <c r="Y2325" t="n">
        <v>1</v>
      </c>
      <c r="Z2325" t="n">
        <v>10</v>
      </c>
    </row>
    <row r="2326">
      <c r="A2326" t="n">
        <v>115</v>
      </c>
      <c r="B2326" t="n">
        <v>130</v>
      </c>
      <c r="C2326" t="inlineStr">
        <is>
          <t xml:space="preserve">CONCLUIDO	</t>
        </is>
      </c>
      <c r="D2326" t="n">
        <v>4.836</v>
      </c>
      <c r="E2326" t="n">
        <v>20.68</v>
      </c>
      <c r="F2326" t="n">
        <v>17.48</v>
      </c>
      <c r="G2326" t="n">
        <v>131.11</v>
      </c>
      <c r="H2326" t="n">
        <v>1.71</v>
      </c>
      <c r="I2326" t="n">
        <v>8</v>
      </c>
      <c r="J2326" t="n">
        <v>309.67</v>
      </c>
      <c r="K2326" t="n">
        <v>59.19</v>
      </c>
      <c r="L2326" t="n">
        <v>29.75</v>
      </c>
      <c r="M2326" t="n">
        <v>6</v>
      </c>
      <c r="N2326" t="n">
        <v>90.73</v>
      </c>
      <c r="O2326" t="n">
        <v>38427.37</v>
      </c>
      <c r="P2326" t="n">
        <v>270.86</v>
      </c>
      <c r="Q2326" t="n">
        <v>444.55</v>
      </c>
      <c r="R2326" t="n">
        <v>67.29000000000001</v>
      </c>
      <c r="S2326" t="n">
        <v>48.21</v>
      </c>
      <c r="T2326" t="n">
        <v>3610.44</v>
      </c>
      <c r="U2326" t="n">
        <v>0.72</v>
      </c>
      <c r="V2326" t="n">
        <v>0.78</v>
      </c>
      <c r="W2326" t="n">
        <v>0.18</v>
      </c>
      <c r="X2326" t="n">
        <v>0.21</v>
      </c>
      <c r="Y2326" t="n">
        <v>1</v>
      </c>
      <c r="Z2326" t="n">
        <v>10</v>
      </c>
    </row>
    <row r="2327">
      <c r="A2327" t="n">
        <v>116</v>
      </c>
      <c r="B2327" t="n">
        <v>130</v>
      </c>
      <c r="C2327" t="inlineStr">
        <is>
          <t xml:space="preserve">CONCLUIDO	</t>
        </is>
      </c>
      <c r="D2327" t="n">
        <v>4.8423</v>
      </c>
      <c r="E2327" t="n">
        <v>20.65</v>
      </c>
      <c r="F2327" t="n">
        <v>17.46</v>
      </c>
      <c r="G2327" t="n">
        <v>130.91</v>
      </c>
      <c r="H2327" t="n">
        <v>1.72</v>
      </c>
      <c r="I2327" t="n">
        <v>8</v>
      </c>
      <c r="J2327" t="n">
        <v>310.22</v>
      </c>
      <c r="K2327" t="n">
        <v>59.19</v>
      </c>
      <c r="L2327" t="n">
        <v>30</v>
      </c>
      <c r="M2327" t="n">
        <v>6</v>
      </c>
      <c r="N2327" t="n">
        <v>91.02</v>
      </c>
      <c r="O2327" t="n">
        <v>38494.52</v>
      </c>
      <c r="P2327" t="n">
        <v>270.31</v>
      </c>
      <c r="Q2327" t="n">
        <v>444.55</v>
      </c>
      <c r="R2327" t="n">
        <v>66.39</v>
      </c>
      <c r="S2327" t="n">
        <v>48.21</v>
      </c>
      <c r="T2327" t="n">
        <v>3158.19</v>
      </c>
      <c r="U2327" t="n">
        <v>0.73</v>
      </c>
      <c r="V2327" t="n">
        <v>0.78</v>
      </c>
      <c r="W2327" t="n">
        <v>0.18</v>
      </c>
      <c r="X2327" t="n">
        <v>0.18</v>
      </c>
      <c r="Y2327" t="n">
        <v>1</v>
      </c>
      <c r="Z2327" t="n">
        <v>10</v>
      </c>
    </row>
    <row r="2328">
      <c r="A2328" t="n">
        <v>117</v>
      </c>
      <c r="B2328" t="n">
        <v>130</v>
      </c>
      <c r="C2328" t="inlineStr">
        <is>
          <t xml:space="preserve">CONCLUIDO	</t>
        </is>
      </c>
      <c r="D2328" t="n">
        <v>4.8416</v>
      </c>
      <c r="E2328" t="n">
        <v>20.65</v>
      </c>
      <c r="F2328" t="n">
        <v>17.46</v>
      </c>
      <c r="G2328" t="n">
        <v>130.94</v>
      </c>
      <c r="H2328" t="n">
        <v>1.73</v>
      </c>
      <c r="I2328" t="n">
        <v>8</v>
      </c>
      <c r="J2328" t="n">
        <v>310.76</v>
      </c>
      <c r="K2328" t="n">
        <v>59.19</v>
      </c>
      <c r="L2328" t="n">
        <v>30.25</v>
      </c>
      <c r="M2328" t="n">
        <v>6</v>
      </c>
      <c r="N2328" t="n">
        <v>91.31999999999999</v>
      </c>
      <c r="O2328" t="n">
        <v>38561.79</v>
      </c>
      <c r="P2328" t="n">
        <v>270.47</v>
      </c>
      <c r="Q2328" t="n">
        <v>444.57</v>
      </c>
      <c r="R2328" t="n">
        <v>66.40000000000001</v>
      </c>
      <c r="S2328" t="n">
        <v>48.21</v>
      </c>
      <c r="T2328" t="n">
        <v>3167.34</v>
      </c>
      <c r="U2328" t="n">
        <v>0.73</v>
      </c>
      <c r="V2328" t="n">
        <v>0.78</v>
      </c>
      <c r="W2328" t="n">
        <v>0.18</v>
      </c>
      <c r="X2328" t="n">
        <v>0.18</v>
      </c>
      <c r="Y2328" t="n">
        <v>1</v>
      </c>
      <c r="Z2328" t="n">
        <v>10</v>
      </c>
    </row>
    <row r="2329">
      <c r="A2329" t="n">
        <v>118</v>
      </c>
      <c r="B2329" t="n">
        <v>130</v>
      </c>
      <c r="C2329" t="inlineStr">
        <is>
          <t xml:space="preserve">CONCLUIDO	</t>
        </is>
      </c>
      <c r="D2329" t="n">
        <v>4.8489</v>
      </c>
      <c r="E2329" t="n">
        <v>20.62</v>
      </c>
      <c r="F2329" t="n">
        <v>17.43</v>
      </c>
      <c r="G2329" t="n">
        <v>130.7</v>
      </c>
      <c r="H2329" t="n">
        <v>1.75</v>
      </c>
      <c r="I2329" t="n">
        <v>8</v>
      </c>
      <c r="J2329" t="n">
        <v>311.31</v>
      </c>
      <c r="K2329" t="n">
        <v>59.19</v>
      </c>
      <c r="L2329" t="n">
        <v>30.5</v>
      </c>
      <c r="M2329" t="n">
        <v>6</v>
      </c>
      <c r="N2329" t="n">
        <v>91.62</v>
      </c>
      <c r="O2329" t="n">
        <v>38629.19</v>
      </c>
      <c r="P2329" t="n">
        <v>269.15</v>
      </c>
      <c r="Q2329" t="n">
        <v>444.55</v>
      </c>
      <c r="R2329" t="n">
        <v>65.41</v>
      </c>
      <c r="S2329" t="n">
        <v>48.21</v>
      </c>
      <c r="T2329" t="n">
        <v>2671.28</v>
      </c>
      <c r="U2329" t="n">
        <v>0.74</v>
      </c>
      <c r="V2329" t="n">
        <v>0.78</v>
      </c>
      <c r="W2329" t="n">
        <v>0.18</v>
      </c>
      <c r="X2329" t="n">
        <v>0.15</v>
      </c>
      <c r="Y2329" t="n">
        <v>1</v>
      </c>
      <c r="Z2329" t="n">
        <v>10</v>
      </c>
    </row>
    <row r="2330">
      <c r="A2330" t="n">
        <v>119</v>
      </c>
      <c r="B2330" t="n">
        <v>130</v>
      </c>
      <c r="C2330" t="inlineStr">
        <is>
          <t xml:space="preserve">CONCLUIDO	</t>
        </is>
      </c>
      <c r="D2330" t="n">
        <v>4.8442</v>
      </c>
      <c r="E2330" t="n">
        <v>20.64</v>
      </c>
      <c r="F2330" t="n">
        <v>17.45</v>
      </c>
      <c r="G2330" t="n">
        <v>130.85</v>
      </c>
      <c r="H2330" t="n">
        <v>1.76</v>
      </c>
      <c r="I2330" t="n">
        <v>8</v>
      </c>
      <c r="J2330" t="n">
        <v>311.86</v>
      </c>
      <c r="K2330" t="n">
        <v>59.19</v>
      </c>
      <c r="L2330" t="n">
        <v>30.75</v>
      </c>
      <c r="M2330" t="n">
        <v>6</v>
      </c>
      <c r="N2330" t="n">
        <v>91.91</v>
      </c>
      <c r="O2330" t="n">
        <v>38696.85</v>
      </c>
      <c r="P2330" t="n">
        <v>269.7</v>
      </c>
      <c r="Q2330" t="n">
        <v>444.55</v>
      </c>
      <c r="R2330" t="n">
        <v>66.20999999999999</v>
      </c>
      <c r="S2330" t="n">
        <v>48.21</v>
      </c>
      <c r="T2330" t="n">
        <v>3067.96</v>
      </c>
      <c r="U2330" t="n">
        <v>0.73</v>
      </c>
      <c r="V2330" t="n">
        <v>0.78</v>
      </c>
      <c r="W2330" t="n">
        <v>0.17</v>
      </c>
      <c r="X2330" t="n">
        <v>0.17</v>
      </c>
      <c r="Y2330" t="n">
        <v>1</v>
      </c>
      <c r="Z2330" t="n">
        <v>10</v>
      </c>
    </row>
    <row r="2331">
      <c r="A2331" t="n">
        <v>120</v>
      </c>
      <c r="B2331" t="n">
        <v>130</v>
      </c>
      <c r="C2331" t="inlineStr">
        <is>
          <t xml:space="preserve">CONCLUIDO	</t>
        </is>
      </c>
      <c r="D2331" t="n">
        <v>4.8341</v>
      </c>
      <c r="E2331" t="n">
        <v>20.69</v>
      </c>
      <c r="F2331" t="n">
        <v>17.49</v>
      </c>
      <c r="G2331" t="n">
        <v>131.18</v>
      </c>
      <c r="H2331" t="n">
        <v>1.77</v>
      </c>
      <c r="I2331" t="n">
        <v>8</v>
      </c>
      <c r="J2331" t="n">
        <v>312.41</v>
      </c>
      <c r="K2331" t="n">
        <v>59.19</v>
      </c>
      <c r="L2331" t="n">
        <v>31</v>
      </c>
      <c r="M2331" t="n">
        <v>6</v>
      </c>
      <c r="N2331" t="n">
        <v>92.20999999999999</v>
      </c>
      <c r="O2331" t="n">
        <v>38764.53</v>
      </c>
      <c r="P2331" t="n">
        <v>270.34</v>
      </c>
      <c r="Q2331" t="n">
        <v>444.55</v>
      </c>
      <c r="R2331" t="n">
        <v>67.77</v>
      </c>
      <c r="S2331" t="n">
        <v>48.21</v>
      </c>
      <c r="T2331" t="n">
        <v>3850.72</v>
      </c>
      <c r="U2331" t="n">
        <v>0.71</v>
      </c>
      <c r="V2331" t="n">
        <v>0.78</v>
      </c>
      <c r="W2331" t="n">
        <v>0.17</v>
      </c>
      <c r="X2331" t="n">
        <v>0.21</v>
      </c>
      <c r="Y2331" t="n">
        <v>1</v>
      </c>
      <c r="Z2331" t="n">
        <v>10</v>
      </c>
    </row>
    <row r="2332">
      <c r="A2332" t="n">
        <v>121</v>
      </c>
      <c r="B2332" t="n">
        <v>130</v>
      </c>
      <c r="C2332" t="inlineStr">
        <is>
          <t xml:space="preserve">CONCLUIDO	</t>
        </is>
      </c>
      <c r="D2332" t="n">
        <v>4.8341</v>
      </c>
      <c r="E2332" t="n">
        <v>20.69</v>
      </c>
      <c r="F2332" t="n">
        <v>17.49</v>
      </c>
      <c r="G2332" t="n">
        <v>131.18</v>
      </c>
      <c r="H2332" t="n">
        <v>1.78</v>
      </c>
      <c r="I2332" t="n">
        <v>8</v>
      </c>
      <c r="J2332" t="n">
        <v>312.96</v>
      </c>
      <c r="K2332" t="n">
        <v>59.19</v>
      </c>
      <c r="L2332" t="n">
        <v>31.25</v>
      </c>
      <c r="M2332" t="n">
        <v>6</v>
      </c>
      <c r="N2332" t="n">
        <v>92.51000000000001</v>
      </c>
      <c r="O2332" t="n">
        <v>38832.33</v>
      </c>
      <c r="P2332" t="n">
        <v>269.58</v>
      </c>
      <c r="Q2332" t="n">
        <v>444.55</v>
      </c>
      <c r="R2332" t="n">
        <v>67.59999999999999</v>
      </c>
      <c r="S2332" t="n">
        <v>48.21</v>
      </c>
      <c r="T2332" t="n">
        <v>3763.78</v>
      </c>
      <c r="U2332" t="n">
        <v>0.71</v>
      </c>
      <c r="V2332" t="n">
        <v>0.78</v>
      </c>
      <c r="W2332" t="n">
        <v>0.18</v>
      </c>
      <c r="X2332" t="n">
        <v>0.21</v>
      </c>
      <c r="Y2332" t="n">
        <v>1</v>
      </c>
      <c r="Z2332" t="n">
        <v>10</v>
      </c>
    </row>
    <row r="2333">
      <c r="A2333" t="n">
        <v>122</v>
      </c>
      <c r="B2333" t="n">
        <v>130</v>
      </c>
      <c r="C2333" t="inlineStr">
        <is>
          <t xml:space="preserve">CONCLUIDO	</t>
        </is>
      </c>
      <c r="D2333" t="n">
        <v>4.835</v>
      </c>
      <c r="E2333" t="n">
        <v>20.68</v>
      </c>
      <c r="F2333" t="n">
        <v>17.49</v>
      </c>
      <c r="G2333" t="n">
        <v>131.15</v>
      </c>
      <c r="H2333" t="n">
        <v>1.79</v>
      </c>
      <c r="I2333" t="n">
        <v>8</v>
      </c>
      <c r="J2333" t="n">
        <v>313.51</v>
      </c>
      <c r="K2333" t="n">
        <v>59.19</v>
      </c>
      <c r="L2333" t="n">
        <v>31.5</v>
      </c>
      <c r="M2333" t="n">
        <v>6</v>
      </c>
      <c r="N2333" t="n">
        <v>92.81</v>
      </c>
      <c r="O2333" t="n">
        <v>38900.27</v>
      </c>
      <c r="P2333" t="n">
        <v>268.62</v>
      </c>
      <c r="Q2333" t="n">
        <v>444.55</v>
      </c>
      <c r="R2333" t="n">
        <v>67.45</v>
      </c>
      <c r="S2333" t="n">
        <v>48.21</v>
      </c>
      <c r="T2333" t="n">
        <v>3690.47</v>
      </c>
      <c r="U2333" t="n">
        <v>0.71</v>
      </c>
      <c r="V2333" t="n">
        <v>0.78</v>
      </c>
      <c r="W2333" t="n">
        <v>0.18</v>
      </c>
      <c r="X2333" t="n">
        <v>0.21</v>
      </c>
      <c r="Y2333" t="n">
        <v>1</v>
      </c>
      <c r="Z2333" t="n">
        <v>10</v>
      </c>
    </row>
    <row r="2334">
      <c r="A2334" t="n">
        <v>123</v>
      </c>
      <c r="B2334" t="n">
        <v>130</v>
      </c>
      <c r="C2334" t="inlineStr">
        <is>
          <t xml:space="preserve">CONCLUIDO	</t>
        </is>
      </c>
      <c r="D2334" t="n">
        <v>4.8346</v>
      </c>
      <c r="E2334" t="n">
        <v>20.68</v>
      </c>
      <c r="F2334" t="n">
        <v>17.49</v>
      </c>
      <c r="G2334" t="n">
        <v>131.16</v>
      </c>
      <c r="H2334" t="n">
        <v>1.8</v>
      </c>
      <c r="I2334" t="n">
        <v>8</v>
      </c>
      <c r="J2334" t="n">
        <v>314.06</v>
      </c>
      <c r="K2334" t="n">
        <v>59.19</v>
      </c>
      <c r="L2334" t="n">
        <v>31.75</v>
      </c>
      <c r="M2334" t="n">
        <v>6</v>
      </c>
      <c r="N2334" t="n">
        <v>93.12</v>
      </c>
      <c r="O2334" t="n">
        <v>38968.34</v>
      </c>
      <c r="P2334" t="n">
        <v>268.22</v>
      </c>
      <c r="Q2334" t="n">
        <v>444.55</v>
      </c>
      <c r="R2334" t="n">
        <v>67.58</v>
      </c>
      <c r="S2334" t="n">
        <v>48.21</v>
      </c>
      <c r="T2334" t="n">
        <v>3754.31</v>
      </c>
      <c r="U2334" t="n">
        <v>0.71</v>
      </c>
      <c r="V2334" t="n">
        <v>0.78</v>
      </c>
      <c r="W2334" t="n">
        <v>0.18</v>
      </c>
      <c r="X2334" t="n">
        <v>0.21</v>
      </c>
      <c r="Y2334" t="n">
        <v>1</v>
      </c>
      <c r="Z2334" t="n">
        <v>10</v>
      </c>
    </row>
    <row r="2335">
      <c r="A2335" t="n">
        <v>124</v>
      </c>
      <c r="B2335" t="n">
        <v>130</v>
      </c>
      <c r="C2335" t="inlineStr">
        <is>
          <t xml:space="preserve">CONCLUIDO	</t>
        </is>
      </c>
      <c r="D2335" t="n">
        <v>4.8567</v>
      </c>
      <c r="E2335" t="n">
        <v>20.59</v>
      </c>
      <c r="F2335" t="n">
        <v>17.44</v>
      </c>
      <c r="G2335" t="n">
        <v>149.51</v>
      </c>
      <c r="H2335" t="n">
        <v>1.81</v>
      </c>
      <c r="I2335" t="n">
        <v>7</v>
      </c>
      <c r="J2335" t="n">
        <v>314.61</v>
      </c>
      <c r="K2335" t="n">
        <v>59.19</v>
      </c>
      <c r="L2335" t="n">
        <v>32</v>
      </c>
      <c r="M2335" t="n">
        <v>5</v>
      </c>
      <c r="N2335" t="n">
        <v>93.42</v>
      </c>
      <c r="O2335" t="n">
        <v>39036.55</v>
      </c>
      <c r="P2335" t="n">
        <v>267.7</v>
      </c>
      <c r="Q2335" t="n">
        <v>444.56</v>
      </c>
      <c r="R2335" t="n">
        <v>66</v>
      </c>
      <c r="S2335" t="n">
        <v>48.21</v>
      </c>
      <c r="T2335" t="n">
        <v>2968.12</v>
      </c>
      <c r="U2335" t="n">
        <v>0.73</v>
      </c>
      <c r="V2335" t="n">
        <v>0.78</v>
      </c>
      <c r="W2335" t="n">
        <v>0.18</v>
      </c>
      <c r="X2335" t="n">
        <v>0.17</v>
      </c>
      <c r="Y2335" t="n">
        <v>1</v>
      </c>
      <c r="Z2335" t="n">
        <v>10</v>
      </c>
    </row>
    <row r="2336">
      <c r="A2336" t="n">
        <v>125</v>
      </c>
      <c r="B2336" t="n">
        <v>130</v>
      </c>
      <c r="C2336" t="inlineStr">
        <is>
          <t xml:space="preserve">CONCLUIDO	</t>
        </is>
      </c>
      <c r="D2336" t="n">
        <v>4.8572</v>
      </c>
      <c r="E2336" t="n">
        <v>20.59</v>
      </c>
      <c r="F2336" t="n">
        <v>17.44</v>
      </c>
      <c r="G2336" t="n">
        <v>149.49</v>
      </c>
      <c r="H2336" t="n">
        <v>1.82</v>
      </c>
      <c r="I2336" t="n">
        <v>7</v>
      </c>
      <c r="J2336" t="n">
        <v>315.17</v>
      </c>
      <c r="K2336" t="n">
        <v>59.19</v>
      </c>
      <c r="L2336" t="n">
        <v>32.25</v>
      </c>
      <c r="M2336" t="n">
        <v>5</v>
      </c>
      <c r="N2336" t="n">
        <v>93.72</v>
      </c>
      <c r="O2336" t="n">
        <v>39104.89</v>
      </c>
      <c r="P2336" t="n">
        <v>268.11</v>
      </c>
      <c r="Q2336" t="n">
        <v>444.55</v>
      </c>
      <c r="R2336" t="n">
        <v>65.98</v>
      </c>
      <c r="S2336" t="n">
        <v>48.21</v>
      </c>
      <c r="T2336" t="n">
        <v>2961.66</v>
      </c>
      <c r="U2336" t="n">
        <v>0.73</v>
      </c>
      <c r="V2336" t="n">
        <v>0.78</v>
      </c>
      <c r="W2336" t="n">
        <v>0.17</v>
      </c>
      <c r="X2336" t="n">
        <v>0.16</v>
      </c>
      <c r="Y2336" t="n">
        <v>1</v>
      </c>
      <c r="Z2336" t="n">
        <v>10</v>
      </c>
    </row>
    <row r="2337">
      <c r="A2337" t="n">
        <v>126</v>
      </c>
      <c r="B2337" t="n">
        <v>130</v>
      </c>
      <c r="C2337" t="inlineStr">
        <is>
          <t xml:space="preserve">CONCLUIDO	</t>
        </is>
      </c>
      <c r="D2337" t="n">
        <v>4.8545</v>
      </c>
      <c r="E2337" t="n">
        <v>20.6</v>
      </c>
      <c r="F2337" t="n">
        <v>17.45</v>
      </c>
      <c r="G2337" t="n">
        <v>149.59</v>
      </c>
      <c r="H2337" t="n">
        <v>1.83</v>
      </c>
      <c r="I2337" t="n">
        <v>7</v>
      </c>
      <c r="J2337" t="n">
        <v>315.72</v>
      </c>
      <c r="K2337" t="n">
        <v>59.19</v>
      </c>
      <c r="L2337" t="n">
        <v>32.5</v>
      </c>
      <c r="M2337" t="n">
        <v>5</v>
      </c>
      <c r="N2337" t="n">
        <v>94.03</v>
      </c>
      <c r="O2337" t="n">
        <v>39173.37</v>
      </c>
      <c r="P2337" t="n">
        <v>268.45</v>
      </c>
      <c r="Q2337" t="n">
        <v>444.55</v>
      </c>
      <c r="R2337" t="n">
        <v>66.34999999999999</v>
      </c>
      <c r="S2337" t="n">
        <v>48.21</v>
      </c>
      <c r="T2337" t="n">
        <v>3143.62</v>
      </c>
      <c r="U2337" t="n">
        <v>0.73</v>
      </c>
      <c r="V2337" t="n">
        <v>0.78</v>
      </c>
      <c r="W2337" t="n">
        <v>0.18</v>
      </c>
      <c r="X2337" t="n">
        <v>0.18</v>
      </c>
      <c r="Y2337" t="n">
        <v>1</v>
      </c>
      <c r="Z2337" t="n">
        <v>10</v>
      </c>
    </row>
    <row r="2338">
      <c r="A2338" t="n">
        <v>127</v>
      </c>
      <c r="B2338" t="n">
        <v>130</v>
      </c>
      <c r="C2338" t="inlineStr">
        <is>
          <t xml:space="preserve">CONCLUIDO	</t>
        </is>
      </c>
      <c r="D2338" t="n">
        <v>4.8564</v>
      </c>
      <c r="E2338" t="n">
        <v>20.59</v>
      </c>
      <c r="F2338" t="n">
        <v>17.44</v>
      </c>
      <c r="G2338" t="n">
        <v>149.52</v>
      </c>
      <c r="H2338" t="n">
        <v>1.84</v>
      </c>
      <c r="I2338" t="n">
        <v>7</v>
      </c>
      <c r="J2338" t="n">
        <v>316.28</v>
      </c>
      <c r="K2338" t="n">
        <v>59.19</v>
      </c>
      <c r="L2338" t="n">
        <v>32.75</v>
      </c>
      <c r="M2338" t="n">
        <v>5</v>
      </c>
      <c r="N2338" t="n">
        <v>94.33</v>
      </c>
      <c r="O2338" t="n">
        <v>39241.99</v>
      </c>
      <c r="P2338" t="n">
        <v>268.74</v>
      </c>
      <c r="Q2338" t="n">
        <v>444.55</v>
      </c>
      <c r="R2338" t="n">
        <v>66.02</v>
      </c>
      <c r="S2338" t="n">
        <v>48.21</v>
      </c>
      <c r="T2338" t="n">
        <v>2979.32</v>
      </c>
      <c r="U2338" t="n">
        <v>0.73</v>
      </c>
      <c r="V2338" t="n">
        <v>0.78</v>
      </c>
      <c r="W2338" t="n">
        <v>0.18</v>
      </c>
      <c r="X2338" t="n">
        <v>0.17</v>
      </c>
      <c r="Y2338" t="n">
        <v>1</v>
      </c>
      <c r="Z2338" t="n">
        <v>10</v>
      </c>
    </row>
    <row r="2339">
      <c r="A2339" t="n">
        <v>128</v>
      </c>
      <c r="B2339" t="n">
        <v>130</v>
      </c>
      <c r="C2339" t="inlineStr">
        <is>
          <t xml:space="preserve">CONCLUIDO	</t>
        </is>
      </c>
      <c r="D2339" t="n">
        <v>4.8581</v>
      </c>
      <c r="E2339" t="n">
        <v>20.58</v>
      </c>
      <c r="F2339" t="n">
        <v>17.44</v>
      </c>
      <c r="G2339" t="n">
        <v>149.46</v>
      </c>
      <c r="H2339" t="n">
        <v>1.86</v>
      </c>
      <c r="I2339" t="n">
        <v>7</v>
      </c>
      <c r="J2339" t="n">
        <v>316.84</v>
      </c>
      <c r="K2339" t="n">
        <v>59.19</v>
      </c>
      <c r="L2339" t="n">
        <v>33</v>
      </c>
      <c r="M2339" t="n">
        <v>5</v>
      </c>
      <c r="N2339" t="n">
        <v>94.64</v>
      </c>
      <c r="O2339" t="n">
        <v>39310.75</v>
      </c>
      <c r="P2339" t="n">
        <v>268.98</v>
      </c>
      <c r="Q2339" t="n">
        <v>444.55</v>
      </c>
      <c r="R2339" t="n">
        <v>65.83</v>
      </c>
      <c r="S2339" t="n">
        <v>48.21</v>
      </c>
      <c r="T2339" t="n">
        <v>2885.5</v>
      </c>
      <c r="U2339" t="n">
        <v>0.73</v>
      </c>
      <c r="V2339" t="n">
        <v>0.78</v>
      </c>
      <c r="W2339" t="n">
        <v>0.17</v>
      </c>
      <c r="X2339" t="n">
        <v>0.16</v>
      </c>
      <c r="Y2339" t="n">
        <v>1</v>
      </c>
      <c r="Z2339" t="n">
        <v>10</v>
      </c>
    </row>
    <row r="2340">
      <c r="A2340" t="n">
        <v>129</v>
      </c>
      <c r="B2340" t="n">
        <v>130</v>
      </c>
      <c r="C2340" t="inlineStr">
        <is>
          <t xml:space="preserve">CONCLUIDO	</t>
        </is>
      </c>
      <c r="D2340" t="n">
        <v>4.8567</v>
      </c>
      <c r="E2340" t="n">
        <v>20.59</v>
      </c>
      <c r="F2340" t="n">
        <v>17.44</v>
      </c>
      <c r="G2340" t="n">
        <v>149.51</v>
      </c>
      <c r="H2340" t="n">
        <v>1.87</v>
      </c>
      <c r="I2340" t="n">
        <v>7</v>
      </c>
      <c r="J2340" t="n">
        <v>317.39</v>
      </c>
      <c r="K2340" t="n">
        <v>59.19</v>
      </c>
      <c r="L2340" t="n">
        <v>33.25</v>
      </c>
      <c r="M2340" t="n">
        <v>5</v>
      </c>
      <c r="N2340" t="n">
        <v>94.95</v>
      </c>
      <c r="O2340" t="n">
        <v>39379.65</v>
      </c>
      <c r="P2340" t="n">
        <v>269.12</v>
      </c>
      <c r="Q2340" t="n">
        <v>444.55</v>
      </c>
      <c r="R2340" t="n">
        <v>66.11</v>
      </c>
      <c r="S2340" t="n">
        <v>48.21</v>
      </c>
      <c r="T2340" t="n">
        <v>3024.88</v>
      </c>
      <c r="U2340" t="n">
        <v>0.73</v>
      </c>
      <c r="V2340" t="n">
        <v>0.78</v>
      </c>
      <c r="W2340" t="n">
        <v>0.17</v>
      </c>
      <c r="X2340" t="n">
        <v>0.17</v>
      </c>
      <c r="Y2340" t="n">
        <v>1</v>
      </c>
      <c r="Z2340" t="n">
        <v>10</v>
      </c>
    </row>
    <row r="2341">
      <c r="A2341" t="n">
        <v>130</v>
      </c>
      <c r="B2341" t="n">
        <v>130</v>
      </c>
      <c r="C2341" t="inlineStr">
        <is>
          <t xml:space="preserve">CONCLUIDO	</t>
        </is>
      </c>
      <c r="D2341" t="n">
        <v>4.8571</v>
      </c>
      <c r="E2341" t="n">
        <v>20.59</v>
      </c>
      <c r="F2341" t="n">
        <v>17.44</v>
      </c>
      <c r="G2341" t="n">
        <v>149.5</v>
      </c>
      <c r="H2341" t="n">
        <v>1.88</v>
      </c>
      <c r="I2341" t="n">
        <v>7</v>
      </c>
      <c r="J2341" t="n">
        <v>317.95</v>
      </c>
      <c r="K2341" t="n">
        <v>59.19</v>
      </c>
      <c r="L2341" t="n">
        <v>33.5</v>
      </c>
      <c r="M2341" t="n">
        <v>5</v>
      </c>
      <c r="N2341" t="n">
        <v>95.26000000000001</v>
      </c>
      <c r="O2341" t="n">
        <v>39448.69</v>
      </c>
      <c r="P2341" t="n">
        <v>268.99</v>
      </c>
      <c r="Q2341" t="n">
        <v>444.55</v>
      </c>
      <c r="R2341" t="n">
        <v>65.95999999999999</v>
      </c>
      <c r="S2341" t="n">
        <v>48.21</v>
      </c>
      <c r="T2341" t="n">
        <v>2947.54</v>
      </c>
      <c r="U2341" t="n">
        <v>0.73</v>
      </c>
      <c r="V2341" t="n">
        <v>0.78</v>
      </c>
      <c r="W2341" t="n">
        <v>0.18</v>
      </c>
      <c r="X2341" t="n">
        <v>0.16</v>
      </c>
      <c r="Y2341" t="n">
        <v>1</v>
      </c>
      <c r="Z2341" t="n">
        <v>10</v>
      </c>
    </row>
    <row r="2342">
      <c r="A2342" t="n">
        <v>131</v>
      </c>
      <c r="B2342" t="n">
        <v>130</v>
      </c>
      <c r="C2342" t="inlineStr">
        <is>
          <t xml:space="preserve">CONCLUIDO	</t>
        </is>
      </c>
      <c r="D2342" t="n">
        <v>4.8593</v>
      </c>
      <c r="E2342" t="n">
        <v>20.58</v>
      </c>
      <c r="F2342" t="n">
        <v>17.43</v>
      </c>
      <c r="G2342" t="n">
        <v>149.42</v>
      </c>
      <c r="H2342" t="n">
        <v>1.89</v>
      </c>
      <c r="I2342" t="n">
        <v>7</v>
      </c>
      <c r="J2342" t="n">
        <v>318.52</v>
      </c>
      <c r="K2342" t="n">
        <v>59.19</v>
      </c>
      <c r="L2342" t="n">
        <v>33.75</v>
      </c>
      <c r="M2342" t="n">
        <v>5</v>
      </c>
      <c r="N2342" t="n">
        <v>95.56999999999999</v>
      </c>
      <c r="O2342" t="n">
        <v>39517.87</v>
      </c>
      <c r="P2342" t="n">
        <v>269.2</v>
      </c>
      <c r="Q2342" t="n">
        <v>444.55</v>
      </c>
      <c r="R2342" t="n">
        <v>65.55</v>
      </c>
      <c r="S2342" t="n">
        <v>48.21</v>
      </c>
      <c r="T2342" t="n">
        <v>2745.26</v>
      </c>
      <c r="U2342" t="n">
        <v>0.74</v>
      </c>
      <c r="V2342" t="n">
        <v>0.78</v>
      </c>
      <c r="W2342" t="n">
        <v>0.18</v>
      </c>
      <c r="X2342" t="n">
        <v>0.15</v>
      </c>
      <c r="Y2342" t="n">
        <v>1</v>
      </c>
      <c r="Z2342" t="n">
        <v>10</v>
      </c>
    </row>
    <row r="2343">
      <c r="A2343" t="n">
        <v>132</v>
      </c>
      <c r="B2343" t="n">
        <v>130</v>
      </c>
      <c r="C2343" t="inlineStr">
        <is>
          <t xml:space="preserve">CONCLUIDO	</t>
        </is>
      </c>
      <c r="D2343" t="n">
        <v>4.866</v>
      </c>
      <c r="E2343" t="n">
        <v>20.55</v>
      </c>
      <c r="F2343" t="n">
        <v>17.4</v>
      </c>
      <c r="G2343" t="n">
        <v>149.17</v>
      </c>
      <c r="H2343" t="n">
        <v>1.9</v>
      </c>
      <c r="I2343" t="n">
        <v>7</v>
      </c>
      <c r="J2343" t="n">
        <v>319.08</v>
      </c>
      <c r="K2343" t="n">
        <v>59.19</v>
      </c>
      <c r="L2343" t="n">
        <v>34</v>
      </c>
      <c r="M2343" t="n">
        <v>5</v>
      </c>
      <c r="N2343" t="n">
        <v>95.88</v>
      </c>
      <c r="O2343" t="n">
        <v>39587.19</v>
      </c>
      <c r="P2343" t="n">
        <v>268.34</v>
      </c>
      <c r="Q2343" t="n">
        <v>444.55</v>
      </c>
      <c r="R2343" t="n">
        <v>64.53</v>
      </c>
      <c r="S2343" t="n">
        <v>48.21</v>
      </c>
      <c r="T2343" t="n">
        <v>2237.32</v>
      </c>
      <c r="U2343" t="n">
        <v>0.75</v>
      </c>
      <c r="V2343" t="n">
        <v>0.78</v>
      </c>
      <c r="W2343" t="n">
        <v>0.18</v>
      </c>
      <c r="X2343" t="n">
        <v>0.13</v>
      </c>
      <c r="Y2343" t="n">
        <v>1</v>
      </c>
      <c r="Z2343" t="n">
        <v>10</v>
      </c>
    </row>
    <row r="2344">
      <c r="A2344" t="n">
        <v>133</v>
      </c>
      <c r="B2344" t="n">
        <v>130</v>
      </c>
      <c r="C2344" t="inlineStr">
        <is>
          <t xml:space="preserve">CONCLUIDO	</t>
        </is>
      </c>
      <c r="D2344" t="n">
        <v>4.864</v>
      </c>
      <c r="E2344" t="n">
        <v>20.56</v>
      </c>
      <c r="F2344" t="n">
        <v>17.41</v>
      </c>
      <c r="G2344" t="n">
        <v>149.25</v>
      </c>
      <c r="H2344" t="n">
        <v>1.91</v>
      </c>
      <c r="I2344" t="n">
        <v>7</v>
      </c>
      <c r="J2344" t="n">
        <v>319.64</v>
      </c>
      <c r="K2344" t="n">
        <v>59.19</v>
      </c>
      <c r="L2344" t="n">
        <v>34.25</v>
      </c>
      <c r="M2344" t="n">
        <v>5</v>
      </c>
      <c r="N2344" t="n">
        <v>96.2</v>
      </c>
      <c r="O2344" t="n">
        <v>39656.65</v>
      </c>
      <c r="P2344" t="n">
        <v>268.38</v>
      </c>
      <c r="Q2344" t="n">
        <v>444.55</v>
      </c>
      <c r="R2344" t="n">
        <v>64.98999999999999</v>
      </c>
      <c r="S2344" t="n">
        <v>48.21</v>
      </c>
      <c r="T2344" t="n">
        <v>2466.33</v>
      </c>
      <c r="U2344" t="n">
        <v>0.74</v>
      </c>
      <c r="V2344" t="n">
        <v>0.78</v>
      </c>
      <c r="W2344" t="n">
        <v>0.17</v>
      </c>
      <c r="X2344" t="n">
        <v>0.13</v>
      </c>
      <c r="Y2344" t="n">
        <v>1</v>
      </c>
      <c r="Z2344" t="n">
        <v>10</v>
      </c>
    </row>
    <row r="2345">
      <c r="A2345" t="n">
        <v>134</v>
      </c>
      <c r="B2345" t="n">
        <v>130</v>
      </c>
      <c r="C2345" t="inlineStr">
        <is>
          <t xml:space="preserve">CONCLUIDO	</t>
        </is>
      </c>
      <c r="D2345" t="n">
        <v>4.8549</v>
      </c>
      <c r="E2345" t="n">
        <v>20.6</v>
      </c>
      <c r="F2345" t="n">
        <v>17.45</v>
      </c>
      <c r="G2345" t="n">
        <v>149.58</v>
      </c>
      <c r="H2345" t="n">
        <v>1.92</v>
      </c>
      <c r="I2345" t="n">
        <v>7</v>
      </c>
      <c r="J2345" t="n">
        <v>320.21</v>
      </c>
      <c r="K2345" t="n">
        <v>59.19</v>
      </c>
      <c r="L2345" t="n">
        <v>34.5</v>
      </c>
      <c r="M2345" t="n">
        <v>5</v>
      </c>
      <c r="N2345" t="n">
        <v>96.51000000000001</v>
      </c>
      <c r="O2345" t="n">
        <v>39726.26</v>
      </c>
      <c r="P2345" t="n">
        <v>268.7</v>
      </c>
      <c r="Q2345" t="n">
        <v>444.56</v>
      </c>
      <c r="R2345" t="n">
        <v>66.39</v>
      </c>
      <c r="S2345" t="n">
        <v>48.21</v>
      </c>
      <c r="T2345" t="n">
        <v>3167.29</v>
      </c>
      <c r="U2345" t="n">
        <v>0.73</v>
      </c>
      <c r="V2345" t="n">
        <v>0.78</v>
      </c>
      <c r="W2345" t="n">
        <v>0.17</v>
      </c>
      <c r="X2345" t="n">
        <v>0.17</v>
      </c>
      <c r="Y2345" t="n">
        <v>1</v>
      </c>
      <c r="Z2345" t="n">
        <v>10</v>
      </c>
    </row>
    <row r="2346">
      <c r="A2346" t="n">
        <v>135</v>
      </c>
      <c r="B2346" t="n">
        <v>130</v>
      </c>
      <c r="C2346" t="inlineStr">
        <is>
          <t xml:space="preserve">CONCLUIDO	</t>
        </is>
      </c>
      <c r="D2346" t="n">
        <v>4.8527</v>
      </c>
      <c r="E2346" t="n">
        <v>20.61</v>
      </c>
      <c r="F2346" t="n">
        <v>17.46</v>
      </c>
      <c r="G2346" t="n">
        <v>149.65</v>
      </c>
      <c r="H2346" t="n">
        <v>1.93</v>
      </c>
      <c r="I2346" t="n">
        <v>7</v>
      </c>
      <c r="J2346" t="n">
        <v>320.77</v>
      </c>
      <c r="K2346" t="n">
        <v>59.19</v>
      </c>
      <c r="L2346" t="n">
        <v>34.75</v>
      </c>
      <c r="M2346" t="n">
        <v>5</v>
      </c>
      <c r="N2346" t="n">
        <v>96.83</v>
      </c>
      <c r="O2346" t="n">
        <v>39796.01</v>
      </c>
      <c r="P2346" t="n">
        <v>268.52</v>
      </c>
      <c r="Q2346" t="n">
        <v>444.55</v>
      </c>
      <c r="R2346" t="n">
        <v>66.66</v>
      </c>
      <c r="S2346" t="n">
        <v>48.21</v>
      </c>
      <c r="T2346" t="n">
        <v>3298.74</v>
      </c>
      <c r="U2346" t="n">
        <v>0.72</v>
      </c>
      <c r="V2346" t="n">
        <v>0.78</v>
      </c>
      <c r="W2346" t="n">
        <v>0.17</v>
      </c>
      <c r="X2346" t="n">
        <v>0.18</v>
      </c>
      <c r="Y2346" t="n">
        <v>1</v>
      </c>
      <c r="Z2346" t="n">
        <v>10</v>
      </c>
    </row>
    <row r="2347">
      <c r="A2347" t="n">
        <v>136</v>
      </c>
      <c r="B2347" t="n">
        <v>130</v>
      </c>
      <c r="C2347" t="inlineStr">
        <is>
          <t xml:space="preserve">CONCLUIDO	</t>
        </is>
      </c>
      <c r="D2347" t="n">
        <v>4.8548</v>
      </c>
      <c r="E2347" t="n">
        <v>20.6</v>
      </c>
      <c r="F2347" t="n">
        <v>17.45</v>
      </c>
      <c r="G2347" t="n">
        <v>149.58</v>
      </c>
      <c r="H2347" t="n">
        <v>1.94</v>
      </c>
      <c r="I2347" t="n">
        <v>7</v>
      </c>
      <c r="J2347" t="n">
        <v>321.34</v>
      </c>
      <c r="K2347" t="n">
        <v>59.19</v>
      </c>
      <c r="L2347" t="n">
        <v>35</v>
      </c>
      <c r="M2347" t="n">
        <v>5</v>
      </c>
      <c r="N2347" t="n">
        <v>97.14</v>
      </c>
      <c r="O2347" t="n">
        <v>39865.91</v>
      </c>
      <c r="P2347" t="n">
        <v>268.53</v>
      </c>
      <c r="Q2347" t="n">
        <v>444.55</v>
      </c>
      <c r="R2347" t="n">
        <v>66.3</v>
      </c>
      <c r="S2347" t="n">
        <v>48.21</v>
      </c>
      <c r="T2347" t="n">
        <v>3121.27</v>
      </c>
      <c r="U2347" t="n">
        <v>0.73</v>
      </c>
      <c r="V2347" t="n">
        <v>0.78</v>
      </c>
      <c r="W2347" t="n">
        <v>0.18</v>
      </c>
      <c r="X2347" t="n">
        <v>0.17</v>
      </c>
      <c r="Y2347" t="n">
        <v>1</v>
      </c>
      <c r="Z2347" t="n">
        <v>10</v>
      </c>
    </row>
    <row r="2348">
      <c r="A2348" t="n">
        <v>137</v>
      </c>
      <c r="B2348" t="n">
        <v>130</v>
      </c>
      <c r="C2348" t="inlineStr">
        <is>
          <t xml:space="preserve">CONCLUIDO	</t>
        </is>
      </c>
      <c r="D2348" t="n">
        <v>4.8557</v>
      </c>
      <c r="E2348" t="n">
        <v>20.59</v>
      </c>
      <c r="F2348" t="n">
        <v>17.45</v>
      </c>
      <c r="G2348" t="n">
        <v>149.55</v>
      </c>
      <c r="H2348" t="n">
        <v>1.95</v>
      </c>
      <c r="I2348" t="n">
        <v>7</v>
      </c>
      <c r="J2348" t="n">
        <v>321.91</v>
      </c>
      <c r="K2348" t="n">
        <v>59.19</v>
      </c>
      <c r="L2348" t="n">
        <v>35.25</v>
      </c>
      <c r="M2348" t="n">
        <v>5</v>
      </c>
      <c r="N2348" t="n">
        <v>97.45999999999999</v>
      </c>
      <c r="O2348" t="n">
        <v>39935.96</v>
      </c>
      <c r="P2348" t="n">
        <v>268.06</v>
      </c>
      <c r="Q2348" t="n">
        <v>444.55</v>
      </c>
      <c r="R2348" t="n">
        <v>66.15000000000001</v>
      </c>
      <c r="S2348" t="n">
        <v>48.21</v>
      </c>
      <c r="T2348" t="n">
        <v>3046.36</v>
      </c>
      <c r="U2348" t="n">
        <v>0.73</v>
      </c>
      <c r="V2348" t="n">
        <v>0.78</v>
      </c>
      <c r="W2348" t="n">
        <v>0.18</v>
      </c>
      <c r="X2348" t="n">
        <v>0.17</v>
      </c>
      <c r="Y2348" t="n">
        <v>1</v>
      </c>
      <c r="Z2348" t="n">
        <v>10</v>
      </c>
    </row>
    <row r="2349">
      <c r="A2349" t="n">
        <v>138</v>
      </c>
      <c r="B2349" t="n">
        <v>130</v>
      </c>
      <c r="C2349" t="inlineStr">
        <is>
          <t xml:space="preserve">CONCLUIDO	</t>
        </is>
      </c>
      <c r="D2349" t="n">
        <v>4.856</v>
      </c>
      <c r="E2349" t="n">
        <v>20.59</v>
      </c>
      <c r="F2349" t="n">
        <v>17.45</v>
      </c>
      <c r="G2349" t="n">
        <v>149.54</v>
      </c>
      <c r="H2349" t="n">
        <v>1.96</v>
      </c>
      <c r="I2349" t="n">
        <v>7</v>
      </c>
      <c r="J2349" t="n">
        <v>322.47</v>
      </c>
      <c r="K2349" t="n">
        <v>59.19</v>
      </c>
      <c r="L2349" t="n">
        <v>35.5</v>
      </c>
      <c r="M2349" t="n">
        <v>5</v>
      </c>
      <c r="N2349" t="n">
        <v>97.78</v>
      </c>
      <c r="O2349" t="n">
        <v>40006.15</v>
      </c>
      <c r="P2349" t="n">
        <v>267.94</v>
      </c>
      <c r="Q2349" t="n">
        <v>444.55</v>
      </c>
      <c r="R2349" t="n">
        <v>66.14</v>
      </c>
      <c r="S2349" t="n">
        <v>48.21</v>
      </c>
      <c r="T2349" t="n">
        <v>3038.38</v>
      </c>
      <c r="U2349" t="n">
        <v>0.73</v>
      </c>
      <c r="V2349" t="n">
        <v>0.78</v>
      </c>
      <c r="W2349" t="n">
        <v>0.17</v>
      </c>
      <c r="X2349" t="n">
        <v>0.17</v>
      </c>
      <c r="Y2349" t="n">
        <v>1</v>
      </c>
      <c r="Z2349" t="n">
        <v>10</v>
      </c>
    </row>
    <row r="2350">
      <c r="A2350" t="n">
        <v>139</v>
      </c>
      <c r="B2350" t="n">
        <v>130</v>
      </c>
      <c r="C2350" t="inlineStr">
        <is>
          <t xml:space="preserve">CONCLUIDO	</t>
        </is>
      </c>
      <c r="D2350" t="n">
        <v>4.855</v>
      </c>
      <c r="E2350" t="n">
        <v>20.6</v>
      </c>
      <c r="F2350" t="n">
        <v>17.45</v>
      </c>
      <c r="G2350" t="n">
        <v>149.57</v>
      </c>
      <c r="H2350" t="n">
        <v>1.97</v>
      </c>
      <c r="I2350" t="n">
        <v>7</v>
      </c>
      <c r="J2350" t="n">
        <v>323.04</v>
      </c>
      <c r="K2350" t="n">
        <v>59.19</v>
      </c>
      <c r="L2350" t="n">
        <v>35.75</v>
      </c>
      <c r="M2350" t="n">
        <v>5</v>
      </c>
      <c r="N2350" t="n">
        <v>98.09999999999999</v>
      </c>
      <c r="O2350" t="n">
        <v>40076.49</v>
      </c>
      <c r="P2350" t="n">
        <v>267.68</v>
      </c>
      <c r="Q2350" t="n">
        <v>444.56</v>
      </c>
      <c r="R2350" t="n">
        <v>66.29000000000001</v>
      </c>
      <c r="S2350" t="n">
        <v>48.21</v>
      </c>
      <c r="T2350" t="n">
        <v>3114.63</v>
      </c>
      <c r="U2350" t="n">
        <v>0.73</v>
      </c>
      <c r="V2350" t="n">
        <v>0.78</v>
      </c>
      <c r="W2350" t="n">
        <v>0.18</v>
      </c>
      <c r="X2350" t="n">
        <v>0.17</v>
      </c>
      <c r="Y2350" t="n">
        <v>1</v>
      </c>
      <c r="Z2350" t="n">
        <v>10</v>
      </c>
    </row>
    <row r="2351">
      <c r="A2351" t="n">
        <v>140</v>
      </c>
      <c r="B2351" t="n">
        <v>130</v>
      </c>
      <c r="C2351" t="inlineStr">
        <is>
          <t xml:space="preserve">CONCLUIDO	</t>
        </is>
      </c>
      <c r="D2351" t="n">
        <v>4.8516</v>
      </c>
      <c r="E2351" t="n">
        <v>20.61</v>
      </c>
      <c r="F2351" t="n">
        <v>17.46</v>
      </c>
      <c r="G2351" t="n">
        <v>149.7</v>
      </c>
      <c r="H2351" t="n">
        <v>1.98</v>
      </c>
      <c r="I2351" t="n">
        <v>7</v>
      </c>
      <c r="J2351" t="n">
        <v>323.62</v>
      </c>
      <c r="K2351" t="n">
        <v>59.19</v>
      </c>
      <c r="L2351" t="n">
        <v>36</v>
      </c>
      <c r="M2351" t="n">
        <v>5</v>
      </c>
      <c r="N2351" t="n">
        <v>98.42</v>
      </c>
      <c r="O2351" t="n">
        <v>40147.11</v>
      </c>
      <c r="P2351" t="n">
        <v>268.2</v>
      </c>
      <c r="Q2351" t="n">
        <v>444.55</v>
      </c>
      <c r="R2351" t="n">
        <v>66.83</v>
      </c>
      <c r="S2351" t="n">
        <v>48.21</v>
      </c>
      <c r="T2351" t="n">
        <v>3384.31</v>
      </c>
      <c r="U2351" t="n">
        <v>0.72</v>
      </c>
      <c r="V2351" t="n">
        <v>0.78</v>
      </c>
      <c r="W2351" t="n">
        <v>0.17</v>
      </c>
      <c r="X2351" t="n">
        <v>0.19</v>
      </c>
      <c r="Y2351" t="n">
        <v>1</v>
      </c>
      <c r="Z2351" t="n">
        <v>10</v>
      </c>
    </row>
    <row r="2352">
      <c r="A2352" t="n">
        <v>141</v>
      </c>
      <c r="B2352" t="n">
        <v>130</v>
      </c>
      <c r="C2352" t="inlineStr">
        <is>
          <t xml:space="preserve">CONCLUIDO	</t>
        </is>
      </c>
      <c r="D2352" t="n">
        <v>4.8552</v>
      </c>
      <c r="E2352" t="n">
        <v>20.6</v>
      </c>
      <c r="F2352" t="n">
        <v>17.45</v>
      </c>
      <c r="G2352" t="n">
        <v>149.57</v>
      </c>
      <c r="H2352" t="n">
        <v>1.99</v>
      </c>
      <c r="I2352" t="n">
        <v>7</v>
      </c>
      <c r="J2352" t="n">
        <v>324.19</v>
      </c>
      <c r="K2352" t="n">
        <v>59.19</v>
      </c>
      <c r="L2352" t="n">
        <v>36.25</v>
      </c>
      <c r="M2352" t="n">
        <v>5</v>
      </c>
      <c r="N2352" t="n">
        <v>98.75</v>
      </c>
      <c r="O2352" t="n">
        <v>40217.75</v>
      </c>
      <c r="P2352" t="n">
        <v>268.18</v>
      </c>
      <c r="Q2352" t="n">
        <v>444.55</v>
      </c>
      <c r="R2352" t="n">
        <v>66.23</v>
      </c>
      <c r="S2352" t="n">
        <v>48.21</v>
      </c>
      <c r="T2352" t="n">
        <v>3084.62</v>
      </c>
      <c r="U2352" t="n">
        <v>0.73</v>
      </c>
      <c r="V2352" t="n">
        <v>0.78</v>
      </c>
      <c r="W2352" t="n">
        <v>0.18</v>
      </c>
      <c r="X2352" t="n">
        <v>0.17</v>
      </c>
      <c r="Y2352" t="n">
        <v>1</v>
      </c>
      <c r="Z2352" t="n">
        <v>10</v>
      </c>
    </row>
    <row r="2353">
      <c r="A2353" t="n">
        <v>142</v>
      </c>
      <c r="B2353" t="n">
        <v>130</v>
      </c>
      <c r="C2353" t="inlineStr">
        <is>
          <t xml:space="preserve">CONCLUIDO	</t>
        </is>
      </c>
      <c r="D2353" t="n">
        <v>4.8555</v>
      </c>
      <c r="E2353" t="n">
        <v>20.6</v>
      </c>
      <c r="F2353" t="n">
        <v>17.45</v>
      </c>
      <c r="G2353" t="n">
        <v>149.55</v>
      </c>
      <c r="H2353" t="n">
        <v>2</v>
      </c>
      <c r="I2353" t="n">
        <v>7</v>
      </c>
      <c r="J2353" t="n">
        <v>324.76</v>
      </c>
      <c r="K2353" t="n">
        <v>59.19</v>
      </c>
      <c r="L2353" t="n">
        <v>36.5</v>
      </c>
      <c r="M2353" t="n">
        <v>5</v>
      </c>
      <c r="N2353" t="n">
        <v>99.06999999999999</v>
      </c>
      <c r="O2353" t="n">
        <v>40288.55</v>
      </c>
      <c r="P2353" t="n">
        <v>268.23</v>
      </c>
      <c r="Q2353" t="n">
        <v>444.55</v>
      </c>
      <c r="R2353" t="n">
        <v>66.20999999999999</v>
      </c>
      <c r="S2353" t="n">
        <v>48.21</v>
      </c>
      <c r="T2353" t="n">
        <v>3074.11</v>
      </c>
      <c r="U2353" t="n">
        <v>0.73</v>
      </c>
      <c r="V2353" t="n">
        <v>0.78</v>
      </c>
      <c r="W2353" t="n">
        <v>0.17</v>
      </c>
      <c r="X2353" t="n">
        <v>0.17</v>
      </c>
      <c r="Y2353" t="n">
        <v>1</v>
      </c>
      <c r="Z2353" t="n">
        <v>10</v>
      </c>
    </row>
    <row r="2354">
      <c r="A2354" t="n">
        <v>143</v>
      </c>
      <c r="B2354" t="n">
        <v>130</v>
      </c>
      <c r="C2354" t="inlineStr">
        <is>
          <t xml:space="preserve">CONCLUIDO	</t>
        </is>
      </c>
      <c r="D2354" t="n">
        <v>4.8525</v>
      </c>
      <c r="E2354" t="n">
        <v>20.61</v>
      </c>
      <c r="F2354" t="n">
        <v>17.46</v>
      </c>
      <c r="G2354" t="n">
        <v>149.66</v>
      </c>
      <c r="H2354" t="n">
        <v>2.01</v>
      </c>
      <c r="I2354" t="n">
        <v>7</v>
      </c>
      <c r="J2354" t="n">
        <v>325.34</v>
      </c>
      <c r="K2354" t="n">
        <v>59.19</v>
      </c>
      <c r="L2354" t="n">
        <v>36.75</v>
      </c>
      <c r="M2354" t="n">
        <v>5</v>
      </c>
      <c r="N2354" t="n">
        <v>99.40000000000001</v>
      </c>
      <c r="O2354" t="n">
        <v>40359.5</v>
      </c>
      <c r="P2354" t="n">
        <v>268.08</v>
      </c>
      <c r="Q2354" t="n">
        <v>444.55</v>
      </c>
      <c r="R2354" t="n">
        <v>66.65000000000001</v>
      </c>
      <c r="S2354" t="n">
        <v>48.21</v>
      </c>
      <c r="T2354" t="n">
        <v>3295.94</v>
      </c>
      <c r="U2354" t="n">
        <v>0.72</v>
      </c>
      <c r="V2354" t="n">
        <v>0.78</v>
      </c>
      <c r="W2354" t="n">
        <v>0.17</v>
      </c>
      <c r="X2354" t="n">
        <v>0.18</v>
      </c>
      <c r="Y2354" t="n">
        <v>1</v>
      </c>
      <c r="Z2354" t="n">
        <v>10</v>
      </c>
    </row>
    <row r="2355">
      <c r="A2355" t="n">
        <v>144</v>
      </c>
      <c r="B2355" t="n">
        <v>130</v>
      </c>
      <c r="C2355" t="inlineStr">
        <is>
          <t xml:space="preserve">CONCLUIDO	</t>
        </is>
      </c>
      <c r="D2355" t="n">
        <v>4.8576</v>
      </c>
      <c r="E2355" t="n">
        <v>20.59</v>
      </c>
      <c r="F2355" t="n">
        <v>17.44</v>
      </c>
      <c r="G2355" t="n">
        <v>149.48</v>
      </c>
      <c r="H2355" t="n">
        <v>2.02</v>
      </c>
      <c r="I2355" t="n">
        <v>7</v>
      </c>
      <c r="J2355" t="n">
        <v>325.92</v>
      </c>
      <c r="K2355" t="n">
        <v>59.19</v>
      </c>
      <c r="L2355" t="n">
        <v>37</v>
      </c>
      <c r="M2355" t="n">
        <v>5</v>
      </c>
      <c r="N2355" t="n">
        <v>99.72</v>
      </c>
      <c r="O2355" t="n">
        <v>40430.6</v>
      </c>
      <c r="P2355" t="n">
        <v>267.45</v>
      </c>
      <c r="Q2355" t="n">
        <v>444.55</v>
      </c>
      <c r="R2355" t="n">
        <v>65.81999999999999</v>
      </c>
      <c r="S2355" t="n">
        <v>48.21</v>
      </c>
      <c r="T2355" t="n">
        <v>2877.9</v>
      </c>
      <c r="U2355" t="n">
        <v>0.73</v>
      </c>
      <c r="V2355" t="n">
        <v>0.78</v>
      </c>
      <c r="W2355" t="n">
        <v>0.18</v>
      </c>
      <c r="X2355" t="n">
        <v>0.16</v>
      </c>
      <c r="Y2355" t="n">
        <v>1</v>
      </c>
      <c r="Z2355" t="n">
        <v>10</v>
      </c>
    </row>
    <row r="2356">
      <c r="A2356" t="n">
        <v>145</v>
      </c>
      <c r="B2356" t="n">
        <v>130</v>
      </c>
      <c r="C2356" t="inlineStr">
        <is>
          <t xml:space="preserve">CONCLUIDO	</t>
        </is>
      </c>
      <c r="D2356" t="n">
        <v>4.8585</v>
      </c>
      <c r="E2356" t="n">
        <v>20.58</v>
      </c>
      <c r="F2356" t="n">
        <v>17.44</v>
      </c>
      <c r="G2356" t="n">
        <v>149.45</v>
      </c>
      <c r="H2356" t="n">
        <v>2.03</v>
      </c>
      <c r="I2356" t="n">
        <v>7</v>
      </c>
      <c r="J2356" t="n">
        <v>326.49</v>
      </c>
      <c r="K2356" t="n">
        <v>59.19</v>
      </c>
      <c r="L2356" t="n">
        <v>37.25</v>
      </c>
      <c r="M2356" t="n">
        <v>5</v>
      </c>
      <c r="N2356" t="n">
        <v>100.05</v>
      </c>
      <c r="O2356" t="n">
        <v>40501.85</v>
      </c>
      <c r="P2356" t="n">
        <v>266.89</v>
      </c>
      <c r="Q2356" t="n">
        <v>444.55</v>
      </c>
      <c r="R2356" t="n">
        <v>65.73999999999999</v>
      </c>
      <c r="S2356" t="n">
        <v>48.21</v>
      </c>
      <c r="T2356" t="n">
        <v>2841.36</v>
      </c>
      <c r="U2356" t="n">
        <v>0.73</v>
      </c>
      <c r="V2356" t="n">
        <v>0.78</v>
      </c>
      <c r="W2356" t="n">
        <v>0.18</v>
      </c>
      <c r="X2356" t="n">
        <v>0.16</v>
      </c>
      <c r="Y2356" t="n">
        <v>1</v>
      </c>
      <c r="Z2356" t="n">
        <v>10</v>
      </c>
    </row>
    <row r="2357">
      <c r="A2357" t="n">
        <v>146</v>
      </c>
      <c r="B2357" t="n">
        <v>130</v>
      </c>
      <c r="C2357" t="inlineStr">
        <is>
          <t xml:space="preserve">CONCLUIDO	</t>
        </is>
      </c>
      <c r="D2357" t="n">
        <v>4.8563</v>
      </c>
      <c r="E2357" t="n">
        <v>20.59</v>
      </c>
      <c r="F2357" t="n">
        <v>17.44</v>
      </c>
      <c r="G2357" t="n">
        <v>149.53</v>
      </c>
      <c r="H2357" t="n">
        <v>2.04</v>
      </c>
      <c r="I2357" t="n">
        <v>7</v>
      </c>
      <c r="J2357" t="n">
        <v>327.07</v>
      </c>
      <c r="K2357" t="n">
        <v>59.19</v>
      </c>
      <c r="L2357" t="n">
        <v>37.5</v>
      </c>
      <c r="M2357" t="n">
        <v>5</v>
      </c>
      <c r="N2357" t="n">
        <v>100.38</v>
      </c>
      <c r="O2357" t="n">
        <v>40573.27</v>
      </c>
      <c r="P2357" t="n">
        <v>266.29</v>
      </c>
      <c r="Q2357" t="n">
        <v>444.55</v>
      </c>
      <c r="R2357" t="n">
        <v>66.05</v>
      </c>
      <c r="S2357" t="n">
        <v>48.21</v>
      </c>
      <c r="T2357" t="n">
        <v>2996.01</v>
      </c>
      <c r="U2357" t="n">
        <v>0.73</v>
      </c>
      <c r="V2357" t="n">
        <v>0.78</v>
      </c>
      <c r="W2357" t="n">
        <v>0.18</v>
      </c>
      <c r="X2357" t="n">
        <v>0.17</v>
      </c>
      <c r="Y2357" t="n">
        <v>1</v>
      </c>
      <c r="Z2357" t="n">
        <v>10</v>
      </c>
    </row>
    <row r="2358">
      <c r="A2358" t="n">
        <v>147</v>
      </c>
      <c r="B2358" t="n">
        <v>130</v>
      </c>
      <c r="C2358" t="inlineStr">
        <is>
          <t xml:space="preserve">CONCLUIDO	</t>
        </is>
      </c>
      <c r="D2358" t="n">
        <v>4.8627</v>
      </c>
      <c r="E2358" t="n">
        <v>20.56</v>
      </c>
      <c r="F2358" t="n">
        <v>17.42</v>
      </c>
      <c r="G2358" t="n">
        <v>149.29</v>
      </c>
      <c r="H2358" t="n">
        <v>2.05</v>
      </c>
      <c r="I2358" t="n">
        <v>7</v>
      </c>
      <c r="J2358" t="n">
        <v>327.65</v>
      </c>
      <c r="K2358" t="n">
        <v>59.19</v>
      </c>
      <c r="L2358" t="n">
        <v>37.75</v>
      </c>
      <c r="M2358" t="n">
        <v>5</v>
      </c>
      <c r="N2358" t="n">
        <v>100.71</v>
      </c>
      <c r="O2358" t="n">
        <v>40644.83</v>
      </c>
      <c r="P2358" t="n">
        <v>265.05</v>
      </c>
      <c r="Q2358" t="n">
        <v>444.55</v>
      </c>
      <c r="R2358" t="n">
        <v>65.06999999999999</v>
      </c>
      <c r="S2358" t="n">
        <v>48.21</v>
      </c>
      <c r="T2358" t="n">
        <v>2503</v>
      </c>
      <c r="U2358" t="n">
        <v>0.74</v>
      </c>
      <c r="V2358" t="n">
        <v>0.78</v>
      </c>
      <c r="W2358" t="n">
        <v>0.18</v>
      </c>
      <c r="X2358" t="n">
        <v>0.14</v>
      </c>
      <c r="Y2358" t="n">
        <v>1</v>
      </c>
      <c r="Z2358" t="n">
        <v>10</v>
      </c>
    </row>
    <row r="2359">
      <c r="A2359" t="n">
        <v>148</v>
      </c>
      <c r="B2359" t="n">
        <v>130</v>
      </c>
      <c r="C2359" t="inlineStr">
        <is>
          <t xml:space="preserve">CONCLUIDO	</t>
        </is>
      </c>
      <c r="D2359" t="n">
        <v>4.8814</v>
      </c>
      <c r="E2359" t="n">
        <v>20.49</v>
      </c>
      <c r="F2359" t="n">
        <v>17.39</v>
      </c>
      <c r="G2359" t="n">
        <v>173.88</v>
      </c>
      <c r="H2359" t="n">
        <v>2.06</v>
      </c>
      <c r="I2359" t="n">
        <v>6</v>
      </c>
      <c r="J2359" t="n">
        <v>328.23</v>
      </c>
      <c r="K2359" t="n">
        <v>59.19</v>
      </c>
      <c r="L2359" t="n">
        <v>38</v>
      </c>
      <c r="M2359" t="n">
        <v>4</v>
      </c>
      <c r="N2359" t="n">
        <v>101.04</v>
      </c>
      <c r="O2359" t="n">
        <v>40716.56</v>
      </c>
      <c r="P2359" t="n">
        <v>264.94</v>
      </c>
      <c r="Q2359" t="n">
        <v>444.55</v>
      </c>
      <c r="R2359" t="n">
        <v>64.23999999999999</v>
      </c>
      <c r="S2359" t="n">
        <v>48.21</v>
      </c>
      <c r="T2359" t="n">
        <v>2093.44</v>
      </c>
      <c r="U2359" t="n">
        <v>0.75</v>
      </c>
      <c r="V2359" t="n">
        <v>0.78</v>
      </c>
      <c r="W2359" t="n">
        <v>0.17</v>
      </c>
      <c r="X2359" t="n">
        <v>0.11</v>
      </c>
      <c r="Y2359" t="n">
        <v>1</v>
      </c>
      <c r="Z2359" t="n">
        <v>10</v>
      </c>
    </row>
    <row r="2360">
      <c r="A2360" t="n">
        <v>149</v>
      </c>
      <c r="B2360" t="n">
        <v>130</v>
      </c>
      <c r="C2360" t="inlineStr">
        <is>
          <t xml:space="preserve">CONCLUIDO	</t>
        </is>
      </c>
      <c r="D2360" t="n">
        <v>4.876</v>
      </c>
      <c r="E2360" t="n">
        <v>20.51</v>
      </c>
      <c r="F2360" t="n">
        <v>17.41</v>
      </c>
      <c r="G2360" t="n">
        <v>174.1</v>
      </c>
      <c r="H2360" t="n">
        <v>2.07</v>
      </c>
      <c r="I2360" t="n">
        <v>6</v>
      </c>
      <c r="J2360" t="n">
        <v>328.82</v>
      </c>
      <c r="K2360" t="n">
        <v>59.19</v>
      </c>
      <c r="L2360" t="n">
        <v>38.25</v>
      </c>
      <c r="M2360" t="n">
        <v>4</v>
      </c>
      <c r="N2360" t="n">
        <v>101.37</v>
      </c>
      <c r="O2360" t="n">
        <v>40788.44</v>
      </c>
      <c r="P2360" t="n">
        <v>265.59</v>
      </c>
      <c r="Q2360" t="n">
        <v>444.55</v>
      </c>
      <c r="R2360" t="n">
        <v>65.06999999999999</v>
      </c>
      <c r="S2360" t="n">
        <v>48.21</v>
      </c>
      <c r="T2360" t="n">
        <v>2510.4</v>
      </c>
      <c r="U2360" t="n">
        <v>0.74</v>
      </c>
      <c r="V2360" t="n">
        <v>0.78</v>
      </c>
      <c r="W2360" t="n">
        <v>0.17</v>
      </c>
      <c r="X2360" t="n">
        <v>0.13</v>
      </c>
      <c r="Y2360" t="n">
        <v>1</v>
      </c>
      <c r="Z2360" t="n">
        <v>10</v>
      </c>
    </row>
    <row r="2361">
      <c r="A2361" t="n">
        <v>150</v>
      </c>
      <c r="B2361" t="n">
        <v>130</v>
      </c>
      <c r="C2361" t="inlineStr">
        <is>
          <t xml:space="preserve">CONCLUIDO	</t>
        </is>
      </c>
      <c r="D2361" t="n">
        <v>4.8697</v>
      </c>
      <c r="E2361" t="n">
        <v>20.54</v>
      </c>
      <c r="F2361" t="n">
        <v>17.44</v>
      </c>
      <c r="G2361" t="n">
        <v>174.37</v>
      </c>
      <c r="H2361" t="n">
        <v>2.08</v>
      </c>
      <c r="I2361" t="n">
        <v>6</v>
      </c>
      <c r="J2361" t="n">
        <v>329.4</v>
      </c>
      <c r="K2361" t="n">
        <v>59.19</v>
      </c>
      <c r="L2361" t="n">
        <v>38.5</v>
      </c>
      <c r="M2361" t="n">
        <v>4</v>
      </c>
      <c r="N2361" t="n">
        <v>101.71</v>
      </c>
      <c r="O2361" t="n">
        <v>40860.49</v>
      </c>
      <c r="P2361" t="n">
        <v>266.32</v>
      </c>
      <c r="Q2361" t="n">
        <v>444.57</v>
      </c>
      <c r="R2361" t="n">
        <v>65.95</v>
      </c>
      <c r="S2361" t="n">
        <v>48.21</v>
      </c>
      <c r="T2361" t="n">
        <v>2948.96</v>
      </c>
      <c r="U2361" t="n">
        <v>0.73</v>
      </c>
      <c r="V2361" t="n">
        <v>0.78</v>
      </c>
      <c r="W2361" t="n">
        <v>0.17</v>
      </c>
      <c r="X2361" t="n">
        <v>0.16</v>
      </c>
      <c r="Y2361" t="n">
        <v>1</v>
      </c>
      <c r="Z2361" t="n">
        <v>10</v>
      </c>
    </row>
    <row r="2362">
      <c r="A2362" t="n">
        <v>151</v>
      </c>
      <c r="B2362" t="n">
        <v>130</v>
      </c>
      <c r="C2362" t="inlineStr">
        <is>
          <t xml:space="preserve">CONCLUIDO	</t>
        </is>
      </c>
      <c r="D2362" t="n">
        <v>4.8741</v>
      </c>
      <c r="E2362" t="n">
        <v>20.52</v>
      </c>
      <c r="F2362" t="n">
        <v>17.42</v>
      </c>
      <c r="G2362" t="n">
        <v>174.18</v>
      </c>
      <c r="H2362" t="n">
        <v>2.09</v>
      </c>
      <c r="I2362" t="n">
        <v>6</v>
      </c>
      <c r="J2362" t="n">
        <v>329.99</v>
      </c>
      <c r="K2362" t="n">
        <v>59.19</v>
      </c>
      <c r="L2362" t="n">
        <v>38.75</v>
      </c>
      <c r="M2362" t="n">
        <v>4</v>
      </c>
      <c r="N2362" t="n">
        <v>102.04</v>
      </c>
      <c r="O2362" t="n">
        <v>40932.69</v>
      </c>
      <c r="P2362" t="n">
        <v>266.3</v>
      </c>
      <c r="Q2362" t="n">
        <v>444.55</v>
      </c>
      <c r="R2362" t="n">
        <v>65.2</v>
      </c>
      <c r="S2362" t="n">
        <v>48.21</v>
      </c>
      <c r="T2362" t="n">
        <v>2576.66</v>
      </c>
      <c r="U2362" t="n">
        <v>0.74</v>
      </c>
      <c r="V2362" t="n">
        <v>0.78</v>
      </c>
      <c r="W2362" t="n">
        <v>0.17</v>
      </c>
      <c r="X2362" t="n">
        <v>0.14</v>
      </c>
      <c r="Y2362" t="n">
        <v>1</v>
      </c>
      <c r="Z2362" t="n">
        <v>10</v>
      </c>
    </row>
    <row r="2363">
      <c r="A2363" t="n">
        <v>152</v>
      </c>
      <c r="B2363" t="n">
        <v>130</v>
      </c>
      <c r="C2363" t="inlineStr">
        <is>
          <t xml:space="preserve">CONCLUIDO	</t>
        </is>
      </c>
      <c r="D2363" t="n">
        <v>4.8773</v>
      </c>
      <c r="E2363" t="n">
        <v>20.5</v>
      </c>
      <c r="F2363" t="n">
        <v>17.4</v>
      </c>
      <c r="G2363" t="n">
        <v>174.05</v>
      </c>
      <c r="H2363" t="n">
        <v>2.1</v>
      </c>
      <c r="I2363" t="n">
        <v>6</v>
      </c>
      <c r="J2363" t="n">
        <v>330.57</v>
      </c>
      <c r="K2363" t="n">
        <v>59.19</v>
      </c>
      <c r="L2363" t="n">
        <v>39</v>
      </c>
      <c r="M2363" t="n">
        <v>4</v>
      </c>
      <c r="N2363" t="n">
        <v>102.38</v>
      </c>
      <c r="O2363" t="n">
        <v>41005.06</v>
      </c>
      <c r="P2363" t="n">
        <v>266.37</v>
      </c>
      <c r="Q2363" t="n">
        <v>444.55</v>
      </c>
      <c r="R2363" t="n">
        <v>64.77</v>
      </c>
      <c r="S2363" t="n">
        <v>48.21</v>
      </c>
      <c r="T2363" t="n">
        <v>2358.09</v>
      </c>
      <c r="U2363" t="n">
        <v>0.74</v>
      </c>
      <c r="V2363" t="n">
        <v>0.78</v>
      </c>
      <c r="W2363" t="n">
        <v>0.17</v>
      </c>
      <c r="X2363" t="n">
        <v>0.13</v>
      </c>
      <c r="Y2363" t="n">
        <v>1</v>
      </c>
      <c r="Z2363" t="n">
        <v>10</v>
      </c>
    </row>
    <row r="2364">
      <c r="A2364" t="n">
        <v>153</v>
      </c>
      <c r="B2364" t="n">
        <v>130</v>
      </c>
      <c r="C2364" t="inlineStr">
        <is>
          <t xml:space="preserve">CONCLUIDO	</t>
        </is>
      </c>
      <c r="D2364" t="n">
        <v>4.8749</v>
      </c>
      <c r="E2364" t="n">
        <v>20.51</v>
      </c>
      <c r="F2364" t="n">
        <v>17.41</v>
      </c>
      <c r="G2364" t="n">
        <v>174.15</v>
      </c>
      <c r="H2364" t="n">
        <v>2.11</v>
      </c>
      <c r="I2364" t="n">
        <v>6</v>
      </c>
      <c r="J2364" t="n">
        <v>331.16</v>
      </c>
      <c r="K2364" t="n">
        <v>59.19</v>
      </c>
      <c r="L2364" t="n">
        <v>39.25</v>
      </c>
      <c r="M2364" t="n">
        <v>4</v>
      </c>
      <c r="N2364" t="n">
        <v>102.72</v>
      </c>
      <c r="O2364" t="n">
        <v>41077.58</v>
      </c>
      <c r="P2364" t="n">
        <v>267.04</v>
      </c>
      <c r="Q2364" t="n">
        <v>444.55</v>
      </c>
      <c r="R2364" t="n">
        <v>65.12</v>
      </c>
      <c r="S2364" t="n">
        <v>48.21</v>
      </c>
      <c r="T2364" t="n">
        <v>2534.91</v>
      </c>
      <c r="U2364" t="n">
        <v>0.74</v>
      </c>
      <c r="V2364" t="n">
        <v>0.78</v>
      </c>
      <c r="W2364" t="n">
        <v>0.17</v>
      </c>
      <c r="X2364" t="n">
        <v>0.14</v>
      </c>
      <c r="Y2364" t="n">
        <v>1</v>
      </c>
      <c r="Z2364" t="n">
        <v>10</v>
      </c>
    </row>
    <row r="2365">
      <c r="A2365" t="n">
        <v>154</v>
      </c>
      <c r="B2365" t="n">
        <v>130</v>
      </c>
      <c r="C2365" t="inlineStr">
        <is>
          <t xml:space="preserve">CONCLUIDO	</t>
        </is>
      </c>
      <c r="D2365" t="n">
        <v>4.873</v>
      </c>
      <c r="E2365" t="n">
        <v>20.52</v>
      </c>
      <c r="F2365" t="n">
        <v>17.42</v>
      </c>
      <c r="G2365" t="n">
        <v>174.23</v>
      </c>
      <c r="H2365" t="n">
        <v>2.12</v>
      </c>
      <c r="I2365" t="n">
        <v>6</v>
      </c>
      <c r="J2365" t="n">
        <v>331.75</v>
      </c>
      <c r="K2365" t="n">
        <v>59.19</v>
      </c>
      <c r="L2365" t="n">
        <v>39.5</v>
      </c>
      <c r="M2365" t="n">
        <v>4</v>
      </c>
      <c r="N2365" t="n">
        <v>103.06</v>
      </c>
      <c r="O2365" t="n">
        <v>41150.28</v>
      </c>
      <c r="P2365" t="n">
        <v>267.77</v>
      </c>
      <c r="Q2365" t="n">
        <v>444.57</v>
      </c>
      <c r="R2365" t="n">
        <v>65.39</v>
      </c>
      <c r="S2365" t="n">
        <v>48.21</v>
      </c>
      <c r="T2365" t="n">
        <v>2668.52</v>
      </c>
      <c r="U2365" t="n">
        <v>0.74</v>
      </c>
      <c r="V2365" t="n">
        <v>0.78</v>
      </c>
      <c r="W2365" t="n">
        <v>0.17</v>
      </c>
      <c r="X2365" t="n">
        <v>0.15</v>
      </c>
      <c r="Y2365" t="n">
        <v>1</v>
      </c>
      <c r="Z2365" t="n">
        <v>10</v>
      </c>
    </row>
    <row r="2366">
      <c r="A2366" t="n">
        <v>155</v>
      </c>
      <c r="B2366" t="n">
        <v>130</v>
      </c>
      <c r="C2366" t="inlineStr">
        <is>
          <t xml:space="preserve">CONCLUIDO	</t>
        </is>
      </c>
      <c r="D2366" t="n">
        <v>4.8745</v>
      </c>
      <c r="E2366" t="n">
        <v>20.51</v>
      </c>
      <c r="F2366" t="n">
        <v>17.42</v>
      </c>
      <c r="G2366" t="n">
        <v>174.16</v>
      </c>
      <c r="H2366" t="n">
        <v>2.13</v>
      </c>
      <c r="I2366" t="n">
        <v>6</v>
      </c>
      <c r="J2366" t="n">
        <v>332.34</v>
      </c>
      <c r="K2366" t="n">
        <v>59.19</v>
      </c>
      <c r="L2366" t="n">
        <v>39.75</v>
      </c>
      <c r="M2366" t="n">
        <v>4</v>
      </c>
      <c r="N2366" t="n">
        <v>103.4</v>
      </c>
      <c r="O2366" t="n">
        <v>41223.13</v>
      </c>
      <c r="P2366" t="n">
        <v>268.54</v>
      </c>
      <c r="Q2366" t="n">
        <v>444.55</v>
      </c>
      <c r="R2366" t="n">
        <v>65.18000000000001</v>
      </c>
      <c r="S2366" t="n">
        <v>48.21</v>
      </c>
      <c r="T2366" t="n">
        <v>2566.31</v>
      </c>
      <c r="U2366" t="n">
        <v>0.74</v>
      </c>
      <c r="V2366" t="n">
        <v>0.78</v>
      </c>
      <c r="W2366" t="n">
        <v>0.17</v>
      </c>
      <c r="X2366" t="n">
        <v>0.14</v>
      </c>
      <c r="Y2366" t="n">
        <v>1</v>
      </c>
      <c r="Z2366" t="n">
        <v>10</v>
      </c>
    </row>
    <row r="2367">
      <c r="A2367" t="n">
        <v>156</v>
      </c>
      <c r="B2367" t="n">
        <v>130</v>
      </c>
      <c r="C2367" t="inlineStr">
        <is>
          <t xml:space="preserve">CONCLUIDO	</t>
        </is>
      </c>
      <c r="D2367" t="n">
        <v>4.8754</v>
      </c>
      <c r="E2367" t="n">
        <v>20.51</v>
      </c>
      <c r="F2367" t="n">
        <v>17.41</v>
      </c>
      <c r="G2367" t="n">
        <v>174.13</v>
      </c>
      <c r="H2367" t="n">
        <v>2.14</v>
      </c>
      <c r="I2367" t="n">
        <v>6</v>
      </c>
      <c r="J2367" t="n">
        <v>332.93</v>
      </c>
      <c r="K2367" t="n">
        <v>59.19</v>
      </c>
      <c r="L2367" t="n">
        <v>40</v>
      </c>
      <c r="M2367" t="n">
        <v>4</v>
      </c>
      <c r="N2367" t="n">
        <v>103.74</v>
      </c>
      <c r="O2367" t="n">
        <v>41296.16</v>
      </c>
      <c r="P2367" t="n">
        <v>268.66</v>
      </c>
      <c r="Q2367" t="n">
        <v>444.55</v>
      </c>
      <c r="R2367" t="n">
        <v>65.04000000000001</v>
      </c>
      <c r="S2367" t="n">
        <v>48.21</v>
      </c>
      <c r="T2367" t="n">
        <v>2495.08</v>
      </c>
      <c r="U2367" t="n">
        <v>0.74</v>
      </c>
      <c r="V2367" t="n">
        <v>0.78</v>
      </c>
      <c r="W2367" t="n">
        <v>0.17</v>
      </c>
      <c r="X2367" t="n">
        <v>0.14</v>
      </c>
      <c r="Y2367" t="n">
        <v>1</v>
      </c>
      <c r="Z2367" t="n">
        <v>10</v>
      </c>
    </row>
    <row r="2368">
      <c r="A2368" t="n">
        <v>0</v>
      </c>
      <c r="B2368" t="n">
        <v>75</v>
      </c>
      <c r="C2368" t="inlineStr">
        <is>
          <t xml:space="preserve">CONCLUIDO	</t>
        </is>
      </c>
      <c r="D2368" t="n">
        <v>3.1887</v>
      </c>
      <c r="E2368" t="n">
        <v>31.36</v>
      </c>
      <c r="F2368" t="n">
        <v>23.07</v>
      </c>
      <c r="G2368" t="n">
        <v>7.02</v>
      </c>
      <c r="H2368" t="n">
        <v>0.12</v>
      </c>
      <c r="I2368" t="n">
        <v>197</v>
      </c>
      <c r="J2368" t="n">
        <v>150.44</v>
      </c>
      <c r="K2368" t="n">
        <v>49.1</v>
      </c>
      <c r="L2368" t="n">
        <v>1</v>
      </c>
      <c r="M2368" t="n">
        <v>195</v>
      </c>
      <c r="N2368" t="n">
        <v>25.34</v>
      </c>
      <c r="O2368" t="n">
        <v>18787.76</v>
      </c>
      <c r="P2368" t="n">
        <v>270.74</v>
      </c>
      <c r="Q2368" t="n">
        <v>444.68</v>
      </c>
      <c r="R2368" t="n">
        <v>249.85</v>
      </c>
      <c r="S2368" t="n">
        <v>48.21</v>
      </c>
      <c r="T2368" t="n">
        <v>93942.89</v>
      </c>
      <c r="U2368" t="n">
        <v>0.19</v>
      </c>
      <c r="V2368" t="n">
        <v>0.59</v>
      </c>
      <c r="W2368" t="n">
        <v>0.47</v>
      </c>
      <c r="X2368" t="n">
        <v>5.78</v>
      </c>
      <c r="Y2368" t="n">
        <v>1</v>
      </c>
      <c r="Z2368" t="n">
        <v>10</v>
      </c>
    </row>
    <row r="2369">
      <c r="A2369" t="n">
        <v>1</v>
      </c>
      <c r="B2369" t="n">
        <v>75</v>
      </c>
      <c r="C2369" t="inlineStr">
        <is>
          <t xml:space="preserve">CONCLUIDO	</t>
        </is>
      </c>
      <c r="D2369" t="n">
        <v>3.5412</v>
      </c>
      <c r="E2369" t="n">
        <v>28.24</v>
      </c>
      <c r="F2369" t="n">
        <v>21.5</v>
      </c>
      <c r="G2369" t="n">
        <v>8.84</v>
      </c>
      <c r="H2369" t="n">
        <v>0.15</v>
      </c>
      <c r="I2369" t="n">
        <v>146</v>
      </c>
      <c r="J2369" t="n">
        <v>150.78</v>
      </c>
      <c r="K2369" t="n">
        <v>49.1</v>
      </c>
      <c r="L2369" t="n">
        <v>1.25</v>
      </c>
      <c r="M2369" t="n">
        <v>144</v>
      </c>
      <c r="N2369" t="n">
        <v>25.44</v>
      </c>
      <c r="O2369" t="n">
        <v>18830.65</v>
      </c>
      <c r="P2369" t="n">
        <v>251.67</v>
      </c>
      <c r="Q2369" t="n">
        <v>444.59</v>
      </c>
      <c r="R2369" t="n">
        <v>198.25</v>
      </c>
      <c r="S2369" t="n">
        <v>48.21</v>
      </c>
      <c r="T2369" t="n">
        <v>68402.23</v>
      </c>
      <c r="U2369" t="n">
        <v>0.24</v>
      </c>
      <c r="V2369" t="n">
        <v>0.63</v>
      </c>
      <c r="W2369" t="n">
        <v>0.4</v>
      </c>
      <c r="X2369" t="n">
        <v>4.22</v>
      </c>
      <c r="Y2369" t="n">
        <v>1</v>
      </c>
      <c r="Z2369" t="n">
        <v>10</v>
      </c>
    </row>
    <row r="2370">
      <c r="A2370" t="n">
        <v>2</v>
      </c>
      <c r="B2370" t="n">
        <v>75</v>
      </c>
      <c r="C2370" t="inlineStr">
        <is>
          <t xml:space="preserve">CONCLUIDO	</t>
        </is>
      </c>
      <c r="D2370" t="n">
        <v>3.7752</v>
      </c>
      <c r="E2370" t="n">
        <v>26.49</v>
      </c>
      <c r="F2370" t="n">
        <v>20.64</v>
      </c>
      <c r="G2370" t="n">
        <v>10.58</v>
      </c>
      <c r="H2370" t="n">
        <v>0.18</v>
      </c>
      <c r="I2370" t="n">
        <v>117</v>
      </c>
      <c r="J2370" t="n">
        <v>151.13</v>
      </c>
      <c r="K2370" t="n">
        <v>49.1</v>
      </c>
      <c r="L2370" t="n">
        <v>1.5</v>
      </c>
      <c r="M2370" t="n">
        <v>115</v>
      </c>
      <c r="N2370" t="n">
        <v>25.54</v>
      </c>
      <c r="O2370" t="n">
        <v>18873.58</v>
      </c>
      <c r="P2370" t="n">
        <v>240.95</v>
      </c>
      <c r="Q2370" t="n">
        <v>444.61</v>
      </c>
      <c r="R2370" t="n">
        <v>170.17</v>
      </c>
      <c r="S2370" t="n">
        <v>48.21</v>
      </c>
      <c r="T2370" t="n">
        <v>54506.41</v>
      </c>
      <c r="U2370" t="n">
        <v>0.28</v>
      </c>
      <c r="V2370" t="n">
        <v>0.66</v>
      </c>
      <c r="W2370" t="n">
        <v>0.35</v>
      </c>
      <c r="X2370" t="n">
        <v>3.36</v>
      </c>
      <c r="Y2370" t="n">
        <v>1</v>
      </c>
      <c r="Z2370" t="n">
        <v>10</v>
      </c>
    </row>
    <row r="2371">
      <c r="A2371" t="n">
        <v>3</v>
      </c>
      <c r="B2371" t="n">
        <v>75</v>
      </c>
      <c r="C2371" t="inlineStr">
        <is>
          <t xml:space="preserve">CONCLUIDO	</t>
        </is>
      </c>
      <c r="D2371" t="n">
        <v>3.961</v>
      </c>
      <c r="E2371" t="n">
        <v>25.25</v>
      </c>
      <c r="F2371" t="n">
        <v>20.01</v>
      </c>
      <c r="G2371" t="n">
        <v>12.37</v>
      </c>
      <c r="H2371" t="n">
        <v>0.2</v>
      </c>
      <c r="I2371" t="n">
        <v>97</v>
      </c>
      <c r="J2371" t="n">
        <v>151.48</v>
      </c>
      <c r="K2371" t="n">
        <v>49.1</v>
      </c>
      <c r="L2371" t="n">
        <v>1.75</v>
      </c>
      <c r="M2371" t="n">
        <v>95</v>
      </c>
      <c r="N2371" t="n">
        <v>25.64</v>
      </c>
      <c r="O2371" t="n">
        <v>18916.54</v>
      </c>
      <c r="P2371" t="n">
        <v>233.03</v>
      </c>
      <c r="Q2371" t="n">
        <v>444.6</v>
      </c>
      <c r="R2371" t="n">
        <v>149.6</v>
      </c>
      <c r="S2371" t="n">
        <v>48.21</v>
      </c>
      <c r="T2371" t="n">
        <v>44318.84</v>
      </c>
      <c r="U2371" t="n">
        <v>0.32</v>
      </c>
      <c r="V2371" t="n">
        <v>0.68</v>
      </c>
      <c r="W2371" t="n">
        <v>0.32</v>
      </c>
      <c r="X2371" t="n">
        <v>2.73</v>
      </c>
      <c r="Y2371" t="n">
        <v>1</v>
      </c>
      <c r="Z2371" t="n">
        <v>10</v>
      </c>
    </row>
    <row r="2372">
      <c r="A2372" t="n">
        <v>4</v>
      </c>
      <c r="B2372" t="n">
        <v>75</v>
      </c>
      <c r="C2372" t="inlineStr">
        <is>
          <t xml:space="preserve">CONCLUIDO	</t>
        </is>
      </c>
      <c r="D2372" t="n">
        <v>4.0918</v>
      </c>
      <c r="E2372" t="n">
        <v>24.44</v>
      </c>
      <c r="F2372" t="n">
        <v>19.63</v>
      </c>
      <c r="G2372" t="n">
        <v>14.19</v>
      </c>
      <c r="H2372" t="n">
        <v>0.23</v>
      </c>
      <c r="I2372" t="n">
        <v>83</v>
      </c>
      <c r="J2372" t="n">
        <v>151.83</v>
      </c>
      <c r="K2372" t="n">
        <v>49.1</v>
      </c>
      <c r="L2372" t="n">
        <v>2</v>
      </c>
      <c r="M2372" t="n">
        <v>81</v>
      </c>
      <c r="N2372" t="n">
        <v>25.73</v>
      </c>
      <c r="O2372" t="n">
        <v>18959.54</v>
      </c>
      <c r="P2372" t="n">
        <v>227.95</v>
      </c>
      <c r="Q2372" t="n">
        <v>444.58</v>
      </c>
      <c r="R2372" t="n">
        <v>137.08</v>
      </c>
      <c r="S2372" t="n">
        <v>48.21</v>
      </c>
      <c r="T2372" t="n">
        <v>38129.49</v>
      </c>
      <c r="U2372" t="n">
        <v>0.35</v>
      </c>
      <c r="V2372" t="n">
        <v>0.7</v>
      </c>
      <c r="W2372" t="n">
        <v>0.3</v>
      </c>
      <c r="X2372" t="n">
        <v>2.35</v>
      </c>
      <c r="Y2372" t="n">
        <v>1</v>
      </c>
      <c r="Z2372" t="n">
        <v>10</v>
      </c>
    </row>
    <row r="2373">
      <c r="A2373" t="n">
        <v>5</v>
      </c>
      <c r="B2373" t="n">
        <v>75</v>
      </c>
      <c r="C2373" t="inlineStr">
        <is>
          <t xml:space="preserve">CONCLUIDO	</t>
        </is>
      </c>
      <c r="D2373" t="n">
        <v>4.197</v>
      </c>
      <c r="E2373" t="n">
        <v>23.83</v>
      </c>
      <c r="F2373" t="n">
        <v>19.32</v>
      </c>
      <c r="G2373" t="n">
        <v>15.88</v>
      </c>
      <c r="H2373" t="n">
        <v>0.26</v>
      </c>
      <c r="I2373" t="n">
        <v>73</v>
      </c>
      <c r="J2373" t="n">
        <v>152.18</v>
      </c>
      <c r="K2373" t="n">
        <v>49.1</v>
      </c>
      <c r="L2373" t="n">
        <v>2.25</v>
      </c>
      <c r="M2373" t="n">
        <v>71</v>
      </c>
      <c r="N2373" t="n">
        <v>25.83</v>
      </c>
      <c r="O2373" t="n">
        <v>19002.56</v>
      </c>
      <c r="P2373" t="n">
        <v>223.92</v>
      </c>
      <c r="Q2373" t="n">
        <v>444.63</v>
      </c>
      <c r="R2373" t="n">
        <v>127.23</v>
      </c>
      <c r="S2373" t="n">
        <v>48.21</v>
      </c>
      <c r="T2373" t="n">
        <v>33256.24</v>
      </c>
      <c r="U2373" t="n">
        <v>0.38</v>
      </c>
      <c r="V2373" t="n">
        <v>0.71</v>
      </c>
      <c r="W2373" t="n">
        <v>0.28</v>
      </c>
      <c r="X2373" t="n">
        <v>2.04</v>
      </c>
      <c r="Y2373" t="n">
        <v>1</v>
      </c>
      <c r="Z2373" t="n">
        <v>10</v>
      </c>
    </row>
    <row r="2374">
      <c r="A2374" t="n">
        <v>6</v>
      </c>
      <c r="B2374" t="n">
        <v>75</v>
      </c>
      <c r="C2374" t="inlineStr">
        <is>
          <t xml:space="preserve">CONCLUIDO	</t>
        </is>
      </c>
      <c r="D2374" t="n">
        <v>4.2839</v>
      </c>
      <c r="E2374" t="n">
        <v>23.34</v>
      </c>
      <c r="F2374" t="n">
        <v>19.08</v>
      </c>
      <c r="G2374" t="n">
        <v>17.61</v>
      </c>
      <c r="H2374" t="n">
        <v>0.29</v>
      </c>
      <c r="I2374" t="n">
        <v>65</v>
      </c>
      <c r="J2374" t="n">
        <v>152.53</v>
      </c>
      <c r="K2374" t="n">
        <v>49.1</v>
      </c>
      <c r="L2374" t="n">
        <v>2.5</v>
      </c>
      <c r="M2374" t="n">
        <v>63</v>
      </c>
      <c r="N2374" t="n">
        <v>25.93</v>
      </c>
      <c r="O2374" t="n">
        <v>19045.63</v>
      </c>
      <c r="P2374" t="n">
        <v>220.67</v>
      </c>
      <c r="Q2374" t="n">
        <v>444.63</v>
      </c>
      <c r="R2374" t="n">
        <v>119.03</v>
      </c>
      <c r="S2374" t="n">
        <v>48.21</v>
      </c>
      <c r="T2374" t="n">
        <v>29194.38</v>
      </c>
      <c r="U2374" t="n">
        <v>0.41</v>
      </c>
      <c r="V2374" t="n">
        <v>0.72</v>
      </c>
      <c r="W2374" t="n">
        <v>0.27</v>
      </c>
      <c r="X2374" t="n">
        <v>1.8</v>
      </c>
      <c r="Y2374" t="n">
        <v>1</v>
      </c>
      <c r="Z2374" t="n">
        <v>10</v>
      </c>
    </row>
    <row r="2375">
      <c r="A2375" t="n">
        <v>7</v>
      </c>
      <c r="B2375" t="n">
        <v>75</v>
      </c>
      <c r="C2375" t="inlineStr">
        <is>
          <t xml:space="preserve">CONCLUIDO	</t>
        </is>
      </c>
      <c r="D2375" t="n">
        <v>4.3697</v>
      </c>
      <c r="E2375" t="n">
        <v>22.88</v>
      </c>
      <c r="F2375" t="n">
        <v>18.84</v>
      </c>
      <c r="G2375" t="n">
        <v>19.49</v>
      </c>
      <c r="H2375" t="n">
        <v>0.32</v>
      </c>
      <c r="I2375" t="n">
        <v>58</v>
      </c>
      <c r="J2375" t="n">
        <v>152.88</v>
      </c>
      <c r="K2375" t="n">
        <v>49.1</v>
      </c>
      <c r="L2375" t="n">
        <v>2.75</v>
      </c>
      <c r="M2375" t="n">
        <v>56</v>
      </c>
      <c r="N2375" t="n">
        <v>26.03</v>
      </c>
      <c r="O2375" t="n">
        <v>19088.72</v>
      </c>
      <c r="P2375" t="n">
        <v>217.28</v>
      </c>
      <c r="Q2375" t="n">
        <v>444.56</v>
      </c>
      <c r="R2375" t="n">
        <v>111.14</v>
      </c>
      <c r="S2375" t="n">
        <v>48.21</v>
      </c>
      <c r="T2375" t="n">
        <v>25283.29</v>
      </c>
      <c r="U2375" t="n">
        <v>0.43</v>
      </c>
      <c r="V2375" t="n">
        <v>0.72</v>
      </c>
      <c r="W2375" t="n">
        <v>0.26</v>
      </c>
      <c r="X2375" t="n">
        <v>1.56</v>
      </c>
      <c r="Y2375" t="n">
        <v>1</v>
      </c>
      <c r="Z2375" t="n">
        <v>10</v>
      </c>
    </row>
    <row r="2376">
      <c r="A2376" t="n">
        <v>8</v>
      </c>
      <c r="B2376" t="n">
        <v>75</v>
      </c>
      <c r="C2376" t="inlineStr">
        <is>
          <t xml:space="preserve">CONCLUIDO	</t>
        </is>
      </c>
      <c r="D2376" t="n">
        <v>4.4657</v>
      </c>
      <c r="E2376" t="n">
        <v>22.39</v>
      </c>
      <c r="F2376" t="n">
        <v>18.53</v>
      </c>
      <c r="G2376" t="n">
        <v>21.38</v>
      </c>
      <c r="H2376" t="n">
        <v>0.35</v>
      </c>
      <c r="I2376" t="n">
        <v>52</v>
      </c>
      <c r="J2376" t="n">
        <v>153.23</v>
      </c>
      <c r="K2376" t="n">
        <v>49.1</v>
      </c>
      <c r="L2376" t="n">
        <v>3</v>
      </c>
      <c r="M2376" t="n">
        <v>50</v>
      </c>
      <c r="N2376" t="n">
        <v>26.13</v>
      </c>
      <c r="O2376" t="n">
        <v>19131.85</v>
      </c>
      <c r="P2376" t="n">
        <v>212.98</v>
      </c>
      <c r="Q2376" t="n">
        <v>444.56</v>
      </c>
      <c r="R2376" t="n">
        <v>101.37</v>
      </c>
      <c r="S2376" t="n">
        <v>48.21</v>
      </c>
      <c r="T2376" t="n">
        <v>20427.8</v>
      </c>
      <c r="U2376" t="n">
        <v>0.48</v>
      </c>
      <c r="V2376" t="n">
        <v>0.74</v>
      </c>
      <c r="W2376" t="n">
        <v>0.23</v>
      </c>
      <c r="X2376" t="n">
        <v>1.25</v>
      </c>
      <c r="Y2376" t="n">
        <v>1</v>
      </c>
      <c r="Z2376" t="n">
        <v>10</v>
      </c>
    </row>
    <row r="2377">
      <c r="A2377" t="n">
        <v>9</v>
      </c>
      <c r="B2377" t="n">
        <v>75</v>
      </c>
      <c r="C2377" t="inlineStr">
        <is>
          <t xml:space="preserve">CONCLUIDO	</t>
        </is>
      </c>
      <c r="D2377" t="n">
        <v>4.434</v>
      </c>
      <c r="E2377" t="n">
        <v>22.55</v>
      </c>
      <c r="F2377" t="n">
        <v>18.78</v>
      </c>
      <c r="G2377" t="n">
        <v>22.99</v>
      </c>
      <c r="H2377" t="n">
        <v>0.37</v>
      </c>
      <c r="I2377" t="n">
        <v>49</v>
      </c>
      <c r="J2377" t="n">
        <v>153.58</v>
      </c>
      <c r="K2377" t="n">
        <v>49.1</v>
      </c>
      <c r="L2377" t="n">
        <v>3.25</v>
      </c>
      <c r="M2377" t="n">
        <v>47</v>
      </c>
      <c r="N2377" t="n">
        <v>26.23</v>
      </c>
      <c r="O2377" t="n">
        <v>19175.02</v>
      </c>
      <c r="P2377" t="n">
        <v>215.71</v>
      </c>
      <c r="Q2377" t="n">
        <v>444.56</v>
      </c>
      <c r="R2377" t="n">
        <v>110.11</v>
      </c>
      <c r="S2377" t="n">
        <v>48.21</v>
      </c>
      <c r="T2377" t="n">
        <v>24816.54</v>
      </c>
      <c r="U2377" t="n">
        <v>0.44</v>
      </c>
      <c r="V2377" t="n">
        <v>0.73</v>
      </c>
      <c r="W2377" t="n">
        <v>0.24</v>
      </c>
      <c r="X2377" t="n">
        <v>1.5</v>
      </c>
      <c r="Y2377" t="n">
        <v>1</v>
      </c>
      <c r="Z2377" t="n">
        <v>10</v>
      </c>
    </row>
    <row r="2378">
      <c r="A2378" t="n">
        <v>10</v>
      </c>
      <c r="B2378" t="n">
        <v>75</v>
      </c>
      <c r="C2378" t="inlineStr">
        <is>
          <t xml:space="preserve">CONCLUIDO	</t>
        </is>
      </c>
      <c r="D2378" t="n">
        <v>4.4999</v>
      </c>
      <c r="E2378" t="n">
        <v>22.22</v>
      </c>
      <c r="F2378" t="n">
        <v>18.57</v>
      </c>
      <c r="G2378" t="n">
        <v>24.76</v>
      </c>
      <c r="H2378" t="n">
        <v>0.4</v>
      </c>
      <c r="I2378" t="n">
        <v>45</v>
      </c>
      <c r="J2378" t="n">
        <v>153.93</v>
      </c>
      <c r="K2378" t="n">
        <v>49.1</v>
      </c>
      <c r="L2378" t="n">
        <v>3.5</v>
      </c>
      <c r="M2378" t="n">
        <v>43</v>
      </c>
      <c r="N2378" t="n">
        <v>26.33</v>
      </c>
      <c r="O2378" t="n">
        <v>19218.22</v>
      </c>
      <c r="P2378" t="n">
        <v>212.91</v>
      </c>
      <c r="Q2378" t="n">
        <v>444.6</v>
      </c>
      <c r="R2378" t="n">
        <v>103</v>
      </c>
      <c r="S2378" t="n">
        <v>48.21</v>
      </c>
      <c r="T2378" t="n">
        <v>21281.7</v>
      </c>
      <c r="U2378" t="n">
        <v>0.47</v>
      </c>
      <c r="V2378" t="n">
        <v>0.73</v>
      </c>
      <c r="W2378" t="n">
        <v>0.23</v>
      </c>
      <c r="X2378" t="n">
        <v>1.29</v>
      </c>
      <c r="Y2378" t="n">
        <v>1</v>
      </c>
      <c r="Z2378" t="n">
        <v>10</v>
      </c>
    </row>
    <row r="2379">
      <c r="A2379" t="n">
        <v>11</v>
      </c>
      <c r="B2379" t="n">
        <v>75</v>
      </c>
      <c r="C2379" t="inlineStr">
        <is>
          <t xml:space="preserve">CONCLUIDO	</t>
        </is>
      </c>
      <c r="D2379" t="n">
        <v>4.537</v>
      </c>
      <c r="E2379" t="n">
        <v>22.04</v>
      </c>
      <c r="F2379" t="n">
        <v>18.48</v>
      </c>
      <c r="G2379" t="n">
        <v>26.4</v>
      </c>
      <c r="H2379" t="n">
        <v>0.43</v>
      </c>
      <c r="I2379" t="n">
        <v>42</v>
      </c>
      <c r="J2379" t="n">
        <v>154.28</v>
      </c>
      <c r="K2379" t="n">
        <v>49.1</v>
      </c>
      <c r="L2379" t="n">
        <v>3.75</v>
      </c>
      <c r="M2379" t="n">
        <v>40</v>
      </c>
      <c r="N2379" t="n">
        <v>26.43</v>
      </c>
      <c r="O2379" t="n">
        <v>19261.45</v>
      </c>
      <c r="P2379" t="n">
        <v>211.26</v>
      </c>
      <c r="Q2379" t="n">
        <v>444.57</v>
      </c>
      <c r="R2379" t="n">
        <v>99.92</v>
      </c>
      <c r="S2379" t="n">
        <v>48.21</v>
      </c>
      <c r="T2379" t="n">
        <v>19754.1</v>
      </c>
      <c r="U2379" t="n">
        <v>0.48</v>
      </c>
      <c r="V2379" t="n">
        <v>0.74</v>
      </c>
      <c r="W2379" t="n">
        <v>0.23</v>
      </c>
      <c r="X2379" t="n">
        <v>1.2</v>
      </c>
      <c r="Y2379" t="n">
        <v>1</v>
      </c>
      <c r="Z2379" t="n">
        <v>10</v>
      </c>
    </row>
    <row r="2380">
      <c r="A2380" t="n">
        <v>12</v>
      </c>
      <c r="B2380" t="n">
        <v>75</v>
      </c>
      <c r="C2380" t="inlineStr">
        <is>
          <t xml:space="preserve">CONCLUIDO	</t>
        </is>
      </c>
      <c r="D2380" t="n">
        <v>4.5783</v>
      </c>
      <c r="E2380" t="n">
        <v>21.84</v>
      </c>
      <c r="F2380" t="n">
        <v>18.37</v>
      </c>
      <c r="G2380" t="n">
        <v>28.27</v>
      </c>
      <c r="H2380" t="n">
        <v>0.46</v>
      </c>
      <c r="I2380" t="n">
        <v>39</v>
      </c>
      <c r="J2380" t="n">
        <v>154.63</v>
      </c>
      <c r="K2380" t="n">
        <v>49.1</v>
      </c>
      <c r="L2380" t="n">
        <v>4</v>
      </c>
      <c r="M2380" t="n">
        <v>37</v>
      </c>
      <c r="N2380" t="n">
        <v>26.53</v>
      </c>
      <c r="O2380" t="n">
        <v>19304.72</v>
      </c>
      <c r="P2380" t="n">
        <v>209.61</v>
      </c>
      <c r="Q2380" t="n">
        <v>444.61</v>
      </c>
      <c r="R2380" t="n">
        <v>96.44</v>
      </c>
      <c r="S2380" t="n">
        <v>48.21</v>
      </c>
      <c r="T2380" t="n">
        <v>18027.68</v>
      </c>
      <c r="U2380" t="n">
        <v>0.5</v>
      </c>
      <c r="V2380" t="n">
        <v>0.74</v>
      </c>
      <c r="W2380" t="n">
        <v>0.23</v>
      </c>
      <c r="X2380" t="n">
        <v>1.1</v>
      </c>
      <c r="Y2380" t="n">
        <v>1</v>
      </c>
      <c r="Z2380" t="n">
        <v>10</v>
      </c>
    </row>
    <row r="2381">
      <c r="A2381" t="n">
        <v>13</v>
      </c>
      <c r="B2381" t="n">
        <v>75</v>
      </c>
      <c r="C2381" t="inlineStr">
        <is>
          <t xml:space="preserve">CONCLUIDO	</t>
        </is>
      </c>
      <c r="D2381" t="n">
        <v>4.6042</v>
      </c>
      <c r="E2381" t="n">
        <v>21.72</v>
      </c>
      <c r="F2381" t="n">
        <v>18.31</v>
      </c>
      <c r="G2381" t="n">
        <v>29.7</v>
      </c>
      <c r="H2381" t="n">
        <v>0.49</v>
      </c>
      <c r="I2381" t="n">
        <v>37</v>
      </c>
      <c r="J2381" t="n">
        <v>154.98</v>
      </c>
      <c r="K2381" t="n">
        <v>49.1</v>
      </c>
      <c r="L2381" t="n">
        <v>4.25</v>
      </c>
      <c r="M2381" t="n">
        <v>35</v>
      </c>
      <c r="N2381" t="n">
        <v>26.63</v>
      </c>
      <c r="O2381" t="n">
        <v>19348.03</v>
      </c>
      <c r="P2381" t="n">
        <v>208.22</v>
      </c>
      <c r="Q2381" t="n">
        <v>444.55</v>
      </c>
      <c r="R2381" t="n">
        <v>94.31999999999999</v>
      </c>
      <c r="S2381" t="n">
        <v>48.21</v>
      </c>
      <c r="T2381" t="n">
        <v>16978.26</v>
      </c>
      <c r="U2381" t="n">
        <v>0.51</v>
      </c>
      <c r="V2381" t="n">
        <v>0.75</v>
      </c>
      <c r="W2381" t="n">
        <v>0.23</v>
      </c>
      <c r="X2381" t="n">
        <v>1.04</v>
      </c>
      <c r="Y2381" t="n">
        <v>1</v>
      </c>
      <c r="Z2381" t="n">
        <v>10</v>
      </c>
    </row>
    <row r="2382">
      <c r="A2382" t="n">
        <v>14</v>
      </c>
      <c r="B2382" t="n">
        <v>75</v>
      </c>
      <c r="C2382" t="inlineStr">
        <is>
          <t xml:space="preserve">CONCLUIDO	</t>
        </is>
      </c>
      <c r="D2382" t="n">
        <v>4.6474</v>
      </c>
      <c r="E2382" t="n">
        <v>21.52</v>
      </c>
      <c r="F2382" t="n">
        <v>18.2</v>
      </c>
      <c r="G2382" t="n">
        <v>32.12</v>
      </c>
      <c r="H2382" t="n">
        <v>0.51</v>
      </c>
      <c r="I2382" t="n">
        <v>34</v>
      </c>
      <c r="J2382" t="n">
        <v>155.33</v>
      </c>
      <c r="K2382" t="n">
        <v>49.1</v>
      </c>
      <c r="L2382" t="n">
        <v>4.5</v>
      </c>
      <c r="M2382" t="n">
        <v>32</v>
      </c>
      <c r="N2382" t="n">
        <v>26.74</v>
      </c>
      <c r="O2382" t="n">
        <v>19391.36</v>
      </c>
      <c r="P2382" t="n">
        <v>206.47</v>
      </c>
      <c r="Q2382" t="n">
        <v>444.55</v>
      </c>
      <c r="R2382" t="n">
        <v>90.76000000000001</v>
      </c>
      <c r="S2382" t="n">
        <v>48.21</v>
      </c>
      <c r="T2382" t="n">
        <v>15215.92</v>
      </c>
      <c r="U2382" t="n">
        <v>0.53</v>
      </c>
      <c r="V2382" t="n">
        <v>0.75</v>
      </c>
      <c r="W2382" t="n">
        <v>0.22</v>
      </c>
      <c r="X2382" t="n">
        <v>0.93</v>
      </c>
      <c r="Y2382" t="n">
        <v>1</v>
      </c>
      <c r="Z2382" t="n">
        <v>10</v>
      </c>
    </row>
    <row r="2383">
      <c r="A2383" t="n">
        <v>15</v>
      </c>
      <c r="B2383" t="n">
        <v>75</v>
      </c>
      <c r="C2383" t="inlineStr">
        <is>
          <t xml:space="preserve">CONCLUIDO	</t>
        </is>
      </c>
      <c r="D2383" t="n">
        <v>4.6694</v>
      </c>
      <c r="E2383" t="n">
        <v>21.42</v>
      </c>
      <c r="F2383" t="n">
        <v>18.16</v>
      </c>
      <c r="G2383" t="n">
        <v>34.05</v>
      </c>
      <c r="H2383" t="n">
        <v>0.54</v>
      </c>
      <c r="I2383" t="n">
        <v>32</v>
      </c>
      <c r="J2383" t="n">
        <v>155.68</v>
      </c>
      <c r="K2383" t="n">
        <v>49.1</v>
      </c>
      <c r="L2383" t="n">
        <v>4.75</v>
      </c>
      <c r="M2383" t="n">
        <v>30</v>
      </c>
      <c r="N2383" t="n">
        <v>26.84</v>
      </c>
      <c r="O2383" t="n">
        <v>19434.74</v>
      </c>
      <c r="P2383" t="n">
        <v>205.59</v>
      </c>
      <c r="Q2383" t="n">
        <v>444.57</v>
      </c>
      <c r="R2383" t="n">
        <v>89.25</v>
      </c>
      <c r="S2383" t="n">
        <v>48.21</v>
      </c>
      <c r="T2383" t="n">
        <v>14470.82</v>
      </c>
      <c r="U2383" t="n">
        <v>0.54</v>
      </c>
      <c r="V2383" t="n">
        <v>0.75</v>
      </c>
      <c r="W2383" t="n">
        <v>0.22</v>
      </c>
      <c r="X2383" t="n">
        <v>0.88</v>
      </c>
      <c r="Y2383" t="n">
        <v>1</v>
      </c>
      <c r="Z2383" t="n">
        <v>10</v>
      </c>
    </row>
    <row r="2384">
      <c r="A2384" t="n">
        <v>16</v>
      </c>
      <c r="B2384" t="n">
        <v>75</v>
      </c>
      <c r="C2384" t="inlineStr">
        <is>
          <t xml:space="preserve">CONCLUIDO	</t>
        </is>
      </c>
      <c r="D2384" t="n">
        <v>4.6823</v>
      </c>
      <c r="E2384" t="n">
        <v>21.36</v>
      </c>
      <c r="F2384" t="n">
        <v>18.13</v>
      </c>
      <c r="G2384" t="n">
        <v>35.1</v>
      </c>
      <c r="H2384" t="n">
        <v>0.57</v>
      </c>
      <c r="I2384" t="n">
        <v>31</v>
      </c>
      <c r="J2384" t="n">
        <v>156.03</v>
      </c>
      <c r="K2384" t="n">
        <v>49.1</v>
      </c>
      <c r="L2384" t="n">
        <v>5</v>
      </c>
      <c r="M2384" t="n">
        <v>29</v>
      </c>
      <c r="N2384" t="n">
        <v>26.94</v>
      </c>
      <c r="O2384" t="n">
        <v>19478.15</v>
      </c>
      <c r="P2384" t="n">
        <v>204.69</v>
      </c>
      <c r="Q2384" t="n">
        <v>444.55</v>
      </c>
      <c r="R2384" t="n">
        <v>88.51000000000001</v>
      </c>
      <c r="S2384" t="n">
        <v>48.21</v>
      </c>
      <c r="T2384" t="n">
        <v>14102.93</v>
      </c>
      <c r="U2384" t="n">
        <v>0.54</v>
      </c>
      <c r="V2384" t="n">
        <v>0.75</v>
      </c>
      <c r="W2384" t="n">
        <v>0.21</v>
      </c>
      <c r="X2384" t="n">
        <v>0.86</v>
      </c>
      <c r="Y2384" t="n">
        <v>1</v>
      </c>
      <c r="Z2384" t="n">
        <v>10</v>
      </c>
    </row>
    <row r="2385">
      <c r="A2385" t="n">
        <v>17</v>
      </c>
      <c r="B2385" t="n">
        <v>75</v>
      </c>
      <c r="C2385" t="inlineStr">
        <is>
          <t xml:space="preserve">CONCLUIDO	</t>
        </is>
      </c>
      <c r="D2385" t="n">
        <v>4.712</v>
      </c>
      <c r="E2385" t="n">
        <v>21.22</v>
      </c>
      <c r="F2385" t="n">
        <v>18.06</v>
      </c>
      <c r="G2385" t="n">
        <v>37.37</v>
      </c>
      <c r="H2385" t="n">
        <v>0.59</v>
      </c>
      <c r="I2385" t="n">
        <v>29</v>
      </c>
      <c r="J2385" t="n">
        <v>156.39</v>
      </c>
      <c r="K2385" t="n">
        <v>49.1</v>
      </c>
      <c r="L2385" t="n">
        <v>5.25</v>
      </c>
      <c r="M2385" t="n">
        <v>27</v>
      </c>
      <c r="N2385" t="n">
        <v>27.04</v>
      </c>
      <c r="O2385" t="n">
        <v>19521.59</v>
      </c>
      <c r="P2385" t="n">
        <v>203.46</v>
      </c>
      <c r="Q2385" t="n">
        <v>444.59</v>
      </c>
      <c r="R2385" t="n">
        <v>85.92</v>
      </c>
      <c r="S2385" t="n">
        <v>48.21</v>
      </c>
      <c r="T2385" t="n">
        <v>12820.22</v>
      </c>
      <c r="U2385" t="n">
        <v>0.5600000000000001</v>
      </c>
      <c r="V2385" t="n">
        <v>0.76</v>
      </c>
      <c r="W2385" t="n">
        <v>0.21</v>
      </c>
      <c r="X2385" t="n">
        <v>0.78</v>
      </c>
      <c r="Y2385" t="n">
        <v>1</v>
      </c>
      <c r="Z2385" t="n">
        <v>10</v>
      </c>
    </row>
    <row r="2386">
      <c r="A2386" t="n">
        <v>18</v>
      </c>
      <c r="B2386" t="n">
        <v>75</v>
      </c>
      <c r="C2386" t="inlineStr">
        <is>
          <t xml:space="preserve">CONCLUIDO	</t>
        </is>
      </c>
      <c r="D2386" t="n">
        <v>4.7325</v>
      </c>
      <c r="E2386" t="n">
        <v>21.13</v>
      </c>
      <c r="F2386" t="n">
        <v>18</v>
      </c>
      <c r="G2386" t="n">
        <v>38.57</v>
      </c>
      <c r="H2386" t="n">
        <v>0.62</v>
      </c>
      <c r="I2386" t="n">
        <v>28</v>
      </c>
      <c r="J2386" t="n">
        <v>156.74</v>
      </c>
      <c r="K2386" t="n">
        <v>49.1</v>
      </c>
      <c r="L2386" t="n">
        <v>5.5</v>
      </c>
      <c r="M2386" t="n">
        <v>26</v>
      </c>
      <c r="N2386" t="n">
        <v>27.14</v>
      </c>
      <c r="O2386" t="n">
        <v>19565.07</v>
      </c>
      <c r="P2386" t="n">
        <v>202.33</v>
      </c>
      <c r="Q2386" t="n">
        <v>444.58</v>
      </c>
      <c r="R2386" t="n">
        <v>83.79000000000001</v>
      </c>
      <c r="S2386" t="n">
        <v>48.21</v>
      </c>
      <c r="T2386" t="n">
        <v>11758.78</v>
      </c>
      <c r="U2386" t="n">
        <v>0.58</v>
      </c>
      <c r="V2386" t="n">
        <v>0.76</v>
      </c>
      <c r="W2386" t="n">
        <v>0.21</v>
      </c>
      <c r="X2386" t="n">
        <v>0.72</v>
      </c>
      <c r="Y2386" t="n">
        <v>1</v>
      </c>
      <c r="Z2386" t="n">
        <v>10</v>
      </c>
    </row>
    <row r="2387">
      <c r="A2387" t="n">
        <v>19</v>
      </c>
      <c r="B2387" t="n">
        <v>75</v>
      </c>
      <c r="C2387" t="inlineStr">
        <is>
          <t xml:space="preserve">CONCLUIDO	</t>
        </is>
      </c>
      <c r="D2387" t="n">
        <v>4.7658</v>
      </c>
      <c r="E2387" t="n">
        <v>20.98</v>
      </c>
      <c r="F2387" t="n">
        <v>17.91</v>
      </c>
      <c r="G2387" t="n">
        <v>41.34</v>
      </c>
      <c r="H2387" t="n">
        <v>0.65</v>
      </c>
      <c r="I2387" t="n">
        <v>26</v>
      </c>
      <c r="J2387" t="n">
        <v>157.09</v>
      </c>
      <c r="K2387" t="n">
        <v>49.1</v>
      </c>
      <c r="L2387" t="n">
        <v>5.75</v>
      </c>
      <c r="M2387" t="n">
        <v>24</v>
      </c>
      <c r="N2387" t="n">
        <v>27.25</v>
      </c>
      <c r="O2387" t="n">
        <v>19608.58</v>
      </c>
      <c r="P2387" t="n">
        <v>200.6</v>
      </c>
      <c r="Q2387" t="n">
        <v>444.55</v>
      </c>
      <c r="R2387" t="n">
        <v>81.72</v>
      </c>
      <c r="S2387" t="n">
        <v>48.21</v>
      </c>
      <c r="T2387" t="n">
        <v>10735.36</v>
      </c>
      <c r="U2387" t="n">
        <v>0.59</v>
      </c>
      <c r="V2387" t="n">
        <v>0.76</v>
      </c>
      <c r="W2387" t="n">
        <v>0.19</v>
      </c>
      <c r="X2387" t="n">
        <v>0.64</v>
      </c>
      <c r="Y2387" t="n">
        <v>1</v>
      </c>
      <c r="Z2387" t="n">
        <v>10</v>
      </c>
    </row>
    <row r="2388">
      <c r="A2388" t="n">
        <v>20</v>
      </c>
      <c r="B2388" t="n">
        <v>75</v>
      </c>
      <c r="C2388" t="inlineStr">
        <is>
          <t xml:space="preserve">CONCLUIDO	</t>
        </is>
      </c>
      <c r="D2388" t="n">
        <v>4.7336</v>
      </c>
      <c r="E2388" t="n">
        <v>21.13</v>
      </c>
      <c r="F2388" t="n">
        <v>18.05</v>
      </c>
      <c r="G2388" t="n">
        <v>41.66</v>
      </c>
      <c r="H2388" t="n">
        <v>0.67</v>
      </c>
      <c r="I2388" t="n">
        <v>26</v>
      </c>
      <c r="J2388" t="n">
        <v>157.44</v>
      </c>
      <c r="K2388" t="n">
        <v>49.1</v>
      </c>
      <c r="L2388" t="n">
        <v>6</v>
      </c>
      <c r="M2388" t="n">
        <v>24</v>
      </c>
      <c r="N2388" t="n">
        <v>27.35</v>
      </c>
      <c r="O2388" t="n">
        <v>19652.13</v>
      </c>
      <c r="P2388" t="n">
        <v>201.65</v>
      </c>
      <c r="Q2388" t="n">
        <v>444.58</v>
      </c>
      <c r="R2388" t="n">
        <v>86.02</v>
      </c>
      <c r="S2388" t="n">
        <v>48.21</v>
      </c>
      <c r="T2388" t="n">
        <v>12884.12</v>
      </c>
      <c r="U2388" t="n">
        <v>0.5600000000000001</v>
      </c>
      <c r="V2388" t="n">
        <v>0.76</v>
      </c>
      <c r="W2388" t="n">
        <v>0.21</v>
      </c>
      <c r="X2388" t="n">
        <v>0.78</v>
      </c>
      <c r="Y2388" t="n">
        <v>1</v>
      </c>
      <c r="Z2388" t="n">
        <v>10</v>
      </c>
    </row>
    <row r="2389">
      <c r="A2389" t="n">
        <v>21</v>
      </c>
      <c r="B2389" t="n">
        <v>75</v>
      </c>
      <c r="C2389" t="inlineStr">
        <is>
          <t xml:space="preserve">CONCLUIDO	</t>
        </is>
      </c>
      <c r="D2389" t="n">
        <v>4.7747</v>
      </c>
      <c r="E2389" t="n">
        <v>20.94</v>
      </c>
      <c r="F2389" t="n">
        <v>17.93</v>
      </c>
      <c r="G2389" t="n">
        <v>44.83</v>
      </c>
      <c r="H2389" t="n">
        <v>0.7</v>
      </c>
      <c r="I2389" t="n">
        <v>24</v>
      </c>
      <c r="J2389" t="n">
        <v>157.8</v>
      </c>
      <c r="K2389" t="n">
        <v>49.1</v>
      </c>
      <c r="L2389" t="n">
        <v>6.25</v>
      </c>
      <c r="M2389" t="n">
        <v>22</v>
      </c>
      <c r="N2389" t="n">
        <v>27.45</v>
      </c>
      <c r="O2389" t="n">
        <v>19695.71</v>
      </c>
      <c r="P2389" t="n">
        <v>199.91</v>
      </c>
      <c r="Q2389" t="n">
        <v>444.55</v>
      </c>
      <c r="R2389" t="n">
        <v>82.08</v>
      </c>
      <c r="S2389" t="n">
        <v>48.21</v>
      </c>
      <c r="T2389" t="n">
        <v>10925.5</v>
      </c>
      <c r="U2389" t="n">
        <v>0.59</v>
      </c>
      <c r="V2389" t="n">
        <v>0.76</v>
      </c>
      <c r="W2389" t="n">
        <v>0.2</v>
      </c>
      <c r="X2389" t="n">
        <v>0.66</v>
      </c>
      <c r="Y2389" t="n">
        <v>1</v>
      </c>
      <c r="Z2389" t="n">
        <v>10</v>
      </c>
    </row>
    <row r="2390">
      <c r="A2390" t="n">
        <v>22</v>
      </c>
      <c r="B2390" t="n">
        <v>75</v>
      </c>
      <c r="C2390" t="inlineStr">
        <is>
          <t xml:space="preserve">CONCLUIDO	</t>
        </is>
      </c>
      <c r="D2390" t="n">
        <v>4.787</v>
      </c>
      <c r="E2390" t="n">
        <v>20.89</v>
      </c>
      <c r="F2390" t="n">
        <v>17.91</v>
      </c>
      <c r="G2390" t="n">
        <v>46.72</v>
      </c>
      <c r="H2390" t="n">
        <v>0.73</v>
      </c>
      <c r="I2390" t="n">
        <v>23</v>
      </c>
      <c r="J2390" t="n">
        <v>158.15</v>
      </c>
      <c r="K2390" t="n">
        <v>49.1</v>
      </c>
      <c r="L2390" t="n">
        <v>6.5</v>
      </c>
      <c r="M2390" t="n">
        <v>21</v>
      </c>
      <c r="N2390" t="n">
        <v>27.56</v>
      </c>
      <c r="O2390" t="n">
        <v>19739.33</v>
      </c>
      <c r="P2390" t="n">
        <v>198.91</v>
      </c>
      <c r="Q2390" t="n">
        <v>444.59</v>
      </c>
      <c r="R2390" t="n">
        <v>81.11</v>
      </c>
      <c r="S2390" t="n">
        <v>48.21</v>
      </c>
      <c r="T2390" t="n">
        <v>10443.59</v>
      </c>
      <c r="U2390" t="n">
        <v>0.59</v>
      </c>
      <c r="V2390" t="n">
        <v>0.76</v>
      </c>
      <c r="W2390" t="n">
        <v>0.2</v>
      </c>
      <c r="X2390" t="n">
        <v>0.63</v>
      </c>
      <c r="Y2390" t="n">
        <v>1</v>
      </c>
      <c r="Z2390" t="n">
        <v>10</v>
      </c>
    </row>
    <row r="2391">
      <c r="A2391" t="n">
        <v>23</v>
      </c>
      <c r="B2391" t="n">
        <v>75</v>
      </c>
      <c r="C2391" t="inlineStr">
        <is>
          <t xml:space="preserve">CONCLUIDO	</t>
        </is>
      </c>
      <c r="D2391" t="n">
        <v>4.7859</v>
      </c>
      <c r="E2391" t="n">
        <v>20.89</v>
      </c>
      <c r="F2391" t="n">
        <v>17.92</v>
      </c>
      <c r="G2391" t="n">
        <v>46.74</v>
      </c>
      <c r="H2391" t="n">
        <v>0.75</v>
      </c>
      <c r="I2391" t="n">
        <v>23</v>
      </c>
      <c r="J2391" t="n">
        <v>158.51</v>
      </c>
      <c r="K2391" t="n">
        <v>49.1</v>
      </c>
      <c r="L2391" t="n">
        <v>6.75</v>
      </c>
      <c r="M2391" t="n">
        <v>21</v>
      </c>
      <c r="N2391" t="n">
        <v>27.66</v>
      </c>
      <c r="O2391" t="n">
        <v>19782.99</v>
      </c>
      <c r="P2391" t="n">
        <v>198.79</v>
      </c>
      <c r="Q2391" t="n">
        <v>444.57</v>
      </c>
      <c r="R2391" t="n">
        <v>81.48</v>
      </c>
      <c r="S2391" t="n">
        <v>48.21</v>
      </c>
      <c r="T2391" t="n">
        <v>10629.67</v>
      </c>
      <c r="U2391" t="n">
        <v>0.59</v>
      </c>
      <c r="V2391" t="n">
        <v>0.76</v>
      </c>
      <c r="W2391" t="n">
        <v>0.2</v>
      </c>
      <c r="X2391" t="n">
        <v>0.64</v>
      </c>
      <c r="Y2391" t="n">
        <v>1</v>
      </c>
      <c r="Z2391" t="n">
        <v>10</v>
      </c>
    </row>
    <row r="2392">
      <c r="A2392" t="n">
        <v>24</v>
      </c>
      <c r="B2392" t="n">
        <v>75</v>
      </c>
      <c r="C2392" t="inlineStr">
        <is>
          <t xml:space="preserve">CONCLUIDO	</t>
        </is>
      </c>
      <c r="D2392" t="n">
        <v>4.798</v>
      </c>
      <c r="E2392" t="n">
        <v>20.84</v>
      </c>
      <c r="F2392" t="n">
        <v>17.89</v>
      </c>
      <c r="G2392" t="n">
        <v>48.8</v>
      </c>
      <c r="H2392" t="n">
        <v>0.78</v>
      </c>
      <c r="I2392" t="n">
        <v>22</v>
      </c>
      <c r="J2392" t="n">
        <v>158.86</v>
      </c>
      <c r="K2392" t="n">
        <v>49.1</v>
      </c>
      <c r="L2392" t="n">
        <v>7</v>
      </c>
      <c r="M2392" t="n">
        <v>20</v>
      </c>
      <c r="N2392" t="n">
        <v>27.77</v>
      </c>
      <c r="O2392" t="n">
        <v>19826.68</v>
      </c>
      <c r="P2392" t="n">
        <v>197.93</v>
      </c>
      <c r="Q2392" t="n">
        <v>444.57</v>
      </c>
      <c r="R2392" t="n">
        <v>80.73999999999999</v>
      </c>
      <c r="S2392" t="n">
        <v>48.21</v>
      </c>
      <c r="T2392" t="n">
        <v>10265.3</v>
      </c>
      <c r="U2392" t="n">
        <v>0.6</v>
      </c>
      <c r="V2392" t="n">
        <v>0.76</v>
      </c>
      <c r="W2392" t="n">
        <v>0.2</v>
      </c>
      <c r="X2392" t="n">
        <v>0.62</v>
      </c>
      <c r="Y2392" t="n">
        <v>1</v>
      </c>
      <c r="Z2392" t="n">
        <v>10</v>
      </c>
    </row>
    <row r="2393">
      <c r="A2393" t="n">
        <v>25</v>
      </c>
      <c r="B2393" t="n">
        <v>75</v>
      </c>
      <c r="C2393" t="inlineStr">
        <is>
          <t xml:space="preserve">CONCLUIDO	</t>
        </is>
      </c>
      <c r="D2393" t="n">
        <v>4.817</v>
      </c>
      <c r="E2393" t="n">
        <v>20.76</v>
      </c>
      <c r="F2393" t="n">
        <v>17.84</v>
      </c>
      <c r="G2393" t="n">
        <v>50.98</v>
      </c>
      <c r="H2393" t="n">
        <v>0.8100000000000001</v>
      </c>
      <c r="I2393" t="n">
        <v>21</v>
      </c>
      <c r="J2393" t="n">
        <v>159.22</v>
      </c>
      <c r="K2393" t="n">
        <v>49.1</v>
      </c>
      <c r="L2393" t="n">
        <v>7.25</v>
      </c>
      <c r="M2393" t="n">
        <v>19</v>
      </c>
      <c r="N2393" t="n">
        <v>27.87</v>
      </c>
      <c r="O2393" t="n">
        <v>19870.53</v>
      </c>
      <c r="P2393" t="n">
        <v>196.95</v>
      </c>
      <c r="Q2393" t="n">
        <v>444.55</v>
      </c>
      <c r="R2393" t="n">
        <v>79.17</v>
      </c>
      <c r="S2393" t="n">
        <v>48.21</v>
      </c>
      <c r="T2393" t="n">
        <v>9484.59</v>
      </c>
      <c r="U2393" t="n">
        <v>0.61</v>
      </c>
      <c r="V2393" t="n">
        <v>0.76</v>
      </c>
      <c r="W2393" t="n">
        <v>0.2</v>
      </c>
      <c r="X2393" t="n">
        <v>0.57</v>
      </c>
      <c r="Y2393" t="n">
        <v>1</v>
      </c>
      <c r="Z2393" t="n">
        <v>10</v>
      </c>
    </row>
    <row r="2394">
      <c r="A2394" t="n">
        <v>26</v>
      </c>
      <c r="B2394" t="n">
        <v>75</v>
      </c>
      <c r="C2394" t="inlineStr">
        <is>
          <t xml:space="preserve">CONCLUIDO	</t>
        </is>
      </c>
      <c r="D2394" t="n">
        <v>4.8296</v>
      </c>
      <c r="E2394" t="n">
        <v>20.71</v>
      </c>
      <c r="F2394" t="n">
        <v>17.82</v>
      </c>
      <c r="G2394" t="n">
        <v>53.46</v>
      </c>
      <c r="H2394" t="n">
        <v>0.83</v>
      </c>
      <c r="I2394" t="n">
        <v>20</v>
      </c>
      <c r="J2394" t="n">
        <v>159.57</v>
      </c>
      <c r="K2394" t="n">
        <v>49.1</v>
      </c>
      <c r="L2394" t="n">
        <v>7.5</v>
      </c>
      <c r="M2394" t="n">
        <v>18</v>
      </c>
      <c r="N2394" t="n">
        <v>27.98</v>
      </c>
      <c r="O2394" t="n">
        <v>19914.3</v>
      </c>
      <c r="P2394" t="n">
        <v>196.41</v>
      </c>
      <c r="Q2394" t="n">
        <v>444.55</v>
      </c>
      <c r="R2394" t="n">
        <v>78.27</v>
      </c>
      <c r="S2394" t="n">
        <v>48.21</v>
      </c>
      <c r="T2394" t="n">
        <v>9041.690000000001</v>
      </c>
      <c r="U2394" t="n">
        <v>0.62</v>
      </c>
      <c r="V2394" t="n">
        <v>0.77</v>
      </c>
      <c r="W2394" t="n">
        <v>0.2</v>
      </c>
      <c r="X2394" t="n">
        <v>0.54</v>
      </c>
      <c r="Y2394" t="n">
        <v>1</v>
      </c>
      <c r="Z2394" t="n">
        <v>10</v>
      </c>
    </row>
    <row r="2395">
      <c r="A2395" t="n">
        <v>27</v>
      </c>
      <c r="B2395" t="n">
        <v>75</v>
      </c>
      <c r="C2395" t="inlineStr">
        <is>
          <t xml:space="preserve">CONCLUIDO	</t>
        </is>
      </c>
      <c r="D2395" t="n">
        <v>4.8311</v>
      </c>
      <c r="E2395" t="n">
        <v>20.7</v>
      </c>
      <c r="F2395" t="n">
        <v>17.81</v>
      </c>
      <c r="G2395" t="n">
        <v>53.43</v>
      </c>
      <c r="H2395" t="n">
        <v>0.86</v>
      </c>
      <c r="I2395" t="n">
        <v>20</v>
      </c>
      <c r="J2395" t="n">
        <v>159.92</v>
      </c>
      <c r="K2395" t="n">
        <v>49.1</v>
      </c>
      <c r="L2395" t="n">
        <v>7.75</v>
      </c>
      <c r="M2395" t="n">
        <v>18</v>
      </c>
      <c r="N2395" t="n">
        <v>28.08</v>
      </c>
      <c r="O2395" t="n">
        <v>19958.1</v>
      </c>
      <c r="P2395" t="n">
        <v>195.75</v>
      </c>
      <c r="Q2395" t="n">
        <v>444.55</v>
      </c>
      <c r="R2395" t="n">
        <v>77.98999999999999</v>
      </c>
      <c r="S2395" t="n">
        <v>48.21</v>
      </c>
      <c r="T2395" t="n">
        <v>8900.209999999999</v>
      </c>
      <c r="U2395" t="n">
        <v>0.62</v>
      </c>
      <c r="V2395" t="n">
        <v>0.77</v>
      </c>
      <c r="W2395" t="n">
        <v>0.2</v>
      </c>
      <c r="X2395" t="n">
        <v>0.54</v>
      </c>
      <c r="Y2395" t="n">
        <v>1</v>
      </c>
      <c r="Z2395" t="n">
        <v>10</v>
      </c>
    </row>
    <row r="2396">
      <c r="A2396" t="n">
        <v>28</v>
      </c>
      <c r="B2396" t="n">
        <v>75</v>
      </c>
      <c r="C2396" t="inlineStr">
        <is>
          <t xml:space="preserve">CONCLUIDO	</t>
        </is>
      </c>
      <c r="D2396" t="n">
        <v>4.8502</v>
      </c>
      <c r="E2396" t="n">
        <v>20.62</v>
      </c>
      <c r="F2396" t="n">
        <v>17.76</v>
      </c>
      <c r="G2396" t="n">
        <v>56.09</v>
      </c>
      <c r="H2396" t="n">
        <v>0.88</v>
      </c>
      <c r="I2396" t="n">
        <v>19</v>
      </c>
      <c r="J2396" t="n">
        <v>160.28</v>
      </c>
      <c r="K2396" t="n">
        <v>49.1</v>
      </c>
      <c r="L2396" t="n">
        <v>8</v>
      </c>
      <c r="M2396" t="n">
        <v>17</v>
      </c>
      <c r="N2396" t="n">
        <v>28.19</v>
      </c>
      <c r="O2396" t="n">
        <v>20001.93</v>
      </c>
      <c r="P2396" t="n">
        <v>194.93</v>
      </c>
      <c r="Q2396" t="n">
        <v>444.58</v>
      </c>
      <c r="R2396" t="n">
        <v>76.23999999999999</v>
      </c>
      <c r="S2396" t="n">
        <v>48.21</v>
      </c>
      <c r="T2396" t="n">
        <v>8028.21</v>
      </c>
      <c r="U2396" t="n">
        <v>0.63</v>
      </c>
      <c r="V2396" t="n">
        <v>0.77</v>
      </c>
      <c r="W2396" t="n">
        <v>0.19</v>
      </c>
      <c r="X2396" t="n">
        <v>0.48</v>
      </c>
      <c r="Y2396" t="n">
        <v>1</v>
      </c>
      <c r="Z2396" t="n">
        <v>10</v>
      </c>
    </row>
    <row r="2397">
      <c r="A2397" t="n">
        <v>29</v>
      </c>
      <c r="B2397" t="n">
        <v>75</v>
      </c>
      <c r="C2397" t="inlineStr">
        <is>
          <t xml:space="preserve">CONCLUIDO	</t>
        </is>
      </c>
      <c r="D2397" t="n">
        <v>4.8814</v>
      </c>
      <c r="E2397" t="n">
        <v>20.49</v>
      </c>
      <c r="F2397" t="n">
        <v>17.66</v>
      </c>
      <c r="G2397" t="n">
        <v>58.87</v>
      </c>
      <c r="H2397" t="n">
        <v>0.91</v>
      </c>
      <c r="I2397" t="n">
        <v>18</v>
      </c>
      <c r="J2397" t="n">
        <v>160.64</v>
      </c>
      <c r="K2397" t="n">
        <v>49.1</v>
      </c>
      <c r="L2397" t="n">
        <v>8.25</v>
      </c>
      <c r="M2397" t="n">
        <v>16</v>
      </c>
      <c r="N2397" t="n">
        <v>28.29</v>
      </c>
      <c r="O2397" t="n">
        <v>20045.81</v>
      </c>
      <c r="P2397" t="n">
        <v>192.71</v>
      </c>
      <c r="Q2397" t="n">
        <v>444.57</v>
      </c>
      <c r="R2397" t="n">
        <v>73.09999999999999</v>
      </c>
      <c r="S2397" t="n">
        <v>48.21</v>
      </c>
      <c r="T2397" t="n">
        <v>6466.78</v>
      </c>
      <c r="U2397" t="n">
        <v>0.66</v>
      </c>
      <c r="V2397" t="n">
        <v>0.77</v>
      </c>
      <c r="W2397" t="n">
        <v>0.18</v>
      </c>
      <c r="X2397" t="n">
        <v>0.38</v>
      </c>
      <c r="Y2397" t="n">
        <v>1</v>
      </c>
      <c r="Z2397" t="n">
        <v>10</v>
      </c>
    </row>
    <row r="2398">
      <c r="A2398" t="n">
        <v>30</v>
      </c>
      <c r="B2398" t="n">
        <v>75</v>
      </c>
      <c r="C2398" t="inlineStr">
        <is>
          <t xml:space="preserve">CONCLUIDO	</t>
        </is>
      </c>
      <c r="D2398" t="n">
        <v>4.8558</v>
      </c>
      <c r="E2398" t="n">
        <v>20.59</v>
      </c>
      <c r="F2398" t="n">
        <v>17.77</v>
      </c>
      <c r="G2398" t="n">
        <v>59.23</v>
      </c>
      <c r="H2398" t="n">
        <v>0.9399999999999999</v>
      </c>
      <c r="I2398" t="n">
        <v>18</v>
      </c>
      <c r="J2398" t="n">
        <v>160.99</v>
      </c>
      <c r="K2398" t="n">
        <v>49.1</v>
      </c>
      <c r="L2398" t="n">
        <v>8.5</v>
      </c>
      <c r="M2398" t="n">
        <v>16</v>
      </c>
      <c r="N2398" t="n">
        <v>28.4</v>
      </c>
      <c r="O2398" t="n">
        <v>20089.72</v>
      </c>
      <c r="P2398" t="n">
        <v>193.57</v>
      </c>
      <c r="Q2398" t="n">
        <v>444.56</v>
      </c>
      <c r="R2398" t="n">
        <v>76.7</v>
      </c>
      <c r="S2398" t="n">
        <v>48.21</v>
      </c>
      <c r="T2398" t="n">
        <v>8265.129999999999</v>
      </c>
      <c r="U2398" t="n">
        <v>0.63</v>
      </c>
      <c r="V2398" t="n">
        <v>0.77</v>
      </c>
      <c r="W2398" t="n">
        <v>0.19</v>
      </c>
      <c r="X2398" t="n">
        <v>0.49</v>
      </c>
      <c r="Y2398" t="n">
        <v>1</v>
      </c>
      <c r="Z2398" t="n">
        <v>10</v>
      </c>
    </row>
    <row r="2399">
      <c r="A2399" t="n">
        <v>31</v>
      </c>
      <c r="B2399" t="n">
        <v>75</v>
      </c>
      <c r="C2399" t="inlineStr">
        <is>
          <t xml:space="preserve">CONCLUIDO	</t>
        </is>
      </c>
      <c r="D2399" t="n">
        <v>4.8669</v>
      </c>
      <c r="E2399" t="n">
        <v>20.55</v>
      </c>
      <c r="F2399" t="n">
        <v>17.75</v>
      </c>
      <c r="G2399" t="n">
        <v>62.65</v>
      </c>
      <c r="H2399" t="n">
        <v>0.96</v>
      </c>
      <c r="I2399" t="n">
        <v>17</v>
      </c>
      <c r="J2399" t="n">
        <v>161.35</v>
      </c>
      <c r="K2399" t="n">
        <v>49.1</v>
      </c>
      <c r="L2399" t="n">
        <v>8.75</v>
      </c>
      <c r="M2399" t="n">
        <v>15</v>
      </c>
      <c r="N2399" t="n">
        <v>28.5</v>
      </c>
      <c r="O2399" t="n">
        <v>20133.66</v>
      </c>
      <c r="P2399" t="n">
        <v>192.93</v>
      </c>
      <c r="Q2399" t="n">
        <v>444.57</v>
      </c>
      <c r="R2399" t="n">
        <v>76.15000000000001</v>
      </c>
      <c r="S2399" t="n">
        <v>48.21</v>
      </c>
      <c r="T2399" t="n">
        <v>7994</v>
      </c>
      <c r="U2399" t="n">
        <v>0.63</v>
      </c>
      <c r="V2399" t="n">
        <v>0.77</v>
      </c>
      <c r="W2399" t="n">
        <v>0.19</v>
      </c>
      <c r="X2399" t="n">
        <v>0.47</v>
      </c>
      <c r="Y2399" t="n">
        <v>1</v>
      </c>
      <c r="Z2399" t="n">
        <v>10</v>
      </c>
    </row>
    <row r="2400">
      <c r="A2400" t="n">
        <v>32</v>
      </c>
      <c r="B2400" t="n">
        <v>75</v>
      </c>
      <c r="C2400" t="inlineStr">
        <is>
          <t xml:space="preserve">CONCLUIDO	</t>
        </is>
      </c>
      <c r="D2400" t="n">
        <v>4.8703</v>
      </c>
      <c r="E2400" t="n">
        <v>20.53</v>
      </c>
      <c r="F2400" t="n">
        <v>17.74</v>
      </c>
      <c r="G2400" t="n">
        <v>62.6</v>
      </c>
      <c r="H2400" t="n">
        <v>0.99</v>
      </c>
      <c r="I2400" t="n">
        <v>17</v>
      </c>
      <c r="J2400" t="n">
        <v>161.71</v>
      </c>
      <c r="K2400" t="n">
        <v>49.1</v>
      </c>
      <c r="L2400" t="n">
        <v>9</v>
      </c>
      <c r="M2400" t="n">
        <v>15</v>
      </c>
      <c r="N2400" t="n">
        <v>28.61</v>
      </c>
      <c r="O2400" t="n">
        <v>20177.64</v>
      </c>
      <c r="P2400" t="n">
        <v>192.17</v>
      </c>
      <c r="Q2400" t="n">
        <v>444.55</v>
      </c>
      <c r="R2400" t="n">
        <v>75.62</v>
      </c>
      <c r="S2400" t="n">
        <v>48.21</v>
      </c>
      <c r="T2400" t="n">
        <v>7729.05</v>
      </c>
      <c r="U2400" t="n">
        <v>0.64</v>
      </c>
      <c r="V2400" t="n">
        <v>0.77</v>
      </c>
      <c r="W2400" t="n">
        <v>0.19</v>
      </c>
      <c r="X2400" t="n">
        <v>0.46</v>
      </c>
      <c r="Y2400" t="n">
        <v>1</v>
      </c>
      <c r="Z2400" t="n">
        <v>10</v>
      </c>
    </row>
    <row r="2401">
      <c r="A2401" t="n">
        <v>33</v>
      </c>
      <c r="B2401" t="n">
        <v>75</v>
      </c>
      <c r="C2401" t="inlineStr">
        <is>
          <t xml:space="preserve">CONCLUIDO	</t>
        </is>
      </c>
      <c r="D2401" t="n">
        <v>4.8856</v>
      </c>
      <c r="E2401" t="n">
        <v>20.47</v>
      </c>
      <c r="F2401" t="n">
        <v>17.7</v>
      </c>
      <c r="G2401" t="n">
        <v>66.39</v>
      </c>
      <c r="H2401" t="n">
        <v>1.01</v>
      </c>
      <c r="I2401" t="n">
        <v>16</v>
      </c>
      <c r="J2401" t="n">
        <v>162.06</v>
      </c>
      <c r="K2401" t="n">
        <v>49.1</v>
      </c>
      <c r="L2401" t="n">
        <v>9.25</v>
      </c>
      <c r="M2401" t="n">
        <v>14</v>
      </c>
      <c r="N2401" t="n">
        <v>28.72</v>
      </c>
      <c r="O2401" t="n">
        <v>20221.66</v>
      </c>
      <c r="P2401" t="n">
        <v>191.1</v>
      </c>
      <c r="Q2401" t="n">
        <v>444.57</v>
      </c>
      <c r="R2401" t="n">
        <v>74.59</v>
      </c>
      <c r="S2401" t="n">
        <v>48.21</v>
      </c>
      <c r="T2401" t="n">
        <v>7219.23</v>
      </c>
      <c r="U2401" t="n">
        <v>0.65</v>
      </c>
      <c r="V2401" t="n">
        <v>0.77</v>
      </c>
      <c r="W2401" t="n">
        <v>0.19</v>
      </c>
      <c r="X2401" t="n">
        <v>0.43</v>
      </c>
      <c r="Y2401" t="n">
        <v>1</v>
      </c>
      <c r="Z2401" t="n">
        <v>10</v>
      </c>
    </row>
    <row r="2402">
      <c r="A2402" t="n">
        <v>34</v>
      </c>
      <c r="B2402" t="n">
        <v>75</v>
      </c>
      <c r="C2402" t="inlineStr">
        <is>
          <t xml:space="preserve">CONCLUIDO	</t>
        </is>
      </c>
      <c r="D2402" t="n">
        <v>4.8827</v>
      </c>
      <c r="E2402" t="n">
        <v>20.48</v>
      </c>
      <c r="F2402" t="n">
        <v>17.72</v>
      </c>
      <c r="G2402" t="n">
        <v>66.43000000000001</v>
      </c>
      <c r="H2402" t="n">
        <v>1.04</v>
      </c>
      <c r="I2402" t="n">
        <v>16</v>
      </c>
      <c r="J2402" t="n">
        <v>162.42</v>
      </c>
      <c r="K2402" t="n">
        <v>49.1</v>
      </c>
      <c r="L2402" t="n">
        <v>9.5</v>
      </c>
      <c r="M2402" t="n">
        <v>14</v>
      </c>
      <c r="N2402" t="n">
        <v>28.82</v>
      </c>
      <c r="O2402" t="n">
        <v>20265.72</v>
      </c>
      <c r="P2402" t="n">
        <v>191.23</v>
      </c>
      <c r="Q2402" t="n">
        <v>444.55</v>
      </c>
      <c r="R2402" t="n">
        <v>74.90000000000001</v>
      </c>
      <c r="S2402" t="n">
        <v>48.21</v>
      </c>
      <c r="T2402" t="n">
        <v>7373.2</v>
      </c>
      <c r="U2402" t="n">
        <v>0.64</v>
      </c>
      <c r="V2402" t="n">
        <v>0.77</v>
      </c>
      <c r="W2402" t="n">
        <v>0.19</v>
      </c>
      <c r="X2402" t="n">
        <v>0.44</v>
      </c>
      <c r="Y2402" t="n">
        <v>1</v>
      </c>
      <c r="Z2402" t="n">
        <v>10</v>
      </c>
    </row>
    <row r="2403">
      <c r="A2403" t="n">
        <v>35</v>
      </c>
      <c r="B2403" t="n">
        <v>75</v>
      </c>
      <c r="C2403" t="inlineStr">
        <is>
          <t xml:space="preserve">CONCLUIDO	</t>
        </is>
      </c>
      <c r="D2403" t="n">
        <v>4.9002</v>
      </c>
      <c r="E2403" t="n">
        <v>20.41</v>
      </c>
      <c r="F2403" t="n">
        <v>17.67</v>
      </c>
      <c r="G2403" t="n">
        <v>70.69</v>
      </c>
      <c r="H2403" t="n">
        <v>1.06</v>
      </c>
      <c r="I2403" t="n">
        <v>15</v>
      </c>
      <c r="J2403" t="n">
        <v>162.78</v>
      </c>
      <c r="K2403" t="n">
        <v>49.1</v>
      </c>
      <c r="L2403" t="n">
        <v>9.75</v>
      </c>
      <c r="M2403" t="n">
        <v>13</v>
      </c>
      <c r="N2403" t="n">
        <v>28.93</v>
      </c>
      <c r="O2403" t="n">
        <v>20309.81</v>
      </c>
      <c r="P2403" t="n">
        <v>190.15</v>
      </c>
      <c r="Q2403" t="n">
        <v>444.55</v>
      </c>
      <c r="R2403" t="n">
        <v>73.47</v>
      </c>
      <c r="S2403" t="n">
        <v>48.21</v>
      </c>
      <c r="T2403" t="n">
        <v>6663.87</v>
      </c>
      <c r="U2403" t="n">
        <v>0.66</v>
      </c>
      <c r="V2403" t="n">
        <v>0.77</v>
      </c>
      <c r="W2403" t="n">
        <v>0.19</v>
      </c>
      <c r="X2403" t="n">
        <v>0.4</v>
      </c>
      <c r="Y2403" t="n">
        <v>1</v>
      </c>
      <c r="Z2403" t="n">
        <v>10</v>
      </c>
    </row>
    <row r="2404">
      <c r="A2404" t="n">
        <v>36</v>
      </c>
      <c r="B2404" t="n">
        <v>75</v>
      </c>
      <c r="C2404" t="inlineStr">
        <is>
          <t xml:space="preserve">CONCLUIDO	</t>
        </is>
      </c>
      <c r="D2404" t="n">
        <v>4.8997</v>
      </c>
      <c r="E2404" t="n">
        <v>20.41</v>
      </c>
      <c r="F2404" t="n">
        <v>17.67</v>
      </c>
      <c r="G2404" t="n">
        <v>70.7</v>
      </c>
      <c r="H2404" t="n">
        <v>1.09</v>
      </c>
      <c r="I2404" t="n">
        <v>15</v>
      </c>
      <c r="J2404" t="n">
        <v>163.13</v>
      </c>
      <c r="K2404" t="n">
        <v>49.1</v>
      </c>
      <c r="L2404" t="n">
        <v>10</v>
      </c>
      <c r="M2404" t="n">
        <v>13</v>
      </c>
      <c r="N2404" t="n">
        <v>29.04</v>
      </c>
      <c r="O2404" t="n">
        <v>20353.94</v>
      </c>
      <c r="P2404" t="n">
        <v>189.61</v>
      </c>
      <c r="Q2404" t="n">
        <v>444.55</v>
      </c>
      <c r="R2404" t="n">
        <v>73.59</v>
      </c>
      <c r="S2404" t="n">
        <v>48.21</v>
      </c>
      <c r="T2404" t="n">
        <v>6723.01</v>
      </c>
      <c r="U2404" t="n">
        <v>0.66</v>
      </c>
      <c r="V2404" t="n">
        <v>0.77</v>
      </c>
      <c r="W2404" t="n">
        <v>0.19</v>
      </c>
      <c r="X2404" t="n">
        <v>0.4</v>
      </c>
      <c r="Y2404" t="n">
        <v>1</v>
      </c>
      <c r="Z2404" t="n">
        <v>10</v>
      </c>
    </row>
    <row r="2405">
      <c r="A2405" t="n">
        <v>37</v>
      </c>
      <c r="B2405" t="n">
        <v>75</v>
      </c>
      <c r="C2405" t="inlineStr">
        <is>
          <t xml:space="preserve">CONCLUIDO	</t>
        </is>
      </c>
      <c r="D2405" t="n">
        <v>4.8984</v>
      </c>
      <c r="E2405" t="n">
        <v>20.42</v>
      </c>
      <c r="F2405" t="n">
        <v>17.68</v>
      </c>
      <c r="G2405" t="n">
        <v>70.72</v>
      </c>
      <c r="H2405" t="n">
        <v>1.11</v>
      </c>
      <c r="I2405" t="n">
        <v>15</v>
      </c>
      <c r="J2405" t="n">
        <v>163.49</v>
      </c>
      <c r="K2405" t="n">
        <v>49.1</v>
      </c>
      <c r="L2405" t="n">
        <v>10.25</v>
      </c>
      <c r="M2405" t="n">
        <v>13</v>
      </c>
      <c r="N2405" t="n">
        <v>29.15</v>
      </c>
      <c r="O2405" t="n">
        <v>20398.1</v>
      </c>
      <c r="P2405" t="n">
        <v>189.22</v>
      </c>
      <c r="Q2405" t="n">
        <v>444.58</v>
      </c>
      <c r="R2405" t="n">
        <v>73.75</v>
      </c>
      <c r="S2405" t="n">
        <v>48.21</v>
      </c>
      <c r="T2405" t="n">
        <v>6802.79</v>
      </c>
      <c r="U2405" t="n">
        <v>0.65</v>
      </c>
      <c r="V2405" t="n">
        <v>0.77</v>
      </c>
      <c r="W2405" t="n">
        <v>0.19</v>
      </c>
      <c r="X2405" t="n">
        <v>0.4</v>
      </c>
      <c r="Y2405" t="n">
        <v>1</v>
      </c>
      <c r="Z2405" t="n">
        <v>10</v>
      </c>
    </row>
    <row r="2406">
      <c r="A2406" t="n">
        <v>38</v>
      </c>
      <c r="B2406" t="n">
        <v>75</v>
      </c>
      <c r="C2406" t="inlineStr">
        <is>
          <t xml:space="preserve">CONCLUIDO	</t>
        </is>
      </c>
      <c r="D2406" t="n">
        <v>4.9256</v>
      </c>
      <c r="E2406" t="n">
        <v>20.3</v>
      </c>
      <c r="F2406" t="n">
        <v>17.6</v>
      </c>
      <c r="G2406" t="n">
        <v>75.42</v>
      </c>
      <c r="H2406" t="n">
        <v>1.14</v>
      </c>
      <c r="I2406" t="n">
        <v>14</v>
      </c>
      <c r="J2406" t="n">
        <v>163.85</v>
      </c>
      <c r="K2406" t="n">
        <v>49.1</v>
      </c>
      <c r="L2406" t="n">
        <v>10.5</v>
      </c>
      <c r="M2406" t="n">
        <v>12</v>
      </c>
      <c r="N2406" t="n">
        <v>29.26</v>
      </c>
      <c r="O2406" t="n">
        <v>20442.3</v>
      </c>
      <c r="P2406" t="n">
        <v>188.06</v>
      </c>
      <c r="Q2406" t="n">
        <v>444.57</v>
      </c>
      <c r="R2406" t="n">
        <v>70.8</v>
      </c>
      <c r="S2406" t="n">
        <v>48.21</v>
      </c>
      <c r="T2406" t="n">
        <v>5332.58</v>
      </c>
      <c r="U2406" t="n">
        <v>0.68</v>
      </c>
      <c r="V2406" t="n">
        <v>0.78</v>
      </c>
      <c r="W2406" t="n">
        <v>0.19</v>
      </c>
      <c r="X2406" t="n">
        <v>0.32</v>
      </c>
      <c r="Y2406" t="n">
        <v>1</v>
      </c>
      <c r="Z2406" t="n">
        <v>10</v>
      </c>
    </row>
    <row r="2407">
      <c r="A2407" t="n">
        <v>39</v>
      </c>
      <c r="B2407" t="n">
        <v>75</v>
      </c>
      <c r="C2407" t="inlineStr">
        <is>
          <t xml:space="preserve">CONCLUIDO	</t>
        </is>
      </c>
      <c r="D2407" t="n">
        <v>4.9193</v>
      </c>
      <c r="E2407" t="n">
        <v>20.33</v>
      </c>
      <c r="F2407" t="n">
        <v>17.62</v>
      </c>
      <c r="G2407" t="n">
        <v>75.53</v>
      </c>
      <c r="H2407" t="n">
        <v>1.16</v>
      </c>
      <c r="I2407" t="n">
        <v>14</v>
      </c>
      <c r="J2407" t="n">
        <v>164.21</v>
      </c>
      <c r="K2407" t="n">
        <v>49.1</v>
      </c>
      <c r="L2407" t="n">
        <v>10.75</v>
      </c>
      <c r="M2407" t="n">
        <v>12</v>
      </c>
      <c r="N2407" t="n">
        <v>29.36</v>
      </c>
      <c r="O2407" t="n">
        <v>20486.54</v>
      </c>
      <c r="P2407" t="n">
        <v>187.86</v>
      </c>
      <c r="Q2407" t="n">
        <v>444.56</v>
      </c>
      <c r="R2407" t="n">
        <v>72.15000000000001</v>
      </c>
      <c r="S2407" t="n">
        <v>48.21</v>
      </c>
      <c r="T2407" t="n">
        <v>6010.67</v>
      </c>
      <c r="U2407" t="n">
        <v>0.67</v>
      </c>
      <c r="V2407" t="n">
        <v>0.77</v>
      </c>
      <c r="W2407" t="n">
        <v>0.18</v>
      </c>
      <c r="X2407" t="n">
        <v>0.35</v>
      </c>
      <c r="Y2407" t="n">
        <v>1</v>
      </c>
      <c r="Z2407" t="n">
        <v>10</v>
      </c>
    </row>
    <row r="2408">
      <c r="A2408" t="n">
        <v>40</v>
      </c>
      <c r="B2408" t="n">
        <v>75</v>
      </c>
      <c r="C2408" t="inlineStr">
        <is>
          <t xml:space="preserve">CONCLUIDO	</t>
        </is>
      </c>
      <c r="D2408" t="n">
        <v>4.9086</v>
      </c>
      <c r="E2408" t="n">
        <v>20.37</v>
      </c>
      <c r="F2408" t="n">
        <v>17.67</v>
      </c>
      <c r="G2408" t="n">
        <v>75.72</v>
      </c>
      <c r="H2408" t="n">
        <v>1.18</v>
      </c>
      <c r="I2408" t="n">
        <v>14</v>
      </c>
      <c r="J2408" t="n">
        <v>164.57</v>
      </c>
      <c r="K2408" t="n">
        <v>49.1</v>
      </c>
      <c r="L2408" t="n">
        <v>11</v>
      </c>
      <c r="M2408" t="n">
        <v>12</v>
      </c>
      <c r="N2408" t="n">
        <v>29.47</v>
      </c>
      <c r="O2408" t="n">
        <v>20530.82</v>
      </c>
      <c r="P2408" t="n">
        <v>186.82</v>
      </c>
      <c r="Q2408" t="n">
        <v>444.55</v>
      </c>
      <c r="R2408" t="n">
        <v>73.5</v>
      </c>
      <c r="S2408" t="n">
        <v>48.21</v>
      </c>
      <c r="T2408" t="n">
        <v>6684.37</v>
      </c>
      <c r="U2408" t="n">
        <v>0.66</v>
      </c>
      <c r="V2408" t="n">
        <v>0.77</v>
      </c>
      <c r="W2408" t="n">
        <v>0.19</v>
      </c>
      <c r="X2408" t="n">
        <v>0.39</v>
      </c>
      <c r="Y2408" t="n">
        <v>1</v>
      </c>
      <c r="Z2408" t="n">
        <v>10</v>
      </c>
    </row>
    <row r="2409">
      <c r="A2409" t="n">
        <v>41</v>
      </c>
      <c r="B2409" t="n">
        <v>75</v>
      </c>
      <c r="C2409" t="inlineStr">
        <is>
          <t xml:space="preserve">CONCLUIDO	</t>
        </is>
      </c>
      <c r="D2409" t="n">
        <v>4.9264</v>
      </c>
      <c r="E2409" t="n">
        <v>20.3</v>
      </c>
      <c r="F2409" t="n">
        <v>17.62</v>
      </c>
      <c r="G2409" t="n">
        <v>81.34999999999999</v>
      </c>
      <c r="H2409" t="n">
        <v>1.21</v>
      </c>
      <c r="I2409" t="n">
        <v>13</v>
      </c>
      <c r="J2409" t="n">
        <v>164.93</v>
      </c>
      <c r="K2409" t="n">
        <v>49.1</v>
      </c>
      <c r="L2409" t="n">
        <v>11.25</v>
      </c>
      <c r="M2409" t="n">
        <v>11</v>
      </c>
      <c r="N2409" t="n">
        <v>29.58</v>
      </c>
      <c r="O2409" t="n">
        <v>20575.13</v>
      </c>
      <c r="P2409" t="n">
        <v>186.03</v>
      </c>
      <c r="Q2409" t="n">
        <v>444.55</v>
      </c>
      <c r="R2409" t="n">
        <v>72.05</v>
      </c>
      <c r="S2409" t="n">
        <v>48.21</v>
      </c>
      <c r="T2409" t="n">
        <v>5965.87</v>
      </c>
      <c r="U2409" t="n">
        <v>0.67</v>
      </c>
      <c r="V2409" t="n">
        <v>0.77</v>
      </c>
      <c r="W2409" t="n">
        <v>0.18</v>
      </c>
      <c r="X2409" t="n">
        <v>0.35</v>
      </c>
      <c r="Y2409" t="n">
        <v>1</v>
      </c>
      <c r="Z2409" t="n">
        <v>10</v>
      </c>
    </row>
    <row r="2410">
      <c r="A2410" t="n">
        <v>42</v>
      </c>
      <c r="B2410" t="n">
        <v>75</v>
      </c>
      <c r="C2410" t="inlineStr">
        <is>
          <t xml:space="preserve">CONCLUIDO	</t>
        </is>
      </c>
      <c r="D2410" t="n">
        <v>4.9287</v>
      </c>
      <c r="E2410" t="n">
        <v>20.29</v>
      </c>
      <c r="F2410" t="n">
        <v>17.62</v>
      </c>
      <c r="G2410" t="n">
        <v>81.3</v>
      </c>
      <c r="H2410" t="n">
        <v>1.23</v>
      </c>
      <c r="I2410" t="n">
        <v>13</v>
      </c>
      <c r="J2410" t="n">
        <v>165.29</v>
      </c>
      <c r="K2410" t="n">
        <v>49.1</v>
      </c>
      <c r="L2410" t="n">
        <v>11.5</v>
      </c>
      <c r="M2410" t="n">
        <v>11</v>
      </c>
      <c r="N2410" t="n">
        <v>29.69</v>
      </c>
      <c r="O2410" t="n">
        <v>20619.48</v>
      </c>
      <c r="P2410" t="n">
        <v>185.75</v>
      </c>
      <c r="Q2410" t="n">
        <v>444.56</v>
      </c>
      <c r="R2410" t="n">
        <v>71.59999999999999</v>
      </c>
      <c r="S2410" t="n">
        <v>48.21</v>
      </c>
      <c r="T2410" t="n">
        <v>5741.05</v>
      </c>
      <c r="U2410" t="n">
        <v>0.67</v>
      </c>
      <c r="V2410" t="n">
        <v>0.77</v>
      </c>
      <c r="W2410" t="n">
        <v>0.19</v>
      </c>
      <c r="X2410" t="n">
        <v>0.34</v>
      </c>
      <c r="Y2410" t="n">
        <v>1</v>
      </c>
      <c r="Z2410" t="n">
        <v>10</v>
      </c>
    </row>
    <row r="2411">
      <c r="A2411" t="n">
        <v>43</v>
      </c>
      <c r="B2411" t="n">
        <v>75</v>
      </c>
      <c r="C2411" t="inlineStr">
        <is>
          <t xml:space="preserve">CONCLUIDO	</t>
        </is>
      </c>
      <c r="D2411" t="n">
        <v>4.9238</v>
      </c>
      <c r="E2411" t="n">
        <v>20.31</v>
      </c>
      <c r="F2411" t="n">
        <v>17.64</v>
      </c>
      <c r="G2411" t="n">
        <v>81.40000000000001</v>
      </c>
      <c r="H2411" t="n">
        <v>1.26</v>
      </c>
      <c r="I2411" t="n">
        <v>13</v>
      </c>
      <c r="J2411" t="n">
        <v>165.65</v>
      </c>
      <c r="K2411" t="n">
        <v>49.1</v>
      </c>
      <c r="L2411" t="n">
        <v>11.75</v>
      </c>
      <c r="M2411" t="n">
        <v>11</v>
      </c>
      <c r="N2411" t="n">
        <v>29.8</v>
      </c>
      <c r="O2411" t="n">
        <v>20663.87</v>
      </c>
      <c r="P2411" t="n">
        <v>185.67</v>
      </c>
      <c r="Q2411" t="n">
        <v>444.56</v>
      </c>
      <c r="R2411" t="n">
        <v>72.23999999999999</v>
      </c>
      <c r="S2411" t="n">
        <v>48.21</v>
      </c>
      <c r="T2411" t="n">
        <v>6061.25</v>
      </c>
      <c r="U2411" t="n">
        <v>0.67</v>
      </c>
      <c r="V2411" t="n">
        <v>0.77</v>
      </c>
      <c r="W2411" t="n">
        <v>0.19</v>
      </c>
      <c r="X2411" t="n">
        <v>0.36</v>
      </c>
      <c r="Y2411" t="n">
        <v>1</v>
      </c>
      <c r="Z2411" t="n">
        <v>10</v>
      </c>
    </row>
    <row r="2412">
      <c r="A2412" t="n">
        <v>44</v>
      </c>
      <c r="B2412" t="n">
        <v>75</v>
      </c>
      <c r="C2412" t="inlineStr">
        <is>
          <t xml:space="preserve">CONCLUIDO	</t>
        </is>
      </c>
      <c r="D2412" t="n">
        <v>4.9451</v>
      </c>
      <c r="E2412" t="n">
        <v>20.22</v>
      </c>
      <c r="F2412" t="n">
        <v>17.58</v>
      </c>
      <c r="G2412" t="n">
        <v>87.90000000000001</v>
      </c>
      <c r="H2412" t="n">
        <v>1.28</v>
      </c>
      <c r="I2412" t="n">
        <v>12</v>
      </c>
      <c r="J2412" t="n">
        <v>166.01</v>
      </c>
      <c r="K2412" t="n">
        <v>49.1</v>
      </c>
      <c r="L2412" t="n">
        <v>12</v>
      </c>
      <c r="M2412" t="n">
        <v>10</v>
      </c>
      <c r="N2412" t="n">
        <v>29.91</v>
      </c>
      <c r="O2412" t="n">
        <v>20708.3</v>
      </c>
      <c r="P2412" t="n">
        <v>183.25</v>
      </c>
      <c r="Q2412" t="n">
        <v>444.55</v>
      </c>
      <c r="R2412" t="n">
        <v>70.48</v>
      </c>
      <c r="S2412" t="n">
        <v>48.21</v>
      </c>
      <c r="T2412" t="n">
        <v>5187.33</v>
      </c>
      <c r="U2412" t="n">
        <v>0.68</v>
      </c>
      <c r="V2412" t="n">
        <v>0.78</v>
      </c>
      <c r="W2412" t="n">
        <v>0.18</v>
      </c>
      <c r="X2412" t="n">
        <v>0.3</v>
      </c>
      <c r="Y2412" t="n">
        <v>1</v>
      </c>
      <c r="Z2412" t="n">
        <v>10</v>
      </c>
    </row>
    <row r="2413">
      <c r="A2413" t="n">
        <v>45</v>
      </c>
      <c r="B2413" t="n">
        <v>75</v>
      </c>
      <c r="C2413" t="inlineStr">
        <is>
          <t xml:space="preserve">CONCLUIDO	</t>
        </is>
      </c>
      <c r="D2413" t="n">
        <v>4.9436</v>
      </c>
      <c r="E2413" t="n">
        <v>20.23</v>
      </c>
      <c r="F2413" t="n">
        <v>17.59</v>
      </c>
      <c r="G2413" t="n">
        <v>87.92</v>
      </c>
      <c r="H2413" t="n">
        <v>1.3</v>
      </c>
      <c r="I2413" t="n">
        <v>12</v>
      </c>
      <c r="J2413" t="n">
        <v>166.37</v>
      </c>
      <c r="K2413" t="n">
        <v>49.1</v>
      </c>
      <c r="L2413" t="n">
        <v>12.25</v>
      </c>
      <c r="M2413" t="n">
        <v>10</v>
      </c>
      <c r="N2413" t="n">
        <v>30.02</v>
      </c>
      <c r="O2413" t="n">
        <v>20752.76</v>
      </c>
      <c r="P2413" t="n">
        <v>183.6</v>
      </c>
      <c r="Q2413" t="n">
        <v>444.55</v>
      </c>
      <c r="R2413" t="n">
        <v>70.62</v>
      </c>
      <c r="S2413" t="n">
        <v>48.21</v>
      </c>
      <c r="T2413" t="n">
        <v>5254.74</v>
      </c>
      <c r="U2413" t="n">
        <v>0.68</v>
      </c>
      <c r="V2413" t="n">
        <v>0.78</v>
      </c>
      <c r="W2413" t="n">
        <v>0.18</v>
      </c>
      <c r="X2413" t="n">
        <v>0.31</v>
      </c>
      <c r="Y2413" t="n">
        <v>1</v>
      </c>
      <c r="Z2413" t="n">
        <v>10</v>
      </c>
    </row>
    <row r="2414">
      <c r="A2414" t="n">
        <v>46</v>
      </c>
      <c r="B2414" t="n">
        <v>75</v>
      </c>
      <c r="C2414" t="inlineStr">
        <is>
          <t xml:space="preserve">CONCLUIDO	</t>
        </is>
      </c>
      <c r="D2414" t="n">
        <v>4.9447</v>
      </c>
      <c r="E2414" t="n">
        <v>20.22</v>
      </c>
      <c r="F2414" t="n">
        <v>17.58</v>
      </c>
      <c r="G2414" t="n">
        <v>87.90000000000001</v>
      </c>
      <c r="H2414" t="n">
        <v>1.33</v>
      </c>
      <c r="I2414" t="n">
        <v>12</v>
      </c>
      <c r="J2414" t="n">
        <v>166.73</v>
      </c>
      <c r="K2414" t="n">
        <v>49.1</v>
      </c>
      <c r="L2414" t="n">
        <v>12.5</v>
      </c>
      <c r="M2414" t="n">
        <v>10</v>
      </c>
      <c r="N2414" t="n">
        <v>30.13</v>
      </c>
      <c r="O2414" t="n">
        <v>20797.26</v>
      </c>
      <c r="P2414" t="n">
        <v>183.78</v>
      </c>
      <c r="Q2414" t="n">
        <v>444.55</v>
      </c>
      <c r="R2414" t="n">
        <v>70.5</v>
      </c>
      <c r="S2414" t="n">
        <v>48.21</v>
      </c>
      <c r="T2414" t="n">
        <v>5196.99</v>
      </c>
      <c r="U2414" t="n">
        <v>0.68</v>
      </c>
      <c r="V2414" t="n">
        <v>0.78</v>
      </c>
      <c r="W2414" t="n">
        <v>0.18</v>
      </c>
      <c r="X2414" t="n">
        <v>0.3</v>
      </c>
      <c r="Y2414" t="n">
        <v>1</v>
      </c>
      <c r="Z2414" t="n">
        <v>10</v>
      </c>
    </row>
    <row r="2415">
      <c r="A2415" t="n">
        <v>47</v>
      </c>
      <c r="B2415" t="n">
        <v>75</v>
      </c>
      <c r="C2415" t="inlineStr">
        <is>
          <t xml:space="preserve">CONCLUIDO	</t>
        </is>
      </c>
      <c r="D2415" t="n">
        <v>4.9532</v>
      </c>
      <c r="E2415" t="n">
        <v>20.19</v>
      </c>
      <c r="F2415" t="n">
        <v>17.55</v>
      </c>
      <c r="G2415" t="n">
        <v>87.73</v>
      </c>
      <c r="H2415" t="n">
        <v>1.35</v>
      </c>
      <c r="I2415" t="n">
        <v>12</v>
      </c>
      <c r="J2415" t="n">
        <v>167.09</v>
      </c>
      <c r="K2415" t="n">
        <v>49.1</v>
      </c>
      <c r="L2415" t="n">
        <v>12.75</v>
      </c>
      <c r="M2415" t="n">
        <v>10</v>
      </c>
      <c r="N2415" t="n">
        <v>30.25</v>
      </c>
      <c r="O2415" t="n">
        <v>20841.8</v>
      </c>
      <c r="P2415" t="n">
        <v>182.77</v>
      </c>
      <c r="Q2415" t="n">
        <v>444.55</v>
      </c>
      <c r="R2415" t="n">
        <v>69.23</v>
      </c>
      <c r="S2415" t="n">
        <v>48.21</v>
      </c>
      <c r="T2415" t="n">
        <v>4559.36</v>
      </c>
      <c r="U2415" t="n">
        <v>0.7</v>
      </c>
      <c r="V2415" t="n">
        <v>0.78</v>
      </c>
      <c r="W2415" t="n">
        <v>0.18</v>
      </c>
      <c r="X2415" t="n">
        <v>0.27</v>
      </c>
      <c r="Y2415" t="n">
        <v>1</v>
      </c>
      <c r="Z2415" t="n">
        <v>10</v>
      </c>
    </row>
    <row r="2416">
      <c r="A2416" t="n">
        <v>48</v>
      </c>
      <c r="B2416" t="n">
        <v>75</v>
      </c>
      <c r="C2416" t="inlineStr">
        <is>
          <t xml:space="preserve">CONCLUIDO	</t>
        </is>
      </c>
      <c r="D2416" t="n">
        <v>4.9611</v>
      </c>
      <c r="E2416" t="n">
        <v>20.16</v>
      </c>
      <c r="F2416" t="n">
        <v>17.54</v>
      </c>
      <c r="G2416" t="n">
        <v>95.7</v>
      </c>
      <c r="H2416" t="n">
        <v>1.38</v>
      </c>
      <c r="I2416" t="n">
        <v>11</v>
      </c>
      <c r="J2416" t="n">
        <v>167.45</v>
      </c>
      <c r="K2416" t="n">
        <v>49.1</v>
      </c>
      <c r="L2416" t="n">
        <v>13</v>
      </c>
      <c r="M2416" t="n">
        <v>9</v>
      </c>
      <c r="N2416" t="n">
        <v>30.36</v>
      </c>
      <c r="O2416" t="n">
        <v>20886.38</v>
      </c>
      <c r="P2416" t="n">
        <v>181.04</v>
      </c>
      <c r="Q2416" t="n">
        <v>444.55</v>
      </c>
      <c r="R2416" t="n">
        <v>69.47</v>
      </c>
      <c r="S2416" t="n">
        <v>48.21</v>
      </c>
      <c r="T2416" t="n">
        <v>4687.33</v>
      </c>
      <c r="U2416" t="n">
        <v>0.6899999999999999</v>
      </c>
      <c r="V2416" t="n">
        <v>0.78</v>
      </c>
      <c r="W2416" t="n">
        <v>0.18</v>
      </c>
      <c r="X2416" t="n">
        <v>0.27</v>
      </c>
      <c r="Y2416" t="n">
        <v>1</v>
      </c>
      <c r="Z2416" t="n">
        <v>10</v>
      </c>
    </row>
    <row r="2417">
      <c r="A2417" t="n">
        <v>49</v>
      </c>
      <c r="B2417" t="n">
        <v>75</v>
      </c>
      <c r="C2417" t="inlineStr">
        <is>
          <t xml:space="preserve">CONCLUIDO	</t>
        </is>
      </c>
      <c r="D2417" t="n">
        <v>4.9579</v>
      </c>
      <c r="E2417" t="n">
        <v>20.17</v>
      </c>
      <c r="F2417" t="n">
        <v>17.56</v>
      </c>
      <c r="G2417" t="n">
        <v>95.77</v>
      </c>
      <c r="H2417" t="n">
        <v>1.4</v>
      </c>
      <c r="I2417" t="n">
        <v>11</v>
      </c>
      <c r="J2417" t="n">
        <v>167.81</v>
      </c>
      <c r="K2417" t="n">
        <v>49.1</v>
      </c>
      <c r="L2417" t="n">
        <v>13.25</v>
      </c>
      <c r="M2417" t="n">
        <v>9</v>
      </c>
      <c r="N2417" t="n">
        <v>30.47</v>
      </c>
      <c r="O2417" t="n">
        <v>20930.99</v>
      </c>
      <c r="P2417" t="n">
        <v>180.69</v>
      </c>
      <c r="Q2417" t="n">
        <v>444.56</v>
      </c>
      <c r="R2417" t="n">
        <v>69.8</v>
      </c>
      <c r="S2417" t="n">
        <v>48.21</v>
      </c>
      <c r="T2417" t="n">
        <v>4849.26</v>
      </c>
      <c r="U2417" t="n">
        <v>0.6899999999999999</v>
      </c>
      <c r="V2417" t="n">
        <v>0.78</v>
      </c>
      <c r="W2417" t="n">
        <v>0.18</v>
      </c>
      <c r="X2417" t="n">
        <v>0.28</v>
      </c>
      <c r="Y2417" t="n">
        <v>1</v>
      </c>
      <c r="Z2417" t="n">
        <v>10</v>
      </c>
    </row>
    <row r="2418">
      <c r="A2418" t="n">
        <v>50</v>
      </c>
      <c r="B2418" t="n">
        <v>75</v>
      </c>
      <c r="C2418" t="inlineStr">
        <is>
          <t xml:space="preserve">CONCLUIDO	</t>
        </is>
      </c>
      <c r="D2418" t="n">
        <v>4.9568</v>
      </c>
      <c r="E2418" t="n">
        <v>20.17</v>
      </c>
      <c r="F2418" t="n">
        <v>17.56</v>
      </c>
      <c r="G2418" t="n">
        <v>95.79000000000001</v>
      </c>
      <c r="H2418" t="n">
        <v>1.42</v>
      </c>
      <c r="I2418" t="n">
        <v>11</v>
      </c>
      <c r="J2418" t="n">
        <v>168.18</v>
      </c>
      <c r="K2418" t="n">
        <v>49.1</v>
      </c>
      <c r="L2418" t="n">
        <v>13.5</v>
      </c>
      <c r="M2418" t="n">
        <v>9</v>
      </c>
      <c r="N2418" t="n">
        <v>30.58</v>
      </c>
      <c r="O2418" t="n">
        <v>20975.64</v>
      </c>
      <c r="P2418" t="n">
        <v>180.98</v>
      </c>
      <c r="Q2418" t="n">
        <v>444.56</v>
      </c>
      <c r="R2418" t="n">
        <v>69.90000000000001</v>
      </c>
      <c r="S2418" t="n">
        <v>48.21</v>
      </c>
      <c r="T2418" t="n">
        <v>4902.05</v>
      </c>
      <c r="U2418" t="n">
        <v>0.6899999999999999</v>
      </c>
      <c r="V2418" t="n">
        <v>0.78</v>
      </c>
      <c r="W2418" t="n">
        <v>0.18</v>
      </c>
      <c r="X2418" t="n">
        <v>0.28</v>
      </c>
      <c r="Y2418" t="n">
        <v>1</v>
      </c>
      <c r="Z2418" t="n">
        <v>10</v>
      </c>
    </row>
    <row r="2419">
      <c r="A2419" t="n">
        <v>51</v>
      </c>
      <c r="B2419" t="n">
        <v>75</v>
      </c>
      <c r="C2419" t="inlineStr">
        <is>
          <t xml:space="preserve">CONCLUIDO	</t>
        </is>
      </c>
      <c r="D2419" t="n">
        <v>4.9556</v>
      </c>
      <c r="E2419" t="n">
        <v>20.18</v>
      </c>
      <c r="F2419" t="n">
        <v>17.57</v>
      </c>
      <c r="G2419" t="n">
        <v>95.81999999999999</v>
      </c>
      <c r="H2419" t="n">
        <v>1.45</v>
      </c>
      <c r="I2419" t="n">
        <v>11</v>
      </c>
      <c r="J2419" t="n">
        <v>168.54</v>
      </c>
      <c r="K2419" t="n">
        <v>49.1</v>
      </c>
      <c r="L2419" t="n">
        <v>13.75</v>
      </c>
      <c r="M2419" t="n">
        <v>9</v>
      </c>
      <c r="N2419" t="n">
        <v>30.69</v>
      </c>
      <c r="O2419" t="n">
        <v>21020.34</v>
      </c>
      <c r="P2419" t="n">
        <v>180.58</v>
      </c>
      <c r="Q2419" t="n">
        <v>444.55</v>
      </c>
      <c r="R2419" t="n">
        <v>70.12</v>
      </c>
      <c r="S2419" t="n">
        <v>48.21</v>
      </c>
      <c r="T2419" t="n">
        <v>5010.46</v>
      </c>
      <c r="U2419" t="n">
        <v>0.6899999999999999</v>
      </c>
      <c r="V2419" t="n">
        <v>0.78</v>
      </c>
      <c r="W2419" t="n">
        <v>0.18</v>
      </c>
      <c r="X2419" t="n">
        <v>0.29</v>
      </c>
      <c r="Y2419" t="n">
        <v>1</v>
      </c>
      <c r="Z2419" t="n">
        <v>10</v>
      </c>
    </row>
    <row r="2420">
      <c r="A2420" t="n">
        <v>52</v>
      </c>
      <c r="B2420" t="n">
        <v>75</v>
      </c>
      <c r="C2420" t="inlineStr">
        <is>
          <t xml:space="preserve">CONCLUIDO	</t>
        </is>
      </c>
      <c r="D2420" t="n">
        <v>4.9568</v>
      </c>
      <c r="E2420" t="n">
        <v>20.17</v>
      </c>
      <c r="F2420" t="n">
        <v>17.56</v>
      </c>
      <c r="G2420" t="n">
        <v>95.79000000000001</v>
      </c>
      <c r="H2420" t="n">
        <v>1.47</v>
      </c>
      <c r="I2420" t="n">
        <v>11</v>
      </c>
      <c r="J2420" t="n">
        <v>168.9</v>
      </c>
      <c r="K2420" t="n">
        <v>49.1</v>
      </c>
      <c r="L2420" t="n">
        <v>14</v>
      </c>
      <c r="M2420" t="n">
        <v>9</v>
      </c>
      <c r="N2420" t="n">
        <v>30.81</v>
      </c>
      <c r="O2420" t="n">
        <v>21065.06</v>
      </c>
      <c r="P2420" t="n">
        <v>179.67</v>
      </c>
      <c r="Q2420" t="n">
        <v>444.63</v>
      </c>
      <c r="R2420" t="n">
        <v>69.95</v>
      </c>
      <c r="S2420" t="n">
        <v>48.21</v>
      </c>
      <c r="T2420" t="n">
        <v>4924.3</v>
      </c>
      <c r="U2420" t="n">
        <v>0.6899999999999999</v>
      </c>
      <c r="V2420" t="n">
        <v>0.78</v>
      </c>
      <c r="W2420" t="n">
        <v>0.18</v>
      </c>
      <c r="X2420" t="n">
        <v>0.28</v>
      </c>
      <c r="Y2420" t="n">
        <v>1</v>
      </c>
      <c r="Z2420" t="n">
        <v>10</v>
      </c>
    </row>
    <row r="2421">
      <c r="A2421" t="n">
        <v>53</v>
      </c>
      <c r="B2421" t="n">
        <v>75</v>
      </c>
      <c r="C2421" t="inlineStr">
        <is>
          <t xml:space="preserve">CONCLUIDO	</t>
        </is>
      </c>
      <c r="D2421" t="n">
        <v>4.9748</v>
      </c>
      <c r="E2421" t="n">
        <v>20.1</v>
      </c>
      <c r="F2421" t="n">
        <v>17.52</v>
      </c>
      <c r="G2421" t="n">
        <v>105.11</v>
      </c>
      <c r="H2421" t="n">
        <v>1.49</v>
      </c>
      <c r="I2421" t="n">
        <v>10</v>
      </c>
      <c r="J2421" t="n">
        <v>169.26</v>
      </c>
      <c r="K2421" t="n">
        <v>49.1</v>
      </c>
      <c r="L2421" t="n">
        <v>14.25</v>
      </c>
      <c r="M2421" t="n">
        <v>8</v>
      </c>
      <c r="N2421" t="n">
        <v>30.92</v>
      </c>
      <c r="O2421" t="n">
        <v>21109.83</v>
      </c>
      <c r="P2421" t="n">
        <v>178.44</v>
      </c>
      <c r="Q2421" t="n">
        <v>444.58</v>
      </c>
      <c r="R2421" t="n">
        <v>68.43000000000001</v>
      </c>
      <c r="S2421" t="n">
        <v>48.21</v>
      </c>
      <c r="T2421" t="n">
        <v>4169.83</v>
      </c>
      <c r="U2421" t="n">
        <v>0.7</v>
      </c>
      <c r="V2421" t="n">
        <v>0.78</v>
      </c>
      <c r="W2421" t="n">
        <v>0.18</v>
      </c>
      <c r="X2421" t="n">
        <v>0.24</v>
      </c>
      <c r="Y2421" t="n">
        <v>1</v>
      </c>
      <c r="Z2421" t="n">
        <v>10</v>
      </c>
    </row>
    <row r="2422">
      <c r="A2422" t="n">
        <v>54</v>
      </c>
      <c r="B2422" t="n">
        <v>75</v>
      </c>
      <c r="C2422" t="inlineStr">
        <is>
          <t xml:space="preserve">CONCLUIDO	</t>
        </is>
      </c>
      <c r="D2422" t="n">
        <v>4.9727</v>
      </c>
      <c r="E2422" t="n">
        <v>20.11</v>
      </c>
      <c r="F2422" t="n">
        <v>17.53</v>
      </c>
      <c r="G2422" t="n">
        <v>105.17</v>
      </c>
      <c r="H2422" t="n">
        <v>1.52</v>
      </c>
      <c r="I2422" t="n">
        <v>10</v>
      </c>
      <c r="J2422" t="n">
        <v>169.63</v>
      </c>
      <c r="K2422" t="n">
        <v>49.1</v>
      </c>
      <c r="L2422" t="n">
        <v>14.5</v>
      </c>
      <c r="M2422" t="n">
        <v>8</v>
      </c>
      <c r="N2422" t="n">
        <v>31.03</v>
      </c>
      <c r="O2422" t="n">
        <v>21154.64</v>
      </c>
      <c r="P2422" t="n">
        <v>178.57</v>
      </c>
      <c r="Q2422" t="n">
        <v>444.6</v>
      </c>
      <c r="R2422" t="n">
        <v>68.75</v>
      </c>
      <c r="S2422" t="n">
        <v>48.21</v>
      </c>
      <c r="T2422" t="n">
        <v>4332.2</v>
      </c>
      <c r="U2422" t="n">
        <v>0.7</v>
      </c>
      <c r="V2422" t="n">
        <v>0.78</v>
      </c>
      <c r="W2422" t="n">
        <v>0.18</v>
      </c>
      <c r="X2422" t="n">
        <v>0.25</v>
      </c>
      <c r="Y2422" t="n">
        <v>1</v>
      </c>
      <c r="Z2422" t="n">
        <v>10</v>
      </c>
    </row>
    <row r="2423">
      <c r="A2423" t="n">
        <v>55</v>
      </c>
      <c r="B2423" t="n">
        <v>75</v>
      </c>
      <c r="C2423" t="inlineStr">
        <is>
          <t xml:space="preserve">CONCLUIDO	</t>
        </is>
      </c>
      <c r="D2423" t="n">
        <v>4.9791</v>
      </c>
      <c r="E2423" t="n">
        <v>20.08</v>
      </c>
      <c r="F2423" t="n">
        <v>17.5</v>
      </c>
      <c r="G2423" t="n">
        <v>105.01</v>
      </c>
      <c r="H2423" t="n">
        <v>1.54</v>
      </c>
      <c r="I2423" t="n">
        <v>10</v>
      </c>
      <c r="J2423" t="n">
        <v>169.99</v>
      </c>
      <c r="K2423" t="n">
        <v>49.1</v>
      </c>
      <c r="L2423" t="n">
        <v>14.75</v>
      </c>
      <c r="M2423" t="n">
        <v>8</v>
      </c>
      <c r="N2423" t="n">
        <v>31.15</v>
      </c>
      <c r="O2423" t="n">
        <v>21199.48</v>
      </c>
      <c r="P2423" t="n">
        <v>177.61</v>
      </c>
      <c r="Q2423" t="n">
        <v>444.55</v>
      </c>
      <c r="R2423" t="n">
        <v>67.77</v>
      </c>
      <c r="S2423" t="n">
        <v>48.21</v>
      </c>
      <c r="T2423" t="n">
        <v>3839.79</v>
      </c>
      <c r="U2423" t="n">
        <v>0.71</v>
      </c>
      <c r="V2423" t="n">
        <v>0.78</v>
      </c>
      <c r="W2423" t="n">
        <v>0.18</v>
      </c>
      <c r="X2423" t="n">
        <v>0.23</v>
      </c>
      <c r="Y2423" t="n">
        <v>1</v>
      </c>
      <c r="Z2423" t="n">
        <v>10</v>
      </c>
    </row>
    <row r="2424">
      <c r="A2424" t="n">
        <v>56</v>
      </c>
      <c r="B2424" t="n">
        <v>75</v>
      </c>
      <c r="C2424" t="inlineStr">
        <is>
          <t xml:space="preserve">CONCLUIDO	</t>
        </is>
      </c>
      <c r="D2424" t="n">
        <v>4.9852</v>
      </c>
      <c r="E2424" t="n">
        <v>20.06</v>
      </c>
      <c r="F2424" t="n">
        <v>17.48</v>
      </c>
      <c r="G2424" t="n">
        <v>104.86</v>
      </c>
      <c r="H2424" t="n">
        <v>1.56</v>
      </c>
      <c r="I2424" t="n">
        <v>10</v>
      </c>
      <c r="J2424" t="n">
        <v>170.35</v>
      </c>
      <c r="K2424" t="n">
        <v>49.1</v>
      </c>
      <c r="L2424" t="n">
        <v>15</v>
      </c>
      <c r="M2424" t="n">
        <v>8</v>
      </c>
      <c r="N2424" t="n">
        <v>31.26</v>
      </c>
      <c r="O2424" t="n">
        <v>21244.37</v>
      </c>
      <c r="P2424" t="n">
        <v>176.78</v>
      </c>
      <c r="Q2424" t="n">
        <v>444.55</v>
      </c>
      <c r="R2424" t="n">
        <v>67.06</v>
      </c>
      <c r="S2424" t="n">
        <v>48.21</v>
      </c>
      <c r="T2424" t="n">
        <v>3485.12</v>
      </c>
      <c r="U2424" t="n">
        <v>0.72</v>
      </c>
      <c r="V2424" t="n">
        <v>0.78</v>
      </c>
      <c r="W2424" t="n">
        <v>0.18</v>
      </c>
      <c r="X2424" t="n">
        <v>0.2</v>
      </c>
      <c r="Y2424" t="n">
        <v>1</v>
      </c>
      <c r="Z2424" t="n">
        <v>10</v>
      </c>
    </row>
    <row r="2425">
      <c r="A2425" t="n">
        <v>57</v>
      </c>
      <c r="B2425" t="n">
        <v>75</v>
      </c>
      <c r="C2425" t="inlineStr">
        <is>
          <t xml:space="preserve">CONCLUIDO	</t>
        </is>
      </c>
      <c r="D2425" t="n">
        <v>4.9591</v>
      </c>
      <c r="E2425" t="n">
        <v>20.16</v>
      </c>
      <c r="F2425" t="n">
        <v>17.58</v>
      </c>
      <c r="G2425" t="n">
        <v>105.5</v>
      </c>
      <c r="H2425" t="n">
        <v>1.58</v>
      </c>
      <c r="I2425" t="n">
        <v>10</v>
      </c>
      <c r="J2425" t="n">
        <v>170.72</v>
      </c>
      <c r="K2425" t="n">
        <v>49.1</v>
      </c>
      <c r="L2425" t="n">
        <v>15.25</v>
      </c>
      <c r="M2425" t="n">
        <v>8</v>
      </c>
      <c r="N2425" t="n">
        <v>31.37</v>
      </c>
      <c r="O2425" t="n">
        <v>21289.29</v>
      </c>
      <c r="P2425" t="n">
        <v>176.61</v>
      </c>
      <c r="Q2425" t="n">
        <v>444.55</v>
      </c>
      <c r="R2425" t="n">
        <v>70.79000000000001</v>
      </c>
      <c r="S2425" t="n">
        <v>48.21</v>
      </c>
      <c r="T2425" t="n">
        <v>5348.45</v>
      </c>
      <c r="U2425" t="n">
        <v>0.68</v>
      </c>
      <c r="V2425" t="n">
        <v>0.78</v>
      </c>
      <c r="W2425" t="n">
        <v>0.18</v>
      </c>
      <c r="X2425" t="n">
        <v>0.31</v>
      </c>
      <c r="Y2425" t="n">
        <v>1</v>
      </c>
      <c r="Z2425" t="n">
        <v>10</v>
      </c>
    </row>
    <row r="2426">
      <c r="A2426" t="n">
        <v>58</v>
      </c>
      <c r="B2426" t="n">
        <v>75</v>
      </c>
      <c r="C2426" t="inlineStr">
        <is>
          <t xml:space="preserve">CONCLUIDO	</t>
        </is>
      </c>
      <c r="D2426" t="n">
        <v>4.9698</v>
      </c>
      <c r="E2426" t="n">
        <v>20.12</v>
      </c>
      <c r="F2426" t="n">
        <v>17.54</v>
      </c>
      <c r="G2426" t="n">
        <v>105.24</v>
      </c>
      <c r="H2426" t="n">
        <v>1.61</v>
      </c>
      <c r="I2426" t="n">
        <v>10</v>
      </c>
      <c r="J2426" t="n">
        <v>171.08</v>
      </c>
      <c r="K2426" t="n">
        <v>49.1</v>
      </c>
      <c r="L2426" t="n">
        <v>15.5</v>
      </c>
      <c r="M2426" t="n">
        <v>8</v>
      </c>
      <c r="N2426" t="n">
        <v>31.49</v>
      </c>
      <c r="O2426" t="n">
        <v>21334.25</v>
      </c>
      <c r="P2426" t="n">
        <v>174.74</v>
      </c>
      <c r="Q2426" t="n">
        <v>444.55</v>
      </c>
      <c r="R2426" t="n">
        <v>69.17</v>
      </c>
      <c r="S2426" t="n">
        <v>48.21</v>
      </c>
      <c r="T2426" t="n">
        <v>4539.38</v>
      </c>
      <c r="U2426" t="n">
        <v>0.7</v>
      </c>
      <c r="V2426" t="n">
        <v>0.78</v>
      </c>
      <c r="W2426" t="n">
        <v>0.18</v>
      </c>
      <c r="X2426" t="n">
        <v>0.26</v>
      </c>
      <c r="Y2426" t="n">
        <v>1</v>
      </c>
      <c r="Z2426" t="n">
        <v>10</v>
      </c>
    </row>
    <row r="2427">
      <c r="A2427" t="n">
        <v>59</v>
      </c>
      <c r="B2427" t="n">
        <v>75</v>
      </c>
      <c r="C2427" t="inlineStr">
        <is>
          <t xml:space="preserve">CONCLUIDO	</t>
        </is>
      </c>
      <c r="D2427" t="n">
        <v>4.9866</v>
      </c>
      <c r="E2427" t="n">
        <v>20.05</v>
      </c>
      <c r="F2427" t="n">
        <v>17.5</v>
      </c>
      <c r="G2427" t="n">
        <v>116.68</v>
      </c>
      <c r="H2427" t="n">
        <v>1.63</v>
      </c>
      <c r="I2427" t="n">
        <v>9</v>
      </c>
      <c r="J2427" t="n">
        <v>171.45</v>
      </c>
      <c r="K2427" t="n">
        <v>49.1</v>
      </c>
      <c r="L2427" t="n">
        <v>15.75</v>
      </c>
      <c r="M2427" t="n">
        <v>7</v>
      </c>
      <c r="N2427" t="n">
        <v>31.6</v>
      </c>
      <c r="O2427" t="n">
        <v>21379.25</v>
      </c>
      <c r="P2427" t="n">
        <v>173.94</v>
      </c>
      <c r="Q2427" t="n">
        <v>444.55</v>
      </c>
      <c r="R2427" t="n">
        <v>67.97</v>
      </c>
      <c r="S2427" t="n">
        <v>48.21</v>
      </c>
      <c r="T2427" t="n">
        <v>3943.91</v>
      </c>
      <c r="U2427" t="n">
        <v>0.71</v>
      </c>
      <c r="V2427" t="n">
        <v>0.78</v>
      </c>
      <c r="W2427" t="n">
        <v>0.18</v>
      </c>
      <c r="X2427" t="n">
        <v>0.23</v>
      </c>
      <c r="Y2427" t="n">
        <v>1</v>
      </c>
      <c r="Z2427" t="n">
        <v>10</v>
      </c>
    </row>
    <row r="2428">
      <c r="A2428" t="n">
        <v>60</v>
      </c>
      <c r="B2428" t="n">
        <v>75</v>
      </c>
      <c r="C2428" t="inlineStr">
        <is>
          <t xml:space="preserve">CONCLUIDO	</t>
        </is>
      </c>
      <c r="D2428" t="n">
        <v>4.9832</v>
      </c>
      <c r="E2428" t="n">
        <v>20.07</v>
      </c>
      <c r="F2428" t="n">
        <v>17.52</v>
      </c>
      <c r="G2428" t="n">
        <v>116.77</v>
      </c>
      <c r="H2428" t="n">
        <v>1.65</v>
      </c>
      <c r="I2428" t="n">
        <v>9</v>
      </c>
      <c r="J2428" t="n">
        <v>171.81</v>
      </c>
      <c r="K2428" t="n">
        <v>49.1</v>
      </c>
      <c r="L2428" t="n">
        <v>16</v>
      </c>
      <c r="M2428" t="n">
        <v>7</v>
      </c>
      <c r="N2428" t="n">
        <v>31.72</v>
      </c>
      <c r="O2428" t="n">
        <v>21424.29</v>
      </c>
      <c r="P2428" t="n">
        <v>174.14</v>
      </c>
      <c r="Q2428" t="n">
        <v>444.57</v>
      </c>
      <c r="R2428" t="n">
        <v>68.44</v>
      </c>
      <c r="S2428" t="n">
        <v>48.21</v>
      </c>
      <c r="T2428" t="n">
        <v>4178.01</v>
      </c>
      <c r="U2428" t="n">
        <v>0.7</v>
      </c>
      <c r="V2428" t="n">
        <v>0.78</v>
      </c>
      <c r="W2428" t="n">
        <v>0.18</v>
      </c>
      <c r="X2428" t="n">
        <v>0.24</v>
      </c>
      <c r="Y2428" t="n">
        <v>1</v>
      </c>
      <c r="Z2428" t="n">
        <v>10</v>
      </c>
    </row>
    <row r="2429">
      <c r="A2429" t="n">
        <v>61</v>
      </c>
      <c r="B2429" t="n">
        <v>75</v>
      </c>
      <c r="C2429" t="inlineStr">
        <is>
          <t xml:space="preserve">CONCLUIDO	</t>
        </is>
      </c>
      <c r="D2429" t="n">
        <v>4.9859</v>
      </c>
      <c r="E2429" t="n">
        <v>20.06</v>
      </c>
      <c r="F2429" t="n">
        <v>17.51</v>
      </c>
      <c r="G2429" t="n">
        <v>116.7</v>
      </c>
      <c r="H2429" t="n">
        <v>1.67</v>
      </c>
      <c r="I2429" t="n">
        <v>9</v>
      </c>
      <c r="J2429" t="n">
        <v>172.18</v>
      </c>
      <c r="K2429" t="n">
        <v>49.1</v>
      </c>
      <c r="L2429" t="n">
        <v>16.25</v>
      </c>
      <c r="M2429" t="n">
        <v>7</v>
      </c>
      <c r="N2429" t="n">
        <v>31.83</v>
      </c>
      <c r="O2429" t="n">
        <v>21469.36</v>
      </c>
      <c r="P2429" t="n">
        <v>173.75</v>
      </c>
      <c r="Q2429" t="n">
        <v>444.56</v>
      </c>
      <c r="R2429" t="n">
        <v>68.06999999999999</v>
      </c>
      <c r="S2429" t="n">
        <v>48.21</v>
      </c>
      <c r="T2429" t="n">
        <v>3996.42</v>
      </c>
      <c r="U2429" t="n">
        <v>0.71</v>
      </c>
      <c r="V2429" t="n">
        <v>0.78</v>
      </c>
      <c r="W2429" t="n">
        <v>0.18</v>
      </c>
      <c r="X2429" t="n">
        <v>0.23</v>
      </c>
      <c r="Y2429" t="n">
        <v>1</v>
      </c>
      <c r="Z2429" t="n">
        <v>10</v>
      </c>
    </row>
    <row r="2430">
      <c r="A2430" t="n">
        <v>62</v>
      </c>
      <c r="B2430" t="n">
        <v>75</v>
      </c>
      <c r="C2430" t="inlineStr">
        <is>
          <t xml:space="preserve">CONCLUIDO	</t>
        </is>
      </c>
      <c r="D2430" t="n">
        <v>4.9883</v>
      </c>
      <c r="E2430" t="n">
        <v>20.05</v>
      </c>
      <c r="F2430" t="n">
        <v>17.5</v>
      </c>
      <c r="G2430" t="n">
        <v>116.64</v>
      </c>
      <c r="H2430" t="n">
        <v>1.7</v>
      </c>
      <c r="I2430" t="n">
        <v>9</v>
      </c>
      <c r="J2430" t="n">
        <v>172.54</v>
      </c>
      <c r="K2430" t="n">
        <v>49.1</v>
      </c>
      <c r="L2430" t="n">
        <v>16.5</v>
      </c>
      <c r="M2430" t="n">
        <v>7</v>
      </c>
      <c r="N2430" t="n">
        <v>31.95</v>
      </c>
      <c r="O2430" t="n">
        <v>21514.48</v>
      </c>
      <c r="P2430" t="n">
        <v>174.01</v>
      </c>
      <c r="Q2430" t="n">
        <v>444.55</v>
      </c>
      <c r="R2430" t="n">
        <v>67.67</v>
      </c>
      <c r="S2430" t="n">
        <v>48.21</v>
      </c>
      <c r="T2430" t="n">
        <v>3794.95</v>
      </c>
      <c r="U2430" t="n">
        <v>0.71</v>
      </c>
      <c r="V2430" t="n">
        <v>0.78</v>
      </c>
      <c r="W2430" t="n">
        <v>0.18</v>
      </c>
      <c r="X2430" t="n">
        <v>0.22</v>
      </c>
      <c r="Y2430" t="n">
        <v>1</v>
      </c>
      <c r="Z2430" t="n">
        <v>10</v>
      </c>
    </row>
    <row r="2431">
      <c r="A2431" t="n">
        <v>63</v>
      </c>
      <c r="B2431" t="n">
        <v>75</v>
      </c>
      <c r="C2431" t="inlineStr">
        <is>
          <t xml:space="preserve">CONCLUIDO	</t>
        </is>
      </c>
      <c r="D2431" t="n">
        <v>4.9911</v>
      </c>
      <c r="E2431" t="n">
        <v>20.04</v>
      </c>
      <c r="F2431" t="n">
        <v>17.48</v>
      </c>
      <c r="G2431" t="n">
        <v>116.56</v>
      </c>
      <c r="H2431" t="n">
        <v>1.72</v>
      </c>
      <c r="I2431" t="n">
        <v>9</v>
      </c>
      <c r="J2431" t="n">
        <v>172.91</v>
      </c>
      <c r="K2431" t="n">
        <v>49.1</v>
      </c>
      <c r="L2431" t="n">
        <v>16.75</v>
      </c>
      <c r="M2431" t="n">
        <v>7</v>
      </c>
      <c r="N2431" t="n">
        <v>32.07</v>
      </c>
      <c r="O2431" t="n">
        <v>21559.64</v>
      </c>
      <c r="P2431" t="n">
        <v>172.1</v>
      </c>
      <c r="Q2431" t="n">
        <v>444.55</v>
      </c>
      <c r="R2431" t="n">
        <v>67.3</v>
      </c>
      <c r="S2431" t="n">
        <v>48.21</v>
      </c>
      <c r="T2431" t="n">
        <v>3609.96</v>
      </c>
      <c r="U2431" t="n">
        <v>0.72</v>
      </c>
      <c r="V2431" t="n">
        <v>0.78</v>
      </c>
      <c r="W2431" t="n">
        <v>0.18</v>
      </c>
      <c r="X2431" t="n">
        <v>0.21</v>
      </c>
      <c r="Y2431" t="n">
        <v>1</v>
      </c>
      <c r="Z2431" t="n">
        <v>10</v>
      </c>
    </row>
    <row r="2432">
      <c r="A2432" t="n">
        <v>64</v>
      </c>
      <c r="B2432" t="n">
        <v>75</v>
      </c>
      <c r="C2432" t="inlineStr">
        <is>
          <t xml:space="preserve">CONCLUIDO	</t>
        </is>
      </c>
      <c r="D2432" t="n">
        <v>4.9946</v>
      </c>
      <c r="E2432" t="n">
        <v>20.02</v>
      </c>
      <c r="F2432" t="n">
        <v>17.47</v>
      </c>
      <c r="G2432" t="n">
        <v>116.47</v>
      </c>
      <c r="H2432" t="n">
        <v>1.74</v>
      </c>
      <c r="I2432" t="n">
        <v>9</v>
      </c>
      <c r="J2432" t="n">
        <v>173.28</v>
      </c>
      <c r="K2432" t="n">
        <v>49.1</v>
      </c>
      <c r="L2432" t="n">
        <v>17</v>
      </c>
      <c r="M2432" t="n">
        <v>7</v>
      </c>
      <c r="N2432" t="n">
        <v>32.18</v>
      </c>
      <c r="O2432" t="n">
        <v>21604.83</v>
      </c>
      <c r="P2432" t="n">
        <v>172.08</v>
      </c>
      <c r="Q2432" t="n">
        <v>444.58</v>
      </c>
      <c r="R2432" t="n">
        <v>66.83</v>
      </c>
      <c r="S2432" t="n">
        <v>48.21</v>
      </c>
      <c r="T2432" t="n">
        <v>3376.56</v>
      </c>
      <c r="U2432" t="n">
        <v>0.72</v>
      </c>
      <c r="V2432" t="n">
        <v>0.78</v>
      </c>
      <c r="W2432" t="n">
        <v>0.18</v>
      </c>
      <c r="X2432" t="n">
        <v>0.19</v>
      </c>
      <c r="Y2432" t="n">
        <v>1</v>
      </c>
      <c r="Z2432" t="n">
        <v>10</v>
      </c>
    </row>
    <row r="2433">
      <c r="A2433" t="n">
        <v>65</v>
      </c>
      <c r="B2433" t="n">
        <v>75</v>
      </c>
      <c r="C2433" t="inlineStr">
        <is>
          <t xml:space="preserve">CONCLUIDO	</t>
        </is>
      </c>
      <c r="D2433" t="n">
        <v>4.9764</v>
      </c>
      <c r="E2433" t="n">
        <v>20.09</v>
      </c>
      <c r="F2433" t="n">
        <v>17.54</v>
      </c>
      <c r="G2433" t="n">
        <v>116.96</v>
      </c>
      <c r="H2433" t="n">
        <v>1.76</v>
      </c>
      <c r="I2433" t="n">
        <v>9</v>
      </c>
      <c r="J2433" t="n">
        <v>173.64</v>
      </c>
      <c r="K2433" t="n">
        <v>49.1</v>
      </c>
      <c r="L2433" t="n">
        <v>17.25</v>
      </c>
      <c r="M2433" t="n">
        <v>7</v>
      </c>
      <c r="N2433" t="n">
        <v>32.3</v>
      </c>
      <c r="O2433" t="n">
        <v>21650.07</v>
      </c>
      <c r="P2433" t="n">
        <v>171.91</v>
      </c>
      <c r="Q2433" t="n">
        <v>444.55</v>
      </c>
      <c r="R2433" t="n">
        <v>69.59999999999999</v>
      </c>
      <c r="S2433" t="n">
        <v>48.21</v>
      </c>
      <c r="T2433" t="n">
        <v>4760.47</v>
      </c>
      <c r="U2433" t="n">
        <v>0.6899999999999999</v>
      </c>
      <c r="V2433" t="n">
        <v>0.78</v>
      </c>
      <c r="W2433" t="n">
        <v>0.17</v>
      </c>
      <c r="X2433" t="n">
        <v>0.27</v>
      </c>
      <c r="Y2433" t="n">
        <v>1</v>
      </c>
      <c r="Z2433" t="n">
        <v>10</v>
      </c>
    </row>
    <row r="2434">
      <c r="A2434" t="n">
        <v>66</v>
      </c>
      <c r="B2434" t="n">
        <v>75</v>
      </c>
      <c r="C2434" t="inlineStr">
        <is>
          <t xml:space="preserve">CONCLUIDO	</t>
        </is>
      </c>
      <c r="D2434" t="n">
        <v>5.0062</v>
      </c>
      <c r="E2434" t="n">
        <v>19.98</v>
      </c>
      <c r="F2434" t="n">
        <v>17.45</v>
      </c>
      <c r="G2434" t="n">
        <v>130.91</v>
      </c>
      <c r="H2434" t="n">
        <v>1.78</v>
      </c>
      <c r="I2434" t="n">
        <v>8</v>
      </c>
      <c r="J2434" t="n">
        <v>174.01</v>
      </c>
      <c r="K2434" t="n">
        <v>49.1</v>
      </c>
      <c r="L2434" t="n">
        <v>17.5</v>
      </c>
      <c r="M2434" t="n">
        <v>6</v>
      </c>
      <c r="N2434" t="n">
        <v>32.42</v>
      </c>
      <c r="O2434" t="n">
        <v>21695.35</v>
      </c>
      <c r="P2434" t="n">
        <v>170.24</v>
      </c>
      <c r="Q2434" t="n">
        <v>444.55</v>
      </c>
      <c r="R2434" t="n">
        <v>66.39</v>
      </c>
      <c r="S2434" t="n">
        <v>48.21</v>
      </c>
      <c r="T2434" t="n">
        <v>3160.96</v>
      </c>
      <c r="U2434" t="n">
        <v>0.73</v>
      </c>
      <c r="V2434" t="n">
        <v>0.78</v>
      </c>
      <c r="W2434" t="n">
        <v>0.17</v>
      </c>
      <c r="X2434" t="n">
        <v>0.18</v>
      </c>
      <c r="Y2434" t="n">
        <v>1</v>
      </c>
      <c r="Z2434" t="n">
        <v>10</v>
      </c>
    </row>
    <row r="2435">
      <c r="A2435" t="n">
        <v>67</v>
      </c>
      <c r="B2435" t="n">
        <v>75</v>
      </c>
      <c r="C2435" t="inlineStr">
        <is>
          <t xml:space="preserve">CONCLUIDO	</t>
        </is>
      </c>
      <c r="D2435" t="n">
        <v>4.998</v>
      </c>
      <c r="E2435" t="n">
        <v>20.01</v>
      </c>
      <c r="F2435" t="n">
        <v>17.49</v>
      </c>
      <c r="G2435" t="n">
        <v>131.15</v>
      </c>
      <c r="H2435" t="n">
        <v>1.8</v>
      </c>
      <c r="I2435" t="n">
        <v>8</v>
      </c>
      <c r="J2435" t="n">
        <v>174.38</v>
      </c>
      <c r="K2435" t="n">
        <v>49.1</v>
      </c>
      <c r="L2435" t="n">
        <v>17.75</v>
      </c>
      <c r="M2435" t="n">
        <v>6</v>
      </c>
      <c r="N2435" t="n">
        <v>32.53</v>
      </c>
      <c r="O2435" t="n">
        <v>21740.66</v>
      </c>
      <c r="P2435" t="n">
        <v>170.09</v>
      </c>
      <c r="Q2435" t="n">
        <v>444.56</v>
      </c>
      <c r="R2435" t="n">
        <v>67.54000000000001</v>
      </c>
      <c r="S2435" t="n">
        <v>48.21</v>
      </c>
      <c r="T2435" t="n">
        <v>3736.18</v>
      </c>
      <c r="U2435" t="n">
        <v>0.71</v>
      </c>
      <c r="V2435" t="n">
        <v>0.78</v>
      </c>
      <c r="W2435" t="n">
        <v>0.18</v>
      </c>
      <c r="X2435" t="n">
        <v>0.21</v>
      </c>
      <c r="Y2435" t="n">
        <v>1</v>
      </c>
      <c r="Z2435" t="n">
        <v>10</v>
      </c>
    </row>
    <row r="2436">
      <c r="A2436" t="n">
        <v>68</v>
      </c>
      <c r="B2436" t="n">
        <v>75</v>
      </c>
      <c r="C2436" t="inlineStr">
        <is>
          <t xml:space="preserve">CONCLUIDO	</t>
        </is>
      </c>
      <c r="D2436" t="n">
        <v>5.0002</v>
      </c>
      <c r="E2436" t="n">
        <v>20</v>
      </c>
      <c r="F2436" t="n">
        <v>17.48</v>
      </c>
      <c r="G2436" t="n">
        <v>131.09</v>
      </c>
      <c r="H2436" t="n">
        <v>1.83</v>
      </c>
      <c r="I2436" t="n">
        <v>8</v>
      </c>
      <c r="J2436" t="n">
        <v>174.75</v>
      </c>
      <c r="K2436" t="n">
        <v>49.1</v>
      </c>
      <c r="L2436" t="n">
        <v>18</v>
      </c>
      <c r="M2436" t="n">
        <v>6</v>
      </c>
      <c r="N2436" t="n">
        <v>32.65</v>
      </c>
      <c r="O2436" t="n">
        <v>21786.02</v>
      </c>
      <c r="P2436" t="n">
        <v>169.1</v>
      </c>
      <c r="Q2436" t="n">
        <v>444.55</v>
      </c>
      <c r="R2436" t="n">
        <v>67.23</v>
      </c>
      <c r="S2436" t="n">
        <v>48.21</v>
      </c>
      <c r="T2436" t="n">
        <v>3582.18</v>
      </c>
      <c r="U2436" t="n">
        <v>0.72</v>
      </c>
      <c r="V2436" t="n">
        <v>0.78</v>
      </c>
      <c r="W2436" t="n">
        <v>0.18</v>
      </c>
      <c r="X2436" t="n">
        <v>0.2</v>
      </c>
      <c r="Y2436" t="n">
        <v>1</v>
      </c>
      <c r="Z2436" t="n">
        <v>10</v>
      </c>
    </row>
    <row r="2437">
      <c r="A2437" t="n">
        <v>69</v>
      </c>
      <c r="B2437" t="n">
        <v>75</v>
      </c>
      <c r="C2437" t="inlineStr">
        <is>
          <t xml:space="preserve">CONCLUIDO	</t>
        </is>
      </c>
      <c r="D2437" t="n">
        <v>5.0008</v>
      </c>
      <c r="E2437" t="n">
        <v>20</v>
      </c>
      <c r="F2437" t="n">
        <v>17.48</v>
      </c>
      <c r="G2437" t="n">
        <v>131.07</v>
      </c>
      <c r="H2437" t="n">
        <v>1.85</v>
      </c>
      <c r="I2437" t="n">
        <v>8</v>
      </c>
      <c r="J2437" t="n">
        <v>175.11</v>
      </c>
      <c r="K2437" t="n">
        <v>49.1</v>
      </c>
      <c r="L2437" t="n">
        <v>18.25</v>
      </c>
      <c r="M2437" t="n">
        <v>6</v>
      </c>
      <c r="N2437" t="n">
        <v>32.77</v>
      </c>
      <c r="O2437" t="n">
        <v>21831.41</v>
      </c>
      <c r="P2437" t="n">
        <v>168.4</v>
      </c>
      <c r="Q2437" t="n">
        <v>444.55</v>
      </c>
      <c r="R2437" t="n">
        <v>67.14</v>
      </c>
      <c r="S2437" t="n">
        <v>48.21</v>
      </c>
      <c r="T2437" t="n">
        <v>3535.07</v>
      </c>
      <c r="U2437" t="n">
        <v>0.72</v>
      </c>
      <c r="V2437" t="n">
        <v>0.78</v>
      </c>
      <c r="W2437" t="n">
        <v>0.18</v>
      </c>
      <c r="X2437" t="n">
        <v>0.2</v>
      </c>
      <c r="Y2437" t="n">
        <v>1</v>
      </c>
      <c r="Z2437" t="n">
        <v>10</v>
      </c>
    </row>
    <row r="2438">
      <c r="A2438" t="n">
        <v>70</v>
      </c>
      <c r="B2438" t="n">
        <v>75</v>
      </c>
      <c r="C2438" t="inlineStr">
        <is>
          <t xml:space="preserve">CONCLUIDO	</t>
        </is>
      </c>
      <c r="D2438" t="n">
        <v>5.0083</v>
      </c>
      <c r="E2438" t="n">
        <v>19.97</v>
      </c>
      <c r="F2438" t="n">
        <v>17.45</v>
      </c>
      <c r="G2438" t="n">
        <v>130.85</v>
      </c>
      <c r="H2438" t="n">
        <v>1.87</v>
      </c>
      <c r="I2438" t="n">
        <v>8</v>
      </c>
      <c r="J2438" t="n">
        <v>175.48</v>
      </c>
      <c r="K2438" t="n">
        <v>49.1</v>
      </c>
      <c r="L2438" t="n">
        <v>18.5</v>
      </c>
      <c r="M2438" t="n">
        <v>6</v>
      </c>
      <c r="N2438" t="n">
        <v>32.89</v>
      </c>
      <c r="O2438" t="n">
        <v>21876.85</v>
      </c>
      <c r="P2438" t="n">
        <v>167.33</v>
      </c>
      <c r="Q2438" t="n">
        <v>444.55</v>
      </c>
      <c r="R2438" t="n">
        <v>66.04000000000001</v>
      </c>
      <c r="S2438" t="n">
        <v>48.21</v>
      </c>
      <c r="T2438" t="n">
        <v>2985.63</v>
      </c>
      <c r="U2438" t="n">
        <v>0.73</v>
      </c>
      <c r="V2438" t="n">
        <v>0.78</v>
      </c>
      <c r="W2438" t="n">
        <v>0.18</v>
      </c>
      <c r="X2438" t="n">
        <v>0.17</v>
      </c>
      <c r="Y2438" t="n">
        <v>1</v>
      </c>
      <c r="Z2438" t="n">
        <v>10</v>
      </c>
    </row>
    <row r="2439">
      <c r="A2439" t="n">
        <v>71</v>
      </c>
      <c r="B2439" t="n">
        <v>75</v>
      </c>
      <c r="C2439" t="inlineStr">
        <is>
          <t xml:space="preserve">CONCLUIDO	</t>
        </is>
      </c>
      <c r="D2439" t="n">
        <v>5.0102</v>
      </c>
      <c r="E2439" t="n">
        <v>19.96</v>
      </c>
      <c r="F2439" t="n">
        <v>17.44</v>
      </c>
      <c r="G2439" t="n">
        <v>130.79</v>
      </c>
      <c r="H2439" t="n">
        <v>1.89</v>
      </c>
      <c r="I2439" t="n">
        <v>8</v>
      </c>
      <c r="J2439" t="n">
        <v>175.85</v>
      </c>
      <c r="K2439" t="n">
        <v>49.1</v>
      </c>
      <c r="L2439" t="n">
        <v>18.75</v>
      </c>
      <c r="M2439" t="n">
        <v>5</v>
      </c>
      <c r="N2439" t="n">
        <v>33.01</v>
      </c>
      <c r="O2439" t="n">
        <v>21922.32</v>
      </c>
      <c r="P2439" t="n">
        <v>165.7</v>
      </c>
      <c r="Q2439" t="n">
        <v>444.55</v>
      </c>
      <c r="R2439" t="n">
        <v>65.77</v>
      </c>
      <c r="S2439" t="n">
        <v>48.21</v>
      </c>
      <c r="T2439" t="n">
        <v>2849.37</v>
      </c>
      <c r="U2439" t="n">
        <v>0.73</v>
      </c>
      <c r="V2439" t="n">
        <v>0.78</v>
      </c>
      <c r="W2439" t="n">
        <v>0.18</v>
      </c>
      <c r="X2439" t="n">
        <v>0.16</v>
      </c>
      <c r="Y2439" t="n">
        <v>1</v>
      </c>
      <c r="Z2439" t="n">
        <v>10</v>
      </c>
    </row>
    <row r="2440">
      <c r="A2440" t="n">
        <v>72</v>
      </c>
      <c r="B2440" t="n">
        <v>75</v>
      </c>
      <c r="C2440" t="inlineStr">
        <is>
          <t xml:space="preserve">CONCLUIDO	</t>
        </is>
      </c>
      <c r="D2440" t="n">
        <v>4.9962</v>
      </c>
      <c r="E2440" t="n">
        <v>20.02</v>
      </c>
      <c r="F2440" t="n">
        <v>17.49</v>
      </c>
      <c r="G2440" t="n">
        <v>131.21</v>
      </c>
      <c r="H2440" t="n">
        <v>1.91</v>
      </c>
      <c r="I2440" t="n">
        <v>8</v>
      </c>
      <c r="J2440" t="n">
        <v>176.22</v>
      </c>
      <c r="K2440" t="n">
        <v>49.1</v>
      </c>
      <c r="L2440" t="n">
        <v>19</v>
      </c>
      <c r="M2440" t="n">
        <v>6</v>
      </c>
      <c r="N2440" t="n">
        <v>33.13</v>
      </c>
      <c r="O2440" t="n">
        <v>21967.84</v>
      </c>
      <c r="P2440" t="n">
        <v>166.5</v>
      </c>
      <c r="Q2440" t="n">
        <v>444.57</v>
      </c>
      <c r="R2440" t="n">
        <v>67.93000000000001</v>
      </c>
      <c r="S2440" t="n">
        <v>48.21</v>
      </c>
      <c r="T2440" t="n">
        <v>3928.57</v>
      </c>
      <c r="U2440" t="n">
        <v>0.71</v>
      </c>
      <c r="V2440" t="n">
        <v>0.78</v>
      </c>
      <c r="W2440" t="n">
        <v>0.17</v>
      </c>
      <c r="X2440" t="n">
        <v>0.22</v>
      </c>
      <c r="Y2440" t="n">
        <v>1</v>
      </c>
      <c r="Z2440" t="n">
        <v>10</v>
      </c>
    </row>
    <row r="2441">
      <c r="A2441" t="n">
        <v>73</v>
      </c>
      <c r="B2441" t="n">
        <v>75</v>
      </c>
      <c r="C2441" t="inlineStr">
        <is>
          <t xml:space="preserve">CONCLUIDO	</t>
        </is>
      </c>
      <c r="D2441" t="n">
        <v>5.0001</v>
      </c>
      <c r="E2441" t="n">
        <v>20</v>
      </c>
      <c r="F2441" t="n">
        <v>17.48</v>
      </c>
      <c r="G2441" t="n">
        <v>131.09</v>
      </c>
      <c r="H2441" t="n">
        <v>1.93</v>
      </c>
      <c r="I2441" t="n">
        <v>8</v>
      </c>
      <c r="J2441" t="n">
        <v>176.59</v>
      </c>
      <c r="K2441" t="n">
        <v>49.1</v>
      </c>
      <c r="L2441" t="n">
        <v>19.25</v>
      </c>
      <c r="M2441" t="n">
        <v>4</v>
      </c>
      <c r="N2441" t="n">
        <v>33.24</v>
      </c>
      <c r="O2441" t="n">
        <v>22013.39</v>
      </c>
      <c r="P2441" t="n">
        <v>164.25</v>
      </c>
      <c r="Q2441" t="n">
        <v>444.55</v>
      </c>
      <c r="R2441" t="n">
        <v>67.19</v>
      </c>
      <c r="S2441" t="n">
        <v>48.21</v>
      </c>
      <c r="T2441" t="n">
        <v>3560.31</v>
      </c>
      <c r="U2441" t="n">
        <v>0.72</v>
      </c>
      <c r="V2441" t="n">
        <v>0.78</v>
      </c>
      <c r="W2441" t="n">
        <v>0.18</v>
      </c>
      <c r="X2441" t="n">
        <v>0.2</v>
      </c>
      <c r="Y2441" t="n">
        <v>1</v>
      </c>
      <c r="Z2441" t="n">
        <v>10</v>
      </c>
    </row>
    <row r="2442">
      <c r="A2442" t="n">
        <v>74</v>
      </c>
      <c r="B2442" t="n">
        <v>75</v>
      </c>
      <c r="C2442" t="inlineStr">
        <is>
          <t xml:space="preserve">CONCLUIDO	</t>
        </is>
      </c>
      <c r="D2442" t="n">
        <v>4.997</v>
      </c>
      <c r="E2442" t="n">
        <v>20.01</v>
      </c>
      <c r="F2442" t="n">
        <v>17.49</v>
      </c>
      <c r="G2442" t="n">
        <v>131.18</v>
      </c>
      <c r="H2442" t="n">
        <v>1.95</v>
      </c>
      <c r="I2442" t="n">
        <v>8</v>
      </c>
      <c r="J2442" t="n">
        <v>176.96</v>
      </c>
      <c r="K2442" t="n">
        <v>49.1</v>
      </c>
      <c r="L2442" t="n">
        <v>19.5</v>
      </c>
      <c r="M2442" t="n">
        <v>3</v>
      </c>
      <c r="N2442" t="n">
        <v>33.36</v>
      </c>
      <c r="O2442" t="n">
        <v>22058.99</v>
      </c>
      <c r="P2442" t="n">
        <v>163.31</v>
      </c>
      <c r="Q2442" t="n">
        <v>444.57</v>
      </c>
      <c r="R2442" t="n">
        <v>67.53</v>
      </c>
      <c r="S2442" t="n">
        <v>48.21</v>
      </c>
      <c r="T2442" t="n">
        <v>3728.79</v>
      </c>
      <c r="U2442" t="n">
        <v>0.71</v>
      </c>
      <c r="V2442" t="n">
        <v>0.78</v>
      </c>
      <c r="W2442" t="n">
        <v>0.18</v>
      </c>
      <c r="X2442" t="n">
        <v>0.21</v>
      </c>
      <c r="Y2442" t="n">
        <v>1</v>
      </c>
      <c r="Z2442" t="n">
        <v>10</v>
      </c>
    </row>
    <row r="2443">
      <c r="A2443" t="n">
        <v>75</v>
      </c>
      <c r="B2443" t="n">
        <v>75</v>
      </c>
      <c r="C2443" t="inlineStr">
        <is>
          <t xml:space="preserve">CONCLUIDO	</t>
        </is>
      </c>
      <c r="D2443" t="n">
        <v>5.0155</v>
      </c>
      <c r="E2443" t="n">
        <v>19.94</v>
      </c>
      <c r="F2443" t="n">
        <v>17.45</v>
      </c>
      <c r="G2443" t="n">
        <v>149.55</v>
      </c>
      <c r="H2443" t="n">
        <v>1.98</v>
      </c>
      <c r="I2443" t="n">
        <v>7</v>
      </c>
      <c r="J2443" t="n">
        <v>177.33</v>
      </c>
      <c r="K2443" t="n">
        <v>49.1</v>
      </c>
      <c r="L2443" t="n">
        <v>19.75</v>
      </c>
      <c r="M2443" t="n">
        <v>2</v>
      </c>
      <c r="N2443" t="n">
        <v>33.48</v>
      </c>
      <c r="O2443" t="n">
        <v>22104.63</v>
      </c>
      <c r="P2443" t="n">
        <v>163.32</v>
      </c>
      <c r="Q2443" t="n">
        <v>444.55</v>
      </c>
      <c r="R2443" t="n">
        <v>66.05</v>
      </c>
      <c r="S2443" t="n">
        <v>48.21</v>
      </c>
      <c r="T2443" t="n">
        <v>2994.66</v>
      </c>
      <c r="U2443" t="n">
        <v>0.73</v>
      </c>
      <c r="V2443" t="n">
        <v>0.78</v>
      </c>
      <c r="W2443" t="n">
        <v>0.18</v>
      </c>
      <c r="X2443" t="n">
        <v>0.17</v>
      </c>
      <c r="Y2443" t="n">
        <v>1</v>
      </c>
      <c r="Z2443" t="n">
        <v>10</v>
      </c>
    </row>
    <row r="2444">
      <c r="A2444" t="n">
        <v>76</v>
      </c>
      <c r="B2444" t="n">
        <v>75</v>
      </c>
      <c r="C2444" t="inlineStr">
        <is>
          <t xml:space="preserve">CONCLUIDO	</t>
        </is>
      </c>
      <c r="D2444" t="n">
        <v>5.0147</v>
      </c>
      <c r="E2444" t="n">
        <v>19.94</v>
      </c>
      <c r="F2444" t="n">
        <v>17.45</v>
      </c>
      <c r="G2444" t="n">
        <v>149.58</v>
      </c>
      <c r="H2444" t="n">
        <v>2</v>
      </c>
      <c r="I2444" t="n">
        <v>7</v>
      </c>
      <c r="J2444" t="n">
        <v>177.7</v>
      </c>
      <c r="K2444" t="n">
        <v>49.1</v>
      </c>
      <c r="L2444" t="n">
        <v>20</v>
      </c>
      <c r="M2444" t="n">
        <v>1</v>
      </c>
      <c r="N2444" t="n">
        <v>33.61</v>
      </c>
      <c r="O2444" t="n">
        <v>22150.3</v>
      </c>
      <c r="P2444" t="n">
        <v>163.74</v>
      </c>
      <c r="Q2444" t="n">
        <v>444.55</v>
      </c>
      <c r="R2444" t="n">
        <v>66.16</v>
      </c>
      <c r="S2444" t="n">
        <v>48.21</v>
      </c>
      <c r="T2444" t="n">
        <v>3052.07</v>
      </c>
      <c r="U2444" t="n">
        <v>0.73</v>
      </c>
      <c r="V2444" t="n">
        <v>0.78</v>
      </c>
      <c r="W2444" t="n">
        <v>0.18</v>
      </c>
      <c r="X2444" t="n">
        <v>0.17</v>
      </c>
      <c r="Y2444" t="n">
        <v>1</v>
      </c>
      <c r="Z2444" t="n">
        <v>10</v>
      </c>
    </row>
    <row r="2445">
      <c r="A2445" t="n">
        <v>77</v>
      </c>
      <c r="B2445" t="n">
        <v>75</v>
      </c>
      <c r="C2445" t="inlineStr">
        <is>
          <t xml:space="preserve">CONCLUIDO	</t>
        </is>
      </c>
      <c r="D2445" t="n">
        <v>5.0143</v>
      </c>
      <c r="E2445" t="n">
        <v>19.94</v>
      </c>
      <c r="F2445" t="n">
        <v>17.45</v>
      </c>
      <c r="G2445" t="n">
        <v>149.59</v>
      </c>
      <c r="H2445" t="n">
        <v>2.02</v>
      </c>
      <c r="I2445" t="n">
        <v>7</v>
      </c>
      <c r="J2445" t="n">
        <v>178.07</v>
      </c>
      <c r="K2445" t="n">
        <v>49.1</v>
      </c>
      <c r="L2445" t="n">
        <v>20.25</v>
      </c>
      <c r="M2445" t="n">
        <v>0</v>
      </c>
      <c r="N2445" t="n">
        <v>33.73</v>
      </c>
      <c r="O2445" t="n">
        <v>22196.02</v>
      </c>
      <c r="P2445" t="n">
        <v>164.17</v>
      </c>
      <c r="Q2445" t="n">
        <v>444.55</v>
      </c>
      <c r="R2445" t="n">
        <v>66.17</v>
      </c>
      <c r="S2445" t="n">
        <v>48.21</v>
      </c>
      <c r="T2445" t="n">
        <v>3057.44</v>
      </c>
      <c r="U2445" t="n">
        <v>0.73</v>
      </c>
      <c r="V2445" t="n">
        <v>0.78</v>
      </c>
      <c r="W2445" t="n">
        <v>0.18</v>
      </c>
      <c r="X2445" t="n">
        <v>0.18</v>
      </c>
      <c r="Y2445" t="n">
        <v>1</v>
      </c>
      <c r="Z2445" t="n">
        <v>10</v>
      </c>
    </row>
    <row r="2446">
      <c r="A2446" t="n">
        <v>0</v>
      </c>
      <c r="B2446" t="n">
        <v>95</v>
      </c>
      <c r="C2446" t="inlineStr">
        <is>
          <t xml:space="preserve">CONCLUIDO	</t>
        </is>
      </c>
      <c r="D2446" t="n">
        <v>2.804</v>
      </c>
      <c r="E2446" t="n">
        <v>35.66</v>
      </c>
      <c r="F2446" t="n">
        <v>24.34</v>
      </c>
      <c r="G2446" t="n">
        <v>6.14</v>
      </c>
      <c r="H2446" t="n">
        <v>0.1</v>
      </c>
      <c r="I2446" t="n">
        <v>238</v>
      </c>
      <c r="J2446" t="n">
        <v>185.69</v>
      </c>
      <c r="K2446" t="n">
        <v>53.44</v>
      </c>
      <c r="L2446" t="n">
        <v>1</v>
      </c>
      <c r="M2446" t="n">
        <v>236</v>
      </c>
      <c r="N2446" t="n">
        <v>36.26</v>
      </c>
      <c r="O2446" t="n">
        <v>23136.14</v>
      </c>
      <c r="P2446" t="n">
        <v>327.83</v>
      </c>
      <c r="Q2446" t="n">
        <v>444.73</v>
      </c>
      <c r="R2446" t="n">
        <v>291.37</v>
      </c>
      <c r="S2446" t="n">
        <v>48.21</v>
      </c>
      <c r="T2446" t="n">
        <v>114499.06</v>
      </c>
      <c r="U2446" t="n">
        <v>0.17</v>
      </c>
      <c r="V2446" t="n">
        <v>0.5600000000000001</v>
      </c>
      <c r="W2446" t="n">
        <v>0.55</v>
      </c>
      <c r="X2446" t="n">
        <v>7.05</v>
      </c>
      <c r="Y2446" t="n">
        <v>1</v>
      </c>
      <c r="Z2446" t="n">
        <v>10</v>
      </c>
    </row>
    <row r="2447">
      <c r="A2447" t="n">
        <v>1</v>
      </c>
      <c r="B2447" t="n">
        <v>95</v>
      </c>
      <c r="C2447" t="inlineStr">
        <is>
          <t xml:space="preserve">CONCLUIDO	</t>
        </is>
      </c>
      <c r="D2447" t="n">
        <v>3.1885</v>
      </c>
      <c r="E2447" t="n">
        <v>31.36</v>
      </c>
      <c r="F2447" t="n">
        <v>22.38</v>
      </c>
      <c r="G2447" t="n">
        <v>7.67</v>
      </c>
      <c r="H2447" t="n">
        <v>0.12</v>
      </c>
      <c r="I2447" t="n">
        <v>175</v>
      </c>
      <c r="J2447" t="n">
        <v>186.07</v>
      </c>
      <c r="K2447" t="n">
        <v>53.44</v>
      </c>
      <c r="L2447" t="n">
        <v>1.25</v>
      </c>
      <c r="M2447" t="n">
        <v>173</v>
      </c>
      <c r="N2447" t="n">
        <v>36.39</v>
      </c>
      <c r="O2447" t="n">
        <v>23182.76</v>
      </c>
      <c r="P2447" t="n">
        <v>300.89</v>
      </c>
      <c r="Q2447" t="n">
        <v>444.63</v>
      </c>
      <c r="R2447" t="n">
        <v>227.15</v>
      </c>
      <c r="S2447" t="n">
        <v>48.21</v>
      </c>
      <c r="T2447" t="n">
        <v>82705.14</v>
      </c>
      <c r="U2447" t="n">
        <v>0.21</v>
      </c>
      <c r="V2447" t="n">
        <v>0.61</v>
      </c>
      <c r="W2447" t="n">
        <v>0.44</v>
      </c>
      <c r="X2447" t="n">
        <v>5.1</v>
      </c>
      <c r="Y2447" t="n">
        <v>1</v>
      </c>
      <c r="Z2447" t="n">
        <v>10</v>
      </c>
    </row>
    <row r="2448">
      <c r="A2448" t="n">
        <v>2</v>
      </c>
      <c r="B2448" t="n">
        <v>95</v>
      </c>
      <c r="C2448" t="inlineStr">
        <is>
          <t xml:space="preserve">CONCLUIDO	</t>
        </is>
      </c>
      <c r="D2448" t="n">
        <v>3.4648</v>
      </c>
      <c r="E2448" t="n">
        <v>28.86</v>
      </c>
      <c r="F2448" t="n">
        <v>21.26</v>
      </c>
      <c r="G2448" t="n">
        <v>9.24</v>
      </c>
      <c r="H2448" t="n">
        <v>0.14</v>
      </c>
      <c r="I2448" t="n">
        <v>138</v>
      </c>
      <c r="J2448" t="n">
        <v>186.45</v>
      </c>
      <c r="K2448" t="n">
        <v>53.44</v>
      </c>
      <c r="L2448" t="n">
        <v>1.5</v>
      </c>
      <c r="M2448" t="n">
        <v>136</v>
      </c>
      <c r="N2448" t="n">
        <v>36.51</v>
      </c>
      <c r="O2448" t="n">
        <v>23229.42</v>
      </c>
      <c r="P2448" t="n">
        <v>285.28</v>
      </c>
      <c r="Q2448" t="n">
        <v>444.68</v>
      </c>
      <c r="R2448" t="n">
        <v>190.41</v>
      </c>
      <c r="S2448" t="n">
        <v>48.21</v>
      </c>
      <c r="T2448" t="n">
        <v>64517.51</v>
      </c>
      <c r="U2448" t="n">
        <v>0.25</v>
      </c>
      <c r="V2448" t="n">
        <v>0.64</v>
      </c>
      <c r="W2448" t="n">
        <v>0.39</v>
      </c>
      <c r="X2448" t="n">
        <v>3.98</v>
      </c>
      <c r="Y2448" t="n">
        <v>1</v>
      </c>
      <c r="Z2448" t="n">
        <v>10</v>
      </c>
    </row>
    <row r="2449">
      <c r="A2449" t="n">
        <v>3</v>
      </c>
      <c r="B2449" t="n">
        <v>95</v>
      </c>
      <c r="C2449" t="inlineStr">
        <is>
          <t xml:space="preserve">CONCLUIDO	</t>
        </is>
      </c>
      <c r="D2449" t="n">
        <v>3.6594</v>
      </c>
      <c r="E2449" t="n">
        <v>27.33</v>
      </c>
      <c r="F2449" t="n">
        <v>20.58</v>
      </c>
      <c r="G2449" t="n">
        <v>10.74</v>
      </c>
      <c r="H2449" t="n">
        <v>0.17</v>
      </c>
      <c r="I2449" t="n">
        <v>115</v>
      </c>
      <c r="J2449" t="n">
        <v>186.83</v>
      </c>
      <c r="K2449" t="n">
        <v>53.44</v>
      </c>
      <c r="L2449" t="n">
        <v>1.75</v>
      </c>
      <c r="M2449" t="n">
        <v>113</v>
      </c>
      <c r="N2449" t="n">
        <v>36.64</v>
      </c>
      <c r="O2449" t="n">
        <v>23276.13</v>
      </c>
      <c r="P2449" t="n">
        <v>275.74</v>
      </c>
      <c r="Q2449" t="n">
        <v>444.61</v>
      </c>
      <c r="R2449" t="n">
        <v>168.19</v>
      </c>
      <c r="S2449" t="n">
        <v>48.21</v>
      </c>
      <c r="T2449" t="n">
        <v>53526.16</v>
      </c>
      <c r="U2449" t="n">
        <v>0.29</v>
      </c>
      <c r="V2449" t="n">
        <v>0.66</v>
      </c>
      <c r="W2449" t="n">
        <v>0.35</v>
      </c>
      <c r="X2449" t="n">
        <v>3.3</v>
      </c>
      <c r="Y2449" t="n">
        <v>1</v>
      </c>
      <c r="Z2449" t="n">
        <v>10</v>
      </c>
    </row>
    <row r="2450">
      <c r="A2450" t="n">
        <v>4</v>
      </c>
      <c r="B2450" t="n">
        <v>95</v>
      </c>
      <c r="C2450" t="inlineStr">
        <is>
          <t xml:space="preserve">CONCLUIDO	</t>
        </is>
      </c>
      <c r="D2450" t="n">
        <v>3.8142</v>
      </c>
      <c r="E2450" t="n">
        <v>26.22</v>
      </c>
      <c r="F2450" t="n">
        <v>20.1</v>
      </c>
      <c r="G2450" t="n">
        <v>12.31</v>
      </c>
      <c r="H2450" t="n">
        <v>0.19</v>
      </c>
      <c r="I2450" t="n">
        <v>98</v>
      </c>
      <c r="J2450" t="n">
        <v>187.21</v>
      </c>
      <c r="K2450" t="n">
        <v>53.44</v>
      </c>
      <c r="L2450" t="n">
        <v>2</v>
      </c>
      <c r="M2450" t="n">
        <v>96</v>
      </c>
      <c r="N2450" t="n">
        <v>36.77</v>
      </c>
      <c r="O2450" t="n">
        <v>23322.88</v>
      </c>
      <c r="P2450" t="n">
        <v>268.92</v>
      </c>
      <c r="Q2450" t="n">
        <v>444.56</v>
      </c>
      <c r="R2450" t="n">
        <v>152.9</v>
      </c>
      <c r="S2450" t="n">
        <v>48.21</v>
      </c>
      <c r="T2450" t="n">
        <v>45964.94</v>
      </c>
      <c r="U2450" t="n">
        <v>0.32</v>
      </c>
      <c r="V2450" t="n">
        <v>0.68</v>
      </c>
      <c r="W2450" t="n">
        <v>0.32</v>
      </c>
      <c r="X2450" t="n">
        <v>2.82</v>
      </c>
      <c r="Y2450" t="n">
        <v>1</v>
      </c>
      <c r="Z2450" t="n">
        <v>10</v>
      </c>
    </row>
    <row r="2451">
      <c r="A2451" t="n">
        <v>5</v>
      </c>
      <c r="B2451" t="n">
        <v>95</v>
      </c>
      <c r="C2451" t="inlineStr">
        <is>
          <t xml:space="preserve">CONCLUIDO	</t>
        </is>
      </c>
      <c r="D2451" t="n">
        <v>3.9499</v>
      </c>
      <c r="E2451" t="n">
        <v>25.32</v>
      </c>
      <c r="F2451" t="n">
        <v>19.68</v>
      </c>
      <c r="G2451" t="n">
        <v>13.9</v>
      </c>
      <c r="H2451" t="n">
        <v>0.21</v>
      </c>
      <c r="I2451" t="n">
        <v>85</v>
      </c>
      <c r="J2451" t="n">
        <v>187.59</v>
      </c>
      <c r="K2451" t="n">
        <v>53.44</v>
      </c>
      <c r="L2451" t="n">
        <v>2.25</v>
      </c>
      <c r="M2451" t="n">
        <v>83</v>
      </c>
      <c r="N2451" t="n">
        <v>36.9</v>
      </c>
      <c r="O2451" t="n">
        <v>23369.68</v>
      </c>
      <c r="P2451" t="n">
        <v>262.93</v>
      </c>
      <c r="Q2451" t="n">
        <v>444.65</v>
      </c>
      <c r="R2451" t="n">
        <v>138.96</v>
      </c>
      <c r="S2451" t="n">
        <v>48.21</v>
      </c>
      <c r="T2451" t="n">
        <v>39058.65</v>
      </c>
      <c r="U2451" t="n">
        <v>0.35</v>
      </c>
      <c r="V2451" t="n">
        <v>0.6899999999999999</v>
      </c>
      <c r="W2451" t="n">
        <v>0.3</v>
      </c>
      <c r="X2451" t="n">
        <v>2.41</v>
      </c>
      <c r="Y2451" t="n">
        <v>1</v>
      </c>
      <c r="Z2451" t="n">
        <v>10</v>
      </c>
    </row>
    <row r="2452">
      <c r="A2452" t="n">
        <v>6</v>
      </c>
      <c r="B2452" t="n">
        <v>95</v>
      </c>
      <c r="C2452" t="inlineStr">
        <is>
          <t xml:space="preserve">CONCLUIDO	</t>
        </is>
      </c>
      <c r="D2452" t="n">
        <v>4.0469</v>
      </c>
      <c r="E2452" t="n">
        <v>24.71</v>
      </c>
      <c r="F2452" t="n">
        <v>19.41</v>
      </c>
      <c r="G2452" t="n">
        <v>15.33</v>
      </c>
      <c r="H2452" t="n">
        <v>0.24</v>
      </c>
      <c r="I2452" t="n">
        <v>76</v>
      </c>
      <c r="J2452" t="n">
        <v>187.97</v>
      </c>
      <c r="K2452" t="n">
        <v>53.44</v>
      </c>
      <c r="L2452" t="n">
        <v>2.5</v>
      </c>
      <c r="M2452" t="n">
        <v>74</v>
      </c>
      <c r="N2452" t="n">
        <v>37.03</v>
      </c>
      <c r="O2452" t="n">
        <v>23416.52</v>
      </c>
      <c r="P2452" t="n">
        <v>258.9</v>
      </c>
      <c r="Q2452" t="n">
        <v>444.63</v>
      </c>
      <c r="R2452" t="n">
        <v>129.89</v>
      </c>
      <c r="S2452" t="n">
        <v>48.21</v>
      </c>
      <c r="T2452" t="n">
        <v>34568.13</v>
      </c>
      <c r="U2452" t="n">
        <v>0.37</v>
      </c>
      <c r="V2452" t="n">
        <v>0.7</v>
      </c>
      <c r="W2452" t="n">
        <v>0.29</v>
      </c>
      <c r="X2452" t="n">
        <v>2.13</v>
      </c>
      <c r="Y2452" t="n">
        <v>1</v>
      </c>
      <c r="Z2452" t="n">
        <v>10</v>
      </c>
    </row>
    <row r="2453">
      <c r="A2453" t="n">
        <v>7</v>
      </c>
      <c r="B2453" t="n">
        <v>95</v>
      </c>
      <c r="C2453" t="inlineStr">
        <is>
          <t xml:space="preserve">CONCLUIDO	</t>
        </is>
      </c>
      <c r="D2453" t="n">
        <v>4.1371</v>
      </c>
      <c r="E2453" t="n">
        <v>24.17</v>
      </c>
      <c r="F2453" t="n">
        <v>19.17</v>
      </c>
      <c r="G2453" t="n">
        <v>16.92</v>
      </c>
      <c r="H2453" t="n">
        <v>0.26</v>
      </c>
      <c r="I2453" t="n">
        <v>68</v>
      </c>
      <c r="J2453" t="n">
        <v>188.35</v>
      </c>
      <c r="K2453" t="n">
        <v>53.44</v>
      </c>
      <c r="L2453" t="n">
        <v>2.75</v>
      </c>
      <c r="M2453" t="n">
        <v>66</v>
      </c>
      <c r="N2453" t="n">
        <v>37.16</v>
      </c>
      <c r="O2453" t="n">
        <v>23463.4</v>
      </c>
      <c r="P2453" t="n">
        <v>255.22</v>
      </c>
      <c r="Q2453" t="n">
        <v>444.56</v>
      </c>
      <c r="R2453" t="n">
        <v>122.27</v>
      </c>
      <c r="S2453" t="n">
        <v>48.21</v>
      </c>
      <c r="T2453" t="n">
        <v>30799.54</v>
      </c>
      <c r="U2453" t="n">
        <v>0.39</v>
      </c>
      <c r="V2453" t="n">
        <v>0.71</v>
      </c>
      <c r="W2453" t="n">
        <v>0.27</v>
      </c>
      <c r="X2453" t="n">
        <v>1.89</v>
      </c>
      <c r="Y2453" t="n">
        <v>1</v>
      </c>
      <c r="Z2453" t="n">
        <v>10</v>
      </c>
    </row>
    <row r="2454">
      <c r="A2454" t="n">
        <v>8</v>
      </c>
      <c r="B2454" t="n">
        <v>95</v>
      </c>
      <c r="C2454" t="inlineStr">
        <is>
          <t xml:space="preserve">CONCLUIDO	</t>
        </is>
      </c>
      <c r="D2454" t="n">
        <v>4.2104</v>
      </c>
      <c r="E2454" t="n">
        <v>23.75</v>
      </c>
      <c r="F2454" t="n">
        <v>18.97</v>
      </c>
      <c r="G2454" t="n">
        <v>18.36</v>
      </c>
      <c r="H2454" t="n">
        <v>0.28</v>
      </c>
      <c r="I2454" t="n">
        <v>62</v>
      </c>
      <c r="J2454" t="n">
        <v>188.73</v>
      </c>
      <c r="K2454" t="n">
        <v>53.44</v>
      </c>
      <c r="L2454" t="n">
        <v>3</v>
      </c>
      <c r="M2454" t="n">
        <v>60</v>
      </c>
      <c r="N2454" t="n">
        <v>37.29</v>
      </c>
      <c r="O2454" t="n">
        <v>23510.33</v>
      </c>
      <c r="P2454" t="n">
        <v>252.23</v>
      </c>
      <c r="Q2454" t="n">
        <v>444.59</v>
      </c>
      <c r="R2454" t="n">
        <v>115.88</v>
      </c>
      <c r="S2454" t="n">
        <v>48.21</v>
      </c>
      <c r="T2454" t="n">
        <v>27632.77</v>
      </c>
      <c r="U2454" t="n">
        <v>0.42</v>
      </c>
      <c r="V2454" t="n">
        <v>0.72</v>
      </c>
      <c r="W2454" t="n">
        <v>0.26</v>
      </c>
      <c r="X2454" t="n">
        <v>1.69</v>
      </c>
      <c r="Y2454" t="n">
        <v>1</v>
      </c>
      <c r="Z2454" t="n">
        <v>10</v>
      </c>
    </row>
    <row r="2455">
      <c r="A2455" t="n">
        <v>9</v>
      </c>
      <c r="B2455" t="n">
        <v>95</v>
      </c>
      <c r="C2455" t="inlineStr">
        <is>
          <t xml:space="preserve">CONCLUIDO	</t>
        </is>
      </c>
      <c r="D2455" t="n">
        <v>4.292</v>
      </c>
      <c r="E2455" t="n">
        <v>23.3</v>
      </c>
      <c r="F2455" t="n">
        <v>18.75</v>
      </c>
      <c r="G2455" t="n">
        <v>20.09</v>
      </c>
      <c r="H2455" t="n">
        <v>0.3</v>
      </c>
      <c r="I2455" t="n">
        <v>56</v>
      </c>
      <c r="J2455" t="n">
        <v>189.11</v>
      </c>
      <c r="K2455" t="n">
        <v>53.44</v>
      </c>
      <c r="L2455" t="n">
        <v>3.25</v>
      </c>
      <c r="M2455" t="n">
        <v>54</v>
      </c>
      <c r="N2455" t="n">
        <v>37.42</v>
      </c>
      <c r="O2455" t="n">
        <v>23557.3</v>
      </c>
      <c r="P2455" t="n">
        <v>248.79</v>
      </c>
      <c r="Q2455" t="n">
        <v>444.59</v>
      </c>
      <c r="R2455" t="n">
        <v>107.91</v>
      </c>
      <c r="S2455" t="n">
        <v>48.21</v>
      </c>
      <c r="T2455" t="n">
        <v>23679.09</v>
      </c>
      <c r="U2455" t="n">
        <v>0.45</v>
      </c>
      <c r="V2455" t="n">
        <v>0.73</v>
      </c>
      <c r="W2455" t="n">
        <v>0.26</v>
      </c>
      <c r="X2455" t="n">
        <v>1.47</v>
      </c>
      <c r="Y2455" t="n">
        <v>1</v>
      </c>
      <c r="Z2455" t="n">
        <v>10</v>
      </c>
    </row>
    <row r="2456">
      <c r="A2456" t="n">
        <v>10</v>
      </c>
      <c r="B2456" t="n">
        <v>95</v>
      </c>
      <c r="C2456" t="inlineStr">
        <is>
          <t xml:space="preserve">CONCLUIDO	</t>
        </is>
      </c>
      <c r="D2456" t="n">
        <v>4.3524</v>
      </c>
      <c r="E2456" t="n">
        <v>22.98</v>
      </c>
      <c r="F2456" t="n">
        <v>18.57</v>
      </c>
      <c r="G2456" t="n">
        <v>21.43</v>
      </c>
      <c r="H2456" t="n">
        <v>0.33</v>
      </c>
      <c r="I2456" t="n">
        <v>52</v>
      </c>
      <c r="J2456" t="n">
        <v>189.49</v>
      </c>
      <c r="K2456" t="n">
        <v>53.44</v>
      </c>
      <c r="L2456" t="n">
        <v>3.5</v>
      </c>
      <c r="M2456" t="n">
        <v>50</v>
      </c>
      <c r="N2456" t="n">
        <v>37.55</v>
      </c>
      <c r="O2456" t="n">
        <v>23604.32</v>
      </c>
      <c r="P2456" t="n">
        <v>246.07</v>
      </c>
      <c r="Q2456" t="n">
        <v>444.56</v>
      </c>
      <c r="R2456" t="n">
        <v>103.08</v>
      </c>
      <c r="S2456" t="n">
        <v>48.21</v>
      </c>
      <c r="T2456" t="n">
        <v>21286.71</v>
      </c>
      <c r="U2456" t="n">
        <v>0.47</v>
      </c>
      <c r="V2456" t="n">
        <v>0.73</v>
      </c>
      <c r="W2456" t="n">
        <v>0.22</v>
      </c>
      <c r="X2456" t="n">
        <v>1.29</v>
      </c>
      <c r="Y2456" t="n">
        <v>1</v>
      </c>
      <c r="Z2456" t="n">
        <v>10</v>
      </c>
    </row>
    <row r="2457">
      <c r="A2457" t="n">
        <v>11</v>
      </c>
      <c r="B2457" t="n">
        <v>95</v>
      </c>
      <c r="C2457" t="inlineStr">
        <is>
          <t xml:space="preserve">CONCLUIDO	</t>
        </is>
      </c>
      <c r="D2457" t="n">
        <v>4.3328</v>
      </c>
      <c r="E2457" t="n">
        <v>23.08</v>
      </c>
      <c r="F2457" t="n">
        <v>18.79</v>
      </c>
      <c r="G2457" t="n">
        <v>23.01</v>
      </c>
      <c r="H2457" t="n">
        <v>0.35</v>
      </c>
      <c r="I2457" t="n">
        <v>49</v>
      </c>
      <c r="J2457" t="n">
        <v>189.87</v>
      </c>
      <c r="K2457" t="n">
        <v>53.44</v>
      </c>
      <c r="L2457" t="n">
        <v>3.75</v>
      </c>
      <c r="M2457" t="n">
        <v>47</v>
      </c>
      <c r="N2457" t="n">
        <v>37.69</v>
      </c>
      <c r="O2457" t="n">
        <v>23651.38</v>
      </c>
      <c r="P2457" t="n">
        <v>248.78</v>
      </c>
      <c r="Q2457" t="n">
        <v>444.56</v>
      </c>
      <c r="R2457" t="n">
        <v>110.59</v>
      </c>
      <c r="S2457" t="n">
        <v>48.21</v>
      </c>
      <c r="T2457" t="n">
        <v>25054.25</v>
      </c>
      <c r="U2457" t="n">
        <v>0.44</v>
      </c>
      <c r="V2457" t="n">
        <v>0.73</v>
      </c>
      <c r="W2457" t="n">
        <v>0.24</v>
      </c>
      <c r="X2457" t="n">
        <v>1.51</v>
      </c>
      <c r="Y2457" t="n">
        <v>1</v>
      </c>
      <c r="Z2457" t="n">
        <v>10</v>
      </c>
    </row>
    <row r="2458">
      <c r="A2458" t="n">
        <v>12</v>
      </c>
      <c r="B2458" t="n">
        <v>95</v>
      </c>
      <c r="C2458" t="inlineStr">
        <is>
          <t xml:space="preserve">CONCLUIDO	</t>
        </is>
      </c>
      <c r="D2458" t="n">
        <v>4.3853</v>
      </c>
      <c r="E2458" t="n">
        <v>22.8</v>
      </c>
      <c r="F2458" t="n">
        <v>18.62</v>
      </c>
      <c r="G2458" t="n">
        <v>24.29</v>
      </c>
      <c r="H2458" t="n">
        <v>0.37</v>
      </c>
      <c r="I2458" t="n">
        <v>46</v>
      </c>
      <c r="J2458" t="n">
        <v>190.25</v>
      </c>
      <c r="K2458" t="n">
        <v>53.44</v>
      </c>
      <c r="L2458" t="n">
        <v>4</v>
      </c>
      <c r="M2458" t="n">
        <v>44</v>
      </c>
      <c r="N2458" t="n">
        <v>37.82</v>
      </c>
      <c r="O2458" t="n">
        <v>23698.48</v>
      </c>
      <c r="P2458" t="n">
        <v>246.2</v>
      </c>
      <c r="Q2458" t="n">
        <v>444.56</v>
      </c>
      <c r="R2458" t="n">
        <v>104.58</v>
      </c>
      <c r="S2458" t="n">
        <v>48.21</v>
      </c>
      <c r="T2458" t="n">
        <v>22067.5</v>
      </c>
      <c r="U2458" t="n">
        <v>0.46</v>
      </c>
      <c r="V2458" t="n">
        <v>0.73</v>
      </c>
      <c r="W2458" t="n">
        <v>0.24</v>
      </c>
      <c r="X2458" t="n">
        <v>1.35</v>
      </c>
      <c r="Y2458" t="n">
        <v>1</v>
      </c>
      <c r="Z2458" t="n">
        <v>10</v>
      </c>
    </row>
    <row r="2459">
      <c r="A2459" t="n">
        <v>13</v>
      </c>
      <c r="B2459" t="n">
        <v>95</v>
      </c>
      <c r="C2459" t="inlineStr">
        <is>
          <t xml:space="preserve">CONCLUIDO	</t>
        </is>
      </c>
      <c r="D2459" t="n">
        <v>4.4282</v>
      </c>
      <c r="E2459" t="n">
        <v>22.58</v>
      </c>
      <c r="F2459" t="n">
        <v>18.51</v>
      </c>
      <c r="G2459" t="n">
        <v>25.83</v>
      </c>
      <c r="H2459" t="n">
        <v>0.4</v>
      </c>
      <c r="I2459" t="n">
        <v>43</v>
      </c>
      <c r="J2459" t="n">
        <v>190.63</v>
      </c>
      <c r="K2459" t="n">
        <v>53.44</v>
      </c>
      <c r="L2459" t="n">
        <v>4.25</v>
      </c>
      <c r="M2459" t="n">
        <v>41</v>
      </c>
      <c r="N2459" t="n">
        <v>37.95</v>
      </c>
      <c r="O2459" t="n">
        <v>23745.63</v>
      </c>
      <c r="P2459" t="n">
        <v>244.35</v>
      </c>
      <c r="Q2459" t="n">
        <v>444.6</v>
      </c>
      <c r="R2459" t="n">
        <v>100.95</v>
      </c>
      <c r="S2459" t="n">
        <v>48.21</v>
      </c>
      <c r="T2459" t="n">
        <v>20264.62</v>
      </c>
      <c r="U2459" t="n">
        <v>0.48</v>
      </c>
      <c r="V2459" t="n">
        <v>0.74</v>
      </c>
      <c r="W2459" t="n">
        <v>0.23</v>
      </c>
      <c r="X2459" t="n">
        <v>1.24</v>
      </c>
      <c r="Y2459" t="n">
        <v>1</v>
      </c>
      <c r="Z2459" t="n">
        <v>10</v>
      </c>
    </row>
    <row r="2460">
      <c r="A2460" t="n">
        <v>14</v>
      </c>
      <c r="B2460" t="n">
        <v>95</v>
      </c>
      <c r="C2460" t="inlineStr">
        <is>
          <t xml:space="preserve">CONCLUIDO	</t>
        </is>
      </c>
      <c r="D2460" t="n">
        <v>4.4728</v>
      </c>
      <c r="E2460" t="n">
        <v>22.36</v>
      </c>
      <c r="F2460" t="n">
        <v>18.4</v>
      </c>
      <c r="G2460" t="n">
        <v>27.6</v>
      </c>
      <c r="H2460" t="n">
        <v>0.42</v>
      </c>
      <c r="I2460" t="n">
        <v>40</v>
      </c>
      <c r="J2460" t="n">
        <v>191.02</v>
      </c>
      <c r="K2460" t="n">
        <v>53.44</v>
      </c>
      <c r="L2460" t="n">
        <v>4.5</v>
      </c>
      <c r="M2460" t="n">
        <v>38</v>
      </c>
      <c r="N2460" t="n">
        <v>38.08</v>
      </c>
      <c r="O2460" t="n">
        <v>23792.83</v>
      </c>
      <c r="P2460" t="n">
        <v>242.58</v>
      </c>
      <c r="Q2460" t="n">
        <v>444.59</v>
      </c>
      <c r="R2460" t="n">
        <v>97.14</v>
      </c>
      <c r="S2460" t="n">
        <v>48.21</v>
      </c>
      <c r="T2460" t="n">
        <v>18373.61</v>
      </c>
      <c r="U2460" t="n">
        <v>0.5</v>
      </c>
      <c r="V2460" t="n">
        <v>0.74</v>
      </c>
      <c r="W2460" t="n">
        <v>0.23</v>
      </c>
      <c r="X2460" t="n">
        <v>1.12</v>
      </c>
      <c r="Y2460" t="n">
        <v>1</v>
      </c>
      <c r="Z2460" t="n">
        <v>10</v>
      </c>
    </row>
    <row r="2461">
      <c r="A2461" t="n">
        <v>15</v>
      </c>
      <c r="B2461" t="n">
        <v>95</v>
      </c>
      <c r="C2461" t="inlineStr">
        <is>
          <t xml:space="preserve">CONCLUIDO	</t>
        </is>
      </c>
      <c r="D2461" t="n">
        <v>4.4981</v>
      </c>
      <c r="E2461" t="n">
        <v>22.23</v>
      </c>
      <c r="F2461" t="n">
        <v>18.35</v>
      </c>
      <c r="G2461" t="n">
        <v>28.97</v>
      </c>
      <c r="H2461" t="n">
        <v>0.44</v>
      </c>
      <c r="I2461" t="n">
        <v>38</v>
      </c>
      <c r="J2461" t="n">
        <v>191.4</v>
      </c>
      <c r="K2461" t="n">
        <v>53.44</v>
      </c>
      <c r="L2461" t="n">
        <v>4.75</v>
      </c>
      <c r="M2461" t="n">
        <v>36</v>
      </c>
      <c r="N2461" t="n">
        <v>38.22</v>
      </c>
      <c r="O2461" t="n">
        <v>23840.07</v>
      </c>
      <c r="P2461" t="n">
        <v>241.44</v>
      </c>
      <c r="Q2461" t="n">
        <v>444.59</v>
      </c>
      <c r="R2461" t="n">
        <v>95.65000000000001</v>
      </c>
      <c r="S2461" t="n">
        <v>48.21</v>
      </c>
      <c r="T2461" t="n">
        <v>17641.31</v>
      </c>
      <c r="U2461" t="n">
        <v>0.5</v>
      </c>
      <c r="V2461" t="n">
        <v>0.74</v>
      </c>
      <c r="W2461" t="n">
        <v>0.22</v>
      </c>
      <c r="X2461" t="n">
        <v>1.07</v>
      </c>
      <c r="Y2461" t="n">
        <v>1</v>
      </c>
      <c r="Z2461" t="n">
        <v>10</v>
      </c>
    </row>
    <row r="2462">
      <c r="A2462" t="n">
        <v>16</v>
      </c>
      <c r="B2462" t="n">
        <v>95</v>
      </c>
      <c r="C2462" t="inlineStr">
        <is>
          <t xml:space="preserve">CONCLUIDO	</t>
        </is>
      </c>
      <c r="D2462" t="n">
        <v>4.526</v>
      </c>
      <c r="E2462" t="n">
        <v>22.09</v>
      </c>
      <c r="F2462" t="n">
        <v>18.29</v>
      </c>
      <c r="G2462" t="n">
        <v>30.48</v>
      </c>
      <c r="H2462" t="n">
        <v>0.46</v>
      </c>
      <c r="I2462" t="n">
        <v>36</v>
      </c>
      <c r="J2462" t="n">
        <v>191.78</v>
      </c>
      <c r="K2462" t="n">
        <v>53.44</v>
      </c>
      <c r="L2462" t="n">
        <v>5</v>
      </c>
      <c r="M2462" t="n">
        <v>34</v>
      </c>
      <c r="N2462" t="n">
        <v>38.35</v>
      </c>
      <c r="O2462" t="n">
        <v>23887.36</v>
      </c>
      <c r="P2462" t="n">
        <v>240.21</v>
      </c>
      <c r="Q2462" t="n">
        <v>444.55</v>
      </c>
      <c r="R2462" t="n">
        <v>93.51000000000001</v>
      </c>
      <c r="S2462" t="n">
        <v>48.21</v>
      </c>
      <c r="T2462" t="n">
        <v>16580.16</v>
      </c>
      <c r="U2462" t="n">
        <v>0.52</v>
      </c>
      <c r="V2462" t="n">
        <v>0.75</v>
      </c>
      <c r="W2462" t="n">
        <v>0.22</v>
      </c>
      <c r="X2462" t="n">
        <v>1.01</v>
      </c>
      <c r="Y2462" t="n">
        <v>1</v>
      </c>
      <c r="Z2462" t="n">
        <v>10</v>
      </c>
    </row>
    <row r="2463">
      <c r="A2463" t="n">
        <v>17</v>
      </c>
      <c r="B2463" t="n">
        <v>95</v>
      </c>
      <c r="C2463" t="inlineStr">
        <is>
          <t xml:space="preserve">CONCLUIDO	</t>
        </is>
      </c>
      <c r="D2463" t="n">
        <v>4.5533</v>
      </c>
      <c r="E2463" t="n">
        <v>21.96</v>
      </c>
      <c r="F2463" t="n">
        <v>18.23</v>
      </c>
      <c r="G2463" t="n">
        <v>32.17</v>
      </c>
      <c r="H2463" t="n">
        <v>0.48</v>
      </c>
      <c r="I2463" t="n">
        <v>34</v>
      </c>
      <c r="J2463" t="n">
        <v>192.17</v>
      </c>
      <c r="K2463" t="n">
        <v>53.44</v>
      </c>
      <c r="L2463" t="n">
        <v>5.25</v>
      </c>
      <c r="M2463" t="n">
        <v>32</v>
      </c>
      <c r="N2463" t="n">
        <v>38.48</v>
      </c>
      <c r="O2463" t="n">
        <v>23934.69</v>
      </c>
      <c r="P2463" t="n">
        <v>239.18</v>
      </c>
      <c r="Q2463" t="n">
        <v>444.59</v>
      </c>
      <c r="R2463" t="n">
        <v>91.68000000000001</v>
      </c>
      <c r="S2463" t="n">
        <v>48.21</v>
      </c>
      <c r="T2463" t="n">
        <v>15676.5</v>
      </c>
      <c r="U2463" t="n">
        <v>0.53</v>
      </c>
      <c r="V2463" t="n">
        <v>0.75</v>
      </c>
      <c r="W2463" t="n">
        <v>0.22</v>
      </c>
      <c r="X2463" t="n">
        <v>0.95</v>
      </c>
      <c r="Y2463" t="n">
        <v>1</v>
      </c>
      <c r="Z2463" t="n">
        <v>10</v>
      </c>
    </row>
    <row r="2464">
      <c r="A2464" t="n">
        <v>18</v>
      </c>
      <c r="B2464" t="n">
        <v>95</v>
      </c>
      <c r="C2464" t="inlineStr">
        <is>
          <t xml:space="preserve">CONCLUIDO	</t>
        </is>
      </c>
      <c r="D2464" t="n">
        <v>4.5828</v>
      </c>
      <c r="E2464" t="n">
        <v>21.82</v>
      </c>
      <c r="F2464" t="n">
        <v>18.16</v>
      </c>
      <c r="G2464" t="n">
        <v>34.05</v>
      </c>
      <c r="H2464" t="n">
        <v>0.51</v>
      </c>
      <c r="I2464" t="n">
        <v>32</v>
      </c>
      <c r="J2464" t="n">
        <v>192.55</v>
      </c>
      <c r="K2464" t="n">
        <v>53.44</v>
      </c>
      <c r="L2464" t="n">
        <v>5.5</v>
      </c>
      <c r="M2464" t="n">
        <v>30</v>
      </c>
      <c r="N2464" t="n">
        <v>38.62</v>
      </c>
      <c r="O2464" t="n">
        <v>23982.06</v>
      </c>
      <c r="P2464" t="n">
        <v>237.93</v>
      </c>
      <c r="Q2464" t="n">
        <v>444.56</v>
      </c>
      <c r="R2464" t="n">
        <v>89.26000000000001</v>
      </c>
      <c r="S2464" t="n">
        <v>48.21</v>
      </c>
      <c r="T2464" t="n">
        <v>14475.19</v>
      </c>
      <c r="U2464" t="n">
        <v>0.54</v>
      </c>
      <c r="V2464" t="n">
        <v>0.75</v>
      </c>
      <c r="W2464" t="n">
        <v>0.22</v>
      </c>
      <c r="X2464" t="n">
        <v>0.88</v>
      </c>
      <c r="Y2464" t="n">
        <v>1</v>
      </c>
      <c r="Z2464" t="n">
        <v>10</v>
      </c>
    </row>
    <row r="2465">
      <c r="A2465" t="n">
        <v>19</v>
      </c>
      <c r="B2465" t="n">
        <v>95</v>
      </c>
      <c r="C2465" t="inlineStr">
        <is>
          <t xml:space="preserve">CONCLUIDO	</t>
        </is>
      </c>
      <c r="D2465" t="n">
        <v>4.5965</v>
      </c>
      <c r="E2465" t="n">
        <v>21.76</v>
      </c>
      <c r="F2465" t="n">
        <v>18.13</v>
      </c>
      <c r="G2465" t="n">
        <v>35.1</v>
      </c>
      <c r="H2465" t="n">
        <v>0.53</v>
      </c>
      <c r="I2465" t="n">
        <v>31</v>
      </c>
      <c r="J2465" t="n">
        <v>192.94</v>
      </c>
      <c r="K2465" t="n">
        <v>53.44</v>
      </c>
      <c r="L2465" t="n">
        <v>5.75</v>
      </c>
      <c r="M2465" t="n">
        <v>29</v>
      </c>
      <c r="N2465" t="n">
        <v>38.75</v>
      </c>
      <c r="O2465" t="n">
        <v>24029.48</v>
      </c>
      <c r="P2465" t="n">
        <v>237.18</v>
      </c>
      <c r="Q2465" t="n">
        <v>444.55</v>
      </c>
      <c r="R2465" t="n">
        <v>88.59</v>
      </c>
      <c r="S2465" t="n">
        <v>48.21</v>
      </c>
      <c r="T2465" t="n">
        <v>14146.01</v>
      </c>
      <c r="U2465" t="n">
        <v>0.54</v>
      </c>
      <c r="V2465" t="n">
        <v>0.75</v>
      </c>
      <c r="W2465" t="n">
        <v>0.21</v>
      </c>
      <c r="X2465" t="n">
        <v>0.86</v>
      </c>
      <c r="Y2465" t="n">
        <v>1</v>
      </c>
      <c r="Z2465" t="n">
        <v>10</v>
      </c>
    </row>
    <row r="2466">
      <c r="A2466" t="n">
        <v>20</v>
      </c>
      <c r="B2466" t="n">
        <v>95</v>
      </c>
      <c r="C2466" t="inlineStr">
        <is>
          <t xml:space="preserve">CONCLUIDO	</t>
        </is>
      </c>
      <c r="D2466" t="n">
        <v>4.6138</v>
      </c>
      <c r="E2466" t="n">
        <v>21.67</v>
      </c>
      <c r="F2466" t="n">
        <v>18.09</v>
      </c>
      <c r="G2466" t="n">
        <v>36.18</v>
      </c>
      <c r="H2466" t="n">
        <v>0.55</v>
      </c>
      <c r="I2466" t="n">
        <v>30</v>
      </c>
      <c r="J2466" t="n">
        <v>193.32</v>
      </c>
      <c r="K2466" t="n">
        <v>53.44</v>
      </c>
      <c r="L2466" t="n">
        <v>6</v>
      </c>
      <c r="M2466" t="n">
        <v>28</v>
      </c>
      <c r="N2466" t="n">
        <v>38.89</v>
      </c>
      <c r="O2466" t="n">
        <v>24076.95</v>
      </c>
      <c r="P2466" t="n">
        <v>236.31</v>
      </c>
      <c r="Q2466" t="n">
        <v>444.56</v>
      </c>
      <c r="R2466" t="n">
        <v>87.13</v>
      </c>
      <c r="S2466" t="n">
        <v>48.21</v>
      </c>
      <c r="T2466" t="n">
        <v>13420.1</v>
      </c>
      <c r="U2466" t="n">
        <v>0.55</v>
      </c>
      <c r="V2466" t="n">
        <v>0.75</v>
      </c>
      <c r="W2466" t="n">
        <v>0.21</v>
      </c>
      <c r="X2466" t="n">
        <v>0.8100000000000001</v>
      </c>
      <c r="Y2466" t="n">
        <v>1</v>
      </c>
      <c r="Z2466" t="n">
        <v>10</v>
      </c>
    </row>
    <row r="2467">
      <c r="A2467" t="n">
        <v>21</v>
      </c>
      <c r="B2467" t="n">
        <v>95</v>
      </c>
      <c r="C2467" t="inlineStr">
        <is>
          <t xml:space="preserve">CONCLUIDO	</t>
        </is>
      </c>
      <c r="D2467" t="n">
        <v>4.6455</v>
      </c>
      <c r="E2467" t="n">
        <v>21.53</v>
      </c>
      <c r="F2467" t="n">
        <v>18.02</v>
      </c>
      <c r="G2467" t="n">
        <v>38.6</v>
      </c>
      <c r="H2467" t="n">
        <v>0.57</v>
      </c>
      <c r="I2467" t="n">
        <v>28</v>
      </c>
      <c r="J2467" t="n">
        <v>193.71</v>
      </c>
      <c r="K2467" t="n">
        <v>53.44</v>
      </c>
      <c r="L2467" t="n">
        <v>6.25</v>
      </c>
      <c r="M2467" t="n">
        <v>26</v>
      </c>
      <c r="N2467" t="n">
        <v>39.02</v>
      </c>
      <c r="O2467" t="n">
        <v>24124.47</v>
      </c>
      <c r="P2467" t="n">
        <v>234.79</v>
      </c>
      <c r="Q2467" t="n">
        <v>444.6</v>
      </c>
      <c r="R2467" t="n">
        <v>84.5</v>
      </c>
      <c r="S2467" t="n">
        <v>48.21</v>
      </c>
      <c r="T2467" t="n">
        <v>12116.31</v>
      </c>
      <c r="U2467" t="n">
        <v>0.57</v>
      </c>
      <c r="V2467" t="n">
        <v>0.76</v>
      </c>
      <c r="W2467" t="n">
        <v>0.21</v>
      </c>
      <c r="X2467" t="n">
        <v>0.74</v>
      </c>
      <c r="Y2467" t="n">
        <v>1</v>
      </c>
      <c r="Z2467" t="n">
        <v>10</v>
      </c>
    </row>
    <row r="2468">
      <c r="A2468" t="n">
        <v>22</v>
      </c>
      <c r="B2468" t="n">
        <v>95</v>
      </c>
      <c r="C2468" t="inlineStr">
        <is>
          <t xml:space="preserve">CONCLUIDO	</t>
        </is>
      </c>
      <c r="D2468" t="n">
        <v>4.6846</v>
      </c>
      <c r="E2468" t="n">
        <v>21.35</v>
      </c>
      <c r="F2468" t="n">
        <v>17.87</v>
      </c>
      <c r="G2468" t="n">
        <v>39.72</v>
      </c>
      <c r="H2468" t="n">
        <v>0.59</v>
      </c>
      <c r="I2468" t="n">
        <v>27</v>
      </c>
      <c r="J2468" t="n">
        <v>194.09</v>
      </c>
      <c r="K2468" t="n">
        <v>53.44</v>
      </c>
      <c r="L2468" t="n">
        <v>6.5</v>
      </c>
      <c r="M2468" t="n">
        <v>25</v>
      </c>
      <c r="N2468" t="n">
        <v>39.16</v>
      </c>
      <c r="O2468" t="n">
        <v>24172.03</v>
      </c>
      <c r="P2468" t="n">
        <v>232.72</v>
      </c>
      <c r="Q2468" t="n">
        <v>444.55</v>
      </c>
      <c r="R2468" t="n">
        <v>79.63</v>
      </c>
      <c r="S2468" t="n">
        <v>48.21</v>
      </c>
      <c r="T2468" t="n">
        <v>9684.6</v>
      </c>
      <c r="U2468" t="n">
        <v>0.61</v>
      </c>
      <c r="V2468" t="n">
        <v>0.76</v>
      </c>
      <c r="W2468" t="n">
        <v>0.21</v>
      </c>
      <c r="X2468" t="n">
        <v>0.6</v>
      </c>
      <c r="Y2468" t="n">
        <v>1</v>
      </c>
      <c r="Z2468" t="n">
        <v>10</v>
      </c>
    </row>
    <row r="2469">
      <c r="A2469" t="n">
        <v>23</v>
      </c>
      <c r="B2469" t="n">
        <v>95</v>
      </c>
      <c r="C2469" t="inlineStr">
        <is>
          <t xml:space="preserve">CONCLUIDO	</t>
        </is>
      </c>
      <c r="D2469" t="n">
        <v>4.658</v>
      </c>
      <c r="E2469" t="n">
        <v>21.47</v>
      </c>
      <c r="F2469" t="n">
        <v>18.03</v>
      </c>
      <c r="G2469" t="n">
        <v>41.61</v>
      </c>
      <c r="H2469" t="n">
        <v>0.62</v>
      </c>
      <c r="I2469" t="n">
        <v>26</v>
      </c>
      <c r="J2469" t="n">
        <v>194.48</v>
      </c>
      <c r="K2469" t="n">
        <v>53.44</v>
      </c>
      <c r="L2469" t="n">
        <v>6.75</v>
      </c>
      <c r="M2469" t="n">
        <v>24</v>
      </c>
      <c r="N2469" t="n">
        <v>39.29</v>
      </c>
      <c r="O2469" t="n">
        <v>24219.63</v>
      </c>
      <c r="P2469" t="n">
        <v>234.53</v>
      </c>
      <c r="Q2469" t="n">
        <v>444.56</v>
      </c>
      <c r="R2469" t="n">
        <v>85.94</v>
      </c>
      <c r="S2469" t="n">
        <v>48.21</v>
      </c>
      <c r="T2469" t="n">
        <v>12843.3</v>
      </c>
      <c r="U2469" t="n">
        <v>0.5600000000000001</v>
      </c>
      <c r="V2469" t="n">
        <v>0.76</v>
      </c>
      <c r="W2469" t="n">
        <v>0.19</v>
      </c>
      <c r="X2469" t="n">
        <v>0.75</v>
      </c>
      <c r="Y2469" t="n">
        <v>1</v>
      </c>
      <c r="Z2469" t="n">
        <v>10</v>
      </c>
    </row>
    <row r="2470">
      <c r="A2470" t="n">
        <v>24</v>
      </c>
      <c r="B2470" t="n">
        <v>95</v>
      </c>
      <c r="C2470" t="inlineStr">
        <is>
          <t xml:space="preserve">CONCLUIDO	</t>
        </is>
      </c>
      <c r="D2470" t="n">
        <v>4.6757</v>
      </c>
      <c r="E2470" t="n">
        <v>21.39</v>
      </c>
      <c r="F2470" t="n">
        <v>17.99</v>
      </c>
      <c r="G2470" t="n">
        <v>43.17</v>
      </c>
      <c r="H2470" t="n">
        <v>0.64</v>
      </c>
      <c r="I2470" t="n">
        <v>25</v>
      </c>
      <c r="J2470" t="n">
        <v>194.86</v>
      </c>
      <c r="K2470" t="n">
        <v>53.44</v>
      </c>
      <c r="L2470" t="n">
        <v>7</v>
      </c>
      <c r="M2470" t="n">
        <v>23</v>
      </c>
      <c r="N2470" t="n">
        <v>39.43</v>
      </c>
      <c r="O2470" t="n">
        <v>24267.28</v>
      </c>
      <c r="P2470" t="n">
        <v>233.38</v>
      </c>
      <c r="Q2470" t="n">
        <v>444.57</v>
      </c>
      <c r="R2470" t="n">
        <v>83.7</v>
      </c>
      <c r="S2470" t="n">
        <v>48.21</v>
      </c>
      <c r="T2470" t="n">
        <v>11730.66</v>
      </c>
      <c r="U2470" t="n">
        <v>0.58</v>
      </c>
      <c r="V2470" t="n">
        <v>0.76</v>
      </c>
      <c r="W2470" t="n">
        <v>0.21</v>
      </c>
      <c r="X2470" t="n">
        <v>0.71</v>
      </c>
      <c r="Y2470" t="n">
        <v>1</v>
      </c>
      <c r="Z2470" t="n">
        <v>10</v>
      </c>
    </row>
    <row r="2471">
      <c r="A2471" t="n">
        <v>25</v>
      </c>
      <c r="B2471" t="n">
        <v>95</v>
      </c>
      <c r="C2471" t="inlineStr">
        <is>
          <t xml:space="preserve">CONCLUIDO	</t>
        </is>
      </c>
      <c r="D2471" t="n">
        <v>4.6945</v>
      </c>
      <c r="E2471" t="n">
        <v>21.3</v>
      </c>
      <c r="F2471" t="n">
        <v>17.94</v>
      </c>
      <c r="G2471" t="n">
        <v>44.85</v>
      </c>
      <c r="H2471" t="n">
        <v>0.66</v>
      </c>
      <c r="I2471" t="n">
        <v>24</v>
      </c>
      <c r="J2471" t="n">
        <v>195.25</v>
      </c>
      <c r="K2471" t="n">
        <v>53.44</v>
      </c>
      <c r="L2471" t="n">
        <v>7.25</v>
      </c>
      <c r="M2471" t="n">
        <v>22</v>
      </c>
      <c r="N2471" t="n">
        <v>39.57</v>
      </c>
      <c r="O2471" t="n">
        <v>24314.98</v>
      </c>
      <c r="P2471" t="n">
        <v>232.45</v>
      </c>
      <c r="Q2471" t="n">
        <v>444.58</v>
      </c>
      <c r="R2471" t="n">
        <v>82.33</v>
      </c>
      <c r="S2471" t="n">
        <v>48.21</v>
      </c>
      <c r="T2471" t="n">
        <v>11050.39</v>
      </c>
      <c r="U2471" t="n">
        <v>0.59</v>
      </c>
      <c r="V2471" t="n">
        <v>0.76</v>
      </c>
      <c r="W2471" t="n">
        <v>0.2</v>
      </c>
      <c r="X2471" t="n">
        <v>0.66</v>
      </c>
      <c r="Y2471" t="n">
        <v>1</v>
      </c>
      <c r="Z2471" t="n">
        <v>10</v>
      </c>
    </row>
    <row r="2472">
      <c r="A2472" t="n">
        <v>26</v>
      </c>
      <c r="B2472" t="n">
        <v>95</v>
      </c>
      <c r="C2472" t="inlineStr">
        <is>
          <t xml:space="preserve">CONCLUIDO	</t>
        </is>
      </c>
      <c r="D2472" t="n">
        <v>4.6914</v>
      </c>
      <c r="E2472" t="n">
        <v>21.32</v>
      </c>
      <c r="F2472" t="n">
        <v>17.95</v>
      </c>
      <c r="G2472" t="n">
        <v>44.88</v>
      </c>
      <c r="H2472" t="n">
        <v>0.68</v>
      </c>
      <c r="I2472" t="n">
        <v>24</v>
      </c>
      <c r="J2472" t="n">
        <v>195.64</v>
      </c>
      <c r="K2472" t="n">
        <v>53.44</v>
      </c>
      <c r="L2472" t="n">
        <v>7.5</v>
      </c>
      <c r="M2472" t="n">
        <v>22</v>
      </c>
      <c r="N2472" t="n">
        <v>39.7</v>
      </c>
      <c r="O2472" t="n">
        <v>24362.73</v>
      </c>
      <c r="P2472" t="n">
        <v>232.32</v>
      </c>
      <c r="Q2472" t="n">
        <v>444.57</v>
      </c>
      <c r="R2472" t="n">
        <v>82.70999999999999</v>
      </c>
      <c r="S2472" t="n">
        <v>48.21</v>
      </c>
      <c r="T2472" t="n">
        <v>11242.21</v>
      </c>
      <c r="U2472" t="n">
        <v>0.58</v>
      </c>
      <c r="V2472" t="n">
        <v>0.76</v>
      </c>
      <c r="W2472" t="n">
        <v>0.2</v>
      </c>
      <c r="X2472" t="n">
        <v>0.68</v>
      </c>
      <c r="Y2472" t="n">
        <v>1</v>
      </c>
      <c r="Z2472" t="n">
        <v>10</v>
      </c>
    </row>
    <row r="2473">
      <c r="A2473" t="n">
        <v>27</v>
      </c>
      <c r="B2473" t="n">
        <v>95</v>
      </c>
      <c r="C2473" t="inlineStr">
        <is>
          <t xml:space="preserve">CONCLUIDO	</t>
        </is>
      </c>
      <c r="D2473" t="n">
        <v>4.7092</v>
      </c>
      <c r="E2473" t="n">
        <v>21.24</v>
      </c>
      <c r="F2473" t="n">
        <v>17.91</v>
      </c>
      <c r="G2473" t="n">
        <v>46.72</v>
      </c>
      <c r="H2473" t="n">
        <v>0.7</v>
      </c>
      <c r="I2473" t="n">
        <v>23</v>
      </c>
      <c r="J2473" t="n">
        <v>196.03</v>
      </c>
      <c r="K2473" t="n">
        <v>53.44</v>
      </c>
      <c r="L2473" t="n">
        <v>7.75</v>
      </c>
      <c r="M2473" t="n">
        <v>21</v>
      </c>
      <c r="N2473" t="n">
        <v>39.84</v>
      </c>
      <c r="O2473" t="n">
        <v>24410.52</v>
      </c>
      <c r="P2473" t="n">
        <v>231.41</v>
      </c>
      <c r="Q2473" t="n">
        <v>444.56</v>
      </c>
      <c r="R2473" t="n">
        <v>81.23999999999999</v>
      </c>
      <c r="S2473" t="n">
        <v>48.21</v>
      </c>
      <c r="T2473" t="n">
        <v>10508.24</v>
      </c>
      <c r="U2473" t="n">
        <v>0.59</v>
      </c>
      <c r="V2473" t="n">
        <v>0.76</v>
      </c>
      <c r="W2473" t="n">
        <v>0.2</v>
      </c>
      <c r="X2473" t="n">
        <v>0.63</v>
      </c>
      <c r="Y2473" t="n">
        <v>1</v>
      </c>
      <c r="Z2473" t="n">
        <v>10</v>
      </c>
    </row>
    <row r="2474">
      <c r="A2474" t="n">
        <v>28</v>
      </c>
      <c r="B2474" t="n">
        <v>95</v>
      </c>
      <c r="C2474" t="inlineStr">
        <is>
          <t xml:space="preserve">CONCLUIDO	</t>
        </is>
      </c>
      <c r="D2474" t="n">
        <v>4.7235</v>
      </c>
      <c r="E2474" t="n">
        <v>21.17</v>
      </c>
      <c r="F2474" t="n">
        <v>17.88</v>
      </c>
      <c r="G2474" t="n">
        <v>48.77</v>
      </c>
      <c r="H2474" t="n">
        <v>0.72</v>
      </c>
      <c r="I2474" t="n">
        <v>22</v>
      </c>
      <c r="J2474" t="n">
        <v>196.41</v>
      </c>
      <c r="K2474" t="n">
        <v>53.44</v>
      </c>
      <c r="L2474" t="n">
        <v>8</v>
      </c>
      <c r="M2474" t="n">
        <v>20</v>
      </c>
      <c r="N2474" t="n">
        <v>39.98</v>
      </c>
      <c r="O2474" t="n">
        <v>24458.36</v>
      </c>
      <c r="P2474" t="n">
        <v>230.96</v>
      </c>
      <c r="Q2474" t="n">
        <v>444.55</v>
      </c>
      <c r="R2474" t="n">
        <v>80.51000000000001</v>
      </c>
      <c r="S2474" t="n">
        <v>48.21</v>
      </c>
      <c r="T2474" t="n">
        <v>10147.74</v>
      </c>
      <c r="U2474" t="n">
        <v>0.6</v>
      </c>
      <c r="V2474" t="n">
        <v>0.76</v>
      </c>
      <c r="W2474" t="n">
        <v>0.2</v>
      </c>
      <c r="X2474" t="n">
        <v>0.61</v>
      </c>
      <c r="Y2474" t="n">
        <v>1</v>
      </c>
      <c r="Z2474" t="n">
        <v>10</v>
      </c>
    </row>
    <row r="2475">
      <c r="A2475" t="n">
        <v>29</v>
      </c>
      <c r="B2475" t="n">
        <v>95</v>
      </c>
      <c r="C2475" t="inlineStr">
        <is>
          <t xml:space="preserve">CONCLUIDO	</t>
        </is>
      </c>
      <c r="D2475" t="n">
        <v>4.7429</v>
      </c>
      <c r="E2475" t="n">
        <v>21.08</v>
      </c>
      <c r="F2475" t="n">
        <v>17.83</v>
      </c>
      <c r="G2475" t="n">
        <v>50.95</v>
      </c>
      <c r="H2475" t="n">
        <v>0.74</v>
      </c>
      <c r="I2475" t="n">
        <v>21</v>
      </c>
      <c r="J2475" t="n">
        <v>196.8</v>
      </c>
      <c r="K2475" t="n">
        <v>53.44</v>
      </c>
      <c r="L2475" t="n">
        <v>8.25</v>
      </c>
      <c r="M2475" t="n">
        <v>19</v>
      </c>
      <c r="N2475" t="n">
        <v>40.12</v>
      </c>
      <c r="O2475" t="n">
        <v>24506.24</v>
      </c>
      <c r="P2475" t="n">
        <v>229.43</v>
      </c>
      <c r="Q2475" t="n">
        <v>444.59</v>
      </c>
      <c r="R2475" t="n">
        <v>78.73999999999999</v>
      </c>
      <c r="S2475" t="n">
        <v>48.21</v>
      </c>
      <c r="T2475" t="n">
        <v>9267.879999999999</v>
      </c>
      <c r="U2475" t="n">
        <v>0.61</v>
      </c>
      <c r="V2475" t="n">
        <v>0.77</v>
      </c>
      <c r="W2475" t="n">
        <v>0.2</v>
      </c>
      <c r="X2475" t="n">
        <v>0.5600000000000001</v>
      </c>
      <c r="Y2475" t="n">
        <v>1</v>
      </c>
      <c r="Z2475" t="n">
        <v>10</v>
      </c>
    </row>
    <row r="2476">
      <c r="A2476" t="n">
        <v>30</v>
      </c>
      <c r="B2476" t="n">
        <v>95</v>
      </c>
      <c r="C2476" t="inlineStr">
        <is>
          <t xml:space="preserve">CONCLUIDO	</t>
        </is>
      </c>
      <c r="D2476" t="n">
        <v>4.7396</v>
      </c>
      <c r="E2476" t="n">
        <v>21.1</v>
      </c>
      <c r="F2476" t="n">
        <v>17.85</v>
      </c>
      <c r="G2476" t="n">
        <v>51</v>
      </c>
      <c r="H2476" t="n">
        <v>0.77</v>
      </c>
      <c r="I2476" t="n">
        <v>21</v>
      </c>
      <c r="J2476" t="n">
        <v>197.19</v>
      </c>
      <c r="K2476" t="n">
        <v>53.44</v>
      </c>
      <c r="L2476" t="n">
        <v>8.5</v>
      </c>
      <c r="M2476" t="n">
        <v>19</v>
      </c>
      <c r="N2476" t="n">
        <v>40.26</v>
      </c>
      <c r="O2476" t="n">
        <v>24554.18</v>
      </c>
      <c r="P2476" t="n">
        <v>229.72</v>
      </c>
      <c r="Q2476" t="n">
        <v>444.55</v>
      </c>
      <c r="R2476" t="n">
        <v>79.23</v>
      </c>
      <c r="S2476" t="n">
        <v>48.21</v>
      </c>
      <c r="T2476" t="n">
        <v>9515.33</v>
      </c>
      <c r="U2476" t="n">
        <v>0.61</v>
      </c>
      <c r="V2476" t="n">
        <v>0.76</v>
      </c>
      <c r="W2476" t="n">
        <v>0.2</v>
      </c>
      <c r="X2476" t="n">
        <v>0.57</v>
      </c>
      <c r="Y2476" t="n">
        <v>1</v>
      </c>
      <c r="Z2476" t="n">
        <v>10</v>
      </c>
    </row>
    <row r="2477">
      <c r="A2477" t="n">
        <v>31</v>
      </c>
      <c r="B2477" t="n">
        <v>95</v>
      </c>
      <c r="C2477" t="inlineStr">
        <is>
          <t xml:space="preserve">CONCLUIDO	</t>
        </is>
      </c>
      <c r="D2477" t="n">
        <v>4.7546</v>
      </c>
      <c r="E2477" t="n">
        <v>21.03</v>
      </c>
      <c r="F2477" t="n">
        <v>17.82</v>
      </c>
      <c r="G2477" t="n">
        <v>53.46</v>
      </c>
      <c r="H2477" t="n">
        <v>0.79</v>
      </c>
      <c r="I2477" t="n">
        <v>20</v>
      </c>
      <c r="J2477" t="n">
        <v>197.58</v>
      </c>
      <c r="K2477" t="n">
        <v>53.44</v>
      </c>
      <c r="L2477" t="n">
        <v>8.75</v>
      </c>
      <c r="M2477" t="n">
        <v>18</v>
      </c>
      <c r="N2477" t="n">
        <v>40.39</v>
      </c>
      <c r="O2477" t="n">
        <v>24602.15</v>
      </c>
      <c r="P2477" t="n">
        <v>229.1</v>
      </c>
      <c r="Q2477" t="n">
        <v>444.56</v>
      </c>
      <c r="R2477" t="n">
        <v>78.27</v>
      </c>
      <c r="S2477" t="n">
        <v>48.21</v>
      </c>
      <c r="T2477" t="n">
        <v>9041.68</v>
      </c>
      <c r="U2477" t="n">
        <v>0.62</v>
      </c>
      <c r="V2477" t="n">
        <v>0.77</v>
      </c>
      <c r="W2477" t="n">
        <v>0.2</v>
      </c>
      <c r="X2477" t="n">
        <v>0.54</v>
      </c>
      <c r="Y2477" t="n">
        <v>1</v>
      </c>
      <c r="Z2477" t="n">
        <v>10</v>
      </c>
    </row>
    <row r="2478">
      <c r="A2478" t="n">
        <v>32</v>
      </c>
      <c r="B2478" t="n">
        <v>95</v>
      </c>
      <c r="C2478" t="inlineStr">
        <is>
          <t xml:space="preserve">CONCLUIDO	</t>
        </is>
      </c>
      <c r="D2478" t="n">
        <v>4.7546</v>
      </c>
      <c r="E2478" t="n">
        <v>21.03</v>
      </c>
      <c r="F2478" t="n">
        <v>17.82</v>
      </c>
      <c r="G2478" t="n">
        <v>53.46</v>
      </c>
      <c r="H2478" t="n">
        <v>0.8100000000000001</v>
      </c>
      <c r="I2478" t="n">
        <v>20</v>
      </c>
      <c r="J2478" t="n">
        <v>197.97</v>
      </c>
      <c r="K2478" t="n">
        <v>53.44</v>
      </c>
      <c r="L2478" t="n">
        <v>9</v>
      </c>
      <c r="M2478" t="n">
        <v>18</v>
      </c>
      <c r="N2478" t="n">
        <v>40.53</v>
      </c>
      <c r="O2478" t="n">
        <v>24650.18</v>
      </c>
      <c r="P2478" t="n">
        <v>228.7</v>
      </c>
      <c r="Q2478" t="n">
        <v>444.55</v>
      </c>
      <c r="R2478" t="n">
        <v>78.25</v>
      </c>
      <c r="S2478" t="n">
        <v>48.21</v>
      </c>
      <c r="T2478" t="n">
        <v>9032.389999999999</v>
      </c>
      <c r="U2478" t="n">
        <v>0.62</v>
      </c>
      <c r="V2478" t="n">
        <v>0.77</v>
      </c>
      <c r="W2478" t="n">
        <v>0.2</v>
      </c>
      <c r="X2478" t="n">
        <v>0.54</v>
      </c>
      <c r="Y2478" t="n">
        <v>1</v>
      </c>
      <c r="Z2478" t="n">
        <v>10</v>
      </c>
    </row>
    <row r="2479">
      <c r="A2479" t="n">
        <v>33</v>
      </c>
      <c r="B2479" t="n">
        <v>95</v>
      </c>
      <c r="C2479" t="inlineStr">
        <is>
          <t xml:space="preserve">CONCLUIDO	</t>
        </is>
      </c>
      <c r="D2479" t="n">
        <v>4.7727</v>
      </c>
      <c r="E2479" t="n">
        <v>20.95</v>
      </c>
      <c r="F2479" t="n">
        <v>17.78</v>
      </c>
      <c r="G2479" t="n">
        <v>56.14</v>
      </c>
      <c r="H2479" t="n">
        <v>0.83</v>
      </c>
      <c r="I2479" t="n">
        <v>19</v>
      </c>
      <c r="J2479" t="n">
        <v>198.36</v>
      </c>
      <c r="K2479" t="n">
        <v>53.44</v>
      </c>
      <c r="L2479" t="n">
        <v>9.25</v>
      </c>
      <c r="M2479" t="n">
        <v>17</v>
      </c>
      <c r="N2479" t="n">
        <v>40.67</v>
      </c>
      <c r="O2479" t="n">
        <v>24698.26</v>
      </c>
      <c r="P2479" t="n">
        <v>227.77</v>
      </c>
      <c r="Q2479" t="n">
        <v>444.55</v>
      </c>
      <c r="R2479" t="n">
        <v>76.8</v>
      </c>
      <c r="S2479" t="n">
        <v>48.21</v>
      </c>
      <c r="T2479" t="n">
        <v>8311.76</v>
      </c>
      <c r="U2479" t="n">
        <v>0.63</v>
      </c>
      <c r="V2479" t="n">
        <v>0.77</v>
      </c>
      <c r="W2479" t="n">
        <v>0.2</v>
      </c>
      <c r="X2479" t="n">
        <v>0.5</v>
      </c>
      <c r="Y2479" t="n">
        <v>1</v>
      </c>
      <c r="Z2479" t="n">
        <v>10</v>
      </c>
    </row>
    <row r="2480">
      <c r="A2480" t="n">
        <v>34</v>
      </c>
      <c r="B2480" t="n">
        <v>95</v>
      </c>
      <c r="C2480" t="inlineStr">
        <is>
          <t xml:space="preserve">CONCLUIDO	</t>
        </is>
      </c>
      <c r="D2480" t="n">
        <v>4.8054</v>
      </c>
      <c r="E2480" t="n">
        <v>20.81</v>
      </c>
      <c r="F2480" t="n">
        <v>17.67</v>
      </c>
      <c r="G2480" t="n">
        <v>58.9</v>
      </c>
      <c r="H2480" t="n">
        <v>0.85</v>
      </c>
      <c r="I2480" t="n">
        <v>18</v>
      </c>
      <c r="J2480" t="n">
        <v>198.75</v>
      </c>
      <c r="K2480" t="n">
        <v>53.44</v>
      </c>
      <c r="L2480" t="n">
        <v>9.5</v>
      </c>
      <c r="M2480" t="n">
        <v>16</v>
      </c>
      <c r="N2480" t="n">
        <v>40.81</v>
      </c>
      <c r="O2480" t="n">
        <v>24746.38</v>
      </c>
      <c r="P2480" t="n">
        <v>225.7</v>
      </c>
      <c r="Q2480" t="n">
        <v>444.59</v>
      </c>
      <c r="R2480" t="n">
        <v>73.13</v>
      </c>
      <c r="S2480" t="n">
        <v>48.21</v>
      </c>
      <c r="T2480" t="n">
        <v>6479.48</v>
      </c>
      <c r="U2480" t="n">
        <v>0.66</v>
      </c>
      <c r="V2480" t="n">
        <v>0.77</v>
      </c>
      <c r="W2480" t="n">
        <v>0.19</v>
      </c>
      <c r="X2480" t="n">
        <v>0.39</v>
      </c>
      <c r="Y2480" t="n">
        <v>1</v>
      </c>
      <c r="Z2480" t="n">
        <v>10</v>
      </c>
    </row>
    <row r="2481">
      <c r="A2481" t="n">
        <v>35</v>
      </c>
      <c r="B2481" t="n">
        <v>95</v>
      </c>
      <c r="C2481" t="inlineStr">
        <is>
          <t xml:space="preserve">CONCLUIDO	</t>
        </is>
      </c>
      <c r="D2481" t="n">
        <v>4.7879</v>
      </c>
      <c r="E2481" t="n">
        <v>20.89</v>
      </c>
      <c r="F2481" t="n">
        <v>17.75</v>
      </c>
      <c r="G2481" t="n">
        <v>59.16</v>
      </c>
      <c r="H2481" t="n">
        <v>0.87</v>
      </c>
      <c r="I2481" t="n">
        <v>18</v>
      </c>
      <c r="J2481" t="n">
        <v>199.14</v>
      </c>
      <c r="K2481" t="n">
        <v>53.44</v>
      </c>
      <c r="L2481" t="n">
        <v>9.75</v>
      </c>
      <c r="M2481" t="n">
        <v>16</v>
      </c>
      <c r="N2481" t="n">
        <v>40.95</v>
      </c>
      <c r="O2481" t="n">
        <v>24794.55</v>
      </c>
      <c r="P2481" t="n">
        <v>226.5</v>
      </c>
      <c r="Q2481" t="n">
        <v>444.56</v>
      </c>
      <c r="R2481" t="n">
        <v>76.23</v>
      </c>
      <c r="S2481" t="n">
        <v>48.21</v>
      </c>
      <c r="T2481" t="n">
        <v>8029.74</v>
      </c>
      <c r="U2481" t="n">
        <v>0.63</v>
      </c>
      <c r="V2481" t="n">
        <v>0.77</v>
      </c>
      <c r="W2481" t="n">
        <v>0.18</v>
      </c>
      <c r="X2481" t="n">
        <v>0.47</v>
      </c>
      <c r="Y2481" t="n">
        <v>1</v>
      </c>
      <c r="Z2481" t="n">
        <v>10</v>
      </c>
    </row>
    <row r="2482">
      <c r="A2482" t="n">
        <v>36</v>
      </c>
      <c r="B2482" t="n">
        <v>95</v>
      </c>
      <c r="C2482" t="inlineStr">
        <is>
          <t xml:space="preserve">CONCLUIDO	</t>
        </is>
      </c>
      <c r="D2482" t="n">
        <v>4.778</v>
      </c>
      <c r="E2482" t="n">
        <v>20.93</v>
      </c>
      <c r="F2482" t="n">
        <v>17.79</v>
      </c>
      <c r="G2482" t="n">
        <v>59.3</v>
      </c>
      <c r="H2482" t="n">
        <v>0.89</v>
      </c>
      <c r="I2482" t="n">
        <v>18</v>
      </c>
      <c r="J2482" t="n">
        <v>199.53</v>
      </c>
      <c r="K2482" t="n">
        <v>53.44</v>
      </c>
      <c r="L2482" t="n">
        <v>10</v>
      </c>
      <c r="M2482" t="n">
        <v>16</v>
      </c>
      <c r="N2482" t="n">
        <v>41.1</v>
      </c>
      <c r="O2482" t="n">
        <v>24842.77</v>
      </c>
      <c r="P2482" t="n">
        <v>226.55</v>
      </c>
      <c r="Q2482" t="n">
        <v>444.6</v>
      </c>
      <c r="R2482" t="n">
        <v>77.61</v>
      </c>
      <c r="S2482" t="n">
        <v>48.21</v>
      </c>
      <c r="T2482" t="n">
        <v>8719.129999999999</v>
      </c>
      <c r="U2482" t="n">
        <v>0.62</v>
      </c>
      <c r="V2482" t="n">
        <v>0.77</v>
      </c>
      <c r="W2482" t="n">
        <v>0.19</v>
      </c>
      <c r="X2482" t="n">
        <v>0.51</v>
      </c>
      <c r="Y2482" t="n">
        <v>1</v>
      </c>
      <c r="Z2482" t="n">
        <v>10</v>
      </c>
    </row>
    <row r="2483">
      <c r="A2483" t="n">
        <v>37</v>
      </c>
      <c r="B2483" t="n">
        <v>95</v>
      </c>
      <c r="C2483" t="inlineStr">
        <is>
          <t xml:space="preserve">CONCLUIDO	</t>
        </is>
      </c>
      <c r="D2483" t="n">
        <v>4.796</v>
      </c>
      <c r="E2483" t="n">
        <v>20.85</v>
      </c>
      <c r="F2483" t="n">
        <v>17.75</v>
      </c>
      <c r="G2483" t="n">
        <v>62.65</v>
      </c>
      <c r="H2483" t="n">
        <v>0.91</v>
      </c>
      <c r="I2483" t="n">
        <v>17</v>
      </c>
      <c r="J2483" t="n">
        <v>199.92</v>
      </c>
      <c r="K2483" t="n">
        <v>53.44</v>
      </c>
      <c r="L2483" t="n">
        <v>10.25</v>
      </c>
      <c r="M2483" t="n">
        <v>15</v>
      </c>
      <c r="N2483" t="n">
        <v>41.24</v>
      </c>
      <c r="O2483" t="n">
        <v>24891.03</v>
      </c>
      <c r="P2483" t="n">
        <v>225.88</v>
      </c>
      <c r="Q2483" t="n">
        <v>444.55</v>
      </c>
      <c r="R2483" t="n">
        <v>76.09</v>
      </c>
      <c r="S2483" t="n">
        <v>48.21</v>
      </c>
      <c r="T2483" t="n">
        <v>7964.32</v>
      </c>
      <c r="U2483" t="n">
        <v>0.63</v>
      </c>
      <c r="V2483" t="n">
        <v>0.77</v>
      </c>
      <c r="W2483" t="n">
        <v>0.19</v>
      </c>
      <c r="X2483" t="n">
        <v>0.47</v>
      </c>
      <c r="Y2483" t="n">
        <v>1</v>
      </c>
      <c r="Z2483" t="n">
        <v>10</v>
      </c>
    </row>
    <row r="2484">
      <c r="A2484" t="n">
        <v>38</v>
      </c>
      <c r="B2484" t="n">
        <v>95</v>
      </c>
      <c r="C2484" t="inlineStr">
        <is>
          <t xml:space="preserve">CONCLUIDO	</t>
        </is>
      </c>
      <c r="D2484" t="n">
        <v>4.7974</v>
      </c>
      <c r="E2484" t="n">
        <v>20.84</v>
      </c>
      <c r="F2484" t="n">
        <v>17.74</v>
      </c>
      <c r="G2484" t="n">
        <v>62.62</v>
      </c>
      <c r="H2484" t="n">
        <v>0.93</v>
      </c>
      <c r="I2484" t="n">
        <v>17</v>
      </c>
      <c r="J2484" t="n">
        <v>200.31</v>
      </c>
      <c r="K2484" t="n">
        <v>53.44</v>
      </c>
      <c r="L2484" t="n">
        <v>10.5</v>
      </c>
      <c r="M2484" t="n">
        <v>15</v>
      </c>
      <c r="N2484" t="n">
        <v>41.38</v>
      </c>
      <c r="O2484" t="n">
        <v>24939.35</v>
      </c>
      <c r="P2484" t="n">
        <v>225.54</v>
      </c>
      <c r="Q2484" t="n">
        <v>444.57</v>
      </c>
      <c r="R2484" t="n">
        <v>75.86</v>
      </c>
      <c r="S2484" t="n">
        <v>48.21</v>
      </c>
      <c r="T2484" t="n">
        <v>7852.06</v>
      </c>
      <c r="U2484" t="n">
        <v>0.64</v>
      </c>
      <c r="V2484" t="n">
        <v>0.77</v>
      </c>
      <c r="W2484" t="n">
        <v>0.19</v>
      </c>
      <c r="X2484" t="n">
        <v>0.47</v>
      </c>
      <c r="Y2484" t="n">
        <v>1</v>
      </c>
      <c r="Z2484" t="n">
        <v>10</v>
      </c>
    </row>
    <row r="2485">
      <c r="A2485" t="n">
        <v>39</v>
      </c>
      <c r="B2485" t="n">
        <v>95</v>
      </c>
      <c r="C2485" t="inlineStr">
        <is>
          <t xml:space="preserve">CONCLUIDO	</t>
        </is>
      </c>
      <c r="D2485" t="n">
        <v>4.8162</v>
      </c>
      <c r="E2485" t="n">
        <v>20.76</v>
      </c>
      <c r="F2485" t="n">
        <v>17.7</v>
      </c>
      <c r="G2485" t="n">
        <v>66.37</v>
      </c>
      <c r="H2485" t="n">
        <v>0.95</v>
      </c>
      <c r="I2485" t="n">
        <v>16</v>
      </c>
      <c r="J2485" t="n">
        <v>200.71</v>
      </c>
      <c r="K2485" t="n">
        <v>53.44</v>
      </c>
      <c r="L2485" t="n">
        <v>10.75</v>
      </c>
      <c r="M2485" t="n">
        <v>14</v>
      </c>
      <c r="N2485" t="n">
        <v>41.52</v>
      </c>
      <c r="O2485" t="n">
        <v>24987.71</v>
      </c>
      <c r="P2485" t="n">
        <v>224.36</v>
      </c>
      <c r="Q2485" t="n">
        <v>444.55</v>
      </c>
      <c r="R2485" t="n">
        <v>74.3</v>
      </c>
      <c r="S2485" t="n">
        <v>48.21</v>
      </c>
      <c r="T2485" t="n">
        <v>7074.65</v>
      </c>
      <c r="U2485" t="n">
        <v>0.65</v>
      </c>
      <c r="V2485" t="n">
        <v>0.77</v>
      </c>
      <c r="W2485" t="n">
        <v>0.19</v>
      </c>
      <c r="X2485" t="n">
        <v>0.42</v>
      </c>
      <c r="Y2485" t="n">
        <v>1</v>
      </c>
      <c r="Z2485" t="n">
        <v>10</v>
      </c>
    </row>
    <row r="2486">
      <c r="A2486" t="n">
        <v>40</v>
      </c>
      <c r="B2486" t="n">
        <v>95</v>
      </c>
      <c r="C2486" t="inlineStr">
        <is>
          <t xml:space="preserve">CONCLUIDO	</t>
        </is>
      </c>
      <c r="D2486" t="n">
        <v>4.8152</v>
      </c>
      <c r="E2486" t="n">
        <v>20.77</v>
      </c>
      <c r="F2486" t="n">
        <v>17.7</v>
      </c>
      <c r="G2486" t="n">
        <v>66.39</v>
      </c>
      <c r="H2486" t="n">
        <v>0.97</v>
      </c>
      <c r="I2486" t="n">
        <v>16</v>
      </c>
      <c r="J2486" t="n">
        <v>201.1</v>
      </c>
      <c r="K2486" t="n">
        <v>53.44</v>
      </c>
      <c r="L2486" t="n">
        <v>11</v>
      </c>
      <c r="M2486" t="n">
        <v>14</v>
      </c>
      <c r="N2486" t="n">
        <v>41.66</v>
      </c>
      <c r="O2486" t="n">
        <v>25036.12</v>
      </c>
      <c r="P2486" t="n">
        <v>224.25</v>
      </c>
      <c r="Q2486" t="n">
        <v>444.57</v>
      </c>
      <c r="R2486" t="n">
        <v>74.48</v>
      </c>
      <c r="S2486" t="n">
        <v>48.21</v>
      </c>
      <c r="T2486" t="n">
        <v>7163.19</v>
      </c>
      <c r="U2486" t="n">
        <v>0.65</v>
      </c>
      <c r="V2486" t="n">
        <v>0.77</v>
      </c>
      <c r="W2486" t="n">
        <v>0.19</v>
      </c>
      <c r="X2486" t="n">
        <v>0.43</v>
      </c>
      <c r="Y2486" t="n">
        <v>1</v>
      </c>
      <c r="Z2486" t="n">
        <v>10</v>
      </c>
    </row>
    <row r="2487">
      <c r="A2487" t="n">
        <v>41</v>
      </c>
      <c r="B2487" t="n">
        <v>95</v>
      </c>
      <c r="C2487" t="inlineStr">
        <is>
          <t xml:space="preserve">CONCLUIDO	</t>
        </is>
      </c>
      <c r="D2487" t="n">
        <v>4.8149</v>
      </c>
      <c r="E2487" t="n">
        <v>20.77</v>
      </c>
      <c r="F2487" t="n">
        <v>17.7</v>
      </c>
      <c r="G2487" t="n">
        <v>66.39</v>
      </c>
      <c r="H2487" t="n">
        <v>0.99</v>
      </c>
      <c r="I2487" t="n">
        <v>16</v>
      </c>
      <c r="J2487" t="n">
        <v>201.49</v>
      </c>
      <c r="K2487" t="n">
        <v>53.44</v>
      </c>
      <c r="L2487" t="n">
        <v>11.25</v>
      </c>
      <c r="M2487" t="n">
        <v>14</v>
      </c>
      <c r="N2487" t="n">
        <v>41.81</v>
      </c>
      <c r="O2487" t="n">
        <v>25084.58</v>
      </c>
      <c r="P2487" t="n">
        <v>223.9</v>
      </c>
      <c r="Q2487" t="n">
        <v>444.55</v>
      </c>
      <c r="R2487" t="n">
        <v>74.55</v>
      </c>
      <c r="S2487" t="n">
        <v>48.21</v>
      </c>
      <c r="T2487" t="n">
        <v>7202.19</v>
      </c>
      <c r="U2487" t="n">
        <v>0.65</v>
      </c>
      <c r="V2487" t="n">
        <v>0.77</v>
      </c>
      <c r="W2487" t="n">
        <v>0.19</v>
      </c>
      <c r="X2487" t="n">
        <v>0.43</v>
      </c>
      <c r="Y2487" t="n">
        <v>1</v>
      </c>
      <c r="Z2487" t="n">
        <v>10</v>
      </c>
    </row>
    <row r="2488">
      <c r="A2488" t="n">
        <v>42</v>
      </c>
      <c r="B2488" t="n">
        <v>95</v>
      </c>
      <c r="C2488" t="inlineStr">
        <is>
          <t xml:space="preserve">CONCLUIDO	</t>
        </is>
      </c>
      <c r="D2488" t="n">
        <v>4.8325</v>
      </c>
      <c r="E2488" t="n">
        <v>20.69</v>
      </c>
      <c r="F2488" t="n">
        <v>17.67</v>
      </c>
      <c r="G2488" t="n">
        <v>70.66</v>
      </c>
      <c r="H2488" t="n">
        <v>1.01</v>
      </c>
      <c r="I2488" t="n">
        <v>15</v>
      </c>
      <c r="J2488" t="n">
        <v>201.88</v>
      </c>
      <c r="K2488" t="n">
        <v>53.44</v>
      </c>
      <c r="L2488" t="n">
        <v>11.5</v>
      </c>
      <c r="M2488" t="n">
        <v>13</v>
      </c>
      <c r="N2488" t="n">
        <v>41.95</v>
      </c>
      <c r="O2488" t="n">
        <v>25133.09</v>
      </c>
      <c r="P2488" t="n">
        <v>223.04</v>
      </c>
      <c r="Q2488" t="n">
        <v>444.56</v>
      </c>
      <c r="R2488" t="n">
        <v>73.23</v>
      </c>
      <c r="S2488" t="n">
        <v>48.21</v>
      </c>
      <c r="T2488" t="n">
        <v>6543.82</v>
      </c>
      <c r="U2488" t="n">
        <v>0.66</v>
      </c>
      <c r="V2488" t="n">
        <v>0.77</v>
      </c>
      <c r="W2488" t="n">
        <v>0.19</v>
      </c>
      <c r="X2488" t="n">
        <v>0.39</v>
      </c>
      <c r="Y2488" t="n">
        <v>1</v>
      </c>
      <c r="Z2488" t="n">
        <v>10</v>
      </c>
    </row>
    <row r="2489">
      <c r="A2489" t="n">
        <v>43</v>
      </c>
      <c r="B2489" t="n">
        <v>95</v>
      </c>
      <c r="C2489" t="inlineStr">
        <is>
          <t xml:space="preserve">CONCLUIDO	</t>
        </is>
      </c>
      <c r="D2489" t="n">
        <v>4.8308</v>
      </c>
      <c r="E2489" t="n">
        <v>20.7</v>
      </c>
      <c r="F2489" t="n">
        <v>17.67</v>
      </c>
      <c r="G2489" t="n">
        <v>70.69</v>
      </c>
      <c r="H2489" t="n">
        <v>1.03</v>
      </c>
      <c r="I2489" t="n">
        <v>15</v>
      </c>
      <c r="J2489" t="n">
        <v>202.28</v>
      </c>
      <c r="K2489" t="n">
        <v>53.44</v>
      </c>
      <c r="L2489" t="n">
        <v>11.75</v>
      </c>
      <c r="M2489" t="n">
        <v>13</v>
      </c>
      <c r="N2489" t="n">
        <v>42.09</v>
      </c>
      <c r="O2489" t="n">
        <v>25181.64</v>
      </c>
      <c r="P2489" t="n">
        <v>222.91</v>
      </c>
      <c r="Q2489" t="n">
        <v>444.55</v>
      </c>
      <c r="R2489" t="n">
        <v>73.53</v>
      </c>
      <c r="S2489" t="n">
        <v>48.21</v>
      </c>
      <c r="T2489" t="n">
        <v>6695.42</v>
      </c>
      <c r="U2489" t="n">
        <v>0.66</v>
      </c>
      <c r="V2489" t="n">
        <v>0.77</v>
      </c>
      <c r="W2489" t="n">
        <v>0.19</v>
      </c>
      <c r="X2489" t="n">
        <v>0.4</v>
      </c>
      <c r="Y2489" t="n">
        <v>1</v>
      </c>
      <c r="Z2489" t="n">
        <v>10</v>
      </c>
    </row>
    <row r="2490">
      <c r="A2490" t="n">
        <v>44</v>
      </c>
      <c r="B2490" t="n">
        <v>95</v>
      </c>
      <c r="C2490" t="inlineStr">
        <is>
          <t xml:space="preserve">CONCLUIDO	</t>
        </is>
      </c>
      <c r="D2490" t="n">
        <v>4.8299</v>
      </c>
      <c r="E2490" t="n">
        <v>20.7</v>
      </c>
      <c r="F2490" t="n">
        <v>17.68</v>
      </c>
      <c r="G2490" t="n">
        <v>70.70999999999999</v>
      </c>
      <c r="H2490" t="n">
        <v>1.05</v>
      </c>
      <c r="I2490" t="n">
        <v>15</v>
      </c>
      <c r="J2490" t="n">
        <v>202.67</v>
      </c>
      <c r="K2490" t="n">
        <v>53.44</v>
      </c>
      <c r="L2490" t="n">
        <v>12</v>
      </c>
      <c r="M2490" t="n">
        <v>13</v>
      </c>
      <c r="N2490" t="n">
        <v>42.24</v>
      </c>
      <c r="O2490" t="n">
        <v>25230.25</v>
      </c>
      <c r="P2490" t="n">
        <v>222.64</v>
      </c>
      <c r="Q2490" t="n">
        <v>444.57</v>
      </c>
      <c r="R2490" t="n">
        <v>73.68000000000001</v>
      </c>
      <c r="S2490" t="n">
        <v>48.21</v>
      </c>
      <c r="T2490" t="n">
        <v>6769.29</v>
      </c>
      <c r="U2490" t="n">
        <v>0.65</v>
      </c>
      <c r="V2490" t="n">
        <v>0.77</v>
      </c>
      <c r="W2490" t="n">
        <v>0.19</v>
      </c>
      <c r="X2490" t="n">
        <v>0.4</v>
      </c>
      <c r="Y2490" t="n">
        <v>1</v>
      </c>
      <c r="Z2490" t="n">
        <v>10</v>
      </c>
    </row>
    <row r="2491">
      <c r="A2491" t="n">
        <v>45</v>
      </c>
      <c r="B2491" t="n">
        <v>95</v>
      </c>
      <c r="C2491" t="inlineStr">
        <is>
          <t xml:space="preserve">CONCLUIDO	</t>
        </is>
      </c>
      <c r="D2491" t="n">
        <v>4.8509</v>
      </c>
      <c r="E2491" t="n">
        <v>20.61</v>
      </c>
      <c r="F2491" t="n">
        <v>17.62</v>
      </c>
      <c r="G2491" t="n">
        <v>75.54000000000001</v>
      </c>
      <c r="H2491" t="n">
        <v>1.07</v>
      </c>
      <c r="I2491" t="n">
        <v>14</v>
      </c>
      <c r="J2491" t="n">
        <v>203.07</v>
      </c>
      <c r="K2491" t="n">
        <v>53.44</v>
      </c>
      <c r="L2491" t="n">
        <v>12.25</v>
      </c>
      <c r="M2491" t="n">
        <v>12</v>
      </c>
      <c r="N2491" t="n">
        <v>42.38</v>
      </c>
      <c r="O2491" t="n">
        <v>25279.03</v>
      </c>
      <c r="P2491" t="n">
        <v>221.43</v>
      </c>
      <c r="Q2491" t="n">
        <v>444.55</v>
      </c>
      <c r="R2491" t="n">
        <v>71.8</v>
      </c>
      <c r="S2491" t="n">
        <v>48.21</v>
      </c>
      <c r="T2491" t="n">
        <v>5837.3</v>
      </c>
      <c r="U2491" t="n">
        <v>0.67</v>
      </c>
      <c r="V2491" t="n">
        <v>0.77</v>
      </c>
      <c r="W2491" t="n">
        <v>0.19</v>
      </c>
      <c r="X2491" t="n">
        <v>0.35</v>
      </c>
      <c r="Y2491" t="n">
        <v>1</v>
      </c>
      <c r="Z2491" t="n">
        <v>10</v>
      </c>
    </row>
    <row r="2492">
      <c r="A2492" t="n">
        <v>46</v>
      </c>
      <c r="B2492" t="n">
        <v>95</v>
      </c>
      <c r="C2492" t="inlineStr">
        <is>
          <t xml:space="preserve">CONCLUIDO	</t>
        </is>
      </c>
      <c r="D2492" t="n">
        <v>4.8678</v>
      </c>
      <c r="E2492" t="n">
        <v>20.54</v>
      </c>
      <c r="F2492" t="n">
        <v>17.55</v>
      </c>
      <c r="G2492" t="n">
        <v>75.23</v>
      </c>
      <c r="H2492" t="n">
        <v>1.09</v>
      </c>
      <c r="I2492" t="n">
        <v>14</v>
      </c>
      <c r="J2492" t="n">
        <v>203.46</v>
      </c>
      <c r="K2492" t="n">
        <v>53.44</v>
      </c>
      <c r="L2492" t="n">
        <v>12.5</v>
      </c>
      <c r="M2492" t="n">
        <v>12</v>
      </c>
      <c r="N2492" t="n">
        <v>42.53</v>
      </c>
      <c r="O2492" t="n">
        <v>25327.74</v>
      </c>
      <c r="P2492" t="n">
        <v>220.42</v>
      </c>
      <c r="Q2492" t="n">
        <v>444.55</v>
      </c>
      <c r="R2492" t="n">
        <v>69.29000000000001</v>
      </c>
      <c r="S2492" t="n">
        <v>48.21</v>
      </c>
      <c r="T2492" t="n">
        <v>4581.15</v>
      </c>
      <c r="U2492" t="n">
        <v>0.7</v>
      </c>
      <c r="V2492" t="n">
        <v>0.78</v>
      </c>
      <c r="W2492" t="n">
        <v>0.19</v>
      </c>
      <c r="X2492" t="n">
        <v>0.28</v>
      </c>
      <c r="Y2492" t="n">
        <v>1</v>
      </c>
      <c r="Z2492" t="n">
        <v>10</v>
      </c>
    </row>
    <row r="2493">
      <c r="A2493" t="n">
        <v>47</v>
      </c>
      <c r="B2493" t="n">
        <v>95</v>
      </c>
      <c r="C2493" t="inlineStr">
        <is>
          <t xml:space="preserve">CONCLUIDO	</t>
        </is>
      </c>
      <c r="D2493" t="n">
        <v>4.8389</v>
      </c>
      <c r="E2493" t="n">
        <v>20.67</v>
      </c>
      <c r="F2493" t="n">
        <v>17.68</v>
      </c>
      <c r="G2493" t="n">
        <v>75.75</v>
      </c>
      <c r="H2493" t="n">
        <v>1.11</v>
      </c>
      <c r="I2493" t="n">
        <v>14</v>
      </c>
      <c r="J2493" t="n">
        <v>203.86</v>
      </c>
      <c r="K2493" t="n">
        <v>53.44</v>
      </c>
      <c r="L2493" t="n">
        <v>12.75</v>
      </c>
      <c r="M2493" t="n">
        <v>12</v>
      </c>
      <c r="N2493" t="n">
        <v>42.67</v>
      </c>
      <c r="O2493" t="n">
        <v>25376.49</v>
      </c>
      <c r="P2493" t="n">
        <v>221.96</v>
      </c>
      <c r="Q2493" t="n">
        <v>444.57</v>
      </c>
      <c r="R2493" t="n">
        <v>74.01000000000001</v>
      </c>
      <c r="S2493" t="n">
        <v>48.21</v>
      </c>
      <c r="T2493" t="n">
        <v>6939.43</v>
      </c>
      <c r="U2493" t="n">
        <v>0.65</v>
      </c>
      <c r="V2493" t="n">
        <v>0.77</v>
      </c>
      <c r="W2493" t="n">
        <v>0.18</v>
      </c>
      <c r="X2493" t="n">
        <v>0.4</v>
      </c>
      <c r="Y2493" t="n">
        <v>1</v>
      </c>
      <c r="Z2493" t="n">
        <v>10</v>
      </c>
    </row>
    <row r="2494">
      <c r="A2494" t="n">
        <v>48</v>
      </c>
      <c r="B2494" t="n">
        <v>95</v>
      </c>
      <c r="C2494" t="inlineStr">
        <is>
          <t xml:space="preserve">CONCLUIDO	</t>
        </is>
      </c>
      <c r="D2494" t="n">
        <v>4.8403</v>
      </c>
      <c r="E2494" t="n">
        <v>20.66</v>
      </c>
      <c r="F2494" t="n">
        <v>17.67</v>
      </c>
      <c r="G2494" t="n">
        <v>75.73</v>
      </c>
      <c r="H2494" t="n">
        <v>1.13</v>
      </c>
      <c r="I2494" t="n">
        <v>14</v>
      </c>
      <c r="J2494" t="n">
        <v>204.25</v>
      </c>
      <c r="K2494" t="n">
        <v>53.44</v>
      </c>
      <c r="L2494" t="n">
        <v>13</v>
      </c>
      <c r="M2494" t="n">
        <v>12</v>
      </c>
      <c r="N2494" t="n">
        <v>42.82</v>
      </c>
      <c r="O2494" t="n">
        <v>25425.3</v>
      </c>
      <c r="P2494" t="n">
        <v>220.57</v>
      </c>
      <c r="Q2494" t="n">
        <v>444.59</v>
      </c>
      <c r="R2494" t="n">
        <v>73.54000000000001</v>
      </c>
      <c r="S2494" t="n">
        <v>48.21</v>
      </c>
      <c r="T2494" t="n">
        <v>6706.36</v>
      </c>
      <c r="U2494" t="n">
        <v>0.66</v>
      </c>
      <c r="V2494" t="n">
        <v>0.77</v>
      </c>
      <c r="W2494" t="n">
        <v>0.19</v>
      </c>
      <c r="X2494" t="n">
        <v>0.39</v>
      </c>
      <c r="Y2494" t="n">
        <v>1</v>
      </c>
      <c r="Z2494" t="n">
        <v>10</v>
      </c>
    </row>
    <row r="2495">
      <c r="A2495" t="n">
        <v>49</v>
      </c>
      <c r="B2495" t="n">
        <v>95</v>
      </c>
      <c r="C2495" t="inlineStr">
        <is>
          <t xml:space="preserve">CONCLUIDO	</t>
        </is>
      </c>
      <c r="D2495" t="n">
        <v>4.8599</v>
      </c>
      <c r="E2495" t="n">
        <v>20.58</v>
      </c>
      <c r="F2495" t="n">
        <v>17.62</v>
      </c>
      <c r="G2495" t="n">
        <v>81.34</v>
      </c>
      <c r="H2495" t="n">
        <v>1.15</v>
      </c>
      <c r="I2495" t="n">
        <v>13</v>
      </c>
      <c r="J2495" t="n">
        <v>204.65</v>
      </c>
      <c r="K2495" t="n">
        <v>53.44</v>
      </c>
      <c r="L2495" t="n">
        <v>13.25</v>
      </c>
      <c r="M2495" t="n">
        <v>11</v>
      </c>
      <c r="N2495" t="n">
        <v>42.96</v>
      </c>
      <c r="O2495" t="n">
        <v>25474.16</v>
      </c>
      <c r="P2495" t="n">
        <v>219.82</v>
      </c>
      <c r="Q2495" t="n">
        <v>444.55</v>
      </c>
      <c r="R2495" t="n">
        <v>72.04000000000001</v>
      </c>
      <c r="S2495" t="n">
        <v>48.21</v>
      </c>
      <c r="T2495" t="n">
        <v>5960.91</v>
      </c>
      <c r="U2495" t="n">
        <v>0.67</v>
      </c>
      <c r="V2495" t="n">
        <v>0.77</v>
      </c>
      <c r="W2495" t="n">
        <v>0.18</v>
      </c>
      <c r="X2495" t="n">
        <v>0.35</v>
      </c>
      <c r="Y2495" t="n">
        <v>1</v>
      </c>
      <c r="Z2495" t="n">
        <v>10</v>
      </c>
    </row>
    <row r="2496">
      <c r="A2496" t="n">
        <v>50</v>
      </c>
      <c r="B2496" t="n">
        <v>95</v>
      </c>
      <c r="C2496" t="inlineStr">
        <is>
          <t xml:space="preserve">CONCLUIDO	</t>
        </is>
      </c>
      <c r="D2496" t="n">
        <v>4.8614</v>
      </c>
      <c r="E2496" t="n">
        <v>20.57</v>
      </c>
      <c r="F2496" t="n">
        <v>17.62</v>
      </c>
      <c r="G2496" t="n">
        <v>81.31</v>
      </c>
      <c r="H2496" t="n">
        <v>1.17</v>
      </c>
      <c r="I2496" t="n">
        <v>13</v>
      </c>
      <c r="J2496" t="n">
        <v>205.05</v>
      </c>
      <c r="K2496" t="n">
        <v>53.44</v>
      </c>
      <c r="L2496" t="n">
        <v>13.5</v>
      </c>
      <c r="M2496" t="n">
        <v>11</v>
      </c>
      <c r="N2496" t="n">
        <v>43.11</v>
      </c>
      <c r="O2496" t="n">
        <v>25523.06</v>
      </c>
      <c r="P2496" t="n">
        <v>219.87</v>
      </c>
      <c r="Q2496" t="n">
        <v>444.55</v>
      </c>
      <c r="R2496" t="n">
        <v>71.73999999999999</v>
      </c>
      <c r="S2496" t="n">
        <v>48.21</v>
      </c>
      <c r="T2496" t="n">
        <v>5808.4</v>
      </c>
      <c r="U2496" t="n">
        <v>0.67</v>
      </c>
      <c r="V2496" t="n">
        <v>0.77</v>
      </c>
      <c r="W2496" t="n">
        <v>0.18</v>
      </c>
      <c r="X2496" t="n">
        <v>0.34</v>
      </c>
      <c r="Y2496" t="n">
        <v>1</v>
      </c>
      <c r="Z2496" t="n">
        <v>10</v>
      </c>
    </row>
    <row r="2497">
      <c r="A2497" t="n">
        <v>51</v>
      </c>
      <c r="B2497" t="n">
        <v>95</v>
      </c>
      <c r="C2497" t="inlineStr">
        <is>
          <t xml:space="preserve">CONCLUIDO	</t>
        </is>
      </c>
      <c r="D2497" t="n">
        <v>4.8579</v>
      </c>
      <c r="E2497" t="n">
        <v>20.58</v>
      </c>
      <c r="F2497" t="n">
        <v>17.63</v>
      </c>
      <c r="G2497" t="n">
        <v>81.38</v>
      </c>
      <c r="H2497" t="n">
        <v>1.19</v>
      </c>
      <c r="I2497" t="n">
        <v>13</v>
      </c>
      <c r="J2497" t="n">
        <v>205.44</v>
      </c>
      <c r="K2497" t="n">
        <v>53.44</v>
      </c>
      <c r="L2497" t="n">
        <v>13.75</v>
      </c>
      <c r="M2497" t="n">
        <v>11</v>
      </c>
      <c r="N2497" t="n">
        <v>43.26</v>
      </c>
      <c r="O2497" t="n">
        <v>25572.02</v>
      </c>
      <c r="P2497" t="n">
        <v>219.57</v>
      </c>
      <c r="Q2497" t="n">
        <v>444.55</v>
      </c>
      <c r="R2497" t="n">
        <v>72.27</v>
      </c>
      <c r="S2497" t="n">
        <v>48.21</v>
      </c>
      <c r="T2497" t="n">
        <v>6075.12</v>
      </c>
      <c r="U2497" t="n">
        <v>0.67</v>
      </c>
      <c r="V2497" t="n">
        <v>0.77</v>
      </c>
      <c r="W2497" t="n">
        <v>0.18</v>
      </c>
      <c r="X2497" t="n">
        <v>0.36</v>
      </c>
      <c r="Y2497" t="n">
        <v>1</v>
      </c>
      <c r="Z2497" t="n">
        <v>10</v>
      </c>
    </row>
    <row r="2498">
      <c r="A2498" t="n">
        <v>52</v>
      </c>
      <c r="B2498" t="n">
        <v>95</v>
      </c>
      <c r="C2498" t="inlineStr">
        <is>
          <t xml:space="preserve">CONCLUIDO	</t>
        </is>
      </c>
      <c r="D2498" t="n">
        <v>4.8592</v>
      </c>
      <c r="E2498" t="n">
        <v>20.58</v>
      </c>
      <c r="F2498" t="n">
        <v>17.63</v>
      </c>
      <c r="G2498" t="n">
        <v>81.36</v>
      </c>
      <c r="H2498" t="n">
        <v>1.21</v>
      </c>
      <c r="I2498" t="n">
        <v>13</v>
      </c>
      <c r="J2498" t="n">
        <v>205.84</v>
      </c>
      <c r="K2498" t="n">
        <v>53.44</v>
      </c>
      <c r="L2498" t="n">
        <v>14</v>
      </c>
      <c r="M2498" t="n">
        <v>11</v>
      </c>
      <c r="N2498" t="n">
        <v>43.4</v>
      </c>
      <c r="O2498" t="n">
        <v>25621.03</v>
      </c>
      <c r="P2498" t="n">
        <v>219.24</v>
      </c>
      <c r="Q2498" t="n">
        <v>444.55</v>
      </c>
      <c r="R2498" t="n">
        <v>72.03</v>
      </c>
      <c r="S2498" t="n">
        <v>48.21</v>
      </c>
      <c r="T2498" t="n">
        <v>5956.23</v>
      </c>
      <c r="U2498" t="n">
        <v>0.67</v>
      </c>
      <c r="V2498" t="n">
        <v>0.77</v>
      </c>
      <c r="W2498" t="n">
        <v>0.19</v>
      </c>
      <c r="X2498" t="n">
        <v>0.35</v>
      </c>
      <c r="Y2498" t="n">
        <v>1</v>
      </c>
      <c r="Z2498" t="n">
        <v>10</v>
      </c>
    </row>
    <row r="2499">
      <c r="A2499" t="n">
        <v>53</v>
      </c>
      <c r="B2499" t="n">
        <v>95</v>
      </c>
      <c r="C2499" t="inlineStr">
        <is>
          <t xml:space="preserve">CONCLUIDO	</t>
        </is>
      </c>
      <c r="D2499" t="n">
        <v>4.8788</v>
      </c>
      <c r="E2499" t="n">
        <v>20.5</v>
      </c>
      <c r="F2499" t="n">
        <v>17.58</v>
      </c>
      <c r="G2499" t="n">
        <v>87.91</v>
      </c>
      <c r="H2499" t="n">
        <v>1.23</v>
      </c>
      <c r="I2499" t="n">
        <v>12</v>
      </c>
      <c r="J2499" t="n">
        <v>206.24</v>
      </c>
      <c r="K2499" t="n">
        <v>53.44</v>
      </c>
      <c r="L2499" t="n">
        <v>14.25</v>
      </c>
      <c r="M2499" t="n">
        <v>10</v>
      </c>
      <c r="N2499" t="n">
        <v>43.55</v>
      </c>
      <c r="O2499" t="n">
        <v>25670.09</v>
      </c>
      <c r="P2499" t="n">
        <v>217.41</v>
      </c>
      <c r="Q2499" t="n">
        <v>444.55</v>
      </c>
      <c r="R2499" t="n">
        <v>70.54000000000001</v>
      </c>
      <c r="S2499" t="n">
        <v>48.21</v>
      </c>
      <c r="T2499" t="n">
        <v>5214.22</v>
      </c>
      <c r="U2499" t="n">
        <v>0.68</v>
      </c>
      <c r="V2499" t="n">
        <v>0.78</v>
      </c>
      <c r="W2499" t="n">
        <v>0.18</v>
      </c>
      <c r="X2499" t="n">
        <v>0.3</v>
      </c>
      <c r="Y2499" t="n">
        <v>1</v>
      </c>
      <c r="Z2499" t="n">
        <v>10</v>
      </c>
    </row>
    <row r="2500">
      <c r="A2500" t="n">
        <v>54</v>
      </c>
      <c r="B2500" t="n">
        <v>95</v>
      </c>
      <c r="C2500" t="inlineStr">
        <is>
          <t xml:space="preserve">CONCLUIDO	</t>
        </is>
      </c>
      <c r="D2500" t="n">
        <v>4.8782</v>
      </c>
      <c r="E2500" t="n">
        <v>20.5</v>
      </c>
      <c r="F2500" t="n">
        <v>17.58</v>
      </c>
      <c r="G2500" t="n">
        <v>87.92</v>
      </c>
      <c r="H2500" t="n">
        <v>1.25</v>
      </c>
      <c r="I2500" t="n">
        <v>12</v>
      </c>
      <c r="J2500" t="n">
        <v>206.64</v>
      </c>
      <c r="K2500" t="n">
        <v>53.44</v>
      </c>
      <c r="L2500" t="n">
        <v>14.5</v>
      </c>
      <c r="M2500" t="n">
        <v>10</v>
      </c>
      <c r="N2500" t="n">
        <v>43.7</v>
      </c>
      <c r="O2500" t="n">
        <v>25719.19</v>
      </c>
      <c r="P2500" t="n">
        <v>217.8</v>
      </c>
      <c r="Q2500" t="n">
        <v>444.55</v>
      </c>
      <c r="R2500" t="n">
        <v>70.67</v>
      </c>
      <c r="S2500" t="n">
        <v>48.21</v>
      </c>
      <c r="T2500" t="n">
        <v>5279.83</v>
      </c>
      <c r="U2500" t="n">
        <v>0.68</v>
      </c>
      <c r="V2500" t="n">
        <v>0.78</v>
      </c>
      <c r="W2500" t="n">
        <v>0.18</v>
      </c>
      <c r="X2500" t="n">
        <v>0.31</v>
      </c>
      <c r="Y2500" t="n">
        <v>1</v>
      </c>
      <c r="Z2500" t="n">
        <v>10</v>
      </c>
    </row>
    <row r="2501">
      <c r="A2501" t="n">
        <v>55</v>
      </c>
      <c r="B2501" t="n">
        <v>95</v>
      </c>
      <c r="C2501" t="inlineStr">
        <is>
          <t xml:space="preserve">CONCLUIDO	</t>
        </is>
      </c>
      <c r="D2501" t="n">
        <v>4.8771</v>
      </c>
      <c r="E2501" t="n">
        <v>20.5</v>
      </c>
      <c r="F2501" t="n">
        <v>17.59</v>
      </c>
      <c r="G2501" t="n">
        <v>87.94</v>
      </c>
      <c r="H2501" t="n">
        <v>1.27</v>
      </c>
      <c r="I2501" t="n">
        <v>12</v>
      </c>
      <c r="J2501" t="n">
        <v>207.03</v>
      </c>
      <c r="K2501" t="n">
        <v>53.44</v>
      </c>
      <c r="L2501" t="n">
        <v>14.75</v>
      </c>
      <c r="M2501" t="n">
        <v>10</v>
      </c>
      <c r="N2501" t="n">
        <v>43.85</v>
      </c>
      <c r="O2501" t="n">
        <v>25768.35</v>
      </c>
      <c r="P2501" t="n">
        <v>217.9</v>
      </c>
      <c r="Q2501" t="n">
        <v>444.6</v>
      </c>
      <c r="R2501" t="n">
        <v>70.70999999999999</v>
      </c>
      <c r="S2501" t="n">
        <v>48.21</v>
      </c>
      <c r="T2501" t="n">
        <v>5298.57</v>
      </c>
      <c r="U2501" t="n">
        <v>0.68</v>
      </c>
      <c r="V2501" t="n">
        <v>0.78</v>
      </c>
      <c r="W2501" t="n">
        <v>0.18</v>
      </c>
      <c r="X2501" t="n">
        <v>0.31</v>
      </c>
      <c r="Y2501" t="n">
        <v>1</v>
      </c>
      <c r="Z2501" t="n">
        <v>10</v>
      </c>
    </row>
    <row r="2502">
      <c r="A2502" t="n">
        <v>56</v>
      </c>
      <c r="B2502" t="n">
        <v>95</v>
      </c>
      <c r="C2502" t="inlineStr">
        <is>
          <t xml:space="preserve">CONCLUIDO	</t>
        </is>
      </c>
      <c r="D2502" t="n">
        <v>4.8797</v>
      </c>
      <c r="E2502" t="n">
        <v>20.49</v>
      </c>
      <c r="F2502" t="n">
        <v>17.58</v>
      </c>
      <c r="G2502" t="n">
        <v>87.89</v>
      </c>
      <c r="H2502" t="n">
        <v>1.28</v>
      </c>
      <c r="I2502" t="n">
        <v>12</v>
      </c>
      <c r="J2502" t="n">
        <v>207.43</v>
      </c>
      <c r="K2502" t="n">
        <v>53.44</v>
      </c>
      <c r="L2502" t="n">
        <v>15</v>
      </c>
      <c r="M2502" t="n">
        <v>10</v>
      </c>
      <c r="N2502" t="n">
        <v>44</v>
      </c>
      <c r="O2502" t="n">
        <v>25817.56</v>
      </c>
      <c r="P2502" t="n">
        <v>217.77</v>
      </c>
      <c r="Q2502" t="n">
        <v>444.55</v>
      </c>
      <c r="R2502" t="n">
        <v>70.34</v>
      </c>
      <c r="S2502" t="n">
        <v>48.21</v>
      </c>
      <c r="T2502" t="n">
        <v>5113.53</v>
      </c>
      <c r="U2502" t="n">
        <v>0.6899999999999999</v>
      </c>
      <c r="V2502" t="n">
        <v>0.78</v>
      </c>
      <c r="W2502" t="n">
        <v>0.19</v>
      </c>
      <c r="X2502" t="n">
        <v>0.3</v>
      </c>
      <c r="Y2502" t="n">
        <v>1</v>
      </c>
      <c r="Z2502" t="n">
        <v>10</v>
      </c>
    </row>
    <row r="2503">
      <c r="A2503" t="n">
        <v>57</v>
      </c>
      <c r="B2503" t="n">
        <v>95</v>
      </c>
      <c r="C2503" t="inlineStr">
        <is>
          <t xml:space="preserve">CONCLUIDO	</t>
        </is>
      </c>
      <c r="D2503" t="n">
        <v>4.8898</v>
      </c>
      <c r="E2503" t="n">
        <v>20.45</v>
      </c>
      <c r="F2503" t="n">
        <v>17.54</v>
      </c>
      <c r="G2503" t="n">
        <v>87.68000000000001</v>
      </c>
      <c r="H2503" t="n">
        <v>1.3</v>
      </c>
      <c r="I2503" t="n">
        <v>12</v>
      </c>
      <c r="J2503" t="n">
        <v>207.83</v>
      </c>
      <c r="K2503" t="n">
        <v>53.44</v>
      </c>
      <c r="L2503" t="n">
        <v>15.25</v>
      </c>
      <c r="M2503" t="n">
        <v>10</v>
      </c>
      <c r="N2503" t="n">
        <v>44.15</v>
      </c>
      <c r="O2503" t="n">
        <v>25866.82</v>
      </c>
      <c r="P2503" t="n">
        <v>215.89</v>
      </c>
      <c r="Q2503" t="n">
        <v>444.55</v>
      </c>
      <c r="R2503" t="n">
        <v>68.78</v>
      </c>
      <c r="S2503" t="n">
        <v>48.21</v>
      </c>
      <c r="T2503" t="n">
        <v>4337.36</v>
      </c>
      <c r="U2503" t="n">
        <v>0.7</v>
      </c>
      <c r="V2503" t="n">
        <v>0.78</v>
      </c>
      <c r="W2503" t="n">
        <v>0.18</v>
      </c>
      <c r="X2503" t="n">
        <v>0.26</v>
      </c>
      <c r="Y2503" t="n">
        <v>1</v>
      </c>
      <c r="Z2503" t="n">
        <v>10</v>
      </c>
    </row>
    <row r="2504">
      <c r="A2504" t="n">
        <v>58</v>
      </c>
      <c r="B2504" t="n">
        <v>95</v>
      </c>
      <c r="C2504" t="inlineStr">
        <is>
          <t xml:space="preserve">CONCLUIDO	</t>
        </is>
      </c>
      <c r="D2504" t="n">
        <v>4.8947</v>
      </c>
      <c r="E2504" t="n">
        <v>20.43</v>
      </c>
      <c r="F2504" t="n">
        <v>17.55</v>
      </c>
      <c r="G2504" t="n">
        <v>95.73999999999999</v>
      </c>
      <c r="H2504" t="n">
        <v>1.32</v>
      </c>
      <c r="I2504" t="n">
        <v>11</v>
      </c>
      <c r="J2504" t="n">
        <v>208.23</v>
      </c>
      <c r="K2504" t="n">
        <v>53.44</v>
      </c>
      <c r="L2504" t="n">
        <v>15.5</v>
      </c>
      <c r="M2504" t="n">
        <v>9</v>
      </c>
      <c r="N2504" t="n">
        <v>44.3</v>
      </c>
      <c r="O2504" t="n">
        <v>25916.13</v>
      </c>
      <c r="P2504" t="n">
        <v>215.56</v>
      </c>
      <c r="Q2504" t="n">
        <v>444.56</v>
      </c>
      <c r="R2504" t="n">
        <v>69.77</v>
      </c>
      <c r="S2504" t="n">
        <v>48.21</v>
      </c>
      <c r="T2504" t="n">
        <v>4834.67</v>
      </c>
      <c r="U2504" t="n">
        <v>0.6899999999999999</v>
      </c>
      <c r="V2504" t="n">
        <v>0.78</v>
      </c>
      <c r="W2504" t="n">
        <v>0.18</v>
      </c>
      <c r="X2504" t="n">
        <v>0.28</v>
      </c>
      <c r="Y2504" t="n">
        <v>1</v>
      </c>
      <c r="Z2504" t="n">
        <v>10</v>
      </c>
    </row>
    <row r="2505">
      <c r="A2505" t="n">
        <v>59</v>
      </c>
      <c r="B2505" t="n">
        <v>95</v>
      </c>
      <c r="C2505" t="inlineStr">
        <is>
          <t xml:space="preserve">CONCLUIDO	</t>
        </is>
      </c>
      <c r="D2505" t="n">
        <v>4.893</v>
      </c>
      <c r="E2505" t="n">
        <v>20.44</v>
      </c>
      <c r="F2505" t="n">
        <v>17.56</v>
      </c>
      <c r="G2505" t="n">
        <v>95.78</v>
      </c>
      <c r="H2505" t="n">
        <v>1.34</v>
      </c>
      <c r="I2505" t="n">
        <v>11</v>
      </c>
      <c r="J2505" t="n">
        <v>208.63</v>
      </c>
      <c r="K2505" t="n">
        <v>53.44</v>
      </c>
      <c r="L2505" t="n">
        <v>15.75</v>
      </c>
      <c r="M2505" t="n">
        <v>9</v>
      </c>
      <c r="N2505" t="n">
        <v>44.45</v>
      </c>
      <c r="O2505" t="n">
        <v>25965.5</v>
      </c>
      <c r="P2505" t="n">
        <v>215.29</v>
      </c>
      <c r="Q2505" t="n">
        <v>444.55</v>
      </c>
      <c r="R2505" t="n">
        <v>69.83</v>
      </c>
      <c r="S2505" t="n">
        <v>48.21</v>
      </c>
      <c r="T2505" t="n">
        <v>4864.03</v>
      </c>
      <c r="U2505" t="n">
        <v>0.6899999999999999</v>
      </c>
      <c r="V2505" t="n">
        <v>0.78</v>
      </c>
      <c r="W2505" t="n">
        <v>0.18</v>
      </c>
      <c r="X2505" t="n">
        <v>0.28</v>
      </c>
      <c r="Y2505" t="n">
        <v>1</v>
      </c>
      <c r="Z2505" t="n">
        <v>10</v>
      </c>
    </row>
    <row r="2506">
      <c r="A2506" t="n">
        <v>60</v>
      </c>
      <c r="B2506" t="n">
        <v>95</v>
      </c>
      <c r="C2506" t="inlineStr">
        <is>
          <t xml:space="preserve">CONCLUIDO	</t>
        </is>
      </c>
      <c r="D2506" t="n">
        <v>4.8902</v>
      </c>
      <c r="E2506" t="n">
        <v>20.45</v>
      </c>
      <c r="F2506" t="n">
        <v>17.57</v>
      </c>
      <c r="G2506" t="n">
        <v>95.84</v>
      </c>
      <c r="H2506" t="n">
        <v>1.36</v>
      </c>
      <c r="I2506" t="n">
        <v>11</v>
      </c>
      <c r="J2506" t="n">
        <v>209.03</v>
      </c>
      <c r="K2506" t="n">
        <v>53.44</v>
      </c>
      <c r="L2506" t="n">
        <v>16</v>
      </c>
      <c r="M2506" t="n">
        <v>9</v>
      </c>
      <c r="N2506" t="n">
        <v>44.6</v>
      </c>
      <c r="O2506" t="n">
        <v>26014.91</v>
      </c>
      <c r="P2506" t="n">
        <v>215.55</v>
      </c>
      <c r="Q2506" t="n">
        <v>444.56</v>
      </c>
      <c r="R2506" t="n">
        <v>70.15000000000001</v>
      </c>
      <c r="S2506" t="n">
        <v>48.21</v>
      </c>
      <c r="T2506" t="n">
        <v>5025.74</v>
      </c>
      <c r="U2506" t="n">
        <v>0.6899999999999999</v>
      </c>
      <c r="V2506" t="n">
        <v>0.78</v>
      </c>
      <c r="W2506" t="n">
        <v>0.18</v>
      </c>
      <c r="X2506" t="n">
        <v>0.29</v>
      </c>
      <c r="Y2506" t="n">
        <v>1</v>
      </c>
      <c r="Z2506" t="n">
        <v>10</v>
      </c>
    </row>
    <row r="2507">
      <c r="A2507" t="n">
        <v>61</v>
      </c>
      <c r="B2507" t="n">
        <v>95</v>
      </c>
      <c r="C2507" t="inlineStr">
        <is>
          <t xml:space="preserve">CONCLUIDO	</t>
        </is>
      </c>
      <c r="D2507" t="n">
        <v>4.8901</v>
      </c>
      <c r="E2507" t="n">
        <v>20.45</v>
      </c>
      <c r="F2507" t="n">
        <v>17.57</v>
      </c>
      <c r="G2507" t="n">
        <v>95.84</v>
      </c>
      <c r="H2507" t="n">
        <v>1.38</v>
      </c>
      <c r="I2507" t="n">
        <v>11</v>
      </c>
      <c r="J2507" t="n">
        <v>209.43</v>
      </c>
      <c r="K2507" t="n">
        <v>53.44</v>
      </c>
      <c r="L2507" t="n">
        <v>16.25</v>
      </c>
      <c r="M2507" t="n">
        <v>9</v>
      </c>
      <c r="N2507" t="n">
        <v>44.75</v>
      </c>
      <c r="O2507" t="n">
        <v>26064.38</v>
      </c>
      <c r="P2507" t="n">
        <v>215.31</v>
      </c>
      <c r="Q2507" t="n">
        <v>444.55</v>
      </c>
      <c r="R2507" t="n">
        <v>70.26000000000001</v>
      </c>
      <c r="S2507" t="n">
        <v>48.21</v>
      </c>
      <c r="T2507" t="n">
        <v>5082.3</v>
      </c>
      <c r="U2507" t="n">
        <v>0.6899999999999999</v>
      </c>
      <c r="V2507" t="n">
        <v>0.78</v>
      </c>
      <c r="W2507" t="n">
        <v>0.18</v>
      </c>
      <c r="X2507" t="n">
        <v>0.29</v>
      </c>
      <c r="Y2507" t="n">
        <v>1</v>
      </c>
      <c r="Z2507" t="n">
        <v>10</v>
      </c>
    </row>
    <row r="2508">
      <c r="A2508" t="n">
        <v>62</v>
      </c>
      <c r="B2508" t="n">
        <v>95</v>
      </c>
      <c r="C2508" t="inlineStr">
        <is>
          <t xml:space="preserve">CONCLUIDO	</t>
        </is>
      </c>
      <c r="D2508" t="n">
        <v>4.8892</v>
      </c>
      <c r="E2508" t="n">
        <v>20.45</v>
      </c>
      <c r="F2508" t="n">
        <v>17.57</v>
      </c>
      <c r="G2508" t="n">
        <v>95.86</v>
      </c>
      <c r="H2508" t="n">
        <v>1.4</v>
      </c>
      <c r="I2508" t="n">
        <v>11</v>
      </c>
      <c r="J2508" t="n">
        <v>209.84</v>
      </c>
      <c r="K2508" t="n">
        <v>53.44</v>
      </c>
      <c r="L2508" t="n">
        <v>16.5</v>
      </c>
      <c r="M2508" t="n">
        <v>9</v>
      </c>
      <c r="N2508" t="n">
        <v>44.9</v>
      </c>
      <c r="O2508" t="n">
        <v>26113.9</v>
      </c>
      <c r="P2508" t="n">
        <v>215.33</v>
      </c>
      <c r="Q2508" t="n">
        <v>444.55</v>
      </c>
      <c r="R2508" t="n">
        <v>70.33</v>
      </c>
      <c r="S2508" t="n">
        <v>48.21</v>
      </c>
      <c r="T2508" t="n">
        <v>5112.72</v>
      </c>
      <c r="U2508" t="n">
        <v>0.6899999999999999</v>
      </c>
      <c r="V2508" t="n">
        <v>0.78</v>
      </c>
      <c r="W2508" t="n">
        <v>0.18</v>
      </c>
      <c r="X2508" t="n">
        <v>0.3</v>
      </c>
      <c r="Y2508" t="n">
        <v>1</v>
      </c>
      <c r="Z2508" t="n">
        <v>10</v>
      </c>
    </row>
    <row r="2509">
      <c r="A2509" t="n">
        <v>63</v>
      </c>
      <c r="B2509" t="n">
        <v>95</v>
      </c>
      <c r="C2509" t="inlineStr">
        <is>
          <t xml:space="preserve">CONCLUIDO	</t>
        </is>
      </c>
      <c r="D2509" t="n">
        <v>4.8896</v>
      </c>
      <c r="E2509" t="n">
        <v>20.45</v>
      </c>
      <c r="F2509" t="n">
        <v>17.57</v>
      </c>
      <c r="G2509" t="n">
        <v>95.84999999999999</v>
      </c>
      <c r="H2509" t="n">
        <v>1.42</v>
      </c>
      <c r="I2509" t="n">
        <v>11</v>
      </c>
      <c r="J2509" t="n">
        <v>210.24</v>
      </c>
      <c r="K2509" t="n">
        <v>53.44</v>
      </c>
      <c r="L2509" t="n">
        <v>16.75</v>
      </c>
      <c r="M2509" t="n">
        <v>9</v>
      </c>
      <c r="N2509" t="n">
        <v>45.05</v>
      </c>
      <c r="O2509" t="n">
        <v>26163.47</v>
      </c>
      <c r="P2509" t="n">
        <v>214.39</v>
      </c>
      <c r="Q2509" t="n">
        <v>444.55</v>
      </c>
      <c r="R2509" t="n">
        <v>70.34</v>
      </c>
      <c r="S2509" t="n">
        <v>48.21</v>
      </c>
      <c r="T2509" t="n">
        <v>5121.56</v>
      </c>
      <c r="U2509" t="n">
        <v>0.6899999999999999</v>
      </c>
      <c r="V2509" t="n">
        <v>0.78</v>
      </c>
      <c r="W2509" t="n">
        <v>0.18</v>
      </c>
      <c r="X2509" t="n">
        <v>0.3</v>
      </c>
      <c r="Y2509" t="n">
        <v>1</v>
      </c>
      <c r="Z2509" t="n">
        <v>10</v>
      </c>
    </row>
    <row r="2510">
      <c r="A2510" t="n">
        <v>64</v>
      </c>
      <c r="B2510" t="n">
        <v>95</v>
      </c>
      <c r="C2510" t="inlineStr">
        <is>
          <t xml:space="preserve">CONCLUIDO	</t>
        </is>
      </c>
      <c r="D2510" t="n">
        <v>4.908</v>
      </c>
      <c r="E2510" t="n">
        <v>20.37</v>
      </c>
      <c r="F2510" t="n">
        <v>17.53</v>
      </c>
      <c r="G2510" t="n">
        <v>105.2</v>
      </c>
      <c r="H2510" t="n">
        <v>1.43</v>
      </c>
      <c r="I2510" t="n">
        <v>10</v>
      </c>
      <c r="J2510" t="n">
        <v>210.64</v>
      </c>
      <c r="K2510" t="n">
        <v>53.44</v>
      </c>
      <c r="L2510" t="n">
        <v>17</v>
      </c>
      <c r="M2510" t="n">
        <v>8</v>
      </c>
      <c r="N2510" t="n">
        <v>45.21</v>
      </c>
      <c r="O2510" t="n">
        <v>26213.09</v>
      </c>
      <c r="P2510" t="n">
        <v>213.31</v>
      </c>
      <c r="Q2510" t="n">
        <v>444.55</v>
      </c>
      <c r="R2510" t="n">
        <v>68.92</v>
      </c>
      <c r="S2510" t="n">
        <v>48.21</v>
      </c>
      <c r="T2510" t="n">
        <v>4416.34</v>
      </c>
      <c r="U2510" t="n">
        <v>0.7</v>
      </c>
      <c r="V2510" t="n">
        <v>0.78</v>
      </c>
      <c r="W2510" t="n">
        <v>0.18</v>
      </c>
      <c r="X2510" t="n">
        <v>0.26</v>
      </c>
      <c r="Y2510" t="n">
        <v>1</v>
      </c>
      <c r="Z2510" t="n">
        <v>10</v>
      </c>
    </row>
    <row r="2511">
      <c r="A2511" t="n">
        <v>65</v>
      </c>
      <c r="B2511" t="n">
        <v>95</v>
      </c>
      <c r="C2511" t="inlineStr">
        <is>
          <t xml:space="preserve">CONCLUIDO	</t>
        </is>
      </c>
      <c r="D2511" t="n">
        <v>4.9088</v>
      </c>
      <c r="E2511" t="n">
        <v>20.37</v>
      </c>
      <c r="F2511" t="n">
        <v>17.53</v>
      </c>
      <c r="G2511" t="n">
        <v>105.19</v>
      </c>
      <c r="H2511" t="n">
        <v>1.45</v>
      </c>
      <c r="I2511" t="n">
        <v>10</v>
      </c>
      <c r="J2511" t="n">
        <v>211.04</v>
      </c>
      <c r="K2511" t="n">
        <v>53.44</v>
      </c>
      <c r="L2511" t="n">
        <v>17.25</v>
      </c>
      <c r="M2511" t="n">
        <v>8</v>
      </c>
      <c r="N2511" t="n">
        <v>45.36</v>
      </c>
      <c r="O2511" t="n">
        <v>26262.77</v>
      </c>
      <c r="P2511" t="n">
        <v>213.48</v>
      </c>
      <c r="Q2511" t="n">
        <v>444.55</v>
      </c>
      <c r="R2511" t="n">
        <v>68.92</v>
      </c>
      <c r="S2511" t="n">
        <v>48.21</v>
      </c>
      <c r="T2511" t="n">
        <v>4416.94</v>
      </c>
      <c r="U2511" t="n">
        <v>0.7</v>
      </c>
      <c r="V2511" t="n">
        <v>0.78</v>
      </c>
      <c r="W2511" t="n">
        <v>0.18</v>
      </c>
      <c r="X2511" t="n">
        <v>0.25</v>
      </c>
      <c r="Y2511" t="n">
        <v>1</v>
      </c>
      <c r="Z2511" t="n">
        <v>10</v>
      </c>
    </row>
    <row r="2512">
      <c r="A2512" t="n">
        <v>66</v>
      </c>
      <c r="B2512" t="n">
        <v>95</v>
      </c>
      <c r="C2512" t="inlineStr">
        <is>
          <t xml:space="preserve">CONCLUIDO	</t>
        </is>
      </c>
      <c r="D2512" t="n">
        <v>4.9111</v>
      </c>
      <c r="E2512" t="n">
        <v>20.36</v>
      </c>
      <c r="F2512" t="n">
        <v>17.52</v>
      </c>
      <c r="G2512" t="n">
        <v>105.13</v>
      </c>
      <c r="H2512" t="n">
        <v>1.47</v>
      </c>
      <c r="I2512" t="n">
        <v>10</v>
      </c>
      <c r="J2512" t="n">
        <v>211.45</v>
      </c>
      <c r="K2512" t="n">
        <v>53.44</v>
      </c>
      <c r="L2512" t="n">
        <v>17.5</v>
      </c>
      <c r="M2512" t="n">
        <v>8</v>
      </c>
      <c r="N2512" t="n">
        <v>45.51</v>
      </c>
      <c r="O2512" t="n">
        <v>26312.5</v>
      </c>
      <c r="P2512" t="n">
        <v>213.74</v>
      </c>
      <c r="Q2512" t="n">
        <v>444.55</v>
      </c>
      <c r="R2512" t="n">
        <v>68.56</v>
      </c>
      <c r="S2512" t="n">
        <v>48.21</v>
      </c>
      <c r="T2512" t="n">
        <v>4236.75</v>
      </c>
      <c r="U2512" t="n">
        <v>0.7</v>
      </c>
      <c r="V2512" t="n">
        <v>0.78</v>
      </c>
      <c r="W2512" t="n">
        <v>0.18</v>
      </c>
      <c r="X2512" t="n">
        <v>0.24</v>
      </c>
      <c r="Y2512" t="n">
        <v>1</v>
      </c>
      <c r="Z2512" t="n">
        <v>10</v>
      </c>
    </row>
    <row r="2513">
      <c r="A2513" t="n">
        <v>67</v>
      </c>
      <c r="B2513" t="n">
        <v>95</v>
      </c>
      <c r="C2513" t="inlineStr">
        <is>
          <t xml:space="preserve">CONCLUIDO	</t>
        </is>
      </c>
      <c r="D2513" t="n">
        <v>4.9163</v>
      </c>
      <c r="E2513" t="n">
        <v>20.34</v>
      </c>
      <c r="F2513" t="n">
        <v>17.5</v>
      </c>
      <c r="G2513" t="n">
        <v>105</v>
      </c>
      <c r="H2513" t="n">
        <v>1.49</v>
      </c>
      <c r="I2513" t="n">
        <v>10</v>
      </c>
      <c r="J2513" t="n">
        <v>211.85</v>
      </c>
      <c r="K2513" t="n">
        <v>53.44</v>
      </c>
      <c r="L2513" t="n">
        <v>17.75</v>
      </c>
      <c r="M2513" t="n">
        <v>8</v>
      </c>
      <c r="N2513" t="n">
        <v>45.67</v>
      </c>
      <c r="O2513" t="n">
        <v>26362.28</v>
      </c>
      <c r="P2513" t="n">
        <v>212.53</v>
      </c>
      <c r="Q2513" t="n">
        <v>444.55</v>
      </c>
      <c r="R2513" t="n">
        <v>67.73</v>
      </c>
      <c r="S2513" t="n">
        <v>48.21</v>
      </c>
      <c r="T2513" t="n">
        <v>3818.31</v>
      </c>
      <c r="U2513" t="n">
        <v>0.71</v>
      </c>
      <c r="V2513" t="n">
        <v>0.78</v>
      </c>
      <c r="W2513" t="n">
        <v>0.18</v>
      </c>
      <c r="X2513" t="n">
        <v>0.22</v>
      </c>
      <c r="Y2513" t="n">
        <v>1</v>
      </c>
      <c r="Z2513" t="n">
        <v>10</v>
      </c>
    </row>
    <row r="2514">
      <c r="A2514" t="n">
        <v>68</v>
      </c>
      <c r="B2514" t="n">
        <v>95</v>
      </c>
      <c r="C2514" t="inlineStr">
        <is>
          <t xml:space="preserve">CONCLUIDO	</t>
        </is>
      </c>
      <c r="D2514" t="n">
        <v>4.9227</v>
      </c>
      <c r="E2514" t="n">
        <v>20.31</v>
      </c>
      <c r="F2514" t="n">
        <v>17.47</v>
      </c>
      <c r="G2514" t="n">
        <v>104.84</v>
      </c>
      <c r="H2514" t="n">
        <v>1.51</v>
      </c>
      <c r="I2514" t="n">
        <v>10</v>
      </c>
      <c r="J2514" t="n">
        <v>212.25</v>
      </c>
      <c r="K2514" t="n">
        <v>53.44</v>
      </c>
      <c r="L2514" t="n">
        <v>18</v>
      </c>
      <c r="M2514" t="n">
        <v>8</v>
      </c>
      <c r="N2514" t="n">
        <v>45.82</v>
      </c>
      <c r="O2514" t="n">
        <v>26412.11</v>
      </c>
      <c r="P2514" t="n">
        <v>211.76</v>
      </c>
      <c r="Q2514" t="n">
        <v>444.55</v>
      </c>
      <c r="R2514" t="n">
        <v>66.91</v>
      </c>
      <c r="S2514" t="n">
        <v>48.21</v>
      </c>
      <c r="T2514" t="n">
        <v>3412.13</v>
      </c>
      <c r="U2514" t="n">
        <v>0.72</v>
      </c>
      <c r="V2514" t="n">
        <v>0.78</v>
      </c>
      <c r="W2514" t="n">
        <v>0.18</v>
      </c>
      <c r="X2514" t="n">
        <v>0.2</v>
      </c>
      <c r="Y2514" t="n">
        <v>1</v>
      </c>
      <c r="Z2514" t="n">
        <v>10</v>
      </c>
    </row>
    <row r="2515">
      <c r="A2515" t="n">
        <v>69</v>
      </c>
      <c r="B2515" t="n">
        <v>95</v>
      </c>
      <c r="C2515" t="inlineStr">
        <is>
          <t xml:space="preserve">CONCLUIDO	</t>
        </is>
      </c>
      <c r="D2515" t="n">
        <v>4.902</v>
      </c>
      <c r="E2515" t="n">
        <v>20.4</v>
      </c>
      <c r="F2515" t="n">
        <v>17.56</v>
      </c>
      <c r="G2515" t="n">
        <v>105.36</v>
      </c>
      <c r="H2515" t="n">
        <v>1.52</v>
      </c>
      <c r="I2515" t="n">
        <v>10</v>
      </c>
      <c r="J2515" t="n">
        <v>212.66</v>
      </c>
      <c r="K2515" t="n">
        <v>53.44</v>
      </c>
      <c r="L2515" t="n">
        <v>18.25</v>
      </c>
      <c r="M2515" t="n">
        <v>8</v>
      </c>
      <c r="N2515" t="n">
        <v>45.97</v>
      </c>
      <c r="O2515" t="n">
        <v>26462</v>
      </c>
      <c r="P2515" t="n">
        <v>212.18</v>
      </c>
      <c r="Q2515" t="n">
        <v>444.55</v>
      </c>
      <c r="R2515" t="n">
        <v>70.06999999999999</v>
      </c>
      <c r="S2515" t="n">
        <v>48.21</v>
      </c>
      <c r="T2515" t="n">
        <v>4990.97</v>
      </c>
      <c r="U2515" t="n">
        <v>0.6899999999999999</v>
      </c>
      <c r="V2515" t="n">
        <v>0.78</v>
      </c>
      <c r="W2515" t="n">
        <v>0.18</v>
      </c>
      <c r="X2515" t="n">
        <v>0.28</v>
      </c>
      <c r="Y2515" t="n">
        <v>1</v>
      </c>
      <c r="Z2515" t="n">
        <v>10</v>
      </c>
    </row>
    <row r="2516">
      <c r="A2516" t="n">
        <v>70</v>
      </c>
      <c r="B2516" t="n">
        <v>95</v>
      </c>
      <c r="C2516" t="inlineStr">
        <is>
          <t xml:space="preserve">CONCLUIDO	</t>
        </is>
      </c>
      <c r="D2516" t="n">
        <v>4.906</v>
      </c>
      <c r="E2516" t="n">
        <v>20.38</v>
      </c>
      <c r="F2516" t="n">
        <v>17.54</v>
      </c>
      <c r="G2516" t="n">
        <v>105.26</v>
      </c>
      <c r="H2516" t="n">
        <v>1.54</v>
      </c>
      <c r="I2516" t="n">
        <v>10</v>
      </c>
      <c r="J2516" t="n">
        <v>213.06</v>
      </c>
      <c r="K2516" t="n">
        <v>53.44</v>
      </c>
      <c r="L2516" t="n">
        <v>18.5</v>
      </c>
      <c r="M2516" t="n">
        <v>8</v>
      </c>
      <c r="N2516" t="n">
        <v>46.13</v>
      </c>
      <c r="O2516" t="n">
        <v>26511.94</v>
      </c>
      <c r="P2516" t="n">
        <v>211.01</v>
      </c>
      <c r="Q2516" t="n">
        <v>444.56</v>
      </c>
      <c r="R2516" t="n">
        <v>69.33</v>
      </c>
      <c r="S2516" t="n">
        <v>48.21</v>
      </c>
      <c r="T2516" t="n">
        <v>4619.54</v>
      </c>
      <c r="U2516" t="n">
        <v>0.7</v>
      </c>
      <c r="V2516" t="n">
        <v>0.78</v>
      </c>
      <c r="W2516" t="n">
        <v>0.18</v>
      </c>
      <c r="X2516" t="n">
        <v>0.27</v>
      </c>
      <c r="Y2516" t="n">
        <v>1</v>
      </c>
      <c r="Z2516" t="n">
        <v>10</v>
      </c>
    </row>
    <row r="2517">
      <c r="A2517" t="n">
        <v>71</v>
      </c>
      <c r="B2517" t="n">
        <v>95</v>
      </c>
      <c r="C2517" t="inlineStr">
        <is>
          <t xml:space="preserve">CONCLUIDO	</t>
        </is>
      </c>
      <c r="D2517" t="n">
        <v>4.924</v>
      </c>
      <c r="E2517" t="n">
        <v>20.31</v>
      </c>
      <c r="F2517" t="n">
        <v>17.5</v>
      </c>
      <c r="G2517" t="n">
        <v>116.7</v>
      </c>
      <c r="H2517" t="n">
        <v>1.56</v>
      </c>
      <c r="I2517" t="n">
        <v>9</v>
      </c>
      <c r="J2517" t="n">
        <v>213.47</v>
      </c>
      <c r="K2517" t="n">
        <v>53.44</v>
      </c>
      <c r="L2517" t="n">
        <v>18.75</v>
      </c>
      <c r="M2517" t="n">
        <v>7</v>
      </c>
      <c r="N2517" t="n">
        <v>46.28</v>
      </c>
      <c r="O2517" t="n">
        <v>26561.93</v>
      </c>
      <c r="P2517" t="n">
        <v>209.3</v>
      </c>
      <c r="Q2517" t="n">
        <v>444.55</v>
      </c>
      <c r="R2517" t="n">
        <v>68.02</v>
      </c>
      <c r="S2517" t="n">
        <v>48.21</v>
      </c>
      <c r="T2517" t="n">
        <v>3972.09</v>
      </c>
      <c r="U2517" t="n">
        <v>0.71</v>
      </c>
      <c r="V2517" t="n">
        <v>0.78</v>
      </c>
      <c r="W2517" t="n">
        <v>0.18</v>
      </c>
      <c r="X2517" t="n">
        <v>0.23</v>
      </c>
      <c r="Y2517" t="n">
        <v>1</v>
      </c>
      <c r="Z2517" t="n">
        <v>10</v>
      </c>
    </row>
    <row r="2518">
      <c r="A2518" t="n">
        <v>72</v>
      </c>
      <c r="B2518" t="n">
        <v>95</v>
      </c>
      <c r="C2518" t="inlineStr">
        <is>
          <t xml:space="preserve">CONCLUIDO	</t>
        </is>
      </c>
      <c r="D2518" t="n">
        <v>4.9243</v>
      </c>
      <c r="E2518" t="n">
        <v>20.31</v>
      </c>
      <c r="F2518" t="n">
        <v>17.5</v>
      </c>
      <c r="G2518" t="n">
        <v>116.69</v>
      </c>
      <c r="H2518" t="n">
        <v>1.58</v>
      </c>
      <c r="I2518" t="n">
        <v>9</v>
      </c>
      <c r="J2518" t="n">
        <v>213.87</v>
      </c>
      <c r="K2518" t="n">
        <v>53.44</v>
      </c>
      <c r="L2518" t="n">
        <v>19</v>
      </c>
      <c r="M2518" t="n">
        <v>7</v>
      </c>
      <c r="N2518" t="n">
        <v>46.44</v>
      </c>
      <c r="O2518" t="n">
        <v>26611.98</v>
      </c>
      <c r="P2518" t="n">
        <v>209.52</v>
      </c>
      <c r="Q2518" t="n">
        <v>444.55</v>
      </c>
      <c r="R2518" t="n">
        <v>67.98999999999999</v>
      </c>
      <c r="S2518" t="n">
        <v>48.21</v>
      </c>
      <c r="T2518" t="n">
        <v>3956.26</v>
      </c>
      <c r="U2518" t="n">
        <v>0.71</v>
      </c>
      <c r="V2518" t="n">
        <v>0.78</v>
      </c>
      <c r="W2518" t="n">
        <v>0.18</v>
      </c>
      <c r="X2518" t="n">
        <v>0.23</v>
      </c>
      <c r="Y2518" t="n">
        <v>1</v>
      </c>
      <c r="Z2518" t="n">
        <v>10</v>
      </c>
    </row>
    <row r="2519">
      <c r="A2519" t="n">
        <v>73</v>
      </c>
      <c r="B2519" t="n">
        <v>95</v>
      </c>
      <c r="C2519" t="inlineStr">
        <is>
          <t xml:space="preserve">CONCLUIDO	</t>
        </is>
      </c>
      <c r="D2519" t="n">
        <v>4.9221</v>
      </c>
      <c r="E2519" t="n">
        <v>20.32</v>
      </c>
      <c r="F2519" t="n">
        <v>17.51</v>
      </c>
      <c r="G2519" t="n">
        <v>116.75</v>
      </c>
      <c r="H2519" t="n">
        <v>1.6</v>
      </c>
      <c r="I2519" t="n">
        <v>9</v>
      </c>
      <c r="J2519" t="n">
        <v>214.28</v>
      </c>
      <c r="K2519" t="n">
        <v>53.44</v>
      </c>
      <c r="L2519" t="n">
        <v>19.25</v>
      </c>
      <c r="M2519" t="n">
        <v>7</v>
      </c>
      <c r="N2519" t="n">
        <v>46.6</v>
      </c>
      <c r="O2519" t="n">
        <v>26662.08</v>
      </c>
      <c r="P2519" t="n">
        <v>209.7</v>
      </c>
      <c r="Q2519" t="n">
        <v>444.56</v>
      </c>
      <c r="R2519" t="n">
        <v>68.31999999999999</v>
      </c>
      <c r="S2519" t="n">
        <v>48.21</v>
      </c>
      <c r="T2519" t="n">
        <v>4119.85</v>
      </c>
      <c r="U2519" t="n">
        <v>0.71</v>
      </c>
      <c r="V2519" t="n">
        <v>0.78</v>
      </c>
      <c r="W2519" t="n">
        <v>0.18</v>
      </c>
      <c r="X2519" t="n">
        <v>0.24</v>
      </c>
      <c r="Y2519" t="n">
        <v>1</v>
      </c>
      <c r="Z2519" t="n">
        <v>10</v>
      </c>
    </row>
    <row r="2520">
      <c r="A2520" t="n">
        <v>74</v>
      </c>
      <c r="B2520" t="n">
        <v>95</v>
      </c>
      <c r="C2520" t="inlineStr">
        <is>
          <t xml:space="preserve">CONCLUIDO	</t>
        </is>
      </c>
      <c r="D2520" t="n">
        <v>4.9279</v>
      </c>
      <c r="E2520" t="n">
        <v>20.29</v>
      </c>
      <c r="F2520" t="n">
        <v>17.49</v>
      </c>
      <c r="G2520" t="n">
        <v>116.59</v>
      </c>
      <c r="H2520" t="n">
        <v>1.61</v>
      </c>
      <c r="I2520" t="n">
        <v>9</v>
      </c>
      <c r="J2520" t="n">
        <v>214.69</v>
      </c>
      <c r="K2520" t="n">
        <v>53.44</v>
      </c>
      <c r="L2520" t="n">
        <v>19.5</v>
      </c>
      <c r="M2520" t="n">
        <v>7</v>
      </c>
      <c r="N2520" t="n">
        <v>46.75</v>
      </c>
      <c r="O2520" t="n">
        <v>26712.23</v>
      </c>
      <c r="P2520" t="n">
        <v>209.55</v>
      </c>
      <c r="Q2520" t="n">
        <v>444.58</v>
      </c>
      <c r="R2520" t="n">
        <v>67.44</v>
      </c>
      <c r="S2520" t="n">
        <v>48.21</v>
      </c>
      <c r="T2520" t="n">
        <v>3677.83</v>
      </c>
      <c r="U2520" t="n">
        <v>0.71</v>
      </c>
      <c r="V2520" t="n">
        <v>0.78</v>
      </c>
      <c r="W2520" t="n">
        <v>0.18</v>
      </c>
      <c r="X2520" t="n">
        <v>0.21</v>
      </c>
      <c r="Y2520" t="n">
        <v>1</v>
      </c>
      <c r="Z2520" t="n">
        <v>10</v>
      </c>
    </row>
    <row r="2521">
      <c r="A2521" t="n">
        <v>75</v>
      </c>
      <c r="B2521" t="n">
        <v>95</v>
      </c>
      <c r="C2521" t="inlineStr">
        <is>
          <t xml:space="preserve">CONCLUIDO	</t>
        </is>
      </c>
      <c r="D2521" t="n">
        <v>4.9217</v>
      </c>
      <c r="E2521" t="n">
        <v>20.32</v>
      </c>
      <c r="F2521" t="n">
        <v>17.51</v>
      </c>
      <c r="G2521" t="n">
        <v>116.76</v>
      </c>
      <c r="H2521" t="n">
        <v>1.63</v>
      </c>
      <c r="I2521" t="n">
        <v>9</v>
      </c>
      <c r="J2521" t="n">
        <v>215.09</v>
      </c>
      <c r="K2521" t="n">
        <v>53.44</v>
      </c>
      <c r="L2521" t="n">
        <v>19.75</v>
      </c>
      <c r="M2521" t="n">
        <v>7</v>
      </c>
      <c r="N2521" t="n">
        <v>46.91</v>
      </c>
      <c r="O2521" t="n">
        <v>26762.44</v>
      </c>
      <c r="P2521" t="n">
        <v>209.68</v>
      </c>
      <c r="Q2521" t="n">
        <v>444.56</v>
      </c>
      <c r="R2521" t="n">
        <v>68.37</v>
      </c>
      <c r="S2521" t="n">
        <v>48.21</v>
      </c>
      <c r="T2521" t="n">
        <v>4147.46</v>
      </c>
      <c r="U2521" t="n">
        <v>0.71</v>
      </c>
      <c r="V2521" t="n">
        <v>0.78</v>
      </c>
      <c r="W2521" t="n">
        <v>0.18</v>
      </c>
      <c r="X2521" t="n">
        <v>0.24</v>
      </c>
      <c r="Y2521" t="n">
        <v>1</v>
      </c>
      <c r="Z2521" t="n">
        <v>10</v>
      </c>
    </row>
    <row r="2522">
      <c r="A2522" t="n">
        <v>76</v>
      </c>
      <c r="B2522" t="n">
        <v>95</v>
      </c>
      <c r="C2522" t="inlineStr">
        <is>
          <t xml:space="preserve">CONCLUIDO	</t>
        </is>
      </c>
      <c r="D2522" t="n">
        <v>4.9273</v>
      </c>
      <c r="E2522" t="n">
        <v>20.3</v>
      </c>
      <c r="F2522" t="n">
        <v>17.49</v>
      </c>
      <c r="G2522" t="n">
        <v>116.61</v>
      </c>
      <c r="H2522" t="n">
        <v>1.65</v>
      </c>
      <c r="I2522" t="n">
        <v>9</v>
      </c>
      <c r="J2522" t="n">
        <v>215.5</v>
      </c>
      <c r="K2522" t="n">
        <v>53.44</v>
      </c>
      <c r="L2522" t="n">
        <v>20</v>
      </c>
      <c r="M2522" t="n">
        <v>7</v>
      </c>
      <c r="N2522" t="n">
        <v>47.07</v>
      </c>
      <c r="O2522" t="n">
        <v>26812.71</v>
      </c>
      <c r="P2522" t="n">
        <v>209.71</v>
      </c>
      <c r="Q2522" t="n">
        <v>444.55</v>
      </c>
      <c r="R2522" t="n">
        <v>67.59</v>
      </c>
      <c r="S2522" t="n">
        <v>48.21</v>
      </c>
      <c r="T2522" t="n">
        <v>3755.86</v>
      </c>
      <c r="U2522" t="n">
        <v>0.71</v>
      </c>
      <c r="V2522" t="n">
        <v>0.78</v>
      </c>
      <c r="W2522" t="n">
        <v>0.18</v>
      </c>
      <c r="X2522" t="n">
        <v>0.21</v>
      </c>
      <c r="Y2522" t="n">
        <v>1</v>
      </c>
      <c r="Z2522" t="n">
        <v>10</v>
      </c>
    </row>
    <row r="2523">
      <c r="A2523" t="n">
        <v>77</v>
      </c>
      <c r="B2523" t="n">
        <v>95</v>
      </c>
      <c r="C2523" t="inlineStr">
        <is>
          <t xml:space="preserve">CONCLUIDO	</t>
        </is>
      </c>
      <c r="D2523" t="n">
        <v>4.9291</v>
      </c>
      <c r="E2523" t="n">
        <v>20.29</v>
      </c>
      <c r="F2523" t="n">
        <v>17.48</v>
      </c>
      <c r="G2523" t="n">
        <v>116.56</v>
      </c>
      <c r="H2523" t="n">
        <v>1.67</v>
      </c>
      <c r="I2523" t="n">
        <v>9</v>
      </c>
      <c r="J2523" t="n">
        <v>215.91</v>
      </c>
      <c r="K2523" t="n">
        <v>53.44</v>
      </c>
      <c r="L2523" t="n">
        <v>20.25</v>
      </c>
      <c r="M2523" t="n">
        <v>7</v>
      </c>
      <c r="N2523" t="n">
        <v>47.23</v>
      </c>
      <c r="O2523" t="n">
        <v>26863.02</v>
      </c>
      <c r="P2523" t="n">
        <v>208.48</v>
      </c>
      <c r="Q2523" t="n">
        <v>444.55</v>
      </c>
      <c r="R2523" t="n">
        <v>67.25</v>
      </c>
      <c r="S2523" t="n">
        <v>48.21</v>
      </c>
      <c r="T2523" t="n">
        <v>3585.17</v>
      </c>
      <c r="U2523" t="n">
        <v>0.72</v>
      </c>
      <c r="V2523" t="n">
        <v>0.78</v>
      </c>
      <c r="W2523" t="n">
        <v>0.18</v>
      </c>
      <c r="X2523" t="n">
        <v>0.21</v>
      </c>
      <c r="Y2523" t="n">
        <v>1</v>
      </c>
      <c r="Z2523" t="n">
        <v>10</v>
      </c>
    </row>
    <row r="2524">
      <c r="A2524" t="n">
        <v>78</v>
      </c>
      <c r="B2524" t="n">
        <v>95</v>
      </c>
      <c r="C2524" t="inlineStr">
        <is>
          <t xml:space="preserve">CONCLUIDO	</t>
        </is>
      </c>
      <c r="D2524" t="n">
        <v>4.9308</v>
      </c>
      <c r="E2524" t="n">
        <v>20.28</v>
      </c>
      <c r="F2524" t="n">
        <v>17.48</v>
      </c>
      <c r="G2524" t="n">
        <v>116.51</v>
      </c>
      <c r="H2524" t="n">
        <v>1.68</v>
      </c>
      <c r="I2524" t="n">
        <v>9</v>
      </c>
      <c r="J2524" t="n">
        <v>216.32</v>
      </c>
      <c r="K2524" t="n">
        <v>53.44</v>
      </c>
      <c r="L2524" t="n">
        <v>20.5</v>
      </c>
      <c r="M2524" t="n">
        <v>7</v>
      </c>
      <c r="N2524" t="n">
        <v>47.38</v>
      </c>
      <c r="O2524" t="n">
        <v>26913.4</v>
      </c>
      <c r="P2524" t="n">
        <v>208.28</v>
      </c>
      <c r="Q2524" t="n">
        <v>444.55</v>
      </c>
      <c r="R2524" t="n">
        <v>67.06999999999999</v>
      </c>
      <c r="S2524" t="n">
        <v>48.21</v>
      </c>
      <c r="T2524" t="n">
        <v>3497.11</v>
      </c>
      <c r="U2524" t="n">
        <v>0.72</v>
      </c>
      <c r="V2524" t="n">
        <v>0.78</v>
      </c>
      <c r="W2524" t="n">
        <v>0.18</v>
      </c>
      <c r="X2524" t="n">
        <v>0.2</v>
      </c>
      <c r="Y2524" t="n">
        <v>1</v>
      </c>
      <c r="Z2524" t="n">
        <v>10</v>
      </c>
    </row>
    <row r="2525">
      <c r="A2525" t="n">
        <v>79</v>
      </c>
      <c r="B2525" t="n">
        <v>95</v>
      </c>
      <c r="C2525" t="inlineStr">
        <is>
          <t xml:space="preserve">CONCLUIDO	</t>
        </is>
      </c>
      <c r="D2525" t="n">
        <v>4.9287</v>
      </c>
      <c r="E2525" t="n">
        <v>20.29</v>
      </c>
      <c r="F2525" t="n">
        <v>17.49</v>
      </c>
      <c r="G2525" t="n">
        <v>116.57</v>
      </c>
      <c r="H2525" t="n">
        <v>1.7</v>
      </c>
      <c r="I2525" t="n">
        <v>9</v>
      </c>
      <c r="J2525" t="n">
        <v>216.73</v>
      </c>
      <c r="K2525" t="n">
        <v>53.44</v>
      </c>
      <c r="L2525" t="n">
        <v>20.75</v>
      </c>
      <c r="M2525" t="n">
        <v>7</v>
      </c>
      <c r="N2525" t="n">
        <v>47.54</v>
      </c>
      <c r="O2525" t="n">
        <v>26963.82</v>
      </c>
      <c r="P2525" t="n">
        <v>207.7</v>
      </c>
      <c r="Q2525" t="n">
        <v>444.55</v>
      </c>
      <c r="R2525" t="n">
        <v>67.56</v>
      </c>
      <c r="S2525" t="n">
        <v>48.21</v>
      </c>
      <c r="T2525" t="n">
        <v>3738.59</v>
      </c>
      <c r="U2525" t="n">
        <v>0.71</v>
      </c>
      <c r="V2525" t="n">
        <v>0.78</v>
      </c>
      <c r="W2525" t="n">
        <v>0.17</v>
      </c>
      <c r="X2525" t="n">
        <v>0.21</v>
      </c>
      <c r="Y2525" t="n">
        <v>1</v>
      </c>
      <c r="Z2525" t="n">
        <v>10</v>
      </c>
    </row>
    <row r="2526">
      <c r="A2526" t="n">
        <v>80</v>
      </c>
      <c r="B2526" t="n">
        <v>95</v>
      </c>
      <c r="C2526" t="inlineStr">
        <is>
          <t xml:space="preserve">CONCLUIDO	</t>
        </is>
      </c>
      <c r="D2526" t="n">
        <v>4.9111</v>
      </c>
      <c r="E2526" t="n">
        <v>20.36</v>
      </c>
      <c r="F2526" t="n">
        <v>17.56</v>
      </c>
      <c r="G2526" t="n">
        <v>117.06</v>
      </c>
      <c r="H2526" t="n">
        <v>1.72</v>
      </c>
      <c r="I2526" t="n">
        <v>9</v>
      </c>
      <c r="J2526" t="n">
        <v>217.14</v>
      </c>
      <c r="K2526" t="n">
        <v>53.44</v>
      </c>
      <c r="L2526" t="n">
        <v>21</v>
      </c>
      <c r="M2526" t="n">
        <v>7</v>
      </c>
      <c r="N2526" t="n">
        <v>47.7</v>
      </c>
      <c r="O2526" t="n">
        <v>27014.3</v>
      </c>
      <c r="P2526" t="n">
        <v>208.05</v>
      </c>
      <c r="Q2526" t="n">
        <v>444.55</v>
      </c>
      <c r="R2526" t="n">
        <v>69.93000000000001</v>
      </c>
      <c r="S2526" t="n">
        <v>48.21</v>
      </c>
      <c r="T2526" t="n">
        <v>4925.77</v>
      </c>
      <c r="U2526" t="n">
        <v>0.6899999999999999</v>
      </c>
      <c r="V2526" t="n">
        <v>0.78</v>
      </c>
      <c r="W2526" t="n">
        <v>0.18</v>
      </c>
      <c r="X2526" t="n">
        <v>0.28</v>
      </c>
      <c r="Y2526" t="n">
        <v>1</v>
      </c>
      <c r="Z2526" t="n">
        <v>10</v>
      </c>
    </row>
    <row r="2527">
      <c r="A2527" t="n">
        <v>81</v>
      </c>
      <c r="B2527" t="n">
        <v>95</v>
      </c>
      <c r="C2527" t="inlineStr">
        <is>
          <t xml:space="preserve">CONCLUIDO	</t>
        </is>
      </c>
      <c r="D2527" t="n">
        <v>4.9439</v>
      </c>
      <c r="E2527" t="n">
        <v>20.23</v>
      </c>
      <c r="F2527" t="n">
        <v>17.46</v>
      </c>
      <c r="G2527" t="n">
        <v>130.95</v>
      </c>
      <c r="H2527" t="n">
        <v>1.74</v>
      </c>
      <c r="I2527" t="n">
        <v>8</v>
      </c>
      <c r="J2527" t="n">
        <v>217.55</v>
      </c>
      <c r="K2527" t="n">
        <v>53.44</v>
      </c>
      <c r="L2527" t="n">
        <v>21.25</v>
      </c>
      <c r="M2527" t="n">
        <v>6</v>
      </c>
      <c r="N2527" t="n">
        <v>47.86</v>
      </c>
      <c r="O2527" t="n">
        <v>27064.84</v>
      </c>
      <c r="P2527" t="n">
        <v>206.42</v>
      </c>
      <c r="Q2527" t="n">
        <v>444.55</v>
      </c>
      <c r="R2527" t="n">
        <v>66.63</v>
      </c>
      <c r="S2527" t="n">
        <v>48.21</v>
      </c>
      <c r="T2527" t="n">
        <v>3280.06</v>
      </c>
      <c r="U2527" t="n">
        <v>0.72</v>
      </c>
      <c r="V2527" t="n">
        <v>0.78</v>
      </c>
      <c r="W2527" t="n">
        <v>0.18</v>
      </c>
      <c r="X2527" t="n">
        <v>0.18</v>
      </c>
      <c r="Y2527" t="n">
        <v>1</v>
      </c>
      <c r="Z2527" t="n">
        <v>10</v>
      </c>
    </row>
    <row r="2528">
      <c r="A2528" t="n">
        <v>82</v>
      </c>
      <c r="B2528" t="n">
        <v>95</v>
      </c>
      <c r="C2528" t="inlineStr">
        <is>
          <t xml:space="preserve">CONCLUIDO	</t>
        </is>
      </c>
      <c r="D2528" t="n">
        <v>4.9402</v>
      </c>
      <c r="E2528" t="n">
        <v>20.24</v>
      </c>
      <c r="F2528" t="n">
        <v>17.48</v>
      </c>
      <c r="G2528" t="n">
        <v>131.07</v>
      </c>
      <c r="H2528" t="n">
        <v>1.75</v>
      </c>
      <c r="I2528" t="n">
        <v>8</v>
      </c>
      <c r="J2528" t="n">
        <v>217.96</v>
      </c>
      <c r="K2528" t="n">
        <v>53.44</v>
      </c>
      <c r="L2528" t="n">
        <v>21.5</v>
      </c>
      <c r="M2528" t="n">
        <v>6</v>
      </c>
      <c r="N2528" t="n">
        <v>48.02</v>
      </c>
      <c r="O2528" t="n">
        <v>27115.43</v>
      </c>
      <c r="P2528" t="n">
        <v>206.49</v>
      </c>
      <c r="Q2528" t="n">
        <v>444.61</v>
      </c>
      <c r="R2528" t="n">
        <v>67.11</v>
      </c>
      <c r="S2528" t="n">
        <v>48.21</v>
      </c>
      <c r="T2528" t="n">
        <v>3519.71</v>
      </c>
      <c r="U2528" t="n">
        <v>0.72</v>
      </c>
      <c r="V2528" t="n">
        <v>0.78</v>
      </c>
      <c r="W2528" t="n">
        <v>0.18</v>
      </c>
      <c r="X2528" t="n">
        <v>0.2</v>
      </c>
      <c r="Y2528" t="n">
        <v>1</v>
      </c>
      <c r="Z2528" t="n">
        <v>10</v>
      </c>
    </row>
    <row r="2529">
      <c r="A2529" t="n">
        <v>83</v>
      </c>
      <c r="B2529" t="n">
        <v>95</v>
      </c>
      <c r="C2529" t="inlineStr">
        <is>
          <t xml:space="preserve">CONCLUIDO	</t>
        </is>
      </c>
      <c r="D2529" t="n">
        <v>4.9392</v>
      </c>
      <c r="E2529" t="n">
        <v>20.25</v>
      </c>
      <c r="F2529" t="n">
        <v>17.48</v>
      </c>
      <c r="G2529" t="n">
        <v>131.1</v>
      </c>
      <c r="H2529" t="n">
        <v>1.77</v>
      </c>
      <c r="I2529" t="n">
        <v>8</v>
      </c>
      <c r="J2529" t="n">
        <v>218.37</v>
      </c>
      <c r="K2529" t="n">
        <v>53.44</v>
      </c>
      <c r="L2529" t="n">
        <v>21.75</v>
      </c>
      <c r="M2529" t="n">
        <v>6</v>
      </c>
      <c r="N2529" t="n">
        <v>48.18</v>
      </c>
      <c r="O2529" t="n">
        <v>27166.08</v>
      </c>
      <c r="P2529" t="n">
        <v>206.24</v>
      </c>
      <c r="Q2529" t="n">
        <v>444.55</v>
      </c>
      <c r="R2529" t="n">
        <v>67.31999999999999</v>
      </c>
      <c r="S2529" t="n">
        <v>48.21</v>
      </c>
      <c r="T2529" t="n">
        <v>3626.01</v>
      </c>
      <c r="U2529" t="n">
        <v>0.72</v>
      </c>
      <c r="V2529" t="n">
        <v>0.78</v>
      </c>
      <c r="W2529" t="n">
        <v>0.18</v>
      </c>
      <c r="X2529" t="n">
        <v>0.2</v>
      </c>
      <c r="Y2529" t="n">
        <v>1</v>
      </c>
      <c r="Z2529" t="n">
        <v>10</v>
      </c>
    </row>
    <row r="2530">
      <c r="A2530" t="n">
        <v>84</v>
      </c>
      <c r="B2530" t="n">
        <v>95</v>
      </c>
      <c r="C2530" t="inlineStr">
        <is>
          <t xml:space="preserve">CONCLUIDO	</t>
        </is>
      </c>
      <c r="D2530" t="n">
        <v>4.9402</v>
      </c>
      <c r="E2530" t="n">
        <v>20.24</v>
      </c>
      <c r="F2530" t="n">
        <v>17.48</v>
      </c>
      <c r="G2530" t="n">
        <v>131.07</v>
      </c>
      <c r="H2530" t="n">
        <v>1.79</v>
      </c>
      <c r="I2530" t="n">
        <v>8</v>
      </c>
      <c r="J2530" t="n">
        <v>218.78</v>
      </c>
      <c r="K2530" t="n">
        <v>53.44</v>
      </c>
      <c r="L2530" t="n">
        <v>22</v>
      </c>
      <c r="M2530" t="n">
        <v>6</v>
      </c>
      <c r="N2530" t="n">
        <v>48.34</v>
      </c>
      <c r="O2530" t="n">
        <v>27216.79</v>
      </c>
      <c r="P2530" t="n">
        <v>205.69</v>
      </c>
      <c r="Q2530" t="n">
        <v>444.55</v>
      </c>
      <c r="R2530" t="n">
        <v>67.13</v>
      </c>
      <c r="S2530" t="n">
        <v>48.21</v>
      </c>
      <c r="T2530" t="n">
        <v>3530.25</v>
      </c>
      <c r="U2530" t="n">
        <v>0.72</v>
      </c>
      <c r="V2530" t="n">
        <v>0.78</v>
      </c>
      <c r="W2530" t="n">
        <v>0.18</v>
      </c>
      <c r="X2530" t="n">
        <v>0.2</v>
      </c>
      <c r="Y2530" t="n">
        <v>1</v>
      </c>
      <c r="Z2530" t="n">
        <v>10</v>
      </c>
    </row>
    <row r="2531">
      <c r="A2531" t="n">
        <v>85</v>
      </c>
      <c r="B2531" t="n">
        <v>95</v>
      </c>
      <c r="C2531" t="inlineStr">
        <is>
          <t xml:space="preserve">CONCLUIDO	</t>
        </is>
      </c>
      <c r="D2531" t="n">
        <v>4.9402</v>
      </c>
      <c r="E2531" t="n">
        <v>20.24</v>
      </c>
      <c r="F2531" t="n">
        <v>17.48</v>
      </c>
      <c r="G2531" t="n">
        <v>131.07</v>
      </c>
      <c r="H2531" t="n">
        <v>1.8</v>
      </c>
      <c r="I2531" t="n">
        <v>8</v>
      </c>
      <c r="J2531" t="n">
        <v>219.19</v>
      </c>
      <c r="K2531" t="n">
        <v>53.44</v>
      </c>
      <c r="L2531" t="n">
        <v>22.25</v>
      </c>
      <c r="M2531" t="n">
        <v>6</v>
      </c>
      <c r="N2531" t="n">
        <v>48.51</v>
      </c>
      <c r="O2531" t="n">
        <v>27267.55</v>
      </c>
      <c r="P2531" t="n">
        <v>205.16</v>
      </c>
      <c r="Q2531" t="n">
        <v>444.55</v>
      </c>
      <c r="R2531" t="n">
        <v>67.19</v>
      </c>
      <c r="S2531" t="n">
        <v>48.21</v>
      </c>
      <c r="T2531" t="n">
        <v>3561.16</v>
      </c>
      <c r="U2531" t="n">
        <v>0.72</v>
      </c>
      <c r="V2531" t="n">
        <v>0.78</v>
      </c>
      <c r="W2531" t="n">
        <v>0.18</v>
      </c>
      <c r="X2531" t="n">
        <v>0.2</v>
      </c>
      <c r="Y2531" t="n">
        <v>1</v>
      </c>
      <c r="Z2531" t="n">
        <v>10</v>
      </c>
    </row>
    <row r="2532">
      <c r="A2532" t="n">
        <v>86</v>
      </c>
      <c r="B2532" t="n">
        <v>95</v>
      </c>
      <c r="C2532" t="inlineStr">
        <is>
          <t xml:space="preserve">CONCLUIDO	</t>
        </is>
      </c>
      <c r="D2532" t="n">
        <v>4.9427</v>
      </c>
      <c r="E2532" t="n">
        <v>20.23</v>
      </c>
      <c r="F2532" t="n">
        <v>17.47</v>
      </c>
      <c r="G2532" t="n">
        <v>130.99</v>
      </c>
      <c r="H2532" t="n">
        <v>1.82</v>
      </c>
      <c r="I2532" t="n">
        <v>8</v>
      </c>
      <c r="J2532" t="n">
        <v>219.6</v>
      </c>
      <c r="K2532" t="n">
        <v>53.44</v>
      </c>
      <c r="L2532" t="n">
        <v>22.5</v>
      </c>
      <c r="M2532" t="n">
        <v>6</v>
      </c>
      <c r="N2532" t="n">
        <v>48.67</v>
      </c>
      <c r="O2532" t="n">
        <v>27318.36</v>
      </c>
      <c r="P2532" t="n">
        <v>204.58</v>
      </c>
      <c r="Q2532" t="n">
        <v>444.55</v>
      </c>
      <c r="R2532" t="n">
        <v>66.67</v>
      </c>
      <c r="S2532" t="n">
        <v>48.21</v>
      </c>
      <c r="T2532" t="n">
        <v>3298.21</v>
      </c>
      <c r="U2532" t="n">
        <v>0.72</v>
      </c>
      <c r="V2532" t="n">
        <v>0.78</v>
      </c>
      <c r="W2532" t="n">
        <v>0.18</v>
      </c>
      <c r="X2532" t="n">
        <v>0.19</v>
      </c>
      <c r="Y2532" t="n">
        <v>1</v>
      </c>
      <c r="Z2532" t="n">
        <v>10</v>
      </c>
    </row>
    <row r="2533">
      <c r="A2533" t="n">
        <v>87</v>
      </c>
      <c r="B2533" t="n">
        <v>95</v>
      </c>
      <c r="C2533" t="inlineStr">
        <is>
          <t xml:space="preserve">CONCLUIDO	</t>
        </is>
      </c>
      <c r="D2533" t="n">
        <v>4.9458</v>
      </c>
      <c r="E2533" t="n">
        <v>20.22</v>
      </c>
      <c r="F2533" t="n">
        <v>17.45</v>
      </c>
      <c r="G2533" t="n">
        <v>130.9</v>
      </c>
      <c r="H2533" t="n">
        <v>1.84</v>
      </c>
      <c r="I2533" t="n">
        <v>8</v>
      </c>
      <c r="J2533" t="n">
        <v>220.01</v>
      </c>
      <c r="K2533" t="n">
        <v>53.44</v>
      </c>
      <c r="L2533" t="n">
        <v>22.75</v>
      </c>
      <c r="M2533" t="n">
        <v>6</v>
      </c>
      <c r="N2533" t="n">
        <v>48.83</v>
      </c>
      <c r="O2533" t="n">
        <v>27369.23</v>
      </c>
      <c r="P2533" t="n">
        <v>204.36</v>
      </c>
      <c r="Q2533" t="n">
        <v>444.55</v>
      </c>
      <c r="R2533" t="n">
        <v>66.23999999999999</v>
      </c>
      <c r="S2533" t="n">
        <v>48.21</v>
      </c>
      <c r="T2533" t="n">
        <v>3087.32</v>
      </c>
      <c r="U2533" t="n">
        <v>0.73</v>
      </c>
      <c r="V2533" t="n">
        <v>0.78</v>
      </c>
      <c r="W2533" t="n">
        <v>0.18</v>
      </c>
      <c r="X2533" t="n">
        <v>0.18</v>
      </c>
      <c r="Y2533" t="n">
        <v>1</v>
      </c>
      <c r="Z2533" t="n">
        <v>10</v>
      </c>
    </row>
    <row r="2534">
      <c r="A2534" t="n">
        <v>88</v>
      </c>
      <c r="B2534" t="n">
        <v>95</v>
      </c>
      <c r="C2534" t="inlineStr">
        <is>
          <t xml:space="preserve">CONCLUIDO	</t>
        </is>
      </c>
      <c r="D2534" t="n">
        <v>4.9504</v>
      </c>
      <c r="E2534" t="n">
        <v>20.2</v>
      </c>
      <c r="F2534" t="n">
        <v>17.43</v>
      </c>
      <c r="G2534" t="n">
        <v>130.76</v>
      </c>
      <c r="H2534" t="n">
        <v>1.85</v>
      </c>
      <c r="I2534" t="n">
        <v>8</v>
      </c>
      <c r="J2534" t="n">
        <v>220.43</v>
      </c>
      <c r="K2534" t="n">
        <v>53.44</v>
      </c>
      <c r="L2534" t="n">
        <v>23</v>
      </c>
      <c r="M2534" t="n">
        <v>6</v>
      </c>
      <c r="N2534" t="n">
        <v>48.99</v>
      </c>
      <c r="O2534" t="n">
        <v>27420.16</v>
      </c>
      <c r="P2534" t="n">
        <v>202.81</v>
      </c>
      <c r="Q2534" t="n">
        <v>444.55</v>
      </c>
      <c r="R2534" t="n">
        <v>65.68000000000001</v>
      </c>
      <c r="S2534" t="n">
        <v>48.21</v>
      </c>
      <c r="T2534" t="n">
        <v>2805.66</v>
      </c>
      <c r="U2534" t="n">
        <v>0.73</v>
      </c>
      <c r="V2534" t="n">
        <v>0.78</v>
      </c>
      <c r="W2534" t="n">
        <v>0.17</v>
      </c>
      <c r="X2534" t="n">
        <v>0.16</v>
      </c>
      <c r="Y2534" t="n">
        <v>1</v>
      </c>
      <c r="Z2534" t="n">
        <v>10</v>
      </c>
    </row>
    <row r="2535">
      <c r="A2535" t="n">
        <v>89</v>
      </c>
      <c r="B2535" t="n">
        <v>95</v>
      </c>
      <c r="C2535" t="inlineStr">
        <is>
          <t xml:space="preserve">CONCLUIDO	</t>
        </is>
      </c>
      <c r="D2535" t="n">
        <v>4.94</v>
      </c>
      <c r="E2535" t="n">
        <v>20.24</v>
      </c>
      <c r="F2535" t="n">
        <v>17.48</v>
      </c>
      <c r="G2535" t="n">
        <v>131.07</v>
      </c>
      <c r="H2535" t="n">
        <v>1.87</v>
      </c>
      <c r="I2535" t="n">
        <v>8</v>
      </c>
      <c r="J2535" t="n">
        <v>220.84</v>
      </c>
      <c r="K2535" t="n">
        <v>53.44</v>
      </c>
      <c r="L2535" t="n">
        <v>23.25</v>
      </c>
      <c r="M2535" t="n">
        <v>6</v>
      </c>
      <c r="N2535" t="n">
        <v>49.16</v>
      </c>
      <c r="O2535" t="n">
        <v>27471.15</v>
      </c>
      <c r="P2535" t="n">
        <v>203.57</v>
      </c>
      <c r="Q2535" t="n">
        <v>444.55</v>
      </c>
      <c r="R2535" t="n">
        <v>67.28</v>
      </c>
      <c r="S2535" t="n">
        <v>48.21</v>
      </c>
      <c r="T2535" t="n">
        <v>3607.14</v>
      </c>
      <c r="U2535" t="n">
        <v>0.72</v>
      </c>
      <c r="V2535" t="n">
        <v>0.78</v>
      </c>
      <c r="W2535" t="n">
        <v>0.17</v>
      </c>
      <c r="X2535" t="n">
        <v>0.2</v>
      </c>
      <c r="Y2535" t="n">
        <v>1</v>
      </c>
      <c r="Z2535" t="n">
        <v>10</v>
      </c>
    </row>
    <row r="2536">
      <c r="A2536" t="n">
        <v>90</v>
      </c>
      <c r="B2536" t="n">
        <v>95</v>
      </c>
      <c r="C2536" t="inlineStr">
        <is>
          <t xml:space="preserve">CONCLUIDO	</t>
        </is>
      </c>
      <c r="D2536" t="n">
        <v>4.9389</v>
      </c>
      <c r="E2536" t="n">
        <v>20.25</v>
      </c>
      <c r="F2536" t="n">
        <v>17.48</v>
      </c>
      <c r="G2536" t="n">
        <v>131.11</v>
      </c>
      <c r="H2536" t="n">
        <v>1.89</v>
      </c>
      <c r="I2536" t="n">
        <v>8</v>
      </c>
      <c r="J2536" t="n">
        <v>221.25</v>
      </c>
      <c r="K2536" t="n">
        <v>53.44</v>
      </c>
      <c r="L2536" t="n">
        <v>23.5</v>
      </c>
      <c r="M2536" t="n">
        <v>6</v>
      </c>
      <c r="N2536" t="n">
        <v>49.32</v>
      </c>
      <c r="O2536" t="n">
        <v>27522.19</v>
      </c>
      <c r="P2536" t="n">
        <v>202.04</v>
      </c>
      <c r="Q2536" t="n">
        <v>444.55</v>
      </c>
      <c r="R2536" t="n">
        <v>67.3</v>
      </c>
      <c r="S2536" t="n">
        <v>48.21</v>
      </c>
      <c r="T2536" t="n">
        <v>3616.01</v>
      </c>
      <c r="U2536" t="n">
        <v>0.72</v>
      </c>
      <c r="V2536" t="n">
        <v>0.78</v>
      </c>
      <c r="W2536" t="n">
        <v>0.18</v>
      </c>
      <c r="X2536" t="n">
        <v>0.2</v>
      </c>
      <c r="Y2536" t="n">
        <v>1</v>
      </c>
      <c r="Z2536" t="n">
        <v>10</v>
      </c>
    </row>
    <row r="2537">
      <c r="A2537" t="n">
        <v>91</v>
      </c>
      <c r="B2537" t="n">
        <v>95</v>
      </c>
      <c r="C2537" t="inlineStr">
        <is>
          <t xml:space="preserve">CONCLUIDO	</t>
        </is>
      </c>
      <c r="D2537" t="n">
        <v>4.9379</v>
      </c>
      <c r="E2537" t="n">
        <v>20.25</v>
      </c>
      <c r="F2537" t="n">
        <v>17.49</v>
      </c>
      <c r="G2537" t="n">
        <v>131.14</v>
      </c>
      <c r="H2537" t="n">
        <v>1.9</v>
      </c>
      <c r="I2537" t="n">
        <v>8</v>
      </c>
      <c r="J2537" t="n">
        <v>221.67</v>
      </c>
      <c r="K2537" t="n">
        <v>53.44</v>
      </c>
      <c r="L2537" t="n">
        <v>23.75</v>
      </c>
      <c r="M2537" t="n">
        <v>6</v>
      </c>
      <c r="N2537" t="n">
        <v>49.48</v>
      </c>
      <c r="O2537" t="n">
        <v>27573.29</v>
      </c>
      <c r="P2537" t="n">
        <v>200.85</v>
      </c>
      <c r="Q2537" t="n">
        <v>444.56</v>
      </c>
      <c r="R2537" t="n">
        <v>67.51000000000001</v>
      </c>
      <c r="S2537" t="n">
        <v>48.21</v>
      </c>
      <c r="T2537" t="n">
        <v>3722.46</v>
      </c>
      <c r="U2537" t="n">
        <v>0.71</v>
      </c>
      <c r="V2537" t="n">
        <v>0.78</v>
      </c>
      <c r="W2537" t="n">
        <v>0.18</v>
      </c>
      <c r="X2537" t="n">
        <v>0.21</v>
      </c>
      <c r="Y2537" t="n">
        <v>1</v>
      </c>
      <c r="Z2537" t="n">
        <v>10</v>
      </c>
    </row>
    <row r="2538">
      <c r="A2538" t="n">
        <v>92</v>
      </c>
      <c r="B2538" t="n">
        <v>95</v>
      </c>
      <c r="C2538" t="inlineStr">
        <is>
          <t xml:space="preserve">CONCLUIDO	</t>
        </is>
      </c>
      <c r="D2538" t="n">
        <v>4.9581</v>
      </c>
      <c r="E2538" t="n">
        <v>20.17</v>
      </c>
      <c r="F2538" t="n">
        <v>17.44</v>
      </c>
      <c r="G2538" t="n">
        <v>149.48</v>
      </c>
      <c r="H2538" t="n">
        <v>1.92</v>
      </c>
      <c r="I2538" t="n">
        <v>7</v>
      </c>
      <c r="J2538" t="n">
        <v>222.08</v>
      </c>
      <c r="K2538" t="n">
        <v>53.44</v>
      </c>
      <c r="L2538" t="n">
        <v>24</v>
      </c>
      <c r="M2538" t="n">
        <v>5</v>
      </c>
      <c r="N2538" t="n">
        <v>49.65</v>
      </c>
      <c r="O2538" t="n">
        <v>27624.44</v>
      </c>
      <c r="P2538" t="n">
        <v>200.67</v>
      </c>
      <c r="Q2538" t="n">
        <v>444.56</v>
      </c>
      <c r="R2538" t="n">
        <v>65.89</v>
      </c>
      <c r="S2538" t="n">
        <v>48.21</v>
      </c>
      <c r="T2538" t="n">
        <v>2914.97</v>
      </c>
      <c r="U2538" t="n">
        <v>0.73</v>
      </c>
      <c r="V2538" t="n">
        <v>0.78</v>
      </c>
      <c r="W2538" t="n">
        <v>0.18</v>
      </c>
      <c r="X2538" t="n">
        <v>0.16</v>
      </c>
      <c r="Y2538" t="n">
        <v>1</v>
      </c>
      <c r="Z2538" t="n">
        <v>10</v>
      </c>
    </row>
    <row r="2539">
      <c r="A2539" t="n">
        <v>93</v>
      </c>
      <c r="B2539" t="n">
        <v>95</v>
      </c>
      <c r="C2539" t="inlineStr">
        <is>
          <t xml:space="preserve">CONCLUIDO	</t>
        </is>
      </c>
      <c r="D2539" t="n">
        <v>4.9544</v>
      </c>
      <c r="E2539" t="n">
        <v>20.18</v>
      </c>
      <c r="F2539" t="n">
        <v>17.45</v>
      </c>
      <c r="G2539" t="n">
        <v>149.61</v>
      </c>
      <c r="H2539" t="n">
        <v>1.94</v>
      </c>
      <c r="I2539" t="n">
        <v>7</v>
      </c>
      <c r="J2539" t="n">
        <v>222.5</v>
      </c>
      <c r="K2539" t="n">
        <v>53.44</v>
      </c>
      <c r="L2539" t="n">
        <v>24.25</v>
      </c>
      <c r="M2539" t="n">
        <v>5</v>
      </c>
      <c r="N2539" t="n">
        <v>49.81</v>
      </c>
      <c r="O2539" t="n">
        <v>27675.78</v>
      </c>
      <c r="P2539" t="n">
        <v>200.7</v>
      </c>
      <c r="Q2539" t="n">
        <v>444.55</v>
      </c>
      <c r="R2539" t="n">
        <v>66.40000000000001</v>
      </c>
      <c r="S2539" t="n">
        <v>48.21</v>
      </c>
      <c r="T2539" t="n">
        <v>3171.45</v>
      </c>
      <c r="U2539" t="n">
        <v>0.73</v>
      </c>
      <c r="V2539" t="n">
        <v>0.78</v>
      </c>
      <c r="W2539" t="n">
        <v>0.18</v>
      </c>
      <c r="X2539" t="n">
        <v>0.18</v>
      </c>
      <c r="Y2539" t="n">
        <v>1</v>
      </c>
      <c r="Z2539" t="n">
        <v>10</v>
      </c>
    </row>
    <row r="2540">
      <c r="A2540" t="n">
        <v>94</v>
      </c>
      <c r="B2540" t="n">
        <v>95</v>
      </c>
      <c r="C2540" t="inlineStr">
        <is>
          <t xml:space="preserve">CONCLUIDO	</t>
        </is>
      </c>
      <c r="D2540" t="n">
        <v>4.9588</v>
      </c>
      <c r="E2540" t="n">
        <v>20.17</v>
      </c>
      <c r="F2540" t="n">
        <v>17.44</v>
      </c>
      <c r="G2540" t="n">
        <v>149.46</v>
      </c>
      <c r="H2540" t="n">
        <v>1.95</v>
      </c>
      <c r="I2540" t="n">
        <v>7</v>
      </c>
      <c r="J2540" t="n">
        <v>222.92</v>
      </c>
      <c r="K2540" t="n">
        <v>53.44</v>
      </c>
      <c r="L2540" t="n">
        <v>24.5</v>
      </c>
      <c r="M2540" t="n">
        <v>5</v>
      </c>
      <c r="N2540" t="n">
        <v>49.98</v>
      </c>
      <c r="O2540" t="n">
        <v>27727.05</v>
      </c>
      <c r="P2540" t="n">
        <v>200.93</v>
      </c>
      <c r="Q2540" t="n">
        <v>444.55</v>
      </c>
      <c r="R2540" t="n">
        <v>65.75</v>
      </c>
      <c r="S2540" t="n">
        <v>48.21</v>
      </c>
      <c r="T2540" t="n">
        <v>2846.84</v>
      </c>
      <c r="U2540" t="n">
        <v>0.73</v>
      </c>
      <c r="V2540" t="n">
        <v>0.78</v>
      </c>
      <c r="W2540" t="n">
        <v>0.18</v>
      </c>
      <c r="X2540" t="n">
        <v>0.16</v>
      </c>
      <c r="Y2540" t="n">
        <v>1</v>
      </c>
      <c r="Z2540" t="n">
        <v>10</v>
      </c>
    </row>
    <row r="2541">
      <c r="A2541" t="n">
        <v>95</v>
      </c>
      <c r="B2541" t="n">
        <v>95</v>
      </c>
      <c r="C2541" t="inlineStr">
        <is>
          <t xml:space="preserve">CONCLUIDO	</t>
        </is>
      </c>
      <c r="D2541" t="n">
        <v>4.9568</v>
      </c>
      <c r="E2541" t="n">
        <v>20.17</v>
      </c>
      <c r="F2541" t="n">
        <v>17.45</v>
      </c>
      <c r="G2541" t="n">
        <v>149.53</v>
      </c>
      <c r="H2541" t="n">
        <v>1.97</v>
      </c>
      <c r="I2541" t="n">
        <v>7</v>
      </c>
      <c r="J2541" t="n">
        <v>223.33</v>
      </c>
      <c r="K2541" t="n">
        <v>53.44</v>
      </c>
      <c r="L2541" t="n">
        <v>24.75</v>
      </c>
      <c r="M2541" t="n">
        <v>5</v>
      </c>
      <c r="N2541" t="n">
        <v>50.15</v>
      </c>
      <c r="O2541" t="n">
        <v>27778.39</v>
      </c>
      <c r="P2541" t="n">
        <v>201.02</v>
      </c>
      <c r="Q2541" t="n">
        <v>444.55</v>
      </c>
      <c r="R2541" t="n">
        <v>66.06999999999999</v>
      </c>
      <c r="S2541" t="n">
        <v>48.21</v>
      </c>
      <c r="T2541" t="n">
        <v>3005.15</v>
      </c>
      <c r="U2541" t="n">
        <v>0.73</v>
      </c>
      <c r="V2541" t="n">
        <v>0.78</v>
      </c>
      <c r="W2541" t="n">
        <v>0.18</v>
      </c>
      <c r="X2541" t="n">
        <v>0.17</v>
      </c>
      <c r="Y2541" t="n">
        <v>1</v>
      </c>
      <c r="Z2541" t="n">
        <v>10</v>
      </c>
    </row>
    <row r="2542">
      <c r="A2542" t="n">
        <v>96</v>
      </c>
      <c r="B2542" t="n">
        <v>95</v>
      </c>
      <c r="C2542" t="inlineStr">
        <is>
          <t xml:space="preserve">CONCLUIDO	</t>
        </is>
      </c>
      <c r="D2542" t="n">
        <v>4.9596</v>
      </c>
      <c r="E2542" t="n">
        <v>20.16</v>
      </c>
      <c r="F2542" t="n">
        <v>17.43</v>
      </c>
      <c r="G2542" t="n">
        <v>149.43</v>
      </c>
      <c r="H2542" t="n">
        <v>1.99</v>
      </c>
      <c r="I2542" t="n">
        <v>7</v>
      </c>
      <c r="J2542" t="n">
        <v>223.75</v>
      </c>
      <c r="K2542" t="n">
        <v>53.44</v>
      </c>
      <c r="L2542" t="n">
        <v>25</v>
      </c>
      <c r="M2542" t="n">
        <v>5</v>
      </c>
      <c r="N2542" t="n">
        <v>50.31</v>
      </c>
      <c r="O2542" t="n">
        <v>27829.77</v>
      </c>
      <c r="P2542" t="n">
        <v>200.96</v>
      </c>
      <c r="Q2542" t="n">
        <v>444.55</v>
      </c>
      <c r="R2542" t="n">
        <v>65.62</v>
      </c>
      <c r="S2542" t="n">
        <v>48.21</v>
      </c>
      <c r="T2542" t="n">
        <v>2778.56</v>
      </c>
      <c r="U2542" t="n">
        <v>0.73</v>
      </c>
      <c r="V2542" t="n">
        <v>0.78</v>
      </c>
      <c r="W2542" t="n">
        <v>0.18</v>
      </c>
      <c r="X2542" t="n">
        <v>0.16</v>
      </c>
      <c r="Y2542" t="n">
        <v>1</v>
      </c>
      <c r="Z2542" t="n">
        <v>10</v>
      </c>
    </row>
    <row r="2543">
      <c r="A2543" t="n">
        <v>97</v>
      </c>
      <c r="B2543" t="n">
        <v>95</v>
      </c>
      <c r="C2543" t="inlineStr">
        <is>
          <t xml:space="preserve">CONCLUIDO	</t>
        </is>
      </c>
      <c r="D2543" t="n">
        <v>4.9676</v>
      </c>
      <c r="E2543" t="n">
        <v>20.13</v>
      </c>
      <c r="F2543" t="n">
        <v>17.4</v>
      </c>
      <c r="G2543" t="n">
        <v>149.15</v>
      </c>
      <c r="H2543" t="n">
        <v>2</v>
      </c>
      <c r="I2543" t="n">
        <v>7</v>
      </c>
      <c r="J2543" t="n">
        <v>224.17</v>
      </c>
      <c r="K2543" t="n">
        <v>53.44</v>
      </c>
      <c r="L2543" t="n">
        <v>25.25</v>
      </c>
      <c r="M2543" t="n">
        <v>5</v>
      </c>
      <c r="N2543" t="n">
        <v>50.48</v>
      </c>
      <c r="O2543" t="n">
        <v>27881.22</v>
      </c>
      <c r="P2543" t="n">
        <v>199.93</v>
      </c>
      <c r="Q2543" t="n">
        <v>444.55</v>
      </c>
      <c r="R2543" t="n">
        <v>64.56999999999999</v>
      </c>
      <c r="S2543" t="n">
        <v>48.21</v>
      </c>
      <c r="T2543" t="n">
        <v>2255.88</v>
      </c>
      <c r="U2543" t="n">
        <v>0.75</v>
      </c>
      <c r="V2543" t="n">
        <v>0.78</v>
      </c>
      <c r="W2543" t="n">
        <v>0.17</v>
      </c>
      <c r="X2543" t="n">
        <v>0.12</v>
      </c>
      <c r="Y2543" t="n">
        <v>1</v>
      </c>
      <c r="Z2543" t="n">
        <v>10</v>
      </c>
    </row>
    <row r="2544">
      <c r="A2544" t="n">
        <v>98</v>
      </c>
      <c r="B2544" t="n">
        <v>95</v>
      </c>
      <c r="C2544" t="inlineStr">
        <is>
          <t xml:space="preserve">CONCLUIDO	</t>
        </is>
      </c>
      <c r="D2544" t="n">
        <v>4.9552</v>
      </c>
      <c r="E2544" t="n">
        <v>20.18</v>
      </c>
      <c r="F2544" t="n">
        <v>17.45</v>
      </c>
      <c r="G2544" t="n">
        <v>149.59</v>
      </c>
      <c r="H2544" t="n">
        <v>2.02</v>
      </c>
      <c r="I2544" t="n">
        <v>7</v>
      </c>
      <c r="J2544" t="n">
        <v>224.58</v>
      </c>
      <c r="K2544" t="n">
        <v>53.44</v>
      </c>
      <c r="L2544" t="n">
        <v>25.5</v>
      </c>
      <c r="M2544" t="n">
        <v>5</v>
      </c>
      <c r="N2544" t="n">
        <v>50.65</v>
      </c>
      <c r="O2544" t="n">
        <v>27932.73</v>
      </c>
      <c r="P2544" t="n">
        <v>199.5</v>
      </c>
      <c r="Q2544" t="n">
        <v>444.55</v>
      </c>
      <c r="R2544" t="n">
        <v>66.44</v>
      </c>
      <c r="S2544" t="n">
        <v>48.21</v>
      </c>
      <c r="T2544" t="n">
        <v>3190.46</v>
      </c>
      <c r="U2544" t="n">
        <v>0.73</v>
      </c>
      <c r="V2544" t="n">
        <v>0.78</v>
      </c>
      <c r="W2544" t="n">
        <v>0.17</v>
      </c>
      <c r="X2544" t="n">
        <v>0.17</v>
      </c>
      <c r="Y2544" t="n">
        <v>1</v>
      </c>
      <c r="Z2544" t="n">
        <v>10</v>
      </c>
    </row>
    <row r="2545">
      <c r="A2545" t="n">
        <v>99</v>
      </c>
      <c r="B2545" t="n">
        <v>95</v>
      </c>
      <c r="C2545" t="inlineStr">
        <is>
          <t xml:space="preserve">CONCLUIDO	</t>
        </is>
      </c>
      <c r="D2545" t="n">
        <v>4.954</v>
      </c>
      <c r="E2545" t="n">
        <v>20.19</v>
      </c>
      <c r="F2545" t="n">
        <v>17.46</v>
      </c>
      <c r="G2545" t="n">
        <v>149.63</v>
      </c>
      <c r="H2545" t="n">
        <v>2.03</v>
      </c>
      <c r="I2545" t="n">
        <v>7</v>
      </c>
      <c r="J2545" t="n">
        <v>225</v>
      </c>
      <c r="K2545" t="n">
        <v>53.44</v>
      </c>
      <c r="L2545" t="n">
        <v>25.75</v>
      </c>
      <c r="M2545" t="n">
        <v>5</v>
      </c>
      <c r="N2545" t="n">
        <v>50.82</v>
      </c>
      <c r="O2545" t="n">
        <v>27984.29</v>
      </c>
      <c r="P2545" t="n">
        <v>198.69</v>
      </c>
      <c r="Q2545" t="n">
        <v>444.55</v>
      </c>
      <c r="R2545" t="n">
        <v>66.52</v>
      </c>
      <c r="S2545" t="n">
        <v>48.21</v>
      </c>
      <c r="T2545" t="n">
        <v>3227.57</v>
      </c>
      <c r="U2545" t="n">
        <v>0.72</v>
      </c>
      <c r="V2545" t="n">
        <v>0.78</v>
      </c>
      <c r="W2545" t="n">
        <v>0.18</v>
      </c>
      <c r="X2545" t="n">
        <v>0.18</v>
      </c>
      <c r="Y2545" t="n">
        <v>1</v>
      </c>
      <c r="Z2545" t="n">
        <v>10</v>
      </c>
    </row>
    <row r="2546">
      <c r="A2546" t="n">
        <v>100</v>
      </c>
      <c r="B2546" t="n">
        <v>95</v>
      </c>
      <c r="C2546" t="inlineStr">
        <is>
          <t xml:space="preserve">CONCLUIDO	</t>
        </is>
      </c>
      <c r="D2546" t="n">
        <v>4.9584</v>
      </c>
      <c r="E2546" t="n">
        <v>20.17</v>
      </c>
      <c r="F2546" t="n">
        <v>17.44</v>
      </c>
      <c r="G2546" t="n">
        <v>149.47</v>
      </c>
      <c r="H2546" t="n">
        <v>2.05</v>
      </c>
      <c r="I2546" t="n">
        <v>7</v>
      </c>
      <c r="J2546" t="n">
        <v>225.42</v>
      </c>
      <c r="K2546" t="n">
        <v>53.44</v>
      </c>
      <c r="L2546" t="n">
        <v>26</v>
      </c>
      <c r="M2546" t="n">
        <v>5</v>
      </c>
      <c r="N2546" t="n">
        <v>50.98</v>
      </c>
      <c r="O2546" t="n">
        <v>28035.92</v>
      </c>
      <c r="P2546" t="n">
        <v>198.11</v>
      </c>
      <c r="Q2546" t="n">
        <v>444.55</v>
      </c>
      <c r="R2546" t="n">
        <v>65.84999999999999</v>
      </c>
      <c r="S2546" t="n">
        <v>48.21</v>
      </c>
      <c r="T2546" t="n">
        <v>2892.95</v>
      </c>
      <c r="U2546" t="n">
        <v>0.73</v>
      </c>
      <c r="V2546" t="n">
        <v>0.78</v>
      </c>
      <c r="W2546" t="n">
        <v>0.18</v>
      </c>
      <c r="X2546" t="n">
        <v>0.16</v>
      </c>
      <c r="Y2546" t="n">
        <v>1</v>
      </c>
      <c r="Z2546" t="n">
        <v>10</v>
      </c>
    </row>
    <row r="2547">
      <c r="A2547" t="n">
        <v>101</v>
      </c>
      <c r="B2547" t="n">
        <v>95</v>
      </c>
      <c r="C2547" t="inlineStr">
        <is>
          <t xml:space="preserve">CONCLUIDO	</t>
        </is>
      </c>
      <c r="D2547" t="n">
        <v>4.9559</v>
      </c>
      <c r="E2547" t="n">
        <v>20.18</v>
      </c>
      <c r="F2547" t="n">
        <v>17.45</v>
      </c>
      <c r="G2547" t="n">
        <v>149.56</v>
      </c>
      <c r="H2547" t="n">
        <v>2.07</v>
      </c>
      <c r="I2547" t="n">
        <v>7</v>
      </c>
      <c r="J2547" t="n">
        <v>225.84</v>
      </c>
      <c r="K2547" t="n">
        <v>53.44</v>
      </c>
      <c r="L2547" t="n">
        <v>26.25</v>
      </c>
      <c r="M2547" t="n">
        <v>5</v>
      </c>
      <c r="N2547" t="n">
        <v>51.15</v>
      </c>
      <c r="O2547" t="n">
        <v>28087.6</v>
      </c>
      <c r="P2547" t="n">
        <v>197.57</v>
      </c>
      <c r="Q2547" t="n">
        <v>444.55</v>
      </c>
      <c r="R2547" t="n">
        <v>66.27</v>
      </c>
      <c r="S2547" t="n">
        <v>48.21</v>
      </c>
      <c r="T2547" t="n">
        <v>3103.52</v>
      </c>
      <c r="U2547" t="n">
        <v>0.73</v>
      </c>
      <c r="V2547" t="n">
        <v>0.78</v>
      </c>
      <c r="W2547" t="n">
        <v>0.17</v>
      </c>
      <c r="X2547" t="n">
        <v>0.17</v>
      </c>
      <c r="Y2547" t="n">
        <v>1</v>
      </c>
      <c r="Z2547" t="n">
        <v>10</v>
      </c>
    </row>
    <row r="2548">
      <c r="A2548" t="n">
        <v>102</v>
      </c>
      <c r="B2548" t="n">
        <v>95</v>
      </c>
      <c r="C2548" t="inlineStr">
        <is>
          <t xml:space="preserve">CONCLUIDO	</t>
        </is>
      </c>
      <c r="D2548" t="n">
        <v>4.951</v>
      </c>
      <c r="E2548" t="n">
        <v>20.2</v>
      </c>
      <c r="F2548" t="n">
        <v>17.47</v>
      </c>
      <c r="G2548" t="n">
        <v>149.73</v>
      </c>
      <c r="H2548" t="n">
        <v>2.08</v>
      </c>
      <c r="I2548" t="n">
        <v>7</v>
      </c>
      <c r="J2548" t="n">
        <v>226.26</v>
      </c>
      <c r="K2548" t="n">
        <v>53.44</v>
      </c>
      <c r="L2548" t="n">
        <v>26.5</v>
      </c>
      <c r="M2548" t="n">
        <v>5</v>
      </c>
      <c r="N2548" t="n">
        <v>51.32</v>
      </c>
      <c r="O2548" t="n">
        <v>28139.34</v>
      </c>
      <c r="P2548" t="n">
        <v>197.78</v>
      </c>
      <c r="Q2548" t="n">
        <v>444.55</v>
      </c>
      <c r="R2548" t="n">
        <v>66.93000000000001</v>
      </c>
      <c r="S2548" t="n">
        <v>48.21</v>
      </c>
      <c r="T2548" t="n">
        <v>3434.41</v>
      </c>
      <c r="U2548" t="n">
        <v>0.72</v>
      </c>
      <c r="V2548" t="n">
        <v>0.78</v>
      </c>
      <c r="W2548" t="n">
        <v>0.18</v>
      </c>
      <c r="X2548" t="n">
        <v>0.19</v>
      </c>
      <c r="Y2548" t="n">
        <v>1</v>
      </c>
      <c r="Z2548" t="n">
        <v>10</v>
      </c>
    </row>
    <row r="2549">
      <c r="A2549" t="n">
        <v>103</v>
      </c>
      <c r="B2549" t="n">
        <v>95</v>
      </c>
      <c r="C2549" t="inlineStr">
        <is>
          <t xml:space="preserve">CONCLUIDO	</t>
        </is>
      </c>
      <c r="D2549" t="n">
        <v>4.9563</v>
      </c>
      <c r="E2549" t="n">
        <v>20.18</v>
      </c>
      <c r="F2549" t="n">
        <v>17.45</v>
      </c>
      <c r="G2549" t="n">
        <v>149.55</v>
      </c>
      <c r="H2549" t="n">
        <v>2.1</v>
      </c>
      <c r="I2549" t="n">
        <v>7</v>
      </c>
      <c r="J2549" t="n">
        <v>226.68</v>
      </c>
      <c r="K2549" t="n">
        <v>53.44</v>
      </c>
      <c r="L2549" t="n">
        <v>26.75</v>
      </c>
      <c r="M2549" t="n">
        <v>5</v>
      </c>
      <c r="N2549" t="n">
        <v>51.49</v>
      </c>
      <c r="O2549" t="n">
        <v>28191.14</v>
      </c>
      <c r="P2549" t="n">
        <v>197.42</v>
      </c>
      <c r="Q2549" t="n">
        <v>444.55</v>
      </c>
      <c r="R2549" t="n">
        <v>66.22</v>
      </c>
      <c r="S2549" t="n">
        <v>48.21</v>
      </c>
      <c r="T2549" t="n">
        <v>3082.45</v>
      </c>
      <c r="U2549" t="n">
        <v>0.73</v>
      </c>
      <c r="V2549" t="n">
        <v>0.78</v>
      </c>
      <c r="W2549" t="n">
        <v>0.17</v>
      </c>
      <c r="X2549" t="n">
        <v>0.17</v>
      </c>
      <c r="Y2549" t="n">
        <v>1</v>
      </c>
      <c r="Z2549" t="n">
        <v>10</v>
      </c>
    </row>
    <row r="2550">
      <c r="A2550" t="n">
        <v>104</v>
      </c>
      <c r="B2550" t="n">
        <v>95</v>
      </c>
      <c r="C2550" t="inlineStr">
        <is>
          <t xml:space="preserve">CONCLUIDO	</t>
        </is>
      </c>
      <c r="D2550" t="n">
        <v>4.9538</v>
      </c>
      <c r="E2550" t="n">
        <v>20.19</v>
      </c>
      <c r="F2550" t="n">
        <v>17.46</v>
      </c>
      <c r="G2550" t="n">
        <v>149.63</v>
      </c>
      <c r="H2550" t="n">
        <v>2.11</v>
      </c>
      <c r="I2550" t="n">
        <v>7</v>
      </c>
      <c r="J2550" t="n">
        <v>227.1</v>
      </c>
      <c r="K2550" t="n">
        <v>53.44</v>
      </c>
      <c r="L2550" t="n">
        <v>27</v>
      </c>
      <c r="M2550" t="n">
        <v>5</v>
      </c>
      <c r="N2550" t="n">
        <v>51.66</v>
      </c>
      <c r="O2550" t="n">
        <v>28243</v>
      </c>
      <c r="P2550" t="n">
        <v>197.25</v>
      </c>
      <c r="Q2550" t="n">
        <v>444.58</v>
      </c>
      <c r="R2550" t="n">
        <v>66.45999999999999</v>
      </c>
      <c r="S2550" t="n">
        <v>48.21</v>
      </c>
      <c r="T2550" t="n">
        <v>3202.35</v>
      </c>
      <c r="U2550" t="n">
        <v>0.73</v>
      </c>
      <c r="V2550" t="n">
        <v>0.78</v>
      </c>
      <c r="W2550" t="n">
        <v>0.18</v>
      </c>
      <c r="X2550" t="n">
        <v>0.18</v>
      </c>
      <c r="Y2550" t="n">
        <v>1</v>
      </c>
      <c r="Z2550" t="n">
        <v>10</v>
      </c>
    </row>
    <row r="2551">
      <c r="A2551" t="n">
        <v>105</v>
      </c>
      <c r="B2551" t="n">
        <v>95</v>
      </c>
      <c r="C2551" t="inlineStr">
        <is>
          <t xml:space="preserve">CONCLUIDO	</t>
        </is>
      </c>
      <c r="D2551" t="n">
        <v>4.9602</v>
      </c>
      <c r="E2551" t="n">
        <v>20.16</v>
      </c>
      <c r="F2551" t="n">
        <v>17.43</v>
      </c>
      <c r="G2551" t="n">
        <v>149.41</v>
      </c>
      <c r="H2551" t="n">
        <v>2.13</v>
      </c>
      <c r="I2551" t="n">
        <v>7</v>
      </c>
      <c r="J2551" t="n">
        <v>227.52</v>
      </c>
      <c r="K2551" t="n">
        <v>53.44</v>
      </c>
      <c r="L2551" t="n">
        <v>27.25</v>
      </c>
      <c r="M2551" t="n">
        <v>5</v>
      </c>
      <c r="N2551" t="n">
        <v>51.83</v>
      </c>
      <c r="O2551" t="n">
        <v>28294.92</v>
      </c>
      <c r="P2551" t="n">
        <v>195.5</v>
      </c>
      <c r="Q2551" t="n">
        <v>444.55</v>
      </c>
      <c r="R2551" t="n">
        <v>65.59</v>
      </c>
      <c r="S2551" t="n">
        <v>48.21</v>
      </c>
      <c r="T2551" t="n">
        <v>2766.25</v>
      </c>
      <c r="U2551" t="n">
        <v>0.73</v>
      </c>
      <c r="V2551" t="n">
        <v>0.78</v>
      </c>
      <c r="W2551" t="n">
        <v>0.18</v>
      </c>
      <c r="X2551" t="n">
        <v>0.15</v>
      </c>
      <c r="Y2551" t="n">
        <v>1</v>
      </c>
      <c r="Z2551" t="n">
        <v>10</v>
      </c>
    </row>
    <row r="2552">
      <c r="A2552" t="n">
        <v>106</v>
      </c>
      <c r="B2552" t="n">
        <v>95</v>
      </c>
      <c r="C2552" t="inlineStr">
        <is>
          <t xml:space="preserve">CONCLUIDO	</t>
        </is>
      </c>
      <c r="D2552" t="n">
        <v>4.9607</v>
      </c>
      <c r="E2552" t="n">
        <v>20.16</v>
      </c>
      <c r="F2552" t="n">
        <v>17.43</v>
      </c>
      <c r="G2552" t="n">
        <v>149.4</v>
      </c>
      <c r="H2552" t="n">
        <v>2.14</v>
      </c>
      <c r="I2552" t="n">
        <v>7</v>
      </c>
      <c r="J2552" t="n">
        <v>227.94</v>
      </c>
      <c r="K2552" t="n">
        <v>53.44</v>
      </c>
      <c r="L2552" t="n">
        <v>27.5</v>
      </c>
      <c r="M2552" t="n">
        <v>5</v>
      </c>
      <c r="N2552" t="n">
        <v>52.01</v>
      </c>
      <c r="O2552" t="n">
        <v>28346.9</v>
      </c>
      <c r="P2552" t="n">
        <v>193.8</v>
      </c>
      <c r="Q2552" t="n">
        <v>444.55</v>
      </c>
      <c r="R2552" t="n">
        <v>65.48999999999999</v>
      </c>
      <c r="S2552" t="n">
        <v>48.21</v>
      </c>
      <c r="T2552" t="n">
        <v>2716</v>
      </c>
      <c r="U2552" t="n">
        <v>0.74</v>
      </c>
      <c r="V2552" t="n">
        <v>0.78</v>
      </c>
      <c r="W2552" t="n">
        <v>0.18</v>
      </c>
      <c r="X2552" t="n">
        <v>0.15</v>
      </c>
      <c r="Y2552" t="n">
        <v>1</v>
      </c>
      <c r="Z2552" t="n">
        <v>10</v>
      </c>
    </row>
    <row r="2553">
      <c r="A2553" t="n">
        <v>107</v>
      </c>
      <c r="B2553" t="n">
        <v>95</v>
      </c>
      <c r="C2553" t="inlineStr">
        <is>
          <t xml:space="preserve">CONCLUIDO	</t>
        </is>
      </c>
      <c r="D2553" t="n">
        <v>4.9777</v>
      </c>
      <c r="E2553" t="n">
        <v>20.09</v>
      </c>
      <c r="F2553" t="n">
        <v>17.4</v>
      </c>
      <c r="G2553" t="n">
        <v>173.97</v>
      </c>
      <c r="H2553" t="n">
        <v>2.16</v>
      </c>
      <c r="I2553" t="n">
        <v>6</v>
      </c>
      <c r="J2553" t="n">
        <v>228.36</v>
      </c>
      <c r="K2553" t="n">
        <v>53.44</v>
      </c>
      <c r="L2553" t="n">
        <v>27.75</v>
      </c>
      <c r="M2553" t="n">
        <v>4</v>
      </c>
      <c r="N2553" t="n">
        <v>52.18</v>
      </c>
      <c r="O2553" t="n">
        <v>28398.94</v>
      </c>
      <c r="P2553" t="n">
        <v>193.27</v>
      </c>
      <c r="Q2553" t="n">
        <v>444.55</v>
      </c>
      <c r="R2553" t="n">
        <v>64.59999999999999</v>
      </c>
      <c r="S2553" t="n">
        <v>48.21</v>
      </c>
      <c r="T2553" t="n">
        <v>2275.64</v>
      </c>
      <c r="U2553" t="n">
        <v>0.75</v>
      </c>
      <c r="V2553" t="n">
        <v>0.78</v>
      </c>
      <c r="W2553" t="n">
        <v>0.17</v>
      </c>
      <c r="X2553" t="n">
        <v>0.12</v>
      </c>
      <c r="Y2553" t="n">
        <v>1</v>
      </c>
      <c r="Z2553" t="n">
        <v>10</v>
      </c>
    </row>
    <row r="2554">
      <c r="A2554" t="n">
        <v>108</v>
      </c>
      <c r="B2554" t="n">
        <v>95</v>
      </c>
      <c r="C2554" t="inlineStr">
        <is>
          <t xml:space="preserve">CONCLUIDO	</t>
        </is>
      </c>
      <c r="D2554" t="n">
        <v>4.9694</v>
      </c>
      <c r="E2554" t="n">
        <v>20.12</v>
      </c>
      <c r="F2554" t="n">
        <v>17.43</v>
      </c>
      <c r="G2554" t="n">
        <v>174.31</v>
      </c>
      <c r="H2554" t="n">
        <v>2.18</v>
      </c>
      <c r="I2554" t="n">
        <v>6</v>
      </c>
      <c r="J2554" t="n">
        <v>228.79</v>
      </c>
      <c r="K2554" t="n">
        <v>53.44</v>
      </c>
      <c r="L2554" t="n">
        <v>28</v>
      </c>
      <c r="M2554" t="n">
        <v>4</v>
      </c>
      <c r="N2554" t="n">
        <v>52.35</v>
      </c>
      <c r="O2554" t="n">
        <v>28451.04</v>
      </c>
      <c r="P2554" t="n">
        <v>194.07</v>
      </c>
      <c r="Q2554" t="n">
        <v>444.56</v>
      </c>
      <c r="R2554" t="n">
        <v>65.76000000000001</v>
      </c>
      <c r="S2554" t="n">
        <v>48.21</v>
      </c>
      <c r="T2554" t="n">
        <v>2854.29</v>
      </c>
      <c r="U2554" t="n">
        <v>0.73</v>
      </c>
      <c r="V2554" t="n">
        <v>0.78</v>
      </c>
      <c r="W2554" t="n">
        <v>0.17</v>
      </c>
      <c r="X2554" t="n">
        <v>0.15</v>
      </c>
      <c r="Y2554" t="n">
        <v>1</v>
      </c>
      <c r="Z2554" t="n">
        <v>10</v>
      </c>
    </row>
    <row r="2555">
      <c r="A2555" t="n">
        <v>109</v>
      </c>
      <c r="B2555" t="n">
        <v>95</v>
      </c>
      <c r="C2555" t="inlineStr">
        <is>
          <t xml:space="preserve">CONCLUIDO	</t>
        </is>
      </c>
      <c r="D2555" t="n">
        <v>4.9757</v>
      </c>
      <c r="E2555" t="n">
        <v>20.1</v>
      </c>
      <c r="F2555" t="n">
        <v>17.41</v>
      </c>
      <c r="G2555" t="n">
        <v>174.06</v>
      </c>
      <c r="H2555" t="n">
        <v>2.19</v>
      </c>
      <c r="I2555" t="n">
        <v>6</v>
      </c>
      <c r="J2555" t="n">
        <v>229.21</v>
      </c>
      <c r="K2555" t="n">
        <v>53.44</v>
      </c>
      <c r="L2555" t="n">
        <v>28.25</v>
      </c>
      <c r="M2555" t="n">
        <v>4</v>
      </c>
      <c r="N2555" t="n">
        <v>52.52</v>
      </c>
      <c r="O2555" t="n">
        <v>28503.21</v>
      </c>
      <c r="P2555" t="n">
        <v>194.03</v>
      </c>
      <c r="Q2555" t="n">
        <v>444.55</v>
      </c>
      <c r="R2555" t="n">
        <v>64.70999999999999</v>
      </c>
      <c r="S2555" t="n">
        <v>48.21</v>
      </c>
      <c r="T2555" t="n">
        <v>2332.38</v>
      </c>
      <c r="U2555" t="n">
        <v>0.74</v>
      </c>
      <c r="V2555" t="n">
        <v>0.78</v>
      </c>
      <c r="W2555" t="n">
        <v>0.18</v>
      </c>
      <c r="X2555" t="n">
        <v>0.13</v>
      </c>
      <c r="Y2555" t="n">
        <v>1</v>
      </c>
      <c r="Z2555" t="n">
        <v>10</v>
      </c>
    </row>
    <row r="2556">
      <c r="A2556" t="n">
        <v>110</v>
      </c>
      <c r="B2556" t="n">
        <v>95</v>
      </c>
      <c r="C2556" t="inlineStr">
        <is>
          <t xml:space="preserve">CONCLUIDO	</t>
        </is>
      </c>
      <c r="D2556" t="n">
        <v>4.9749</v>
      </c>
      <c r="E2556" t="n">
        <v>20.1</v>
      </c>
      <c r="F2556" t="n">
        <v>17.41</v>
      </c>
      <c r="G2556" t="n">
        <v>174.09</v>
      </c>
      <c r="H2556" t="n">
        <v>2.21</v>
      </c>
      <c r="I2556" t="n">
        <v>6</v>
      </c>
      <c r="J2556" t="n">
        <v>229.63</v>
      </c>
      <c r="K2556" t="n">
        <v>53.44</v>
      </c>
      <c r="L2556" t="n">
        <v>28.5</v>
      </c>
      <c r="M2556" t="n">
        <v>3</v>
      </c>
      <c r="N2556" t="n">
        <v>52.7</v>
      </c>
      <c r="O2556" t="n">
        <v>28555.43</v>
      </c>
      <c r="P2556" t="n">
        <v>194.6</v>
      </c>
      <c r="Q2556" t="n">
        <v>444.55</v>
      </c>
      <c r="R2556" t="n">
        <v>64.89</v>
      </c>
      <c r="S2556" t="n">
        <v>48.21</v>
      </c>
      <c r="T2556" t="n">
        <v>2420.05</v>
      </c>
      <c r="U2556" t="n">
        <v>0.74</v>
      </c>
      <c r="V2556" t="n">
        <v>0.78</v>
      </c>
      <c r="W2556" t="n">
        <v>0.17</v>
      </c>
      <c r="X2556" t="n">
        <v>0.13</v>
      </c>
      <c r="Y2556" t="n">
        <v>1</v>
      </c>
      <c r="Z2556" t="n">
        <v>10</v>
      </c>
    </row>
    <row r="2557">
      <c r="A2557" t="n">
        <v>111</v>
      </c>
      <c r="B2557" t="n">
        <v>95</v>
      </c>
      <c r="C2557" t="inlineStr">
        <is>
          <t xml:space="preserve">CONCLUIDO	</t>
        </is>
      </c>
      <c r="D2557" t="n">
        <v>4.972</v>
      </c>
      <c r="E2557" t="n">
        <v>20.11</v>
      </c>
      <c r="F2557" t="n">
        <v>17.42</v>
      </c>
      <c r="G2557" t="n">
        <v>174.21</v>
      </c>
      <c r="H2557" t="n">
        <v>2.22</v>
      </c>
      <c r="I2557" t="n">
        <v>6</v>
      </c>
      <c r="J2557" t="n">
        <v>230.06</v>
      </c>
      <c r="K2557" t="n">
        <v>53.44</v>
      </c>
      <c r="L2557" t="n">
        <v>28.75</v>
      </c>
      <c r="M2557" t="n">
        <v>3</v>
      </c>
      <c r="N2557" t="n">
        <v>52.87</v>
      </c>
      <c r="O2557" t="n">
        <v>28607.71</v>
      </c>
      <c r="P2557" t="n">
        <v>194.98</v>
      </c>
      <c r="Q2557" t="n">
        <v>444.55</v>
      </c>
      <c r="R2557" t="n">
        <v>65.25</v>
      </c>
      <c r="S2557" t="n">
        <v>48.21</v>
      </c>
      <c r="T2557" t="n">
        <v>2601.99</v>
      </c>
      <c r="U2557" t="n">
        <v>0.74</v>
      </c>
      <c r="V2557" t="n">
        <v>0.78</v>
      </c>
      <c r="W2557" t="n">
        <v>0.17</v>
      </c>
      <c r="X2557" t="n">
        <v>0.14</v>
      </c>
      <c r="Y2557" t="n">
        <v>1</v>
      </c>
      <c r="Z2557" t="n">
        <v>10</v>
      </c>
    </row>
    <row r="2558">
      <c r="A2558" t="n">
        <v>112</v>
      </c>
      <c r="B2558" t="n">
        <v>95</v>
      </c>
      <c r="C2558" t="inlineStr">
        <is>
          <t xml:space="preserve">CONCLUIDO	</t>
        </is>
      </c>
      <c r="D2558" t="n">
        <v>4.9724</v>
      </c>
      <c r="E2558" t="n">
        <v>20.11</v>
      </c>
      <c r="F2558" t="n">
        <v>17.42</v>
      </c>
      <c r="G2558" t="n">
        <v>174.19</v>
      </c>
      <c r="H2558" t="n">
        <v>2.24</v>
      </c>
      <c r="I2558" t="n">
        <v>6</v>
      </c>
      <c r="J2558" t="n">
        <v>230.48</v>
      </c>
      <c r="K2558" t="n">
        <v>53.44</v>
      </c>
      <c r="L2558" t="n">
        <v>29</v>
      </c>
      <c r="M2558" t="n">
        <v>2</v>
      </c>
      <c r="N2558" t="n">
        <v>53.05</v>
      </c>
      <c r="O2558" t="n">
        <v>28660.06</v>
      </c>
      <c r="P2558" t="n">
        <v>195.56</v>
      </c>
      <c r="Q2558" t="n">
        <v>444.55</v>
      </c>
      <c r="R2558" t="n">
        <v>65.2</v>
      </c>
      <c r="S2558" t="n">
        <v>48.21</v>
      </c>
      <c r="T2558" t="n">
        <v>2575.36</v>
      </c>
      <c r="U2558" t="n">
        <v>0.74</v>
      </c>
      <c r="V2558" t="n">
        <v>0.78</v>
      </c>
      <c r="W2558" t="n">
        <v>0.18</v>
      </c>
      <c r="X2558" t="n">
        <v>0.14</v>
      </c>
      <c r="Y2558" t="n">
        <v>1</v>
      </c>
      <c r="Z2558" t="n">
        <v>10</v>
      </c>
    </row>
    <row r="2559">
      <c r="A2559" t="n">
        <v>113</v>
      </c>
      <c r="B2559" t="n">
        <v>95</v>
      </c>
      <c r="C2559" t="inlineStr">
        <is>
          <t xml:space="preserve">CONCLUIDO	</t>
        </is>
      </c>
      <c r="D2559" t="n">
        <v>4.9718</v>
      </c>
      <c r="E2559" t="n">
        <v>20.11</v>
      </c>
      <c r="F2559" t="n">
        <v>17.42</v>
      </c>
      <c r="G2559" t="n">
        <v>174.22</v>
      </c>
      <c r="H2559" t="n">
        <v>2.25</v>
      </c>
      <c r="I2559" t="n">
        <v>6</v>
      </c>
      <c r="J2559" t="n">
        <v>230.91</v>
      </c>
      <c r="K2559" t="n">
        <v>53.44</v>
      </c>
      <c r="L2559" t="n">
        <v>29.25</v>
      </c>
      <c r="M2559" t="n">
        <v>2</v>
      </c>
      <c r="N2559" t="n">
        <v>53.22</v>
      </c>
      <c r="O2559" t="n">
        <v>28712.46</v>
      </c>
      <c r="P2559" t="n">
        <v>195.89</v>
      </c>
      <c r="Q2559" t="n">
        <v>444.55</v>
      </c>
      <c r="R2559" t="n">
        <v>65.28</v>
      </c>
      <c r="S2559" t="n">
        <v>48.21</v>
      </c>
      <c r="T2559" t="n">
        <v>2615.07</v>
      </c>
      <c r="U2559" t="n">
        <v>0.74</v>
      </c>
      <c r="V2559" t="n">
        <v>0.78</v>
      </c>
      <c r="W2559" t="n">
        <v>0.18</v>
      </c>
      <c r="X2559" t="n">
        <v>0.14</v>
      </c>
      <c r="Y2559" t="n">
        <v>1</v>
      </c>
      <c r="Z2559" t="n">
        <v>10</v>
      </c>
    </row>
    <row r="2560">
      <c r="A2560" t="n">
        <v>114</v>
      </c>
      <c r="B2560" t="n">
        <v>95</v>
      </c>
      <c r="C2560" t="inlineStr">
        <is>
          <t xml:space="preserve">CONCLUIDO	</t>
        </is>
      </c>
      <c r="D2560" t="n">
        <v>4.972</v>
      </c>
      <c r="E2560" t="n">
        <v>20.11</v>
      </c>
      <c r="F2560" t="n">
        <v>17.42</v>
      </c>
      <c r="G2560" t="n">
        <v>174.21</v>
      </c>
      <c r="H2560" t="n">
        <v>2.27</v>
      </c>
      <c r="I2560" t="n">
        <v>6</v>
      </c>
      <c r="J2560" t="n">
        <v>231.33</v>
      </c>
      <c r="K2560" t="n">
        <v>53.44</v>
      </c>
      <c r="L2560" t="n">
        <v>29.5</v>
      </c>
      <c r="M2560" t="n">
        <v>1</v>
      </c>
      <c r="N2560" t="n">
        <v>53.4</v>
      </c>
      <c r="O2560" t="n">
        <v>28764.93</v>
      </c>
      <c r="P2560" t="n">
        <v>195.99</v>
      </c>
      <c r="Q2560" t="n">
        <v>444.55</v>
      </c>
      <c r="R2560" t="n">
        <v>65.23</v>
      </c>
      <c r="S2560" t="n">
        <v>48.21</v>
      </c>
      <c r="T2560" t="n">
        <v>2590.59</v>
      </c>
      <c r="U2560" t="n">
        <v>0.74</v>
      </c>
      <c r="V2560" t="n">
        <v>0.78</v>
      </c>
      <c r="W2560" t="n">
        <v>0.18</v>
      </c>
      <c r="X2560" t="n">
        <v>0.14</v>
      </c>
      <c r="Y2560" t="n">
        <v>1</v>
      </c>
      <c r="Z2560" t="n">
        <v>10</v>
      </c>
    </row>
    <row r="2561">
      <c r="A2561" t="n">
        <v>115</v>
      </c>
      <c r="B2561" t="n">
        <v>95</v>
      </c>
      <c r="C2561" t="inlineStr">
        <is>
          <t xml:space="preserve">CONCLUIDO	</t>
        </is>
      </c>
      <c r="D2561" t="n">
        <v>4.9716</v>
      </c>
      <c r="E2561" t="n">
        <v>20.11</v>
      </c>
      <c r="F2561" t="n">
        <v>17.42</v>
      </c>
      <c r="G2561" t="n">
        <v>174.22</v>
      </c>
      <c r="H2561" t="n">
        <v>2.28</v>
      </c>
      <c r="I2561" t="n">
        <v>6</v>
      </c>
      <c r="J2561" t="n">
        <v>231.76</v>
      </c>
      <c r="K2561" t="n">
        <v>53.44</v>
      </c>
      <c r="L2561" t="n">
        <v>29.75</v>
      </c>
      <c r="M2561" t="n">
        <v>1</v>
      </c>
      <c r="N2561" t="n">
        <v>53.57</v>
      </c>
      <c r="O2561" t="n">
        <v>28817.46</v>
      </c>
      <c r="P2561" t="n">
        <v>196.1</v>
      </c>
      <c r="Q2561" t="n">
        <v>444.55</v>
      </c>
      <c r="R2561" t="n">
        <v>65.25</v>
      </c>
      <c r="S2561" t="n">
        <v>48.21</v>
      </c>
      <c r="T2561" t="n">
        <v>2598.25</v>
      </c>
      <c r="U2561" t="n">
        <v>0.74</v>
      </c>
      <c r="V2561" t="n">
        <v>0.78</v>
      </c>
      <c r="W2561" t="n">
        <v>0.18</v>
      </c>
      <c r="X2561" t="n">
        <v>0.15</v>
      </c>
      <c r="Y2561" t="n">
        <v>1</v>
      </c>
      <c r="Z2561" t="n">
        <v>10</v>
      </c>
    </row>
    <row r="2562">
      <c r="A2562" t="n">
        <v>116</v>
      </c>
      <c r="B2562" t="n">
        <v>95</v>
      </c>
      <c r="C2562" t="inlineStr">
        <is>
          <t xml:space="preserve">CONCLUIDO	</t>
        </is>
      </c>
      <c r="D2562" t="n">
        <v>4.9716</v>
      </c>
      <c r="E2562" t="n">
        <v>20.11</v>
      </c>
      <c r="F2562" t="n">
        <v>17.42</v>
      </c>
      <c r="G2562" t="n">
        <v>174.22</v>
      </c>
      <c r="H2562" t="n">
        <v>2.3</v>
      </c>
      <c r="I2562" t="n">
        <v>6</v>
      </c>
      <c r="J2562" t="n">
        <v>232.18</v>
      </c>
      <c r="K2562" t="n">
        <v>53.44</v>
      </c>
      <c r="L2562" t="n">
        <v>30</v>
      </c>
      <c r="M2562" t="n">
        <v>1</v>
      </c>
      <c r="N2562" t="n">
        <v>53.75</v>
      </c>
      <c r="O2562" t="n">
        <v>28870.05</v>
      </c>
      <c r="P2562" t="n">
        <v>196.3</v>
      </c>
      <c r="Q2562" t="n">
        <v>444.55</v>
      </c>
      <c r="R2562" t="n">
        <v>65.23999999999999</v>
      </c>
      <c r="S2562" t="n">
        <v>48.21</v>
      </c>
      <c r="T2562" t="n">
        <v>2593.61</v>
      </c>
      <c r="U2562" t="n">
        <v>0.74</v>
      </c>
      <c r="V2562" t="n">
        <v>0.78</v>
      </c>
      <c r="W2562" t="n">
        <v>0.18</v>
      </c>
      <c r="X2562" t="n">
        <v>0.15</v>
      </c>
      <c r="Y2562" t="n">
        <v>1</v>
      </c>
      <c r="Z2562" t="n">
        <v>10</v>
      </c>
    </row>
    <row r="2563">
      <c r="A2563" t="n">
        <v>117</v>
      </c>
      <c r="B2563" t="n">
        <v>95</v>
      </c>
      <c r="C2563" t="inlineStr">
        <is>
          <t xml:space="preserve">CONCLUIDO	</t>
        </is>
      </c>
      <c r="D2563" t="n">
        <v>4.9722</v>
      </c>
      <c r="E2563" t="n">
        <v>20.11</v>
      </c>
      <c r="F2563" t="n">
        <v>17.42</v>
      </c>
      <c r="G2563" t="n">
        <v>174.2</v>
      </c>
      <c r="H2563" t="n">
        <v>2.31</v>
      </c>
      <c r="I2563" t="n">
        <v>6</v>
      </c>
      <c r="J2563" t="n">
        <v>232.61</v>
      </c>
      <c r="K2563" t="n">
        <v>53.44</v>
      </c>
      <c r="L2563" t="n">
        <v>30.25</v>
      </c>
      <c r="M2563" t="n">
        <v>1</v>
      </c>
      <c r="N2563" t="n">
        <v>53.93</v>
      </c>
      <c r="O2563" t="n">
        <v>28922.71</v>
      </c>
      <c r="P2563" t="n">
        <v>196.52</v>
      </c>
      <c r="Q2563" t="n">
        <v>444.55</v>
      </c>
      <c r="R2563" t="n">
        <v>65.18000000000001</v>
      </c>
      <c r="S2563" t="n">
        <v>48.21</v>
      </c>
      <c r="T2563" t="n">
        <v>2564.99</v>
      </c>
      <c r="U2563" t="n">
        <v>0.74</v>
      </c>
      <c r="V2563" t="n">
        <v>0.78</v>
      </c>
      <c r="W2563" t="n">
        <v>0.18</v>
      </c>
      <c r="X2563" t="n">
        <v>0.14</v>
      </c>
      <c r="Y2563" t="n">
        <v>1</v>
      </c>
      <c r="Z2563" t="n">
        <v>10</v>
      </c>
    </row>
    <row r="2564">
      <c r="A2564" t="n">
        <v>118</v>
      </c>
      <c r="B2564" t="n">
        <v>95</v>
      </c>
      <c r="C2564" t="inlineStr">
        <is>
          <t xml:space="preserve">CONCLUIDO	</t>
        </is>
      </c>
      <c r="D2564" t="n">
        <v>4.9733</v>
      </c>
      <c r="E2564" t="n">
        <v>20.11</v>
      </c>
      <c r="F2564" t="n">
        <v>17.42</v>
      </c>
      <c r="G2564" t="n">
        <v>174.15</v>
      </c>
      <c r="H2564" t="n">
        <v>2.33</v>
      </c>
      <c r="I2564" t="n">
        <v>6</v>
      </c>
      <c r="J2564" t="n">
        <v>233.04</v>
      </c>
      <c r="K2564" t="n">
        <v>53.44</v>
      </c>
      <c r="L2564" t="n">
        <v>30.5</v>
      </c>
      <c r="M2564" t="n">
        <v>1</v>
      </c>
      <c r="N2564" t="n">
        <v>54.1</v>
      </c>
      <c r="O2564" t="n">
        <v>28975.43</v>
      </c>
      <c r="P2564" t="n">
        <v>196.67</v>
      </c>
      <c r="Q2564" t="n">
        <v>444.55</v>
      </c>
      <c r="R2564" t="n">
        <v>65.03</v>
      </c>
      <c r="S2564" t="n">
        <v>48.21</v>
      </c>
      <c r="T2564" t="n">
        <v>2487.55</v>
      </c>
      <c r="U2564" t="n">
        <v>0.74</v>
      </c>
      <c r="V2564" t="n">
        <v>0.78</v>
      </c>
      <c r="W2564" t="n">
        <v>0.18</v>
      </c>
      <c r="X2564" t="n">
        <v>0.14</v>
      </c>
      <c r="Y2564" t="n">
        <v>1</v>
      </c>
      <c r="Z2564" t="n">
        <v>10</v>
      </c>
    </row>
    <row r="2565">
      <c r="A2565" t="n">
        <v>119</v>
      </c>
      <c r="B2565" t="n">
        <v>95</v>
      </c>
      <c r="C2565" t="inlineStr">
        <is>
          <t xml:space="preserve">CONCLUIDO	</t>
        </is>
      </c>
      <c r="D2565" t="n">
        <v>4.9732</v>
      </c>
      <c r="E2565" t="n">
        <v>20.11</v>
      </c>
      <c r="F2565" t="n">
        <v>17.42</v>
      </c>
      <c r="G2565" t="n">
        <v>174.16</v>
      </c>
      <c r="H2565" t="n">
        <v>2.34</v>
      </c>
      <c r="I2565" t="n">
        <v>6</v>
      </c>
      <c r="J2565" t="n">
        <v>233.47</v>
      </c>
      <c r="K2565" t="n">
        <v>53.44</v>
      </c>
      <c r="L2565" t="n">
        <v>30.75</v>
      </c>
      <c r="M2565" t="n">
        <v>0</v>
      </c>
      <c r="N2565" t="n">
        <v>54.28</v>
      </c>
      <c r="O2565" t="n">
        <v>29028.21</v>
      </c>
      <c r="P2565" t="n">
        <v>197.02</v>
      </c>
      <c r="Q2565" t="n">
        <v>444.55</v>
      </c>
      <c r="R2565" t="n">
        <v>65.01000000000001</v>
      </c>
      <c r="S2565" t="n">
        <v>48.21</v>
      </c>
      <c r="T2565" t="n">
        <v>2478.6</v>
      </c>
      <c r="U2565" t="n">
        <v>0.74</v>
      </c>
      <c r="V2565" t="n">
        <v>0.78</v>
      </c>
      <c r="W2565" t="n">
        <v>0.18</v>
      </c>
      <c r="X2565" t="n">
        <v>0.14</v>
      </c>
      <c r="Y2565" t="n">
        <v>1</v>
      </c>
      <c r="Z2565" t="n">
        <v>10</v>
      </c>
    </row>
    <row r="2566">
      <c r="A2566" t="n">
        <v>0</v>
      </c>
      <c r="B2566" t="n">
        <v>55</v>
      </c>
      <c r="C2566" t="inlineStr">
        <is>
          <t xml:space="preserve">CONCLUIDO	</t>
        </is>
      </c>
      <c r="D2566" t="n">
        <v>3.6222</v>
      </c>
      <c r="E2566" t="n">
        <v>27.61</v>
      </c>
      <c r="F2566" t="n">
        <v>21.8</v>
      </c>
      <c r="G2566" t="n">
        <v>8.380000000000001</v>
      </c>
      <c r="H2566" t="n">
        <v>0.15</v>
      </c>
      <c r="I2566" t="n">
        <v>156</v>
      </c>
      <c r="J2566" t="n">
        <v>116.05</v>
      </c>
      <c r="K2566" t="n">
        <v>43.4</v>
      </c>
      <c r="L2566" t="n">
        <v>1</v>
      </c>
      <c r="M2566" t="n">
        <v>154</v>
      </c>
      <c r="N2566" t="n">
        <v>16.65</v>
      </c>
      <c r="O2566" t="n">
        <v>14546.17</v>
      </c>
      <c r="P2566" t="n">
        <v>214.9</v>
      </c>
      <c r="Q2566" t="n">
        <v>444.58</v>
      </c>
      <c r="R2566" t="n">
        <v>208.21</v>
      </c>
      <c r="S2566" t="n">
        <v>48.21</v>
      </c>
      <c r="T2566" t="n">
        <v>73327.95</v>
      </c>
      <c r="U2566" t="n">
        <v>0.23</v>
      </c>
      <c r="V2566" t="n">
        <v>0.63</v>
      </c>
      <c r="W2566" t="n">
        <v>0.41</v>
      </c>
      <c r="X2566" t="n">
        <v>4.52</v>
      </c>
      <c r="Y2566" t="n">
        <v>1</v>
      </c>
      <c r="Z2566" t="n">
        <v>10</v>
      </c>
    </row>
    <row r="2567">
      <c r="A2567" t="n">
        <v>1</v>
      </c>
      <c r="B2567" t="n">
        <v>55</v>
      </c>
      <c r="C2567" t="inlineStr">
        <is>
          <t xml:space="preserve">CONCLUIDO	</t>
        </is>
      </c>
      <c r="D2567" t="n">
        <v>3.9121</v>
      </c>
      <c r="E2567" t="n">
        <v>25.56</v>
      </c>
      <c r="F2567" t="n">
        <v>20.66</v>
      </c>
      <c r="G2567" t="n">
        <v>10.5</v>
      </c>
      <c r="H2567" t="n">
        <v>0.19</v>
      </c>
      <c r="I2567" t="n">
        <v>118</v>
      </c>
      <c r="J2567" t="n">
        <v>116.37</v>
      </c>
      <c r="K2567" t="n">
        <v>43.4</v>
      </c>
      <c r="L2567" t="n">
        <v>1.25</v>
      </c>
      <c r="M2567" t="n">
        <v>116</v>
      </c>
      <c r="N2567" t="n">
        <v>16.72</v>
      </c>
      <c r="O2567" t="n">
        <v>14585.96</v>
      </c>
      <c r="P2567" t="n">
        <v>202.87</v>
      </c>
      <c r="Q2567" t="n">
        <v>444.57</v>
      </c>
      <c r="R2567" t="n">
        <v>171</v>
      </c>
      <c r="S2567" t="n">
        <v>48.21</v>
      </c>
      <c r="T2567" t="n">
        <v>54914.72</v>
      </c>
      <c r="U2567" t="n">
        <v>0.28</v>
      </c>
      <c r="V2567" t="n">
        <v>0.66</v>
      </c>
      <c r="W2567" t="n">
        <v>0.35</v>
      </c>
      <c r="X2567" t="n">
        <v>3.38</v>
      </c>
      <c r="Y2567" t="n">
        <v>1</v>
      </c>
      <c r="Z2567" t="n">
        <v>10</v>
      </c>
    </row>
    <row r="2568">
      <c r="A2568" t="n">
        <v>2</v>
      </c>
      <c r="B2568" t="n">
        <v>55</v>
      </c>
      <c r="C2568" t="inlineStr">
        <is>
          <t xml:space="preserve">CONCLUIDO	</t>
        </is>
      </c>
      <c r="D2568" t="n">
        <v>4.1101</v>
      </c>
      <c r="E2568" t="n">
        <v>24.33</v>
      </c>
      <c r="F2568" t="n">
        <v>19.98</v>
      </c>
      <c r="G2568" t="n">
        <v>12.62</v>
      </c>
      <c r="H2568" t="n">
        <v>0.23</v>
      </c>
      <c r="I2568" t="n">
        <v>95</v>
      </c>
      <c r="J2568" t="n">
        <v>116.69</v>
      </c>
      <c r="K2568" t="n">
        <v>43.4</v>
      </c>
      <c r="L2568" t="n">
        <v>1.5</v>
      </c>
      <c r="M2568" t="n">
        <v>93</v>
      </c>
      <c r="N2568" t="n">
        <v>16.79</v>
      </c>
      <c r="O2568" t="n">
        <v>14625.77</v>
      </c>
      <c r="P2568" t="n">
        <v>195.42</v>
      </c>
      <c r="Q2568" t="n">
        <v>444.65</v>
      </c>
      <c r="R2568" t="n">
        <v>148.52</v>
      </c>
      <c r="S2568" t="n">
        <v>48.21</v>
      </c>
      <c r="T2568" t="n">
        <v>43790.67</v>
      </c>
      <c r="U2568" t="n">
        <v>0.32</v>
      </c>
      <c r="V2568" t="n">
        <v>0.68</v>
      </c>
      <c r="W2568" t="n">
        <v>0.32</v>
      </c>
      <c r="X2568" t="n">
        <v>2.7</v>
      </c>
      <c r="Y2568" t="n">
        <v>1</v>
      </c>
      <c r="Z2568" t="n">
        <v>10</v>
      </c>
    </row>
    <row r="2569">
      <c r="A2569" t="n">
        <v>3</v>
      </c>
      <c r="B2569" t="n">
        <v>55</v>
      </c>
      <c r="C2569" t="inlineStr">
        <is>
          <t xml:space="preserve">CONCLUIDO	</t>
        </is>
      </c>
      <c r="D2569" t="n">
        <v>4.2628</v>
      </c>
      <c r="E2569" t="n">
        <v>23.46</v>
      </c>
      <c r="F2569" t="n">
        <v>19.49</v>
      </c>
      <c r="G2569" t="n">
        <v>14.8</v>
      </c>
      <c r="H2569" t="n">
        <v>0.26</v>
      </c>
      <c r="I2569" t="n">
        <v>79</v>
      </c>
      <c r="J2569" t="n">
        <v>117.01</v>
      </c>
      <c r="K2569" t="n">
        <v>43.4</v>
      </c>
      <c r="L2569" t="n">
        <v>1.75</v>
      </c>
      <c r="M2569" t="n">
        <v>77</v>
      </c>
      <c r="N2569" t="n">
        <v>16.86</v>
      </c>
      <c r="O2569" t="n">
        <v>14665.62</v>
      </c>
      <c r="P2569" t="n">
        <v>189.79</v>
      </c>
      <c r="Q2569" t="n">
        <v>444.6</v>
      </c>
      <c r="R2569" t="n">
        <v>132.74</v>
      </c>
      <c r="S2569" t="n">
        <v>48.21</v>
      </c>
      <c r="T2569" t="n">
        <v>35978.13</v>
      </c>
      <c r="U2569" t="n">
        <v>0.36</v>
      </c>
      <c r="V2569" t="n">
        <v>0.7</v>
      </c>
      <c r="W2569" t="n">
        <v>0.28</v>
      </c>
      <c r="X2569" t="n">
        <v>2.21</v>
      </c>
      <c r="Y2569" t="n">
        <v>1</v>
      </c>
      <c r="Z2569" t="n">
        <v>10</v>
      </c>
    </row>
    <row r="2570">
      <c r="A2570" t="n">
        <v>4</v>
      </c>
      <c r="B2570" t="n">
        <v>55</v>
      </c>
      <c r="C2570" t="inlineStr">
        <is>
          <t xml:space="preserve">CONCLUIDO	</t>
        </is>
      </c>
      <c r="D2570" t="n">
        <v>4.3715</v>
      </c>
      <c r="E2570" t="n">
        <v>22.88</v>
      </c>
      <c r="F2570" t="n">
        <v>19.17</v>
      </c>
      <c r="G2570" t="n">
        <v>16.91</v>
      </c>
      <c r="H2570" t="n">
        <v>0.3</v>
      </c>
      <c r="I2570" t="n">
        <v>68</v>
      </c>
      <c r="J2570" t="n">
        <v>117.34</v>
      </c>
      <c r="K2570" t="n">
        <v>43.4</v>
      </c>
      <c r="L2570" t="n">
        <v>2</v>
      </c>
      <c r="M2570" t="n">
        <v>66</v>
      </c>
      <c r="N2570" t="n">
        <v>16.94</v>
      </c>
      <c r="O2570" t="n">
        <v>14705.49</v>
      </c>
      <c r="P2570" t="n">
        <v>185.9</v>
      </c>
      <c r="Q2570" t="n">
        <v>444.62</v>
      </c>
      <c r="R2570" t="n">
        <v>122.09</v>
      </c>
      <c r="S2570" t="n">
        <v>48.21</v>
      </c>
      <c r="T2570" t="n">
        <v>30711.01</v>
      </c>
      <c r="U2570" t="n">
        <v>0.39</v>
      </c>
      <c r="V2570" t="n">
        <v>0.71</v>
      </c>
      <c r="W2570" t="n">
        <v>0.27</v>
      </c>
      <c r="X2570" t="n">
        <v>1.89</v>
      </c>
      <c r="Y2570" t="n">
        <v>1</v>
      </c>
      <c r="Z2570" t="n">
        <v>10</v>
      </c>
    </row>
    <row r="2571">
      <c r="A2571" t="n">
        <v>5</v>
      </c>
      <c r="B2571" t="n">
        <v>55</v>
      </c>
      <c r="C2571" t="inlineStr">
        <is>
          <t xml:space="preserve">CONCLUIDO	</t>
        </is>
      </c>
      <c r="D2571" t="n">
        <v>4.4592</v>
      </c>
      <c r="E2571" t="n">
        <v>22.43</v>
      </c>
      <c r="F2571" t="n">
        <v>18.91</v>
      </c>
      <c r="G2571" t="n">
        <v>18.91</v>
      </c>
      <c r="H2571" t="n">
        <v>0.34</v>
      </c>
      <c r="I2571" t="n">
        <v>60</v>
      </c>
      <c r="J2571" t="n">
        <v>117.66</v>
      </c>
      <c r="K2571" t="n">
        <v>43.4</v>
      </c>
      <c r="L2571" t="n">
        <v>2.25</v>
      </c>
      <c r="M2571" t="n">
        <v>58</v>
      </c>
      <c r="N2571" t="n">
        <v>17.01</v>
      </c>
      <c r="O2571" t="n">
        <v>14745.39</v>
      </c>
      <c r="P2571" t="n">
        <v>182.71</v>
      </c>
      <c r="Q2571" t="n">
        <v>444.59</v>
      </c>
      <c r="R2571" t="n">
        <v>113.6</v>
      </c>
      <c r="S2571" t="n">
        <v>48.21</v>
      </c>
      <c r="T2571" t="n">
        <v>26502.63</v>
      </c>
      <c r="U2571" t="n">
        <v>0.42</v>
      </c>
      <c r="V2571" t="n">
        <v>0.72</v>
      </c>
      <c r="W2571" t="n">
        <v>0.26</v>
      </c>
      <c r="X2571" t="n">
        <v>1.63</v>
      </c>
      <c r="Y2571" t="n">
        <v>1</v>
      </c>
      <c r="Z2571" t="n">
        <v>10</v>
      </c>
    </row>
    <row r="2572">
      <c r="A2572" t="n">
        <v>6</v>
      </c>
      <c r="B2572" t="n">
        <v>55</v>
      </c>
      <c r="C2572" t="inlineStr">
        <is>
          <t xml:space="preserve">CONCLUIDO	</t>
        </is>
      </c>
      <c r="D2572" t="n">
        <v>4.566</v>
      </c>
      <c r="E2572" t="n">
        <v>21.9</v>
      </c>
      <c r="F2572" t="n">
        <v>18.55</v>
      </c>
      <c r="G2572" t="n">
        <v>21</v>
      </c>
      <c r="H2572" t="n">
        <v>0.37</v>
      </c>
      <c r="I2572" t="n">
        <v>53</v>
      </c>
      <c r="J2572" t="n">
        <v>117.98</v>
      </c>
      <c r="K2572" t="n">
        <v>43.4</v>
      </c>
      <c r="L2572" t="n">
        <v>2.5</v>
      </c>
      <c r="M2572" t="n">
        <v>51</v>
      </c>
      <c r="N2572" t="n">
        <v>17.08</v>
      </c>
      <c r="O2572" t="n">
        <v>14785.31</v>
      </c>
      <c r="P2572" t="n">
        <v>178.35</v>
      </c>
      <c r="Q2572" t="n">
        <v>444.56</v>
      </c>
      <c r="R2572" t="n">
        <v>101.96</v>
      </c>
      <c r="S2572" t="n">
        <v>48.21</v>
      </c>
      <c r="T2572" t="n">
        <v>20720.68</v>
      </c>
      <c r="U2572" t="n">
        <v>0.47</v>
      </c>
      <c r="V2572" t="n">
        <v>0.74</v>
      </c>
      <c r="W2572" t="n">
        <v>0.23</v>
      </c>
      <c r="X2572" t="n">
        <v>1.27</v>
      </c>
      <c r="Y2572" t="n">
        <v>1</v>
      </c>
      <c r="Z2572" t="n">
        <v>10</v>
      </c>
    </row>
    <row r="2573">
      <c r="A2573" t="n">
        <v>7</v>
      </c>
      <c r="B2573" t="n">
        <v>55</v>
      </c>
      <c r="C2573" t="inlineStr">
        <is>
          <t xml:space="preserve">CONCLUIDO	</t>
        </is>
      </c>
      <c r="D2573" t="n">
        <v>4.5593</v>
      </c>
      <c r="E2573" t="n">
        <v>21.93</v>
      </c>
      <c r="F2573" t="n">
        <v>18.7</v>
      </c>
      <c r="G2573" t="n">
        <v>23.38</v>
      </c>
      <c r="H2573" t="n">
        <v>0.41</v>
      </c>
      <c r="I2573" t="n">
        <v>48</v>
      </c>
      <c r="J2573" t="n">
        <v>118.31</v>
      </c>
      <c r="K2573" t="n">
        <v>43.4</v>
      </c>
      <c r="L2573" t="n">
        <v>2.75</v>
      </c>
      <c r="M2573" t="n">
        <v>46</v>
      </c>
      <c r="N2573" t="n">
        <v>17.16</v>
      </c>
      <c r="O2573" t="n">
        <v>14825.26</v>
      </c>
      <c r="P2573" t="n">
        <v>179.29</v>
      </c>
      <c r="Q2573" t="n">
        <v>444.58</v>
      </c>
      <c r="R2573" t="n">
        <v>107.38</v>
      </c>
      <c r="S2573" t="n">
        <v>48.21</v>
      </c>
      <c r="T2573" t="n">
        <v>23453</v>
      </c>
      <c r="U2573" t="n">
        <v>0.45</v>
      </c>
      <c r="V2573" t="n">
        <v>0.73</v>
      </c>
      <c r="W2573" t="n">
        <v>0.24</v>
      </c>
      <c r="X2573" t="n">
        <v>1.43</v>
      </c>
      <c r="Y2573" t="n">
        <v>1</v>
      </c>
      <c r="Z2573" t="n">
        <v>10</v>
      </c>
    </row>
    <row r="2574">
      <c r="A2574" t="n">
        <v>8</v>
      </c>
      <c r="B2574" t="n">
        <v>55</v>
      </c>
      <c r="C2574" t="inlineStr">
        <is>
          <t xml:space="preserve">CONCLUIDO	</t>
        </is>
      </c>
      <c r="D2574" t="n">
        <v>4.6103</v>
      </c>
      <c r="E2574" t="n">
        <v>21.69</v>
      </c>
      <c r="F2574" t="n">
        <v>18.56</v>
      </c>
      <c r="G2574" t="n">
        <v>25.3</v>
      </c>
      <c r="H2574" t="n">
        <v>0.45</v>
      </c>
      <c r="I2574" t="n">
        <v>44</v>
      </c>
      <c r="J2574" t="n">
        <v>118.63</v>
      </c>
      <c r="K2574" t="n">
        <v>43.4</v>
      </c>
      <c r="L2574" t="n">
        <v>3</v>
      </c>
      <c r="M2574" t="n">
        <v>42</v>
      </c>
      <c r="N2574" t="n">
        <v>17.23</v>
      </c>
      <c r="O2574" t="n">
        <v>14865.24</v>
      </c>
      <c r="P2574" t="n">
        <v>177.19</v>
      </c>
      <c r="Q2574" t="n">
        <v>444.56</v>
      </c>
      <c r="R2574" t="n">
        <v>102.4</v>
      </c>
      <c r="S2574" t="n">
        <v>48.21</v>
      </c>
      <c r="T2574" t="n">
        <v>20984.99</v>
      </c>
      <c r="U2574" t="n">
        <v>0.47</v>
      </c>
      <c r="V2574" t="n">
        <v>0.74</v>
      </c>
      <c r="W2574" t="n">
        <v>0.23</v>
      </c>
      <c r="X2574" t="n">
        <v>1.28</v>
      </c>
      <c r="Y2574" t="n">
        <v>1</v>
      </c>
      <c r="Z2574" t="n">
        <v>10</v>
      </c>
    </row>
    <row r="2575">
      <c r="A2575" t="n">
        <v>9</v>
      </c>
      <c r="B2575" t="n">
        <v>55</v>
      </c>
      <c r="C2575" t="inlineStr">
        <is>
          <t xml:space="preserve">CONCLUIDO	</t>
        </is>
      </c>
      <c r="D2575" t="n">
        <v>4.6642</v>
      </c>
      <c r="E2575" t="n">
        <v>21.44</v>
      </c>
      <c r="F2575" t="n">
        <v>18.4</v>
      </c>
      <c r="G2575" t="n">
        <v>27.6</v>
      </c>
      <c r="H2575" t="n">
        <v>0.48</v>
      </c>
      <c r="I2575" t="n">
        <v>40</v>
      </c>
      <c r="J2575" t="n">
        <v>118.96</v>
      </c>
      <c r="K2575" t="n">
        <v>43.4</v>
      </c>
      <c r="L2575" t="n">
        <v>3.25</v>
      </c>
      <c r="M2575" t="n">
        <v>38</v>
      </c>
      <c r="N2575" t="n">
        <v>17.31</v>
      </c>
      <c r="O2575" t="n">
        <v>14905.25</v>
      </c>
      <c r="P2575" t="n">
        <v>175.16</v>
      </c>
      <c r="Q2575" t="n">
        <v>444.55</v>
      </c>
      <c r="R2575" t="n">
        <v>97.20999999999999</v>
      </c>
      <c r="S2575" t="n">
        <v>48.21</v>
      </c>
      <c r="T2575" t="n">
        <v>18407.57</v>
      </c>
      <c r="U2575" t="n">
        <v>0.5</v>
      </c>
      <c r="V2575" t="n">
        <v>0.74</v>
      </c>
      <c r="W2575" t="n">
        <v>0.23</v>
      </c>
      <c r="X2575" t="n">
        <v>1.12</v>
      </c>
      <c r="Y2575" t="n">
        <v>1</v>
      </c>
      <c r="Z2575" t="n">
        <v>10</v>
      </c>
    </row>
    <row r="2576">
      <c r="A2576" t="n">
        <v>10</v>
      </c>
      <c r="B2576" t="n">
        <v>55</v>
      </c>
      <c r="C2576" t="inlineStr">
        <is>
          <t xml:space="preserve">CONCLUIDO	</t>
        </is>
      </c>
      <c r="D2576" t="n">
        <v>4.698</v>
      </c>
      <c r="E2576" t="n">
        <v>21.29</v>
      </c>
      <c r="F2576" t="n">
        <v>18.32</v>
      </c>
      <c r="G2576" t="n">
        <v>29.7</v>
      </c>
      <c r="H2576" t="n">
        <v>0.52</v>
      </c>
      <c r="I2576" t="n">
        <v>37</v>
      </c>
      <c r="J2576" t="n">
        <v>119.28</v>
      </c>
      <c r="K2576" t="n">
        <v>43.4</v>
      </c>
      <c r="L2576" t="n">
        <v>3.5</v>
      </c>
      <c r="M2576" t="n">
        <v>35</v>
      </c>
      <c r="N2576" t="n">
        <v>17.38</v>
      </c>
      <c r="O2576" t="n">
        <v>14945.29</v>
      </c>
      <c r="P2576" t="n">
        <v>173.44</v>
      </c>
      <c r="Q2576" t="n">
        <v>444.55</v>
      </c>
      <c r="R2576" t="n">
        <v>94.53</v>
      </c>
      <c r="S2576" t="n">
        <v>48.21</v>
      </c>
      <c r="T2576" t="n">
        <v>17085.16</v>
      </c>
      <c r="U2576" t="n">
        <v>0.51</v>
      </c>
      <c r="V2576" t="n">
        <v>0.74</v>
      </c>
      <c r="W2576" t="n">
        <v>0.23</v>
      </c>
      <c r="X2576" t="n">
        <v>1.04</v>
      </c>
      <c r="Y2576" t="n">
        <v>1</v>
      </c>
      <c r="Z2576" t="n">
        <v>10</v>
      </c>
    </row>
    <row r="2577">
      <c r="A2577" t="n">
        <v>11</v>
      </c>
      <c r="B2577" t="n">
        <v>55</v>
      </c>
      <c r="C2577" t="inlineStr">
        <is>
          <t xml:space="preserve">CONCLUIDO	</t>
        </is>
      </c>
      <c r="D2577" t="n">
        <v>4.7385</v>
      </c>
      <c r="E2577" t="n">
        <v>21.1</v>
      </c>
      <c r="F2577" t="n">
        <v>18.21</v>
      </c>
      <c r="G2577" t="n">
        <v>32.13</v>
      </c>
      <c r="H2577" t="n">
        <v>0.55</v>
      </c>
      <c r="I2577" t="n">
        <v>34</v>
      </c>
      <c r="J2577" t="n">
        <v>119.61</v>
      </c>
      <c r="K2577" t="n">
        <v>43.4</v>
      </c>
      <c r="L2577" t="n">
        <v>3.75</v>
      </c>
      <c r="M2577" t="n">
        <v>32</v>
      </c>
      <c r="N2577" t="n">
        <v>17.46</v>
      </c>
      <c r="O2577" t="n">
        <v>14985.35</v>
      </c>
      <c r="P2577" t="n">
        <v>171.74</v>
      </c>
      <c r="Q2577" t="n">
        <v>444.55</v>
      </c>
      <c r="R2577" t="n">
        <v>90.90000000000001</v>
      </c>
      <c r="S2577" t="n">
        <v>48.21</v>
      </c>
      <c r="T2577" t="n">
        <v>15284.73</v>
      </c>
      <c r="U2577" t="n">
        <v>0.53</v>
      </c>
      <c r="V2577" t="n">
        <v>0.75</v>
      </c>
      <c r="W2577" t="n">
        <v>0.22</v>
      </c>
      <c r="X2577" t="n">
        <v>0.93</v>
      </c>
      <c r="Y2577" t="n">
        <v>1</v>
      </c>
      <c r="Z2577" t="n">
        <v>10</v>
      </c>
    </row>
    <row r="2578">
      <c r="A2578" t="n">
        <v>12</v>
      </c>
      <c r="B2578" t="n">
        <v>55</v>
      </c>
      <c r="C2578" t="inlineStr">
        <is>
          <t xml:space="preserve">CONCLUIDO	</t>
        </is>
      </c>
      <c r="D2578" t="n">
        <v>4.763</v>
      </c>
      <c r="E2578" t="n">
        <v>21</v>
      </c>
      <c r="F2578" t="n">
        <v>18.15</v>
      </c>
      <c r="G2578" t="n">
        <v>34.02</v>
      </c>
      <c r="H2578" t="n">
        <v>0.59</v>
      </c>
      <c r="I2578" t="n">
        <v>32</v>
      </c>
      <c r="J2578" t="n">
        <v>119.93</v>
      </c>
      <c r="K2578" t="n">
        <v>43.4</v>
      </c>
      <c r="L2578" t="n">
        <v>4</v>
      </c>
      <c r="M2578" t="n">
        <v>30</v>
      </c>
      <c r="N2578" t="n">
        <v>17.53</v>
      </c>
      <c r="O2578" t="n">
        <v>15025.44</v>
      </c>
      <c r="P2578" t="n">
        <v>170.49</v>
      </c>
      <c r="Q2578" t="n">
        <v>444.55</v>
      </c>
      <c r="R2578" t="n">
        <v>89.06</v>
      </c>
      <c r="S2578" t="n">
        <v>48.21</v>
      </c>
      <c r="T2578" t="n">
        <v>14373.57</v>
      </c>
      <c r="U2578" t="n">
        <v>0.54</v>
      </c>
      <c r="V2578" t="n">
        <v>0.75</v>
      </c>
      <c r="W2578" t="n">
        <v>0.21</v>
      </c>
      <c r="X2578" t="n">
        <v>0.87</v>
      </c>
      <c r="Y2578" t="n">
        <v>1</v>
      </c>
      <c r="Z2578" t="n">
        <v>10</v>
      </c>
    </row>
    <row r="2579">
      <c r="A2579" t="n">
        <v>13</v>
      </c>
      <c r="B2579" t="n">
        <v>55</v>
      </c>
      <c r="C2579" t="inlineStr">
        <is>
          <t xml:space="preserve">CONCLUIDO	</t>
        </is>
      </c>
      <c r="D2579" t="n">
        <v>4.7855</v>
      </c>
      <c r="E2579" t="n">
        <v>20.9</v>
      </c>
      <c r="F2579" t="n">
        <v>18.1</v>
      </c>
      <c r="G2579" t="n">
        <v>36.19</v>
      </c>
      <c r="H2579" t="n">
        <v>0.62</v>
      </c>
      <c r="I2579" t="n">
        <v>30</v>
      </c>
      <c r="J2579" t="n">
        <v>120.26</v>
      </c>
      <c r="K2579" t="n">
        <v>43.4</v>
      </c>
      <c r="L2579" t="n">
        <v>4.25</v>
      </c>
      <c r="M2579" t="n">
        <v>28</v>
      </c>
      <c r="N2579" t="n">
        <v>17.61</v>
      </c>
      <c r="O2579" t="n">
        <v>15065.56</v>
      </c>
      <c r="P2579" t="n">
        <v>169.32</v>
      </c>
      <c r="Q2579" t="n">
        <v>444.6</v>
      </c>
      <c r="R2579" t="n">
        <v>87.23</v>
      </c>
      <c r="S2579" t="n">
        <v>48.21</v>
      </c>
      <c r="T2579" t="n">
        <v>13468.57</v>
      </c>
      <c r="U2579" t="n">
        <v>0.55</v>
      </c>
      <c r="V2579" t="n">
        <v>0.75</v>
      </c>
      <c r="W2579" t="n">
        <v>0.21</v>
      </c>
      <c r="X2579" t="n">
        <v>0.82</v>
      </c>
      <c r="Y2579" t="n">
        <v>1</v>
      </c>
      <c r="Z2579" t="n">
        <v>10</v>
      </c>
    </row>
    <row r="2580">
      <c r="A2580" t="n">
        <v>14</v>
      </c>
      <c r="B2580" t="n">
        <v>55</v>
      </c>
      <c r="C2580" t="inlineStr">
        <is>
          <t xml:space="preserve">CONCLUIDO	</t>
        </is>
      </c>
      <c r="D2580" t="n">
        <v>4.8162</v>
      </c>
      <c r="E2580" t="n">
        <v>20.76</v>
      </c>
      <c r="F2580" t="n">
        <v>18.01</v>
      </c>
      <c r="G2580" t="n">
        <v>38.59</v>
      </c>
      <c r="H2580" t="n">
        <v>0.66</v>
      </c>
      <c r="I2580" t="n">
        <v>28</v>
      </c>
      <c r="J2580" t="n">
        <v>120.58</v>
      </c>
      <c r="K2580" t="n">
        <v>43.4</v>
      </c>
      <c r="L2580" t="n">
        <v>4.5</v>
      </c>
      <c r="M2580" t="n">
        <v>26</v>
      </c>
      <c r="N2580" t="n">
        <v>17.68</v>
      </c>
      <c r="O2580" t="n">
        <v>15105.7</v>
      </c>
      <c r="P2580" t="n">
        <v>167.61</v>
      </c>
      <c r="Q2580" t="n">
        <v>444.58</v>
      </c>
      <c r="R2580" t="n">
        <v>84.39</v>
      </c>
      <c r="S2580" t="n">
        <v>48.21</v>
      </c>
      <c r="T2580" t="n">
        <v>12061.45</v>
      </c>
      <c r="U2580" t="n">
        <v>0.57</v>
      </c>
      <c r="V2580" t="n">
        <v>0.76</v>
      </c>
      <c r="W2580" t="n">
        <v>0.21</v>
      </c>
      <c r="X2580" t="n">
        <v>0.73</v>
      </c>
      <c r="Y2580" t="n">
        <v>1</v>
      </c>
      <c r="Z2580" t="n">
        <v>10</v>
      </c>
    </row>
    <row r="2581">
      <c r="A2581" t="n">
        <v>15</v>
      </c>
      <c r="B2581" t="n">
        <v>55</v>
      </c>
      <c r="C2581" t="inlineStr">
        <is>
          <t xml:space="preserve">CONCLUIDO	</t>
        </is>
      </c>
      <c r="D2581" t="n">
        <v>4.8374</v>
      </c>
      <c r="E2581" t="n">
        <v>20.67</v>
      </c>
      <c r="F2581" t="n">
        <v>17.94</v>
      </c>
      <c r="G2581" t="n">
        <v>39.87</v>
      </c>
      <c r="H2581" t="n">
        <v>0.6899999999999999</v>
      </c>
      <c r="I2581" t="n">
        <v>27</v>
      </c>
      <c r="J2581" t="n">
        <v>120.91</v>
      </c>
      <c r="K2581" t="n">
        <v>43.4</v>
      </c>
      <c r="L2581" t="n">
        <v>4.75</v>
      </c>
      <c r="M2581" t="n">
        <v>25</v>
      </c>
      <c r="N2581" t="n">
        <v>17.76</v>
      </c>
      <c r="O2581" t="n">
        <v>15145.88</v>
      </c>
      <c r="P2581" t="n">
        <v>166.24</v>
      </c>
      <c r="Q2581" t="n">
        <v>444.55</v>
      </c>
      <c r="R2581" t="n">
        <v>82.63</v>
      </c>
      <c r="S2581" t="n">
        <v>48.21</v>
      </c>
      <c r="T2581" t="n">
        <v>11183.59</v>
      </c>
      <c r="U2581" t="n">
        <v>0.58</v>
      </c>
      <c r="V2581" t="n">
        <v>0.76</v>
      </c>
      <c r="W2581" t="n">
        <v>0.19</v>
      </c>
      <c r="X2581" t="n">
        <v>0.67</v>
      </c>
      <c r="Y2581" t="n">
        <v>1</v>
      </c>
      <c r="Z2581" t="n">
        <v>10</v>
      </c>
    </row>
    <row r="2582">
      <c r="A2582" t="n">
        <v>16</v>
      </c>
      <c r="B2582" t="n">
        <v>55</v>
      </c>
      <c r="C2582" t="inlineStr">
        <is>
          <t xml:space="preserve">CONCLUIDO	</t>
        </is>
      </c>
      <c r="D2582" t="n">
        <v>4.8392</v>
      </c>
      <c r="E2582" t="n">
        <v>20.66</v>
      </c>
      <c r="F2582" t="n">
        <v>17.98</v>
      </c>
      <c r="G2582" t="n">
        <v>43.16</v>
      </c>
      <c r="H2582" t="n">
        <v>0.73</v>
      </c>
      <c r="I2582" t="n">
        <v>25</v>
      </c>
      <c r="J2582" t="n">
        <v>121.23</v>
      </c>
      <c r="K2582" t="n">
        <v>43.4</v>
      </c>
      <c r="L2582" t="n">
        <v>5</v>
      </c>
      <c r="M2582" t="n">
        <v>23</v>
      </c>
      <c r="N2582" t="n">
        <v>17.83</v>
      </c>
      <c r="O2582" t="n">
        <v>15186.08</v>
      </c>
      <c r="P2582" t="n">
        <v>166.14</v>
      </c>
      <c r="Q2582" t="n">
        <v>444.59</v>
      </c>
      <c r="R2582" t="n">
        <v>83.86</v>
      </c>
      <c r="S2582" t="n">
        <v>48.21</v>
      </c>
      <c r="T2582" t="n">
        <v>11809.79</v>
      </c>
      <c r="U2582" t="n">
        <v>0.57</v>
      </c>
      <c r="V2582" t="n">
        <v>0.76</v>
      </c>
      <c r="W2582" t="n">
        <v>0.2</v>
      </c>
      <c r="X2582" t="n">
        <v>0.71</v>
      </c>
      <c r="Y2582" t="n">
        <v>1</v>
      </c>
      <c r="Z2582" t="n">
        <v>10</v>
      </c>
    </row>
    <row r="2583">
      <c r="A2583" t="n">
        <v>17</v>
      </c>
      <c r="B2583" t="n">
        <v>55</v>
      </c>
      <c r="C2583" t="inlineStr">
        <is>
          <t xml:space="preserve">CONCLUIDO	</t>
        </is>
      </c>
      <c r="D2583" t="n">
        <v>4.8518</v>
      </c>
      <c r="E2583" t="n">
        <v>20.61</v>
      </c>
      <c r="F2583" t="n">
        <v>17.95</v>
      </c>
      <c r="G2583" t="n">
        <v>44.88</v>
      </c>
      <c r="H2583" t="n">
        <v>0.76</v>
      </c>
      <c r="I2583" t="n">
        <v>24</v>
      </c>
      <c r="J2583" t="n">
        <v>121.56</v>
      </c>
      <c r="K2583" t="n">
        <v>43.4</v>
      </c>
      <c r="L2583" t="n">
        <v>5.25</v>
      </c>
      <c r="M2583" t="n">
        <v>22</v>
      </c>
      <c r="N2583" t="n">
        <v>17.91</v>
      </c>
      <c r="O2583" t="n">
        <v>15226.31</v>
      </c>
      <c r="P2583" t="n">
        <v>165.3</v>
      </c>
      <c r="Q2583" t="n">
        <v>444.56</v>
      </c>
      <c r="R2583" t="n">
        <v>82.63</v>
      </c>
      <c r="S2583" t="n">
        <v>48.21</v>
      </c>
      <c r="T2583" t="n">
        <v>11200.22</v>
      </c>
      <c r="U2583" t="n">
        <v>0.58</v>
      </c>
      <c r="V2583" t="n">
        <v>0.76</v>
      </c>
      <c r="W2583" t="n">
        <v>0.2</v>
      </c>
      <c r="X2583" t="n">
        <v>0.68</v>
      </c>
      <c r="Y2583" t="n">
        <v>1</v>
      </c>
      <c r="Z2583" t="n">
        <v>10</v>
      </c>
    </row>
    <row r="2584">
      <c r="A2584" t="n">
        <v>18</v>
      </c>
      <c r="B2584" t="n">
        <v>55</v>
      </c>
      <c r="C2584" t="inlineStr">
        <is>
          <t xml:space="preserve">CONCLUIDO	</t>
        </is>
      </c>
      <c r="D2584" t="n">
        <v>4.8674</v>
      </c>
      <c r="E2584" t="n">
        <v>20.54</v>
      </c>
      <c r="F2584" t="n">
        <v>17.91</v>
      </c>
      <c r="G2584" t="n">
        <v>46.73</v>
      </c>
      <c r="H2584" t="n">
        <v>0.8</v>
      </c>
      <c r="I2584" t="n">
        <v>23</v>
      </c>
      <c r="J2584" t="n">
        <v>121.89</v>
      </c>
      <c r="K2584" t="n">
        <v>43.4</v>
      </c>
      <c r="L2584" t="n">
        <v>5.5</v>
      </c>
      <c r="M2584" t="n">
        <v>21</v>
      </c>
      <c r="N2584" t="n">
        <v>17.99</v>
      </c>
      <c r="O2584" t="n">
        <v>15266.56</v>
      </c>
      <c r="P2584" t="n">
        <v>163.93</v>
      </c>
      <c r="Q2584" t="n">
        <v>444.55</v>
      </c>
      <c r="R2584" t="n">
        <v>81.43000000000001</v>
      </c>
      <c r="S2584" t="n">
        <v>48.21</v>
      </c>
      <c r="T2584" t="n">
        <v>10605.84</v>
      </c>
      <c r="U2584" t="n">
        <v>0.59</v>
      </c>
      <c r="V2584" t="n">
        <v>0.76</v>
      </c>
      <c r="W2584" t="n">
        <v>0.2</v>
      </c>
      <c r="X2584" t="n">
        <v>0.63</v>
      </c>
      <c r="Y2584" t="n">
        <v>1</v>
      </c>
      <c r="Z2584" t="n">
        <v>10</v>
      </c>
    </row>
    <row r="2585">
      <c r="A2585" t="n">
        <v>19</v>
      </c>
      <c r="B2585" t="n">
        <v>55</v>
      </c>
      <c r="C2585" t="inlineStr">
        <is>
          <t xml:space="preserve">CONCLUIDO	</t>
        </is>
      </c>
      <c r="D2585" t="n">
        <v>4.8782</v>
      </c>
      <c r="E2585" t="n">
        <v>20.5</v>
      </c>
      <c r="F2585" t="n">
        <v>17.89</v>
      </c>
      <c r="G2585" t="n">
        <v>48.79</v>
      </c>
      <c r="H2585" t="n">
        <v>0.83</v>
      </c>
      <c r="I2585" t="n">
        <v>22</v>
      </c>
      <c r="J2585" t="n">
        <v>122.21</v>
      </c>
      <c r="K2585" t="n">
        <v>43.4</v>
      </c>
      <c r="L2585" t="n">
        <v>5.75</v>
      </c>
      <c r="M2585" t="n">
        <v>20</v>
      </c>
      <c r="N2585" t="n">
        <v>18.06</v>
      </c>
      <c r="O2585" t="n">
        <v>15306.85</v>
      </c>
      <c r="P2585" t="n">
        <v>162.82</v>
      </c>
      <c r="Q2585" t="n">
        <v>444.56</v>
      </c>
      <c r="R2585" t="n">
        <v>80.70999999999999</v>
      </c>
      <c r="S2585" t="n">
        <v>48.21</v>
      </c>
      <c r="T2585" t="n">
        <v>10249.77</v>
      </c>
      <c r="U2585" t="n">
        <v>0.6</v>
      </c>
      <c r="V2585" t="n">
        <v>0.76</v>
      </c>
      <c r="W2585" t="n">
        <v>0.2</v>
      </c>
      <c r="X2585" t="n">
        <v>0.61</v>
      </c>
      <c r="Y2585" t="n">
        <v>1</v>
      </c>
      <c r="Z2585" t="n">
        <v>10</v>
      </c>
    </row>
    <row r="2586">
      <c r="A2586" t="n">
        <v>20</v>
      </c>
      <c r="B2586" t="n">
        <v>55</v>
      </c>
      <c r="C2586" t="inlineStr">
        <is>
          <t xml:space="preserve">CONCLUIDO	</t>
        </is>
      </c>
      <c r="D2586" t="n">
        <v>4.8944</v>
      </c>
      <c r="E2586" t="n">
        <v>20.43</v>
      </c>
      <c r="F2586" t="n">
        <v>17.85</v>
      </c>
      <c r="G2586" t="n">
        <v>50.99</v>
      </c>
      <c r="H2586" t="n">
        <v>0.86</v>
      </c>
      <c r="I2586" t="n">
        <v>21</v>
      </c>
      <c r="J2586" t="n">
        <v>122.54</v>
      </c>
      <c r="K2586" t="n">
        <v>43.4</v>
      </c>
      <c r="L2586" t="n">
        <v>6</v>
      </c>
      <c r="M2586" t="n">
        <v>19</v>
      </c>
      <c r="N2586" t="n">
        <v>18.14</v>
      </c>
      <c r="O2586" t="n">
        <v>15347.16</v>
      </c>
      <c r="P2586" t="n">
        <v>161.96</v>
      </c>
      <c r="Q2586" t="n">
        <v>444.58</v>
      </c>
      <c r="R2586" t="n">
        <v>79.19</v>
      </c>
      <c r="S2586" t="n">
        <v>48.21</v>
      </c>
      <c r="T2586" t="n">
        <v>9493.620000000001</v>
      </c>
      <c r="U2586" t="n">
        <v>0.61</v>
      </c>
      <c r="V2586" t="n">
        <v>0.76</v>
      </c>
      <c r="W2586" t="n">
        <v>0.2</v>
      </c>
      <c r="X2586" t="n">
        <v>0.57</v>
      </c>
      <c r="Y2586" t="n">
        <v>1</v>
      </c>
      <c r="Z2586" t="n">
        <v>10</v>
      </c>
    </row>
    <row r="2587">
      <c r="A2587" t="n">
        <v>21</v>
      </c>
      <c r="B2587" t="n">
        <v>55</v>
      </c>
      <c r="C2587" t="inlineStr">
        <is>
          <t xml:space="preserve">CONCLUIDO	</t>
        </is>
      </c>
      <c r="D2587" t="n">
        <v>4.9099</v>
      </c>
      <c r="E2587" t="n">
        <v>20.37</v>
      </c>
      <c r="F2587" t="n">
        <v>17.8</v>
      </c>
      <c r="G2587" t="n">
        <v>53.41</v>
      </c>
      <c r="H2587" t="n">
        <v>0.9</v>
      </c>
      <c r="I2587" t="n">
        <v>20</v>
      </c>
      <c r="J2587" t="n">
        <v>122.87</v>
      </c>
      <c r="K2587" t="n">
        <v>43.4</v>
      </c>
      <c r="L2587" t="n">
        <v>6.25</v>
      </c>
      <c r="M2587" t="n">
        <v>18</v>
      </c>
      <c r="N2587" t="n">
        <v>18.22</v>
      </c>
      <c r="O2587" t="n">
        <v>15387.5</v>
      </c>
      <c r="P2587" t="n">
        <v>160.88</v>
      </c>
      <c r="Q2587" t="n">
        <v>444.55</v>
      </c>
      <c r="R2587" t="n">
        <v>77.75</v>
      </c>
      <c r="S2587" t="n">
        <v>48.21</v>
      </c>
      <c r="T2587" t="n">
        <v>8781.73</v>
      </c>
      <c r="U2587" t="n">
        <v>0.62</v>
      </c>
      <c r="V2587" t="n">
        <v>0.77</v>
      </c>
      <c r="W2587" t="n">
        <v>0.2</v>
      </c>
      <c r="X2587" t="n">
        <v>0.53</v>
      </c>
      <c r="Y2587" t="n">
        <v>1</v>
      </c>
      <c r="Z2587" t="n">
        <v>10</v>
      </c>
    </row>
    <row r="2588">
      <c r="A2588" t="n">
        <v>22</v>
      </c>
      <c r="B2588" t="n">
        <v>55</v>
      </c>
      <c r="C2588" t="inlineStr">
        <is>
          <t xml:space="preserve">CONCLUIDO	</t>
        </is>
      </c>
      <c r="D2588" t="n">
        <v>4.9223</v>
      </c>
      <c r="E2588" t="n">
        <v>20.32</v>
      </c>
      <c r="F2588" t="n">
        <v>17.78</v>
      </c>
      <c r="G2588" t="n">
        <v>56.14</v>
      </c>
      <c r="H2588" t="n">
        <v>0.93</v>
      </c>
      <c r="I2588" t="n">
        <v>19</v>
      </c>
      <c r="J2588" t="n">
        <v>123.19</v>
      </c>
      <c r="K2588" t="n">
        <v>43.4</v>
      </c>
      <c r="L2588" t="n">
        <v>6.5</v>
      </c>
      <c r="M2588" t="n">
        <v>17</v>
      </c>
      <c r="N2588" t="n">
        <v>18.29</v>
      </c>
      <c r="O2588" t="n">
        <v>15427.87</v>
      </c>
      <c r="P2588" t="n">
        <v>159.97</v>
      </c>
      <c r="Q2588" t="n">
        <v>444.58</v>
      </c>
      <c r="R2588" t="n">
        <v>76.79000000000001</v>
      </c>
      <c r="S2588" t="n">
        <v>48.21</v>
      </c>
      <c r="T2588" t="n">
        <v>8305.540000000001</v>
      </c>
      <c r="U2588" t="n">
        <v>0.63</v>
      </c>
      <c r="V2588" t="n">
        <v>0.77</v>
      </c>
      <c r="W2588" t="n">
        <v>0.2</v>
      </c>
      <c r="X2588" t="n">
        <v>0.5</v>
      </c>
      <c r="Y2588" t="n">
        <v>1</v>
      </c>
      <c r="Z2588" t="n">
        <v>10</v>
      </c>
    </row>
    <row r="2589">
      <c r="A2589" t="n">
        <v>23</v>
      </c>
      <c r="B2589" t="n">
        <v>55</v>
      </c>
      <c r="C2589" t="inlineStr">
        <is>
          <t xml:space="preserve">CONCLUIDO	</t>
        </is>
      </c>
      <c r="D2589" t="n">
        <v>4.9549</v>
      </c>
      <c r="E2589" t="n">
        <v>20.18</v>
      </c>
      <c r="F2589" t="n">
        <v>17.67</v>
      </c>
      <c r="G2589" t="n">
        <v>58.89</v>
      </c>
      <c r="H2589" t="n">
        <v>0.96</v>
      </c>
      <c r="I2589" t="n">
        <v>18</v>
      </c>
      <c r="J2589" t="n">
        <v>123.52</v>
      </c>
      <c r="K2589" t="n">
        <v>43.4</v>
      </c>
      <c r="L2589" t="n">
        <v>6.75</v>
      </c>
      <c r="M2589" t="n">
        <v>16</v>
      </c>
      <c r="N2589" t="n">
        <v>18.37</v>
      </c>
      <c r="O2589" t="n">
        <v>15468.27</v>
      </c>
      <c r="P2589" t="n">
        <v>157.67</v>
      </c>
      <c r="Q2589" t="n">
        <v>444.57</v>
      </c>
      <c r="R2589" t="n">
        <v>73.37</v>
      </c>
      <c r="S2589" t="n">
        <v>48.21</v>
      </c>
      <c r="T2589" t="n">
        <v>6600.5</v>
      </c>
      <c r="U2589" t="n">
        <v>0.66</v>
      </c>
      <c r="V2589" t="n">
        <v>0.77</v>
      </c>
      <c r="W2589" t="n">
        <v>0.18</v>
      </c>
      <c r="X2589" t="n">
        <v>0.39</v>
      </c>
      <c r="Y2589" t="n">
        <v>1</v>
      </c>
      <c r="Z2589" t="n">
        <v>10</v>
      </c>
    </row>
    <row r="2590">
      <c r="A2590" t="n">
        <v>24</v>
      </c>
      <c r="B2590" t="n">
        <v>55</v>
      </c>
      <c r="C2590" t="inlineStr">
        <is>
          <t xml:space="preserve">CONCLUIDO	</t>
        </is>
      </c>
      <c r="D2590" t="n">
        <v>4.9234</v>
      </c>
      <c r="E2590" t="n">
        <v>20.31</v>
      </c>
      <c r="F2590" t="n">
        <v>17.8</v>
      </c>
      <c r="G2590" t="n">
        <v>59.32</v>
      </c>
      <c r="H2590" t="n">
        <v>1</v>
      </c>
      <c r="I2590" t="n">
        <v>18</v>
      </c>
      <c r="J2590" t="n">
        <v>123.85</v>
      </c>
      <c r="K2590" t="n">
        <v>43.4</v>
      </c>
      <c r="L2590" t="n">
        <v>7</v>
      </c>
      <c r="M2590" t="n">
        <v>16</v>
      </c>
      <c r="N2590" t="n">
        <v>18.45</v>
      </c>
      <c r="O2590" t="n">
        <v>15508.69</v>
      </c>
      <c r="P2590" t="n">
        <v>158.22</v>
      </c>
      <c r="Q2590" t="n">
        <v>444.56</v>
      </c>
      <c r="R2590" t="n">
        <v>77.79000000000001</v>
      </c>
      <c r="S2590" t="n">
        <v>48.21</v>
      </c>
      <c r="T2590" t="n">
        <v>8810.09</v>
      </c>
      <c r="U2590" t="n">
        <v>0.62</v>
      </c>
      <c r="V2590" t="n">
        <v>0.77</v>
      </c>
      <c r="W2590" t="n">
        <v>0.19</v>
      </c>
      <c r="X2590" t="n">
        <v>0.52</v>
      </c>
      <c r="Y2590" t="n">
        <v>1</v>
      </c>
      <c r="Z2590" t="n">
        <v>10</v>
      </c>
    </row>
    <row r="2591">
      <c r="A2591" t="n">
        <v>25</v>
      </c>
      <c r="B2591" t="n">
        <v>55</v>
      </c>
      <c r="C2591" t="inlineStr">
        <is>
          <t xml:space="preserve">CONCLUIDO	</t>
        </is>
      </c>
      <c r="D2591" t="n">
        <v>4.9404</v>
      </c>
      <c r="E2591" t="n">
        <v>20.24</v>
      </c>
      <c r="F2591" t="n">
        <v>17.75</v>
      </c>
      <c r="G2591" t="n">
        <v>62.65</v>
      </c>
      <c r="H2591" t="n">
        <v>1.03</v>
      </c>
      <c r="I2591" t="n">
        <v>17</v>
      </c>
      <c r="J2591" t="n">
        <v>124.18</v>
      </c>
      <c r="K2591" t="n">
        <v>43.4</v>
      </c>
      <c r="L2591" t="n">
        <v>7.25</v>
      </c>
      <c r="M2591" t="n">
        <v>15</v>
      </c>
      <c r="N2591" t="n">
        <v>18.53</v>
      </c>
      <c r="O2591" t="n">
        <v>15549.15</v>
      </c>
      <c r="P2591" t="n">
        <v>157.48</v>
      </c>
      <c r="Q2591" t="n">
        <v>444.55</v>
      </c>
      <c r="R2591" t="n">
        <v>76.23999999999999</v>
      </c>
      <c r="S2591" t="n">
        <v>48.21</v>
      </c>
      <c r="T2591" t="n">
        <v>8038.01</v>
      </c>
      <c r="U2591" t="n">
        <v>0.63</v>
      </c>
      <c r="V2591" t="n">
        <v>0.77</v>
      </c>
      <c r="W2591" t="n">
        <v>0.19</v>
      </c>
      <c r="X2591" t="n">
        <v>0.47</v>
      </c>
      <c r="Y2591" t="n">
        <v>1</v>
      </c>
      <c r="Z2591" t="n">
        <v>10</v>
      </c>
    </row>
    <row r="2592">
      <c r="A2592" t="n">
        <v>26</v>
      </c>
      <c r="B2592" t="n">
        <v>55</v>
      </c>
      <c r="C2592" t="inlineStr">
        <is>
          <t xml:space="preserve">CONCLUIDO	</t>
        </is>
      </c>
      <c r="D2592" t="n">
        <v>4.9596</v>
      </c>
      <c r="E2592" t="n">
        <v>20.16</v>
      </c>
      <c r="F2592" t="n">
        <v>17.7</v>
      </c>
      <c r="G2592" t="n">
        <v>66.36</v>
      </c>
      <c r="H2592" t="n">
        <v>1.06</v>
      </c>
      <c r="I2592" t="n">
        <v>16</v>
      </c>
      <c r="J2592" t="n">
        <v>124.51</v>
      </c>
      <c r="K2592" t="n">
        <v>43.4</v>
      </c>
      <c r="L2592" t="n">
        <v>7.5</v>
      </c>
      <c r="M2592" t="n">
        <v>14</v>
      </c>
      <c r="N2592" t="n">
        <v>18.61</v>
      </c>
      <c r="O2592" t="n">
        <v>15589.63</v>
      </c>
      <c r="P2592" t="n">
        <v>155.45</v>
      </c>
      <c r="Q2592" t="n">
        <v>444.56</v>
      </c>
      <c r="R2592" t="n">
        <v>74.31999999999999</v>
      </c>
      <c r="S2592" t="n">
        <v>48.21</v>
      </c>
      <c r="T2592" t="n">
        <v>7086.16</v>
      </c>
      <c r="U2592" t="n">
        <v>0.65</v>
      </c>
      <c r="V2592" t="n">
        <v>0.77</v>
      </c>
      <c r="W2592" t="n">
        <v>0.19</v>
      </c>
      <c r="X2592" t="n">
        <v>0.42</v>
      </c>
      <c r="Y2592" t="n">
        <v>1</v>
      </c>
      <c r="Z2592" t="n">
        <v>10</v>
      </c>
    </row>
    <row r="2593">
      <c r="A2593" t="n">
        <v>27</v>
      </c>
      <c r="B2593" t="n">
        <v>55</v>
      </c>
      <c r="C2593" t="inlineStr">
        <is>
          <t xml:space="preserve">CONCLUIDO	</t>
        </is>
      </c>
      <c r="D2593" t="n">
        <v>4.9581</v>
      </c>
      <c r="E2593" t="n">
        <v>20.17</v>
      </c>
      <c r="F2593" t="n">
        <v>17.7</v>
      </c>
      <c r="G2593" t="n">
        <v>66.39</v>
      </c>
      <c r="H2593" t="n">
        <v>1.1</v>
      </c>
      <c r="I2593" t="n">
        <v>16</v>
      </c>
      <c r="J2593" t="n">
        <v>124.83</v>
      </c>
      <c r="K2593" t="n">
        <v>43.4</v>
      </c>
      <c r="L2593" t="n">
        <v>7.75</v>
      </c>
      <c r="M2593" t="n">
        <v>14</v>
      </c>
      <c r="N2593" t="n">
        <v>18.68</v>
      </c>
      <c r="O2593" t="n">
        <v>15630.14</v>
      </c>
      <c r="P2593" t="n">
        <v>155.12</v>
      </c>
      <c r="Q2593" t="n">
        <v>444.55</v>
      </c>
      <c r="R2593" t="n">
        <v>74.53</v>
      </c>
      <c r="S2593" t="n">
        <v>48.21</v>
      </c>
      <c r="T2593" t="n">
        <v>7190.9</v>
      </c>
      <c r="U2593" t="n">
        <v>0.65</v>
      </c>
      <c r="V2593" t="n">
        <v>0.77</v>
      </c>
      <c r="W2593" t="n">
        <v>0.19</v>
      </c>
      <c r="X2593" t="n">
        <v>0.43</v>
      </c>
      <c r="Y2593" t="n">
        <v>1</v>
      </c>
      <c r="Z2593" t="n">
        <v>10</v>
      </c>
    </row>
    <row r="2594">
      <c r="A2594" t="n">
        <v>28</v>
      </c>
      <c r="B2594" t="n">
        <v>55</v>
      </c>
      <c r="C2594" t="inlineStr">
        <is>
          <t xml:space="preserve">CONCLUIDO	</t>
        </is>
      </c>
      <c r="D2594" t="n">
        <v>4.9724</v>
      </c>
      <c r="E2594" t="n">
        <v>20.11</v>
      </c>
      <c r="F2594" t="n">
        <v>17.67</v>
      </c>
      <c r="G2594" t="n">
        <v>70.67</v>
      </c>
      <c r="H2594" t="n">
        <v>1.13</v>
      </c>
      <c r="I2594" t="n">
        <v>15</v>
      </c>
      <c r="J2594" t="n">
        <v>125.16</v>
      </c>
      <c r="K2594" t="n">
        <v>43.4</v>
      </c>
      <c r="L2594" t="n">
        <v>8</v>
      </c>
      <c r="M2594" t="n">
        <v>13</v>
      </c>
      <c r="N2594" t="n">
        <v>18.76</v>
      </c>
      <c r="O2594" t="n">
        <v>15670.68</v>
      </c>
      <c r="P2594" t="n">
        <v>154.17</v>
      </c>
      <c r="Q2594" t="n">
        <v>444.55</v>
      </c>
      <c r="R2594" t="n">
        <v>73.42</v>
      </c>
      <c r="S2594" t="n">
        <v>48.21</v>
      </c>
      <c r="T2594" t="n">
        <v>6641.54</v>
      </c>
      <c r="U2594" t="n">
        <v>0.66</v>
      </c>
      <c r="V2594" t="n">
        <v>0.77</v>
      </c>
      <c r="W2594" t="n">
        <v>0.19</v>
      </c>
      <c r="X2594" t="n">
        <v>0.39</v>
      </c>
      <c r="Y2594" t="n">
        <v>1</v>
      </c>
      <c r="Z2594" t="n">
        <v>10</v>
      </c>
    </row>
    <row r="2595">
      <c r="A2595" t="n">
        <v>29</v>
      </c>
      <c r="B2595" t="n">
        <v>55</v>
      </c>
      <c r="C2595" t="inlineStr">
        <is>
          <t xml:space="preserve">CONCLUIDO	</t>
        </is>
      </c>
      <c r="D2595" t="n">
        <v>4.9689</v>
      </c>
      <c r="E2595" t="n">
        <v>20.12</v>
      </c>
      <c r="F2595" t="n">
        <v>17.68</v>
      </c>
      <c r="G2595" t="n">
        <v>70.73</v>
      </c>
      <c r="H2595" t="n">
        <v>1.16</v>
      </c>
      <c r="I2595" t="n">
        <v>15</v>
      </c>
      <c r="J2595" t="n">
        <v>125.49</v>
      </c>
      <c r="K2595" t="n">
        <v>43.4</v>
      </c>
      <c r="L2595" t="n">
        <v>8.25</v>
      </c>
      <c r="M2595" t="n">
        <v>13</v>
      </c>
      <c r="N2595" t="n">
        <v>18.84</v>
      </c>
      <c r="O2595" t="n">
        <v>15711.24</v>
      </c>
      <c r="P2595" t="n">
        <v>153.34</v>
      </c>
      <c r="Q2595" t="n">
        <v>444.55</v>
      </c>
      <c r="R2595" t="n">
        <v>73.89</v>
      </c>
      <c r="S2595" t="n">
        <v>48.21</v>
      </c>
      <c r="T2595" t="n">
        <v>6875.47</v>
      </c>
      <c r="U2595" t="n">
        <v>0.65</v>
      </c>
      <c r="V2595" t="n">
        <v>0.77</v>
      </c>
      <c r="W2595" t="n">
        <v>0.19</v>
      </c>
      <c r="X2595" t="n">
        <v>0.41</v>
      </c>
      <c r="Y2595" t="n">
        <v>1</v>
      </c>
      <c r="Z2595" t="n">
        <v>10</v>
      </c>
    </row>
    <row r="2596">
      <c r="A2596" t="n">
        <v>30</v>
      </c>
      <c r="B2596" t="n">
        <v>55</v>
      </c>
      <c r="C2596" t="inlineStr">
        <is>
          <t xml:space="preserve">CONCLUIDO	</t>
        </is>
      </c>
      <c r="D2596" t="n">
        <v>4.9967</v>
      </c>
      <c r="E2596" t="n">
        <v>20.01</v>
      </c>
      <c r="F2596" t="n">
        <v>17.59</v>
      </c>
      <c r="G2596" t="n">
        <v>75.41</v>
      </c>
      <c r="H2596" t="n">
        <v>1.19</v>
      </c>
      <c r="I2596" t="n">
        <v>14</v>
      </c>
      <c r="J2596" t="n">
        <v>125.82</v>
      </c>
      <c r="K2596" t="n">
        <v>43.4</v>
      </c>
      <c r="L2596" t="n">
        <v>8.5</v>
      </c>
      <c r="M2596" t="n">
        <v>12</v>
      </c>
      <c r="N2596" t="n">
        <v>18.92</v>
      </c>
      <c r="O2596" t="n">
        <v>15751.84</v>
      </c>
      <c r="P2596" t="n">
        <v>152.15</v>
      </c>
      <c r="Q2596" t="n">
        <v>444.57</v>
      </c>
      <c r="R2596" t="n">
        <v>70.76000000000001</v>
      </c>
      <c r="S2596" t="n">
        <v>48.21</v>
      </c>
      <c r="T2596" t="n">
        <v>5315.4</v>
      </c>
      <c r="U2596" t="n">
        <v>0.68</v>
      </c>
      <c r="V2596" t="n">
        <v>0.78</v>
      </c>
      <c r="W2596" t="n">
        <v>0.19</v>
      </c>
      <c r="X2596" t="n">
        <v>0.32</v>
      </c>
      <c r="Y2596" t="n">
        <v>1</v>
      </c>
      <c r="Z2596" t="n">
        <v>10</v>
      </c>
    </row>
    <row r="2597">
      <c r="A2597" t="n">
        <v>31</v>
      </c>
      <c r="B2597" t="n">
        <v>55</v>
      </c>
      <c r="C2597" t="inlineStr">
        <is>
          <t xml:space="preserve">CONCLUIDO	</t>
        </is>
      </c>
      <c r="D2597" t="n">
        <v>4.9688</v>
      </c>
      <c r="E2597" t="n">
        <v>20.13</v>
      </c>
      <c r="F2597" t="n">
        <v>17.71</v>
      </c>
      <c r="G2597" t="n">
        <v>75.89</v>
      </c>
      <c r="H2597" t="n">
        <v>1.22</v>
      </c>
      <c r="I2597" t="n">
        <v>14</v>
      </c>
      <c r="J2597" t="n">
        <v>126.15</v>
      </c>
      <c r="K2597" t="n">
        <v>43.4</v>
      </c>
      <c r="L2597" t="n">
        <v>8.75</v>
      </c>
      <c r="M2597" t="n">
        <v>12</v>
      </c>
      <c r="N2597" t="n">
        <v>19</v>
      </c>
      <c r="O2597" t="n">
        <v>15792.46</v>
      </c>
      <c r="P2597" t="n">
        <v>152.51</v>
      </c>
      <c r="Q2597" t="n">
        <v>444.55</v>
      </c>
      <c r="R2597" t="n">
        <v>75.06</v>
      </c>
      <c r="S2597" t="n">
        <v>48.21</v>
      </c>
      <c r="T2597" t="n">
        <v>7466.93</v>
      </c>
      <c r="U2597" t="n">
        <v>0.64</v>
      </c>
      <c r="V2597" t="n">
        <v>0.77</v>
      </c>
      <c r="W2597" t="n">
        <v>0.18</v>
      </c>
      <c r="X2597" t="n">
        <v>0.43</v>
      </c>
      <c r="Y2597" t="n">
        <v>1</v>
      </c>
      <c r="Z2597" t="n">
        <v>10</v>
      </c>
    </row>
    <row r="2598">
      <c r="A2598" t="n">
        <v>32</v>
      </c>
      <c r="B2598" t="n">
        <v>55</v>
      </c>
      <c r="C2598" t="inlineStr">
        <is>
          <t xml:space="preserve">CONCLUIDO	</t>
        </is>
      </c>
      <c r="D2598" t="n">
        <v>4.9963</v>
      </c>
      <c r="E2598" t="n">
        <v>20.02</v>
      </c>
      <c r="F2598" t="n">
        <v>17.62</v>
      </c>
      <c r="G2598" t="n">
        <v>81.31999999999999</v>
      </c>
      <c r="H2598" t="n">
        <v>1.26</v>
      </c>
      <c r="I2598" t="n">
        <v>13</v>
      </c>
      <c r="J2598" t="n">
        <v>126.48</v>
      </c>
      <c r="K2598" t="n">
        <v>43.4</v>
      </c>
      <c r="L2598" t="n">
        <v>9</v>
      </c>
      <c r="M2598" t="n">
        <v>11</v>
      </c>
      <c r="N2598" t="n">
        <v>19.08</v>
      </c>
      <c r="O2598" t="n">
        <v>15833.12</v>
      </c>
      <c r="P2598" t="n">
        <v>150.11</v>
      </c>
      <c r="Q2598" t="n">
        <v>444.55</v>
      </c>
      <c r="R2598" t="n">
        <v>71.81</v>
      </c>
      <c r="S2598" t="n">
        <v>48.21</v>
      </c>
      <c r="T2598" t="n">
        <v>5845.95</v>
      </c>
      <c r="U2598" t="n">
        <v>0.67</v>
      </c>
      <c r="V2598" t="n">
        <v>0.77</v>
      </c>
      <c r="W2598" t="n">
        <v>0.18</v>
      </c>
      <c r="X2598" t="n">
        <v>0.34</v>
      </c>
      <c r="Y2598" t="n">
        <v>1</v>
      </c>
      <c r="Z2598" t="n">
        <v>10</v>
      </c>
    </row>
    <row r="2599">
      <c r="A2599" t="n">
        <v>33</v>
      </c>
      <c r="B2599" t="n">
        <v>55</v>
      </c>
      <c r="C2599" t="inlineStr">
        <is>
          <t xml:space="preserve">CONCLUIDO	</t>
        </is>
      </c>
      <c r="D2599" t="n">
        <v>4.9999</v>
      </c>
      <c r="E2599" t="n">
        <v>20</v>
      </c>
      <c r="F2599" t="n">
        <v>17.61</v>
      </c>
      <c r="G2599" t="n">
        <v>81.26000000000001</v>
      </c>
      <c r="H2599" t="n">
        <v>1.29</v>
      </c>
      <c r="I2599" t="n">
        <v>13</v>
      </c>
      <c r="J2599" t="n">
        <v>126.81</v>
      </c>
      <c r="K2599" t="n">
        <v>43.4</v>
      </c>
      <c r="L2599" t="n">
        <v>9.25</v>
      </c>
      <c r="M2599" t="n">
        <v>11</v>
      </c>
      <c r="N2599" t="n">
        <v>19.16</v>
      </c>
      <c r="O2599" t="n">
        <v>15873.8</v>
      </c>
      <c r="P2599" t="n">
        <v>149.4</v>
      </c>
      <c r="Q2599" t="n">
        <v>444.55</v>
      </c>
      <c r="R2599" t="n">
        <v>71.31999999999999</v>
      </c>
      <c r="S2599" t="n">
        <v>48.21</v>
      </c>
      <c r="T2599" t="n">
        <v>5600.92</v>
      </c>
      <c r="U2599" t="n">
        <v>0.68</v>
      </c>
      <c r="V2599" t="n">
        <v>0.77</v>
      </c>
      <c r="W2599" t="n">
        <v>0.18</v>
      </c>
      <c r="X2599" t="n">
        <v>0.33</v>
      </c>
      <c r="Y2599" t="n">
        <v>1</v>
      </c>
      <c r="Z2599" t="n">
        <v>10</v>
      </c>
    </row>
    <row r="2600">
      <c r="A2600" t="n">
        <v>34</v>
      </c>
      <c r="B2600" t="n">
        <v>55</v>
      </c>
      <c r="C2600" t="inlineStr">
        <is>
          <t xml:space="preserve">CONCLUIDO	</t>
        </is>
      </c>
      <c r="D2600" t="n">
        <v>4.9962</v>
      </c>
      <c r="E2600" t="n">
        <v>20.02</v>
      </c>
      <c r="F2600" t="n">
        <v>17.62</v>
      </c>
      <c r="G2600" t="n">
        <v>81.33</v>
      </c>
      <c r="H2600" t="n">
        <v>1.32</v>
      </c>
      <c r="I2600" t="n">
        <v>13</v>
      </c>
      <c r="J2600" t="n">
        <v>127.14</v>
      </c>
      <c r="K2600" t="n">
        <v>43.4</v>
      </c>
      <c r="L2600" t="n">
        <v>9.5</v>
      </c>
      <c r="M2600" t="n">
        <v>11</v>
      </c>
      <c r="N2600" t="n">
        <v>19.24</v>
      </c>
      <c r="O2600" t="n">
        <v>15914.51</v>
      </c>
      <c r="P2600" t="n">
        <v>148.21</v>
      </c>
      <c r="Q2600" t="n">
        <v>444.55</v>
      </c>
      <c r="R2600" t="n">
        <v>71.81</v>
      </c>
      <c r="S2600" t="n">
        <v>48.21</v>
      </c>
      <c r="T2600" t="n">
        <v>5846.53</v>
      </c>
      <c r="U2600" t="n">
        <v>0.67</v>
      </c>
      <c r="V2600" t="n">
        <v>0.77</v>
      </c>
      <c r="W2600" t="n">
        <v>0.19</v>
      </c>
      <c r="X2600" t="n">
        <v>0.34</v>
      </c>
      <c r="Y2600" t="n">
        <v>1</v>
      </c>
      <c r="Z2600" t="n">
        <v>10</v>
      </c>
    </row>
    <row r="2601">
      <c r="A2601" t="n">
        <v>35</v>
      </c>
      <c r="B2601" t="n">
        <v>55</v>
      </c>
      <c r="C2601" t="inlineStr">
        <is>
          <t xml:space="preserve">CONCLUIDO	</t>
        </is>
      </c>
      <c r="D2601" t="n">
        <v>5.0086</v>
      </c>
      <c r="E2601" t="n">
        <v>19.97</v>
      </c>
      <c r="F2601" t="n">
        <v>17.59</v>
      </c>
      <c r="G2601" t="n">
        <v>87.97</v>
      </c>
      <c r="H2601" t="n">
        <v>1.35</v>
      </c>
      <c r="I2601" t="n">
        <v>12</v>
      </c>
      <c r="J2601" t="n">
        <v>127.47</v>
      </c>
      <c r="K2601" t="n">
        <v>43.4</v>
      </c>
      <c r="L2601" t="n">
        <v>9.75</v>
      </c>
      <c r="M2601" t="n">
        <v>10</v>
      </c>
      <c r="N2601" t="n">
        <v>19.32</v>
      </c>
      <c r="O2601" t="n">
        <v>15955.25</v>
      </c>
      <c r="P2601" t="n">
        <v>147.37</v>
      </c>
      <c r="Q2601" t="n">
        <v>444.55</v>
      </c>
      <c r="R2601" t="n">
        <v>70.97</v>
      </c>
      <c r="S2601" t="n">
        <v>48.21</v>
      </c>
      <c r="T2601" t="n">
        <v>5429.75</v>
      </c>
      <c r="U2601" t="n">
        <v>0.68</v>
      </c>
      <c r="V2601" t="n">
        <v>0.78</v>
      </c>
      <c r="W2601" t="n">
        <v>0.18</v>
      </c>
      <c r="X2601" t="n">
        <v>0.32</v>
      </c>
      <c r="Y2601" t="n">
        <v>1</v>
      </c>
      <c r="Z2601" t="n">
        <v>10</v>
      </c>
    </row>
    <row r="2602">
      <c r="A2602" t="n">
        <v>36</v>
      </c>
      <c r="B2602" t="n">
        <v>55</v>
      </c>
      <c r="C2602" t="inlineStr">
        <is>
          <t xml:space="preserve">CONCLUIDO	</t>
        </is>
      </c>
      <c r="D2602" t="n">
        <v>5.0126</v>
      </c>
      <c r="E2602" t="n">
        <v>19.95</v>
      </c>
      <c r="F2602" t="n">
        <v>17.58</v>
      </c>
      <c r="G2602" t="n">
        <v>87.89</v>
      </c>
      <c r="H2602" t="n">
        <v>1.38</v>
      </c>
      <c r="I2602" t="n">
        <v>12</v>
      </c>
      <c r="J2602" t="n">
        <v>127.8</v>
      </c>
      <c r="K2602" t="n">
        <v>43.4</v>
      </c>
      <c r="L2602" t="n">
        <v>10</v>
      </c>
      <c r="M2602" t="n">
        <v>10</v>
      </c>
      <c r="N2602" t="n">
        <v>19.4</v>
      </c>
      <c r="O2602" t="n">
        <v>15996.02</v>
      </c>
      <c r="P2602" t="n">
        <v>147.3</v>
      </c>
      <c r="Q2602" t="n">
        <v>444.56</v>
      </c>
      <c r="R2602" t="n">
        <v>70.39</v>
      </c>
      <c r="S2602" t="n">
        <v>48.21</v>
      </c>
      <c r="T2602" t="n">
        <v>5139.97</v>
      </c>
      <c r="U2602" t="n">
        <v>0.68</v>
      </c>
      <c r="V2602" t="n">
        <v>0.78</v>
      </c>
      <c r="W2602" t="n">
        <v>0.18</v>
      </c>
      <c r="X2602" t="n">
        <v>0.3</v>
      </c>
      <c r="Y2602" t="n">
        <v>1</v>
      </c>
      <c r="Z2602" t="n">
        <v>10</v>
      </c>
    </row>
    <row r="2603">
      <c r="A2603" t="n">
        <v>37</v>
      </c>
      <c r="B2603" t="n">
        <v>55</v>
      </c>
      <c r="C2603" t="inlineStr">
        <is>
          <t xml:space="preserve">CONCLUIDO	</t>
        </is>
      </c>
      <c r="D2603" t="n">
        <v>5.0251</v>
      </c>
      <c r="E2603" t="n">
        <v>19.9</v>
      </c>
      <c r="F2603" t="n">
        <v>17.53</v>
      </c>
      <c r="G2603" t="n">
        <v>87.65000000000001</v>
      </c>
      <c r="H2603" t="n">
        <v>1.41</v>
      </c>
      <c r="I2603" t="n">
        <v>12</v>
      </c>
      <c r="J2603" t="n">
        <v>128.13</v>
      </c>
      <c r="K2603" t="n">
        <v>43.4</v>
      </c>
      <c r="L2603" t="n">
        <v>10.25</v>
      </c>
      <c r="M2603" t="n">
        <v>10</v>
      </c>
      <c r="N2603" t="n">
        <v>19.48</v>
      </c>
      <c r="O2603" t="n">
        <v>16036.82</v>
      </c>
      <c r="P2603" t="n">
        <v>144.57</v>
      </c>
      <c r="Q2603" t="n">
        <v>444.56</v>
      </c>
      <c r="R2603" t="n">
        <v>68.72</v>
      </c>
      <c r="S2603" t="n">
        <v>48.21</v>
      </c>
      <c r="T2603" t="n">
        <v>4304.24</v>
      </c>
      <c r="U2603" t="n">
        <v>0.7</v>
      </c>
      <c r="V2603" t="n">
        <v>0.78</v>
      </c>
      <c r="W2603" t="n">
        <v>0.18</v>
      </c>
      <c r="X2603" t="n">
        <v>0.25</v>
      </c>
      <c r="Y2603" t="n">
        <v>1</v>
      </c>
      <c r="Z2603" t="n">
        <v>10</v>
      </c>
    </row>
    <row r="2604">
      <c r="A2604" t="n">
        <v>38</v>
      </c>
      <c r="B2604" t="n">
        <v>55</v>
      </c>
      <c r="C2604" t="inlineStr">
        <is>
          <t xml:space="preserve">CONCLUIDO	</t>
        </is>
      </c>
      <c r="D2604" t="n">
        <v>5.0249</v>
      </c>
      <c r="E2604" t="n">
        <v>19.9</v>
      </c>
      <c r="F2604" t="n">
        <v>17.55</v>
      </c>
      <c r="G2604" t="n">
        <v>95.75</v>
      </c>
      <c r="H2604" t="n">
        <v>1.44</v>
      </c>
      <c r="I2604" t="n">
        <v>11</v>
      </c>
      <c r="J2604" t="n">
        <v>128.46</v>
      </c>
      <c r="K2604" t="n">
        <v>43.4</v>
      </c>
      <c r="L2604" t="n">
        <v>10.5</v>
      </c>
      <c r="M2604" t="n">
        <v>9</v>
      </c>
      <c r="N2604" t="n">
        <v>19.56</v>
      </c>
      <c r="O2604" t="n">
        <v>16077.65</v>
      </c>
      <c r="P2604" t="n">
        <v>143.63</v>
      </c>
      <c r="Q2604" t="n">
        <v>444.55</v>
      </c>
      <c r="R2604" t="n">
        <v>69.65000000000001</v>
      </c>
      <c r="S2604" t="n">
        <v>48.21</v>
      </c>
      <c r="T2604" t="n">
        <v>4773.15</v>
      </c>
      <c r="U2604" t="n">
        <v>0.6899999999999999</v>
      </c>
      <c r="V2604" t="n">
        <v>0.78</v>
      </c>
      <c r="W2604" t="n">
        <v>0.18</v>
      </c>
      <c r="X2604" t="n">
        <v>0.28</v>
      </c>
      <c r="Y2604" t="n">
        <v>1</v>
      </c>
      <c r="Z2604" t="n">
        <v>10</v>
      </c>
    </row>
    <row r="2605">
      <c r="A2605" t="n">
        <v>39</v>
      </c>
      <c r="B2605" t="n">
        <v>55</v>
      </c>
      <c r="C2605" t="inlineStr">
        <is>
          <t xml:space="preserve">CONCLUIDO	</t>
        </is>
      </c>
      <c r="D2605" t="n">
        <v>5.0233</v>
      </c>
      <c r="E2605" t="n">
        <v>19.91</v>
      </c>
      <c r="F2605" t="n">
        <v>17.56</v>
      </c>
      <c r="G2605" t="n">
        <v>95.78</v>
      </c>
      <c r="H2605" t="n">
        <v>1.47</v>
      </c>
      <c r="I2605" t="n">
        <v>11</v>
      </c>
      <c r="J2605" t="n">
        <v>128.79</v>
      </c>
      <c r="K2605" t="n">
        <v>43.4</v>
      </c>
      <c r="L2605" t="n">
        <v>10.75</v>
      </c>
      <c r="M2605" t="n">
        <v>9</v>
      </c>
      <c r="N2605" t="n">
        <v>19.64</v>
      </c>
      <c r="O2605" t="n">
        <v>16118.5</v>
      </c>
      <c r="P2605" t="n">
        <v>144.11</v>
      </c>
      <c r="Q2605" t="n">
        <v>444.55</v>
      </c>
      <c r="R2605" t="n">
        <v>69.83</v>
      </c>
      <c r="S2605" t="n">
        <v>48.21</v>
      </c>
      <c r="T2605" t="n">
        <v>4862.89</v>
      </c>
      <c r="U2605" t="n">
        <v>0.6899999999999999</v>
      </c>
      <c r="V2605" t="n">
        <v>0.78</v>
      </c>
      <c r="W2605" t="n">
        <v>0.18</v>
      </c>
      <c r="X2605" t="n">
        <v>0.28</v>
      </c>
      <c r="Y2605" t="n">
        <v>1</v>
      </c>
      <c r="Z2605" t="n">
        <v>10</v>
      </c>
    </row>
    <row r="2606">
      <c r="A2606" t="n">
        <v>40</v>
      </c>
      <c r="B2606" t="n">
        <v>55</v>
      </c>
      <c r="C2606" t="inlineStr">
        <is>
          <t xml:space="preserve">CONCLUIDO	</t>
        </is>
      </c>
      <c r="D2606" t="n">
        <v>5.0206</v>
      </c>
      <c r="E2606" t="n">
        <v>19.92</v>
      </c>
      <c r="F2606" t="n">
        <v>17.57</v>
      </c>
      <c r="G2606" t="n">
        <v>95.84</v>
      </c>
      <c r="H2606" t="n">
        <v>1.5</v>
      </c>
      <c r="I2606" t="n">
        <v>11</v>
      </c>
      <c r="J2606" t="n">
        <v>129.13</v>
      </c>
      <c r="K2606" t="n">
        <v>43.4</v>
      </c>
      <c r="L2606" t="n">
        <v>11</v>
      </c>
      <c r="M2606" t="n">
        <v>8</v>
      </c>
      <c r="N2606" t="n">
        <v>19.73</v>
      </c>
      <c r="O2606" t="n">
        <v>16159.39</v>
      </c>
      <c r="P2606" t="n">
        <v>143.14</v>
      </c>
      <c r="Q2606" t="n">
        <v>444.55</v>
      </c>
      <c r="R2606" t="n">
        <v>70.09999999999999</v>
      </c>
      <c r="S2606" t="n">
        <v>48.21</v>
      </c>
      <c r="T2606" t="n">
        <v>5001.48</v>
      </c>
      <c r="U2606" t="n">
        <v>0.6899999999999999</v>
      </c>
      <c r="V2606" t="n">
        <v>0.78</v>
      </c>
      <c r="W2606" t="n">
        <v>0.19</v>
      </c>
      <c r="X2606" t="n">
        <v>0.29</v>
      </c>
      <c r="Y2606" t="n">
        <v>1</v>
      </c>
      <c r="Z2606" t="n">
        <v>10</v>
      </c>
    </row>
    <row r="2607">
      <c r="A2607" t="n">
        <v>41</v>
      </c>
      <c r="B2607" t="n">
        <v>55</v>
      </c>
      <c r="C2607" t="inlineStr">
        <is>
          <t xml:space="preserve">CONCLUIDO	</t>
        </is>
      </c>
      <c r="D2607" t="n">
        <v>5.0192</v>
      </c>
      <c r="E2607" t="n">
        <v>19.92</v>
      </c>
      <c r="F2607" t="n">
        <v>17.58</v>
      </c>
      <c r="G2607" t="n">
        <v>95.87</v>
      </c>
      <c r="H2607" t="n">
        <v>1.54</v>
      </c>
      <c r="I2607" t="n">
        <v>11</v>
      </c>
      <c r="J2607" t="n">
        <v>129.46</v>
      </c>
      <c r="K2607" t="n">
        <v>43.4</v>
      </c>
      <c r="L2607" t="n">
        <v>11.25</v>
      </c>
      <c r="M2607" t="n">
        <v>8</v>
      </c>
      <c r="N2607" t="n">
        <v>19.81</v>
      </c>
      <c r="O2607" t="n">
        <v>16200.3</v>
      </c>
      <c r="P2607" t="n">
        <v>142.19</v>
      </c>
      <c r="Q2607" t="n">
        <v>444.61</v>
      </c>
      <c r="R2607" t="n">
        <v>70.29000000000001</v>
      </c>
      <c r="S2607" t="n">
        <v>48.21</v>
      </c>
      <c r="T2607" t="n">
        <v>5096.86</v>
      </c>
      <c r="U2607" t="n">
        <v>0.6899999999999999</v>
      </c>
      <c r="V2607" t="n">
        <v>0.78</v>
      </c>
      <c r="W2607" t="n">
        <v>0.19</v>
      </c>
      <c r="X2607" t="n">
        <v>0.3</v>
      </c>
      <c r="Y2607" t="n">
        <v>1</v>
      </c>
      <c r="Z2607" t="n">
        <v>10</v>
      </c>
    </row>
    <row r="2608">
      <c r="A2608" t="n">
        <v>42</v>
      </c>
      <c r="B2608" t="n">
        <v>55</v>
      </c>
      <c r="C2608" t="inlineStr">
        <is>
          <t xml:space="preserve">CONCLUIDO	</t>
        </is>
      </c>
      <c r="D2608" t="n">
        <v>5.0376</v>
      </c>
      <c r="E2608" t="n">
        <v>19.85</v>
      </c>
      <c r="F2608" t="n">
        <v>17.53</v>
      </c>
      <c r="G2608" t="n">
        <v>105.16</v>
      </c>
      <c r="H2608" t="n">
        <v>1.57</v>
      </c>
      <c r="I2608" t="n">
        <v>10</v>
      </c>
      <c r="J2608" t="n">
        <v>129.79</v>
      </c>
      <c r="K2608" t="n">
        <v>43.4</v>
      </c>
      <c r="L2608" t="n">
        <v>11.5</v>
      </c>
      <c r="M2608" t="n">
        <v>6</v>
      </c>
      <c r="N2608" t="n">
        <v>19.89</v>
      </c>
      <c r="O2608" t="n">
        <v>16241.25</v>
      </c>
      <c r="P2608" t="n">
        <v>141.43</v>
      </c>
      <c r="Q2608" t="n">
        <v>444.55</v>
      </c>
      <c r="R2608" t="n">
        <v>68.65000000000001</v>
      </c>
      <c r="S2608" t="n">
        <v>48.21</v>
      </c>
      <c r="T2608" t="n">
        <v>4280.55</v>
      </c>
      <c r="U2608" t="n">
        <v>0.7</v>
      </c>
      <c r="V2608" t="n">
        <v>0.78</v>
      </c>
      <c r="W2608" t="n">
        <v>0.18</v>
      </c>
      <c r="X2608" t="n">
        <v>0.25</v>
      </c>
      <c r="Y2608" t="n">
        <v>1</v>
      </c>
      <c r="Z2608" t="n">
        <v>10</v>
      </c>
    </row>
    <row r="2609">
      <c r="A2609" t="n">
        <v>43</v>
      </c>
      <c r="B2609" t="n">
        <v>55</v>
      </c>
      <c r="C2609" t="inlineStr">
        <is>
          <t xml:space="preserve">CONCLUIDO	</t>
        </is>
      </c>
      <c r="D2609" t="n">
        <v>5.0408</v>
      </c>
      <c r="E2609" t="n">
        <v>19.84</v>
      </c>
      <c r="F2609" t="n">
        <v>17.52</v>
      </c>
      <c r="G2609" t="n">
        <v>105.09</v>
      </c>
      <c r="H2609" t="n">
        <v>1.6</v>
      </c>
      <c r="I2609" t="n">
        <v>10</v>
      </c>
      <c r="J2609" t="n">
        <v>130.12</v>
      </c>
      <c r="K2609" t="n">
        <v>43.4</v>
      </c>
      <c r="L2609" t="n">
        <v>11.75</v>
      </c>
      <c r="M2609" t="n">
        <v>5</v>
      </c>
      <c r="N2609" t="n">
        <v>19.97</v>
      </c>
      <c r="O2609" t="n">
        <v>16282.22</v>
      </c>
      <c r="P2609" t="n">
        <v>140.45</v>
      </c>
      <c r="Q2609" t="n">
        <v>444.56</v>
      </c>
      <c r="R2609" t="n">
        <v>68.11</v>
      </c>
      <c r="S2609" t="n">
        <v>48.21</v>
      </c>
      <c r="T2609" t="n">
        <v>4011.08</v>
      </c>
      <c r="U2609" t="n">
        <v>0.71</v>
      </c>
      <c r="V2609" t="n">
        <v>0.78</v>
      </c>
      <c r="W2609" t="n">
        <v>0.19</v>
      </c>
      <c r="X2609" t="n">
        <v>0.24</v>
      </c>
      <c r="Y2609" t="n">
        <v>1</v>
      </c>
      <c r="Z2609" t="n">
        <v>10</v>
      </c>
    </row>
    <row r="2610">
      <c r="A2610" t="n">
        <v>44</v>
      </c>
      <c r="B2610" t="n">
        <v>55</v>
      </c>
      <c r="C2610" t="inlineStr">
        <is>
          <t xml:space="preserve">CONCLUIDO	</t>
        </is>
      </c>
      <c r="D2610" t="n">
        <v>5.0441</v>
      </c>
      <c r="E2610" t="n">
        <v>19.82</v>
      </c>
      <c r="F2610" t="n">
        <v>17.5</v>
      </c>
      <c r="G2610" t="n">
        <v>105.01</v>
      </c>
      <c r="H2610" t="n">
        <v>1.63</v>
      </c>
      <c r="I2610" t="n">
        <v>10</v>
      </c>
      <c r="J2610" t="n">
        <v>130.45</v>
      </c>
      <c r="K2610" t="n">
        <v>43.4</v>
      </c>
      <c r="L2610" t="n">
        <v>12</v>
      </c>
      <c r="M2610" t="n">
        <v>5</v>
      </c>
      <c r="N2610" t="n">
        <v>20.05</v>
      </c>
      <c r="O2610" t="n">
        <v>16323.22</v>
      </c>
      <c r="P2610" t="n">
        <v>139.41</v>
      </c>
      <c r="Q2610" t="n">
        <v>444.57</v>
      </c>
      <c r="R2610" t="n">
        <v>67.84999999999999</v>
      </c>
      <c r="S2610" t="n">
        <v>48.21</v>
      </c>
      <c r="T2610" t="n">
        <v>3879.25</v>
      </c>
      <c r="U2610" t="n">
        <v>0.71</v>
      </c>
      <c r="V2610" t="n">
        <v>0.78</v>
      </c>
      <c r="W2610" t="n">
        <v>0.18</v>
      </c>
      <c r="X2610" t="n">
        <v>0.22</v>
      </c>
      <c r="Y2610" t="n">
        <v>1</v>
      </c>
      <c r="Z2610" t="n">
        <v>10</v>
      </c>
    </row>
    <row r="2611">
      <c r="A2611" t="n">
        <v>45</v>
      </c>
      <c r="B2611" t="n">
        <v>55</v>
      </c>
      <c r="C2611" t="inlineStr">
        <is>
          <t xml:space="preserve">CONCLUIDO	</t>
        </is>
      </c>
      <c r="D2611" t="n">
        <v>5.0386</v>
      </c>
      <c r="E2611" t="n">
        <v>19.85</v>
      </c>
      <c r="F2611" t="n">
        <v>17.52</v>
      </c>
      <c r="G2611" t="n">
        <v>105.14</v>
      </c>
      <c r="H2611" t="n">
        <v>1.65</v>
      </c>
      <c r="I2611" t="n">
        <v>10</v>
      </c>
      <c r="J2611" t="n">
        <v>130.79</v>
      </c>
      <c r="K2611" t="n">
        <v>43.4</v>
      </c>
      <c r="L2611" t="n">
        <v>12.25</v>
      </c>
      <c r="M2611" t="n">
        <v>3</v>
      </c>
      <c r="N2611" t="n">
        <v>20.14</v>
      </c>
      <c r="O2611" t="n">
        <v>16364.25</v>
      </c>
      <c r="P2611" t="n">
        <v>138.79</v>
      </c>
      <c r="Q2611" t="n">
        <v>444.55</v>
      </c>
      <c r="R2611" t="n">
        <v>68.37</v>
      </c>
      <c r="S2611" t="n">
        <v>48.21</v>
      </c>
      <c r="T2611" t="n">
        <v>4140.06</v>
      </c>
      <c r="U2611" t="n">
        <v>0.71</v>
      </c>
      <c r="V2611" t="n">
        <v>0.78</v>
      </c>
      <c r="W2611" t="n">
        <v>0.19</v>
      </c>
      <c r="X2611" t="n">
        <v>0.25</v>
      </c>
      <c r="Y2611" t="n">
        <v>1</v>
      </c>
      <c r="Z2611" t="n">
        <v>10</v>
      </c>
    </row>
    <row r="2612">
      <c r="A2612" t="n">
        <v>46</v>
      </c>
      <c r="B2612" t="n">
        <v>55</v>
      </c>
      <c r="C2612" t="inlineStr">
        <is>
          <t xml:space="preserve">CONCLUIDO	</t>
        </is>
      </c>
      <c r="D2612" t="n">
        <v>5.0418</v>
      </c>
      <c r="E2612" t="n">
        <v>19.83</v>
      </c>
      <c r="F2612" t="n">
        <v>17.51</v>
      </c>
      <c r="G2612" t="n">
        <v>105.07</v>
      </c>
      <c r="H2612" t="n">
        <v>1.68</v>
      </c>
      <c r="I2612" t="n">
        <v>10</v>
      </c>
      <c r="J2612" t="n">
        <v>131.12</v>
      </c>
      <c r="K2612" t="n">
        <v>43.4</v>
      </c>
      <c r="L2612" t="n">
        <v>12.5</v>
      </c>
      <c r="M2612" t="n">
        <v>1</v>
      </c>
      <c r="N2612" t="n">
        <v>20.22</v>
      </c>
      <c r="O2612" t="n">
        <v>16405.32</v>
      </c>
      <c r="P2612" t="n">
        <v>138.32</v>
      </c>
      <c r="Q2612" t="n">
        <v>444.55</v>
      </c>
      <c r="R2612" t="n">
        <v>67.90000000000001</v>
      </c>
      <c r="S2612" t="n">
        <v>48.21</v>
      </c>
      <c r="T2612" t="n">
        <v>3902.81</v>
      </c>
      <c r="U2612" t="n">
        <v>0.71</v>
      </c>
      <c r="V2612" t="n">
        <v>0.78</v>
      </c>
      <c r="W2612" t="n">
        <v>0.19</v>
      </c>
      <c r="X2612" t="n">
        <v>0.23</v>
      </c>
      <c r="Y2612" t="n">
        <v>1</v>
      </c>
      <c r="Z2612" t="n">
        <v>10</v>
      </c>
    </row>
    <row r="2613">
      <c r="A2613" t="n">
        <v>47</v>
      </c>
      <c r="B2613" t="n">
        <v>55</v>
      </c>
      <c r="C2613" t="inlineStr">
        <is>
          <t xml:space="preserve">CONCLUIDO	</t>
        </is>
      </c>
      <c r="D2613" t="n">
        <v>5.0374</v>
      </c>
      <c r="E2613" t="n">
        <v>19.85</v>
      </c>
      <c r="F2613" t="n">
        <v>17.53</v>
      </c>
      <c r="G2613" t="n">
        <v>105.17</v>
      </c>
      <c r="H2613" t="n">
        <v>1.71</v>
      </c>
      <c r="I2613" t="n">
        <v>10</v>
      </c>
      <c r="J2613" t="n">
        <v>131.45</v>
      </c>
      <c r="K2613" t="n">
        <v>43.4</v>
      </c>
      <c r="L2613" t="n">
        <v>12.75</v>
      </c>
      <c r="M2613" t="n">
        <v>1</v>
      </c>
      <c r="N2613" t="n">
        <v>20.3</v>
      </c>
      <c r="O2613" t="n">
        <v>16446.41</v>
      </c>
      <c r="P2613" t="n">
        <v>138.37</v>
      </c>
      <c r="Q2613" t="n">
        <v>444.55</v>
      </c>
      <c r="R2613" t="n">
        <v>68.56999999999999</v>
      </c>
      <c r="S2613" t="n">
        <v>48.21</v>
      </c>
      <c r="T2613" t="n">
        <v>4241.61</v>
      </c>
      <c r="U2613" t="n">
        <v>0.7</v>
      </c>
      <c r="V2613" t="n">
        <v>0.78</v>
      </c>
      <c r="W2613" t="n">
        <v>0.19</v>
      </c>
      <c r="X2613" t="n">
        <v>0.25</v>
      </c>
      <c r="Y2613" t="n">
        <v>1</v>
      </c>
      <c r="Z2613" t="n">
        <v>10</v>
      </c>
    </row>
    <row r="2614">
      <c r="A2614" t="n">
        <v>48</v>
      </c>
      <c r="B2614" t="n">
        <v>55</v>
      </c>
      <c r="C2614" t="inlineStr">
        <is>
          <t xml:space="preserve">CONCLUIDO	</t>
        </is>
      </c>
      <c r="D2614" t="n">
        <v>5.0371</v>
      </c>
      <c r="E2614" t="n">
        <v>19.85</v>
      </c>
      <c r="F2614" t="n">
        <v>17.53</v>
      </c>
      <c r="G2614" t="n">
        <v>105.18</v>
      </c>
      <c r="H2614" t="n">
        <v>1.74</v>
      </c>
      <c r="I2614" t="n">
        <v>10</v>
      </c>
      <c r="J2614" t="n">
        <v>131.79</v>
      </c>
      <c r="K2614" t="n">
        <v>43.4</v>
      </c>
      <c r="L2614" t="n">
        <v>13</v>
      </c>
      <c r="M2614" t="n">
        <v>0</v>
      </c>
      <c r="N2614" t="n">
        <v>20.39</v>
      </c>
      <c r="O2614" t="n">
        <v>16487.53</v>
      </c>
      <c r="P2614" t="n">
        <v>138.59</v>
      </c>
      <c r="Q2614" t="n">
        <v>444.55</v>
      </c>
      <c r="R2614" t="n">
        <v>68.5</v>
      </c>
      <c r="S2614" t="n">
        <v>48.21</v>
      </c>
      <c r="T2614" t="n">
        <v>4203.25</v>
      </c>
      <c r="U2614" t="n">
        <v>0.7</v>
      </c>
      <c r="V2614" t="n">
        <v>0.78</v>
      </c>
      <c r="W2614" t="n">
        <v>0.19</v>
      </c>
      <c r="X2614" t="n">
        <v>0.25</v>
      </c>
      <c r="Y2614" t="n">
        <v>1</v>
      </c>
      <c r="Z261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INDEX(resultados!$A$2:$ZZ$2614, 1, MATCH($B$1, resultados!$A$1:$ZZ$1, 0))</f>
        <v/>
      </c>
      <c r="B7">
        <f>INDEX(resultados!$A$2:$ZZ$2614, 1, MATCH($B$2, resultados!$A$1:$ZZ$1, 0))</f>
        <v/>
      </c>
      <c r="C7">
        <f>INDEX(resultados!$A$2:$ZZ$2614, 1, MATCH($B$3, resultados!$A$1:$ZZ$1, 0))</f>
        <v/>
      </c>
    </row>
    <row r="8">
      <c r="A8">
        <f>INDEX(resultados!$A$2:$ZZ$2614, 2, MATCH($B$1, resultados!$A$1:$ZZ$1, 0))</f>
        <v/>
      </c>
      <c r="B8">
        <f>INDEX(resultados!$A$2:$ZZ$2614, 2, MATCH($B$2, resultados!$A$1:$ZZ$1, 0))</f>
        <v/>
      </c>
      <c r="C8">
        <f>INDEX(resultados!$A$2:$ZZ$2614, 2, MATCH($B$3, resultados!$A$1:$ZZ$1, 0))</f>
        <v/>
      </c>
    </row>
    <row r="9">
      <c r="A9">
        <f>INDEX(resultados!$A$2:$ZZ$2614, 3, MATCH($B$1, resultados!$A$1:$ZZ$1, 0))</f>
        <v/>
      </c>
      <c r="B9">
        <f>INDEX(resultados!$A$2:$ZZ$2614, 3, MATCH($B$2, resultados!$A$1:$ZZ$1, 0))</f>
        <v/>
      </c>
      <c r="C9">
        <f>INDEX(resultados!$A$2:$ZZ$2614, 3, MATCH($B$3, resultados!$A$1:$ZZ$1, 0))</f>
        <v/>
      </c>
    </row>
    <row r="10">
      <c r="A10">
        <f>INDEX(resultados!$A$2:$ZZ$2614, 4, MATCH($B$1, resultados!$A$1:$ZZ$1, 0))</f>
        <v/>
      </c>
      <c r="B10">
        <f>INDEX(resultados!$A$2:$ZZ$2614, 4, MATCH($B$2, resultados!$A$1:$ZZ$1, 0))</f>
        <v/>
      </c>
      <c r="C10">
        <f>INDEX(resultados!$A$2:$ZZ$2614, 4, MATCH($B$3, resultados!$A$1:$ZZ$1, 0))</f>
        <v/>
      </c>
    </row>
    <row r="11">
      <c r="A11">
        <f>INDEX(resultados!$A$2:$ZZ$2614, 5, MATCH($B$1, resultados!$A$1:$ZZ$1, 0))</f>
        <v/>
      </c>
      <c r="B11">
        <f>INDEX(resultados!$A$2:$ZZ$2614, 5, MATCH($B$2, resultados!$A$1:$ZZ$1, 0))</f>
        <v/>
      </c>
      <c r="C11">
        <f>INDEX(resultados!$A$2:$ZZ$2614, 5, MATCH($B$3, resultados!$A$1:$ZZ$1, 0))</f>
        <v/>
      </c>
    </row>
    <row r="12">
      <c r="A12">
        <f>INDEX(resultados!$A$2:$ZZ$2614, 6, MATCH($B$1, resultados!$A$1:$ZZ$1, 0))</f>
        <v/>
      </c>
      <c r="B12">
        <f>INDEX(resultados!$A$2:$ZZ$2614, 6, MATCH($B$2, resultados!$A$1:$ZZ$1, 0))</f>
        <v/>
      </c>
      <c r="C12">
        <f>INDEX(resultados!$A$2:$ZZ$2614, 6, MATCH($B$3, resultados!$A$1:$ZZ$1, 0))</f>
        <v/>
      </c>
    </row>
    <row r="13">
      <c r="A13">
        <f>INDEX(resultados!$A$2:$ZZ$2614, 7, MATCH($B$1, resultados!$A$1:$ZZ$1, 0))</f>
        <v/>
      </c>
      <c r="B13">
        <f>INDEX(resultados!$A$2:$ZZ$2614, 7, MATCH($B$2, resultados!$A$1:$ZZ$1, 0))</f>
        <v/>
      </c>
      <c r="C13">
        <f>INDEX(resultados!$A$2:$ZZ$2614, 7, MATCH($B$3, resultados!$A$1:$ZZ$1, 0))</f>
        <v/>
      </c>
    </row>
    <row r="14">
      <c r="A14">
        <f>INDEX(resultados!$A$2:$ZZ$2614, 8, MATCH($B$1, resultados!$A$1:$ZZ$1, 0))</f>
        <v/>
      </c>
      <c r="B14">
        <f>INDEX(resultados!$A$2:$ZZ$2614, 8, MATCH($B$2, resultados!$A$1:$ZZ$1, 0))</f>
        <v/>
      </c>
      <c r="C14">
        <f>INDEX(resultados!$A$2:$ZZ$2614, 8, MATCH($B$3, resultados!$A$1:$ZZ$1, 0))</f>
        <v/>
      </c>
    </row>
    <row r="15">
      <c r="A15">
        <f>INDEX(resultados!$A$2:$ZZ$2614, 9, MATCH($B$1, resultados!$A$1:$ZZ$1, 0))</f>
        <v/>
      </c>
      <c r="B15">
        <f>INDEX(resultados!$A$2:$ZZ$2614, 9, MATCH($B$2, resultados!$A$1:$ZZ$1, 0))</f>
        <v/>
      </c>
      <c r="C15">
        <f>INDEX(resultados!$A$2:$ZZ$2614, 9, MATCH($B$3, resultados!$A$1:$ZZ$1, 0))</f>
        <v/>
      </c>
    </row>
    <row r="16">
      <c r="A16">
        <f>INDEX(resultados!$A$2:$ZZ$2614, 10, MATCH($B$1, resultados!$A$1:$ZZ$1, 0))</f>
        <v/>
      </c>
      <c r="B16">
        <f>INDEX(resultados!$A$2:$ZZ$2614, 10, MATCH($B$2, resultados!$A$1:$ZZ$1, 0))</f>
        <v/>
      </c>
      <c r="C16">
        <f>INDEX(resultados!$A$2:$ZZ$2614, 10, MATCH($B$3, resultados!$A$1:$ZZ$1, 0))</f>
        <v/>
      </c>
    </row>
    <row r="17">
      <c r="A17">
        <f>INDEX(resultados!$A$2:$ZZ$2614, 11, MATCH($B$1, resultados!$A$1:$ZZ$1, 0))</f>
        <v/>
      </c>
      <c r="B17">
        <f>INDEX(resultados!$A$2:$ZZ$2614, 11, MATCH($B$2, resultados!$A$1:$ZZ$1, 0))</f>
        <v/>
      </c>
      <c r="C17">
        <f>INDEX(resultados!$A$2:$ZZ$2614, 11, MATCH($B$3, resultados!$A$1:$ZZ$1, 0))</f>
        <v/>
      </c>
    </row>
    <row r="18">
      <c r="A18">
        <f>INDEX(resultados!$A$2:$ZZ$2614, 12, MATCH($B$1, resultados!$A$1:$ZZ$1, 0))</f>
        <v/>
      </c>
      <c r="B18">
        <f>INDEX(resultados!$A$2:$ZZ$2614, 12, MATCH($B$2, resultados!$A$1:$ZZ$1, 0))</f>
        <v/>
      </c>
      <c r="C18">
        <f>INDEX(resultados!$A$2:$ZZ$2614, 12, MATCH($B$3, resultados!$A$1:$ZZ$1, 0))</f>
        <v/>
      </c>
    </row>
    <row r="19">
      <c r="A19">
        <f>INDEX(resultados!$A$2:$ZZ$2614, 13, MATCH($B$1, resultados!$A$1:$ZZ$1, 0))</f>
        <v/>
      </c>
      <c r="B19">
        <f>INDEX(resultados!$A$2:$ZZ$2614, 13, MATCH($B$2, resultados!$A$1:$ZZ$1, 0))</f>
        <v/>
      </c>
      <c r="C19">
        <f>INDEX(resultados!$A$2:$ZZ$2614, 13, MATCH($B$3, resultados!$A$1:$ZZ$1, 0))</f>
        <v/>
      </c>
    </row>
    <row r="20">
      <c r="A20">
        <f>INDEX(resultados!$A$2:$ZZ$2614, 14, MATCH($B$1, resultados!$A$1:$ZZ$1, 0))</f>
        <v/>
      </c>
      <c r="B20">
        <f>INDEX(resultados!$A$2:$ZZ$2614, 14, MATCH($B$2, resultados!$A$1:$ZZ$1, 0))</f>
        <v/>
      </c>
      <c r="C20">
        <f>INDEX(resultados!$A$2:$ZZ$2614, 14, MATCH($B$3, resultados!$A$1:$ZZ$1, 0))</f>
        <v/>
      </c>
    </row>
    <row r="21">
      <c r="A21">
        <f>INDEX(resultados!$A$2:$ZZ$2614, 15, MATCH($B$1, resultados!$A$1:$ZZ$1, 0))</f>
        <v/>
      </c>
      <c r="B21">
        <f>INDEX(resultados!$A$2:$ZZ$2614, 15, MATCH($B$2, resultados!$A$1:$ZZ$1, 0))</f>
        <v/>
      </c>
      <c r="C21">
        <f>INDEX(resultados!$A$2:$ZZ$2614, 15, MATCH($B$3, resultados!$A$1:$ZZ$1, 0))</f>
        <v/>
      </c>
    </row>
    <row r="22">
      <c r="A22">
        <f>INDEX(resultados!$A$2:$ZZ$2614, 16, MATCH($B$1, resultados!$A$1:$ZZ$1, 0))</f>
        <v/>
      </c>
      <c r="B22">
        <f>INDEX(resultados!$A$2:$ZZ$2614, 16, MATCH($B$2, resultados!$A$1:$ZZ$1, 0))</f>
        <v/>
      </c>
      <c r="C22">
        <f>INDEX(resultados!$A$2:$ZZ$2614, 16, MATCH($B$3, resultados!$A$1:$ZZ$1, 0))</f>
        <v/>
      </c>
    </row>
    <row r="23">
      <c r="A23">
        <f>INDEX(resultados!$A$2:$ZZ$2614, 17, MATCH($B$1, resultados!$A$1:$ZZ$1, 0))</f>
        <v/>
      </c>
      <c r="B23">
        <f>INDEX(resultados!$A$2:$ZZ$2614, 17, MATCH($B$2, resultados!$A$1:$ZZ$1, 0))</f>
        <v/>
      </c>
      <c r="C23">
        <f>INDEX(resultados!$A$2:$ZZ$2614, 17, MATCH($B$3, resultados!$A$1:$ZZ$1, 0))</f>
        <v/>
      </c>
    </row>
    <row r="24">
      <c r="A24">
        <f>INDEX(resultados!$A$2:$ZZ$2614, 18, MATCH($B$1, resultados!$A$1:$ZZ$1, 0))</f>
        <v/>
      </c>
      <c r="B24">
        <f>INDEX(resultados!$A$2:$ZZ$2614, 18, MATCH($B$2, resultados!$A$1:$ZZ$1, 0))</f>
        <v/>
      </c>
      <c r="C24">
        <f>INDEX(resultados!$A$2:$ZZ$2614, 18, MATCH($B$3, resultados!$A$1:$ZZ$1, 0))</f>
        <v/>
      </c>
    </row>
    <row r="25">
      <c r="A25">
        <f>INDEX(resultados!$A$2:$ZZ$2614, 19, MATCH($B$1, resultados!$A$1:$ZZ$1, 0))</f>
        <v/>
      </c>
      <c r="B25">
        <f>INDEX(resultados!$A$2:$ZZ$2614, 19, MATCH($B$2, resultados!$A$1:$ZZ$1, 0))</f>
        <v/>
      </c>
      <c r="C25">
        <f>INDEX(resultados!$A$2:$ZZ$2614, 19, MATCH($B$3, resultados!$A$1:$ZZ$1, 0))</f>
        <v/>
      </c>
    </row>
    <row r="26">
      <c r="A26">
        <f>INDEX(resultados!$A$2:$ZZ$2614, 20, MATCH($B$1, resultados!$A$1:$ZZ$1, 0))</f>
        <v/>
      </c>
      <c r="B26">
        <f>INDEX(resultados!$A$2:$ZZ$2614, 20, MATCH($B$2, resultados!$A$1:$ZZ$1, 0))</f>
        <v/>
      </c>
      <c r="C26">
        <f>INDEX(resultados!$A$2:$ZZ$2614, 20, MATCH($B$3, resultados!$A$1:$ZZ$1, 0))</f>
        <v/>
      </c>
    </row>
    <row r="27">
      <c r="A27">
        <f>INDEX(resultados!$A$2:$ZZ$2614, 21, MATCH($B$1, resultados!$A$1:$ZZ$1, 0))</f>
        <v/>
      </c>
      <c r="B27">
        <f>INDEX(resultados!$A$2:$ZZ$2614, 21, MATCH($B$2, resultados!$A$1:$ZZ$1, 0))</f>
        <v/>
      </c>
      <c r="C27">
        <f>INDEX(resultados!$A$2:$ZZ$2614, 21, MATCH($B$3, resultados!$A$1:$ZZ$1, 0))</f>
        <v/>
      </c>
    </row>
    <row r="28">
      <c r="A28">
        <f>INDEX(resultados!$A$2:$ZZ$2614, 22, MATCH($B$1, resultados!$A$1:$ZZ$1, 0))</f>
        <v/>
      </c>
      <c r="B28">
        <f>INDEX(resultados!$A$2:$ZZ$2614, 22, MATCH($B$2, resultados!$A$1:$ZZ$1, 0))</f>
        <v/>
      </c>
      <c r="C28">
        <f>INDEX(resultados!$A$2:$ZZ$2614, 22, MATCH($B$3, resultados!$A$1:$ZZ$1, 0))</f>
        <v/>
      </c>
    </row>
    <row r="29">
      <c r="A29">
        <f>INDEX(resultados!$A$2:$ZZ$2614, 23, MATCH($B$1, resultados!$A$1:$ZZ$1, 0))</f>
        <v/>
      </c>
      <c r="B29">
        <f>INDEX(resultados!$A$2:$ZZ$2614, 23, MATCH($B$2, resultados!$A$1:$ZZ$1, 0))</f>
        <v/>
      </c>
      <c r="C29">
        <f>INDEX(resultados!$A$2:$ZZ$2614, 23, MATCH($B$3, resultados!$A$1:$ZZ$1, 0))</f>
        <v/>
      </c>
    </row>
    <row r="30">
      <c r="A30">
        <f>INDEX(resultados!$A$2:$ZZ$2614, 24, MATCH($B$1, resultados!$A$1:$ZZ$1, 0))</f>
        <v/>
      </c>
      <c r="B30">
        <f>INDEX(resultados!$A$2:$ZZ$2614, 24, MATCH($B$2, resultados!$A$1:$ZZ$1, 0))</f>
        <v/>
      </c>
      <c r="C30">
        <f>INDEX(resultados!$A$2:$ZZ$2614, 24, MATCH($B$3, resultados!$A$1:$ZZ$1, 0))</f>
        <v/>
      </c>
    </row>
    <row r="31">
      <c r="A31">
        <f>INDEX(resultados!$A$2:$ZZ$2614, 25, MATCH($B$1, resultados!$A$1:$ZZ$1, 0))</f>
        <v/>
      </c>
      <c r="B31">
        <f>INDEX(resultados!$A$2:$ZZ$2614, 25, MATCH($B$2, resultados!$A$1:$ZZ$1, 0))</f>
        <v/>
      </c>
      <c r="C31">
        <f>INDEX(resultados!$A$2:$ZZ$2614, 25, MATCH($B$3, resultados!$A$1:$ZZ$1, 0))</f>
        <v/>
      </c>
    </row>
    <row r="32">
      <c r="A32">
        <f>INDEX(resultados!$A$2:$ZZ$2614, 26, MATCH($B$1, resultados!$A$1:$ZZ$1, 0))</f>
        <v/>
      </c>
      <c r="B32">
        <f>INDEX(resultados!$A$2:$ZZ$2614, 26, MATCH($B$2, resultados!$A$1:$ZZ$1, 0))</f>
        <v/>
      </c>
      <c r="C32">
        <f>INDEX(resultados!$A$2:$ZZ$2614, 26, MATCH($B$3, resultados!$A$1:$ZZ$1, 0))</f>
        <v/>
      </c>
    </row>
    <row r="33">
      <c r="A33">
        <f>INDEX(resultados!$A$2:$ZZ$2614, 27, MATCH($B$1, resultados!$A$1:$ZZ$1, 0))</f>
        <v/>
      </c>
      <c r="B33">
        <f>INDEX(resultados!$A$2:$ZZ$2614, 27, MATCH($B$2, resultados!$A$1:$ZZ$1, 0))</f>
        <v/>
      </c>
      <c r="C33">
        <f>INDEX(resultados!$A$2:$ZZ$2614, 27, MATCH($B$3, resultados!$A$1:$ZZ$1, 0))</f>
        <v/>
      </c>
    </row>
    <row r="34">
      <c r="A34">
        <f>INDEX(resultados!$A$2:$ZZ$2614, 28, MATCH($B$1, resultados!$A$1:$ZZ$1, 0))</f>
        <v/>
      </c>
      <c r="B34">
        <f>INDEX(resultados!$A$2:$ZZ$2614, 28, MATCH($B$2, resultados!$A$1:$ZZ$1, 0))</f>
        <v/>
      </c>
      <c r="C34">
        <f>INDEX(resultados!$A$2:$ZZ$2614, 28, MATCH($B$3, resultados!$A$1:$ZZ$1, 0))</f>
        <v/>
      </c>
    </row>
    <row r="35">
      <c r="A35">
        <f>INDEX(resultados!$A$2:$ZZ$2614, 29, MATCH($B$1, resultados!$A$1:$ZZ$1, 0))</f>
        <v/>
      </c>
      <c r="B35">
        <f>INDEX(resultados!$A$2:$ZZ$2614, 29, MATCH($B$2, resultados!$A$1:$ZZ$1, 0))</f>
        <v/>
      </c>
      <c r="C35">
        <f>INDEX(resultados!$A$2:$ZZ$2614, 29, MATCH($B$3, resultados!$A$1:$ZZ$1, 0))</f>
        <v/>
      </c>
    </row>
    <row r="36">
      <c r="A36">
        <f>INDEX(resultados!$A$2:$ZZ$2614, 30, MATCH($B$1, resultados!$A$1:$ZZ$1, 0))</f>
        <v/>
      </c>
      <c r="B36">
        <f>INDEX(resultados!$A$2:$ZZ$2614, 30, MATCH($B$2, resultados!$A$1:$ZZ$1, 0))</f>
        <v/>
      </c>
      <c r="C36">
        <f>INDEX(resultados!$A$2:$ZZ$2614, 30, MATCH($B$3, resultados!$A$1:$ZZ$1, 0))</f>
        <v/>
      </c>
    </row>
    <row r="37">
      <c r="A37">
        <f>INDEX(resultados!$A$2:$ZZ$2614, 31, MATCH($B$1, resultados!$A$1:$ZZ$1, 0))</f>
        <v/>
      </c>
      <c r="B37">
        <f>INDEX(resultados!$A$2:$ZZ$2614, 31, MATCH($B$2, resultados!$A$1:$ZZ$1, 0))</f>
        <v/>
      </c>
      <c r="C37">
        <f>INDEX(resultados!$A$2:$ZZ$2614, 31, MATCH($B$3, resultados!$A$1:$ZZ$1, 0))</f>
        <v/>
      </c>
    </row>
    <row r="38">
      <c r="A38">
        <f>INDEX(resultados!$A$2:$ZZ$2614, 32, MATCH($B$1, resultados!$A$1:$ZZ$1, 0))</f>
        <v/>
      </c>
      <c r="B38">
        <f>INDEX(resultados!$A$2:$ZZ$2614, 32, MATCH($B$2, resultados!$A$1:$ZZ$1, 0))</f>
        <v/>
      </c>
      <c r="C38">
        <f>INDEX(resultados!$A$2:$ZZ$2614, 32, MATCH($B$3, resultados!$A$1:$ZZ$1, 0))</f>
        <v/>
      </c>
    </row>
    <row r="39">
      <c r="A39">
        <f>INDEX(resultados!$A$2:$ZZ$2614, 33, MATCH($B$1, resultados!$A$1:$ZZ$1, 0))</f>
        <v/>
      </c>
      <c r="B39">
        <f>INDEX(resultados!$A$2:$ZZ$2614, 33, MATCH($B$2, resultados!$A$1:$ZZ$1, 0))</f>
        <v/>
      </c>
      <c r="C39">
        <f>INDEX(resultados!$A$2:$ZZ$2614, 33, MATCH($B$3, resultados!$A$1:$ZZ$1, 0))</f>
        <v/>
      </c>
    </row>
    <row r="40">
      <c r="A40">
        <f>INDEX(resultados!$A$2:$ZZ$2614, 34, MATCH($B$1, resultados!$A$1:$ZZ$1, 0))</f>
        <v/>
      </c>
      <c r="B40">
        <f>INDEX(resultados!$A$2:$ZZ$2614, 34, MATCH($B$2, resultados!$A$1:$ZZ$1, 0))</f>
        <v/>
      </c>
      <c r="C40">
        <f>INDEX(resultados!$A$2:$ZZ$2614, 34, MATCH($B$3, resultados!$A$1:$ZZ$1, 0))</f>
        <v/>
      </c>
    </row>
    <row r="41">
      <c r="A41">
        <f>INDEX(resultados!$A$2:$ZZ$2614, 35, MATCH($B$1, resultados!$A$1:$ZZ$1, 0))</f>
        <v/>
      </c>
      <c r="B41">
        <f>INDEX(resultados!$A$2:$ZZ$2614, 35, MATCH($B$2, resultados!$A$1:$ZZ$1, 0))</f>
        <v/>
      </c>
      <c r="C41">
        <f>INDEX(resultados!$A$2:$ZZ$2614, 35, MATCH($B$3, resultados!$A$1:$ZZ$1, 0))</f>
        <v/>
      </c>
    </row>
    <row r="42">
      <c r="A42">
        <f>INDEX(resultados!$A$2:$ZZ$2614, 36, MATCH($B$1, resultados!$A$1:$ZZ$1, 0))</f>
        <v/>
      </c>
      <c r="B42">
        <f>INDEX(resultados!$A$2:$ZZ$2614, 36, MATCH($B$2, resultados!$A$1:$ZZ$1, 0))</f>
        <v/>
      </c>
      <c r="C42">
        <f>INDEX(resultados!$A$2:$ZZ$2614, 36, MATCH($B$3, resultados!$A$1:$ZZ$1, 0))</f>
        <v/>
      </c>
    </row>
    <row r="43">
      <c r="A43">
        <f>INDEX(resultados!$A$2:$ZZ$2614, 37, MATCH($B$1, resultados!$A$1:$ZZ$1, 0))</f>
        <v/>
      </c>
      <c r="B43">
        <f>INDEX(resultados!$A$2:$ZZ$2614, 37, MATCH($B$2, resultados!$A$1:$ZZ$1, 0))</f>
        <v/>
      </c>
      <c r="C43">
        <f>INDEX(resultados!$A$2:$ZZ$2614, 37, MATCH($B$3, resultados!$A$1:$ZZ$1, 0))</f>
        <v/>
      </c>
    </row>
    <row r="44">
      <c r="A44">
        <f>INDEX(resultados!$A$2:$ZZ$2614, 38, MATCH($B$1, resultados!$A$1:$ZZ$1, 0))</f>
        <v/>
      </c>
      <c r="B44">
        <f>INDEX(resultados!$A$2:$ZZ$2614, 38, MATCH($B$2, resultados!$A$1:$ZZ$1, 0))</f>
        <v/>
      </c>
      <c r="C44">
        <f>INDEX(resultados!$A$2:$ZZ$2614, 38, MATCH($B$3, resultados!$A$1:$ZZ$1, 0))</f>
        <v/>
      </c>
    </row>
    <row r="45">
      <c r="A45">
        <f>INDEX(resultados!$A$2:$ZZ$2614, 39, MATCH($B$1, resultados!$A$1:$ZZ$1, 0))</f>
        <v/>
      </c>
      <c r="B45">
        <f>INDEX(resultados!$A$2:$ZZ$2614, 39, MATCH($B$2, resultados!$A$1:$ZZ$1, 0))</f>
        <v/>
      </c>
      <c r="C45">
        <f>INDEX(resultados!$A$2:$ZZ$2614, 39, MATCH($B$3, resultados!$A$1:$ZZ$1, 0))</f>
        <v/>
      </c>
    </row>
    <row r="46">
      <c r="A46">
        <f>INDEX(resultados!$A$2:$ZZ$2614, 40, MATCH($B$1, resultados!$A$1:$ZZ$1, 0))</f>
        <v/>
      </c>
      <c r="B46">
        <f>INDEX(resultados!$A$2:$ZZ$2614, 40, MATCH($B$2, resultados!$A$1:$ZZ$1, 0))</f>
        <v/>
      </c>
      <c r="C46">
        <f>INDEX(resultados!$A$2:$ZZ$2614, 40, MATCH($B$3, resultados!$A$1:$ZZ$1, 0))</f>
        <v/>
      </c>
    </row>
    <row r="47">
      <c r="A47">
        <f>INDEX(resultados!$A$2:$ZZ$2614, 41, MATCH($B$1, resultados!$A$1:$ZZ$1, 0))</f>
        <v/>
      </c>
      <c r="B47">
        <f>INDEX(resultados!$A$2:$ZZ$2614, 41, MATCH($B$2, resultados!$A$1:$ZZ$1, 0))</f>
        <v/>
      </c>
      <c r="C47">
        <f>INDEX(resultados!$A$2:$ZZ$2614, 41, MATCH($B$3, resultados!$A$1:$ZZ$1, 0))</f>
        <v/>
      </c>
    </row>
    <row r="48">
      <c r="A48">
        <f>INDEX(resultados!$A$2:$ZZ$2614, 42, MATCH($B$1, resultados!$A$1:$ZZ$1, 0))</f>
        <v/>
      </c>
      <c r="B48">
        <f>INDEX(resultados!$A$2:$ZZ$2614, 42, MATCH($B$2, resultados!$A$1:$ZZ$1, 0))</f>
        <v/>
      </c>
      <c r="C48">
        <f>INDEX(resultados!$A$2:$ZZ$2614, 42, MATCH($B$3, resultados!$A$1:$ZZ$1, 0))</f>
        <v/>
      </c>
    </row>
    <row r="49">
      <c r="A49">
        <f>INDEX(resultados!$A$2:$ZZ$2614, 43, MATCH($B$1, resultados!$A$1:$ZZ$1, 0))</f>
        <v/>
      </c>
      <c r="B49">
        <f>INDEX(resultados!$A$2:$ZZ$2614, 43, MATCH($B$2, resultados!$A$1:$ZZ$1, 0))</f>
        <v/>
      </c>
      <c r="C49">
        <f>INDEX(resultados!$A$2:$ZZ$2614, 43, MATCH($B$3, resultados!$A$1:$ZZ$1, 0))</f>
        <v/>
      </c>
    </row>
    <row r="50">
      <c r="A50">
        <f>INDEX(resultados!$A$2:$ZZ$2614, 44, MATCH($B$1, resultados!$A$1:$ZZ$1, 0))</f>
        <v/>
      </c>
      <c r="B50">
        <f>INDEX(resultados!$A$2:$ZZ$2614, 44, MATCH($B$2, resultados!$A$1:$ZZ$1, 0))</f>
        <v/>
      </c>
      <c r="C50">
        <f>INDEX(resultados!$A$2:$ZZ$2614, 44, MATCH($B$3, resultados!$A$1:$ZZ$1, 0))</f>
        <v/>
      </c>
    </row>
    <row r="51">
      <c r="A51">
        <f>INDEX(resultados!$A$2:$ZZ$2614, 45, MATCH($B$1, resultados!$A$1:$ZZ$1, 0))</f>
        <v/>
      </c>
      <c r="B51">
        <f>INDEX(resultados!$A$2:$ZZ$2614, 45, MATCH($B$2, resultados!$A$1:$ZZ$1, 0))</f>
        <v/>
      </c>
      <c r="C51">
        <f>INDEX(resultados!$A$2:$ZZ$2614, 45, MATCH($B$3, resultados!$A$1:$ZZ$1, 0))</f>
        <v/>
      </c>
    </row>
    <row r="52">
      <c r="A52">
        <f>INDEX(resultados!$A$2:$ZZ$2614, 46, MATCH($B$1, resultados!$A$1:$ZZ$1, 0))</f>
        <v/>
      </c>
      <c r="B52">
        <f>INDEX(resultados!$A$2:$ZZ$2614, 46, MATCH($B$2, resultados!$A$1:$ZZ$1, 0))</f>
        <v/>
      </c>
      <c r="C52">
        <f>INDEX(resultados!$A$2:$ZZ$2614, 46, MATCH($B$3, resultados!$A$1:$ZZ$1, 0))</f>
        <v/>
      </c>
    </row>
    <row r="53">
      <c r="A53">
        <f>INDEX(resultados!$A$2:$ZZ$2614, 47, MATCH($B$1, resultados!$A$1:$ZZ$1, 0))</f>
        <v/>
      </c>
      <c r="B53">
        <f>INDEX(resultados!$A$2:$ZZ$2614, 47, MATCH($B$2, resultados!$A$1:$ZZ$1, 0))</f>
        <v/>
      </c>
      <c r="C53">
        <f>INDEX(resultados!$A$2:$ZZ$2614, 47, MATCH($B$3, resultados!$A$1:$ZZ$1, 0))</f>
        <v/>
      </c>
    </row>
    <row r="54">
      <c r="A54">
        <f>INDEX(resultados!$A$2:$ZZ$2614, 48, MATCH($B$1, resultados!$A$1:$ZZ$1, 0))</f>
        <v/>
      </c>
      <c r="B54">
        <f>INDEX(resultados!$A$2:$ZZ$2614, 48, MATCH($B$2, resultados!$A$1:$ZZ$1, 0))</f>
        <v/>
      </c>
      <c r="C54">
        <f>INDEX(resultados!$A$2:$ZZ$2614, 48, MATCH($B$3, resultados!$A$1:$ZZ$1, 0))</f>
        <v/>
      </c>
    </row>
    <row r="55">
      <c r="A55">
        <f>INDEX(resultados!$A$2:$ZZ$2614, 49, MATCH($B$1, resultados!$A$1:$ZZ$1, 0))</f>
        <v/>
      </c>
      <c r="B55">
        <f>INDEX(resultados!$A$2:$ZZ$2614, 49, MATCH($B$2, resultados!$A$1:$ZZ$1, 0))</f>
        <v/>
      </c>
      <c r="C55">
        <f>INDEX(resultados!$A$2:$ZZ$2614, 49, MATCH($B$3, resultados!$A$1:$ZZ$1, 0))</f>
        <v/>
      </c>
    </row>
    <row r="56">
      <c r="A56">
        <f>INDEX(resultados!$A$2:$ZZ$2614, 50, MATCH($B$1, resultados!$A$1:$ZZ$1, 0))</f>
        <v/>
      </c>
      <c r="B56">
        <f>INDEX(resultados!$A$2:$ZZ$2614, 50, MATCH($B$2, resultados!$A$1:$ZZ$1, 0))</f>
        <v/>
      </c>
      <c r="C56">
        <f>INDEX(resultados!$A$2:$ZZ$2614, 50, MATCH($B$3, resultados!$A$1:$ZZ$1, 0))</f>
        <v/>
      </c>
    </row>
    <row r="57">
      <c r="A57">
        <f>INDEX(resultados!$A$2:$ZZ$2614, 51, MATCH($B$1, resultados!$A$1:$ZZ$1, 0))</f>
        <v/>
      </c>
      <c r="B57">
        <f>INDEX(resultados!$A$2:$ZZ$2614, 51, MATCH($B$2, resultados!$A$1:$ZZ$1, 0))</f>
        <v/>
      </c>
      <c r="C57">
        <f>INDEX(resultados!$A$2:$ZZ$2614, 51, MATCH($B$3, resultados!$A$1:$ZZ$1, 0))</f>
        <v/>
      </c>
    </row>
    <row r="58">
      <c r="A58">
        <f>INDEX(resultados!$A$2:$ZZ$2614, 52, MATCH($B$1, resultados!$A$1:$ZZ$1, 0))</f>
        <v/>
      </c>
      <c r="B58">
        <f>INDEX(resultados!$A$2:$ZZ$2614, 52, MATCH($B$2, resultados!$A$1:$ZZ$1, 0))</f>
        <v/>
      </c>
      <c r="C58">
        <f>INDEX(resultados!$A$2:$ZZ$2614, 52, MATCH($B$3, resultados!$A$1:$ZZ$1, 0))</f>
        <v/>
      </c>
    </row>
    <row r="59">
      <c r="A59">
        <f>INDEX(resultados!$A$2:$ZZ$2614, 53, MATCH($B$1, resultados!$A$1:$ZZ$1, 0))</f>
        <v/>
      </c>
      <c r="B59">
        <f>INDEX(resultados!$A$2:$ZZ$2614, 53, MATCH($B$2, resultados!$A$1:$ZZ$1, 0))</f>
        <v/>
      </c>
      <c r="C59">
        <f>INDEX(resultados!$A$2:$ZZ$2614, 53, MATCH($B$3, resultados!$A$1:$ZZ$1, 0))</f>
        <v/>
      </c>
    </row>
    <row r="60">
      <c r="A60">
        <f>INDEX(resultados!$A$2:$ZZ$2614, 54, MATCH($B$1, resultados!$A$1:$ZZ$1, 0))</f>
        <v/>
      </c>
      <c r="B60">
        <f>INDEX(resultados!$A$2:$ZZ$2614, 54, MATCH($B$2, resultados!$A$1:$ZZ$1, 0))</f>
        <v/>
      </c>
      <c r="C60">
        <f>INDEX(resultados!$A$2:$ZZ$2614, 54, MATCH($B$3, resultados!$A$1:$ZZ$1, 0))</f>
        <v/>
      </c>
    </row>
    <row r="61">
      <c r="A61">
        <f>INDEX(resultados!$A$2:$ZZ$2614, 55, MATCH($B$1, resultados!$A$1:$ZZ$1, 0))</f>
        <v/>
      </c>
      <c r="B61">
        <f>INDEX(resultados!$A$2:$ZZ$2614, 55, MATCH($B$2, resultados!$A$1:$ZZ$1, 0))</f>
        <v/>
      </c>
      <c r="C61">
        <f>INDEX(resultados!$A$2:$ZZ$2614, 55, MATCH($B$3, resultados!$A$1:$ZZ$1, 0))</f>
        <v/>
      </c>
    </row>
    <row r="62">
      <c r="A62">
        <f>INDEX(resultados!$A$2:$ZZ$2614, 56, MATCH($B$1, resultados!$A$1:$ZZ$1, 0))</f>
        <v/>
      </c>
      <c r="B62">
        <f>INDEX(resultados!$A$2:$ZZ$2614, 56, MATCH($B$2, resultados!$A$1:$ZZ$1, 0))</f>
        <v/>
      </c>
      <c r="C62">
        <f>INDEX(resultados!$A$2:$ZZ$2614, 56, MATCH($B$3, resultados!$A$1:$ZZ$1, 0))</f>
        <v/>
      </c>
    </row>
    <row r="63">
      <c r="A63">
        <f>INDEX(resultados!$A$2:$ZZ$2614, 57, MATCH($B$1, resultados!$A$1:$ZZ$1, 0))</f>
        <v/>
      </c>
      <c r="B63">
        <f>INDEX(resultados!$A$2:$ZZ$2614, 57, MATCH($B$2, resultados!$A$1:$ZZ$1, 0))</f>
        <v/>
      </c>
      <c r="C63">
        <f>INDEX(resultados!$A$2:$ZZ$2614, 57, MATCH($B$3, resultados!$A$1:$ZZ$1, 0))</f>
        <v/>
      </c>
    </row>
    <row r="64">
      <c r="A64">
        <f>INDEX(resultados!$A$2:$ZZ$2614, 58, MATCH($B$1, resultados!$A$1:$ZZ$1, 0))</f>
        <v/>
      </c>
      <c r="B64">
        <f>INDEX(resultados!$A$2:$ZZ$2614, 58, MATCH($B$2, resultados!$A$1:$ZZ$1, 0))</f>
        <v/>
      </c>
      <c r="C64">
        <f>INDEX(resultados!$A$2:$ZZ$2614, 58, MATCH($B$3, resultados!$A$1:$ZZ$1, 0))</f>
        <v/>
      </c>
    </row>
    <row r="65">
      <c r="A65">
        <f>INDEX(resultados!$A$2:$ZZ$2614, 59, MATCH($B$1, resultados!$A$1:$ZZ$1, 0))</f>
        <v/>
      </c>
      <c r="B65">
        <f>INDEX(resultados!$A$2:$ZZ$2614, 59, MATCH($B$2, resultados!$A$1:$ZZ$1, 0))</f>
        <v/>
      </c>
      <c r="C65">
        <f>INDEX(resultados!$A$2:$ZZ$2614, 59, MATCH($B$3, resultados!$A$1:$ZZ$1, 0))</f>
        <v/>
      </c>
    </row>
    <row r="66">
      <c r="A66">
        <f>INDEX(resultados!$A$2:$ZZ$2614, 60, MATCH($B$1, resultados!$A$1:$ZZ$1, 0))</f>
        <v/>
      </c>
      <c r="B66">
        <f>INDEX(resultados!$A$2:$ZZ$2614, 60, MATCH($B$2, resultados!$A$1:$ZZ$1, 0))</f>
        <v/>
      </c>
      <c r="C66">
        <f>INDEX(resultados!$A$2:$ZZ$2614, 60, MATCH($B$3, resultados!$A$1:$ZZ$1, 0))</f>
        <v/>
      </c>
    </row>
    <row r="67">
      <c r="A67">
        <f>INDEX(resultados!$A$2:$ZZ$2614, 61, MATCH($B$1, resultados!$A$1:$ZZ$1, 0))</f>
        <v/>
      </c>
      <c r="B67">
        <f>INDEX(resultados!$A$2:$ZZ$2614, 61, MATCH($B$2, resultados!$A$1:$ZZ$1, 0))</f>
        <v/>
      </c>
      <c r="C67">
        <f>INDEX(resultados!$A$2:$ZZ$2614, 61, MATCH($B$3, resultados!$A$1:$ZZ$1, 0))</f>
        <v/>
      </c>
    </row>
    <row r="68">
      <c r="A68">
        <f>INDEX(resultados!$A$2:$ZZ$2614, 62, MATCH($B$1, resultados!$A$1:$ZZ$1, 0))</f>
        <v/>
      </c>
      <c r="B68">
        <f>INDEX(resultados!$A$2:$ZZ$2614, 62, MATCH($B$2, resultados!$A$1:$ZZ$1, 0))</f>
        <v/>
      </c>
      <c r="C68">
        <f>INDEX(resultados!$A$2:$ZZ$2614, 62, MATCH($B$3, resultados!$A$1:$ZZ$1, 0))</f>
        <v/>
      </c>
    </row>
    <row r="69">
      <c r="A69">
        <f>INDEX(resultados!$A$2:$ZZ$2614, 63, MATCH($B$1, resultados!$A$1:$ZZ$1, 0))</f>
        <v/>
      </c>
      <c r="B69">
        <f>INDEX(resultados!$A$2:$ZZ$2614, 63, MATCH($B$2, resultados!$A$1:$ZZ$1, 0))</f>
        <v/>
      </c>
      <c r="C69">
        <f>INDEX(resultados!$A$2:$ZZ$2614, 63, MATCH($B$3, resultados!$A$1:$ZZ$1, 0))</f>
        <v/>
      </c>
    </row>
    <row r="70">
      <c r="A70">
        <f>INDEX(resultados!$A$2:$ZZ$2614, 64, MATCH($B$1, resultados!$A$1:$ZZ$1, 0))</f>
        <v/>
      </c>
      <c r="B70">
        <f>INDEX(resultados!$A$2:$ZZ$2614, 64, MATCH($B$2, resultados!$A$1:$ZZ$1, 0))</f>
        <v/>
      </c>
      <c r="C70">
        <f>INDEX(resultados!$A$2:$ZZ$2614, 64, MATCH($B$3, resultados!$A$1:$ZZ$1, 0))</f>
        <v/>
      </c>
    </row>
    <row r="71">
      <c r="A71">
        <f>INDEX(resultados!$A$2:$ZZ$2614, 65, MATCH($B$1, resultados!$A$1:$ZZ$1, 0))</f>
        <v/>
      </c>
      <c r="B71">
        <f>INDEX(resultados!$A$2:$ZZ$2614, 65, MATCH($B$2, resultados!$A$1:$ZZ$1, 0))</f>
        <v/>
      </c>
      <c r="C71">
        <f>INDEX(resultados!$A$2:$ZZ$2614, 65, MATCH($B$3, resultados!$A$1:$ZZ$1, 0))</f>
        <v/>
      </c>
    </row>
    <row r="72">
      <c r="A72">
        <f>INDEX(resultados!$A$2:$ZZ$2614, 66, MATCH($B$1, resultados!$A$1:$ZZ$1, 0))</f>
        <v/>
      </c>
      <c r="B72">
        <f>INDEX(resultados!$A$2:$ZZ$2614, 66, MATCH($B$2, resultados!$A$1:$ZZ$1, 0))</f>
        <v/>
      </c>
      <c r="C72">
        <f>INDEX(resultados!$A$2:$ZZ$2614, 66, MATCH($B$3, resultados!$A$1:$ZZ$1, 0))</f>
        <v/>
      </c>
    </row>
    <row r="73">
      <c r="A73">
        <f>INDEX(resultados!$A$2:$ZZ$2614, 67, MATCH($B$1, resultados!$A$1:$ZZ$1, 0))</f>
        <v/>
      </c>
      <c r="B73">
        <f>INDEX(resultados!$A$2:$ZZ$2614, 67, MATCH($B$2, resultados!$A$1:$ZZ$1, 0))</f>
        <v/>
      </c>
      <c r="C73">
        <f>INDEX(resultados!$A$2:$ZZ$2614, 67, MATCH($B$3, resultados!$A$1:$ZZ$1, 0))</f>
        <v/>
      </c>
    </row>
    <row r="74">
      <c r="A74">
        <f>INDEX(resultados!$A$2:$ZZ$2614, 68, MATCH($B$1, resultados!$A$1:$ZZ$1, 0))</f>
        <v/>
      </c>
      <c r="B74">
        <f>INDEX(resultados!$A$2:$ZZ$2614, 68, MATCH($B$2, resultados!$A$1:$ZZ$1, 0))</f>
        <v/>
      </c>
      <c r="C74">
        <f>INDEX(resultados!$A$2:$ZZ$2614, 68, MATCH($B$3, resultados!$A$1:$ZZ$1, 0))</f>
        <v/>
      </c>
    </row>
    <row r="75">
      <c r="A75">
        <f>INDEX(resultados!$A$2:$ZZ$2614, 69, MATCH($B$1, resultados!$A$1:$ZZ$1, 0))</f>
        <v/>
      </c>
      <c r="B75">
        <f>INDEX(resultados!$A$2:$ZZ$2614, 69, MATCH($B$2, resultados!$A$1:$ZZ$1, 0))</f>
        <v/>
      </c>
      <c r="C75">
        <f>INDEX(resultados!$A$2:$ZZ$2614, 69, MATCH($B$3, resultados!$A$1:$ZZ$1, 0))</f>
        <v/>
      </c>
    </row>
    <row r="76">
      <c r="A76">
        <f>INDEX(resultados!$A$2:$ZZ$2614, 70, MATCH($B$1, resultados!$A$1:$ZZ$1, 0))</f>
        <v/>
      </c>
      <c r="B76">
        <f>INDEX(resultados!$A$2:$ZZ$2614, 70, MATCH($B$2, resultados!$A$1:$ZZ$1, 0))</f>
        <v/>
      </c>
      <c r="C76">
        <f>INDEX(resultados!$A$2:$ZZ$2614, 70, MATCH($B$3, resultados!$A$1:$ZZ$1, 0))</f>
        <v/>
      </c>
    </row>
    <row r="77">
      <c r="A77">
        <f>INDEX(resultados!$A$2:$ZZ$2614, 71, MATCH($B$1, resultados!$A$1:$ZZ$1, 0))</f>
        <v/>
      </c>
      <c r="B77">
        <f>INDEX(resultados!$A$2:$ZZ$2614, 71, MATCH($B$2, resultados!$A$1:$ZZ$1, 0))</f>
        <v/>
      </c>
      <c r="C77">
        <f>INDEX(resultados!$A$2:$ZZ$2614, 71, MATCH($B$3, resultados!$A$1:$ZZ$1, 0))</f>
        <v/>
      </c>
    </row>
    <row r="78">
      <c r="A78">
        <f>INDEX(resultados!$A$2:$ZZ$2614, 72, MATCH($B$1, resultados!$A$1:$ZZ$1, 0))</f>
        <v/>
      </c>
      <c r="B78">
        <f>INDEX(resultados!$A$2:$ZZ$2614, 72, MATCH($B$2, resultados!$A$1:$ZZ$1, 0))</f>
        <v/>
      </c>
      <c r="C78">
        <f>INDEX(resultados!$A$2:$ZZ$2614, 72, MATCH($B$3, resultados!$A$1:$ZZ$1, 0))</f>
        <v/>
      </c>
    </row>
    <row r="79">
      <c r="A79">
        <f>INDEX(resultados!$A$2:$ZZ$2614, 73, MATCH($B$1, resultados!$A$1:$ZZ$1, 0))</f>
        <v/>
      </c>
      <c r="B79">
        <f>INDEX(resultados!$A$2:$ZZ$2614, 73, MATCH($B$2, resultados!$A$1:$ZZ$1, 0))</f>
        <v/>
      </c>
      <c r="C79">
        <f>INDEX(resultados!$A$2:$ZZ$2614, 73, MATCH($B$3, resultados!$A$1:$ZZ$1, 0))</f>
        <v/>
      </c>
    </row>
    <row r="80">
      <c r="A80">
        <f>INDEX(resultados!$A$2:$ZZ$2614, 74, MATCH($B$1, resultados!$A$1:$ZZ$1, 0))</f>
        <v/>
      </c>
      <c r="B80">
        <f>INDEX(resultados!$A$2:$ZZ$2614, 74, MATCH($B$2, resultados!$A$1:$ZZ$1, 0))</f>
        <v/>
      </c>
      <c r="C80">
        <f>INDEX(resultados!$A$2:$ZZ$2614, 74, MATCH($B$3, resultados!$A$1:$ZZ$1, 0))</f>
        <v/>
      </c>
    </row>
    <row r="81">
      <c r="A81">
        <f>INDEX(resultados!$A$2:$ZZ$2614, 75, MATCH($B$1, resultados!$A$1:$ZZ$1, 0))</f>
        <v/>
      </c>
      <c r="B81">
        <f>INDEX(resultados!$A$2:$ZZ$2614, 75, MATCH($B$2, resultados!$A$1:$ZZ$1, 0))</f>
        <v/>
      </c>
      <c r="C81">
        <f>INDEX(resultados!$A$2:$ZZ$2614, 75, MATCH($B$3, resultados!$A$1:$ZZ$1, 0))</f>
        <v/>
      </c>
    </row>
    <row r="82">
      <c r="A82">
        <f>INDEX(resultados!$A$2:$ZZ$2614, 76, MATCH($B$1, resultados!$A$1:$ZZ$1, 0))</f>
        <v/>
      </c>
      <c r="B82">
        <f>INDEX(resultados!$A$2:$ZZ$2614, 76, MATCH($B$2, resultados!$A$1:$ZZ$1, 0))</f>
        <v/>
      </c>
      <c r="C82">
        <f>INDEX(resultados!$A$2:$ZZ$2614, 76, MATCH($B$3, resultados!$A$1:$ZZ$1, 0))</f>
        <v/>
      </c>
    </row>
    <row r="83">
      <c r="A83">
        <f>INDEX(resultados!$A$2:$ZZ$2614, 77, MATCH($B$1, resultados!$A$1:$ZZ$1, 0))</f>
        <v/>
      </c>
      <c r="B83">
        <f>INDEX(resultados!$A$2:$ZZ$2614, 77, MATCH($B$2, resultados!$A$1:$ZZ$1, 0))</f>
        <v/>
      </c>
      <c r="C83">
        <f>INDEX(resultados!$A$2:$ZZ$2614, 77, MATCH($B$3, resultados!$A$1:$ZZ$1, 0))</f>
        <v/>
      </c>
    </row>
    <row r="84">
      <c r="A84">
        <f>INDEX(resultados!$A$2:$ZZ$2614, 78, MATCH($B$1, resultados!$A$1:$ZZ$1, 0))</f>
        <v/>
      </c>
      <c r="B84">
        <f>INDEX(resultados!$A$2:$ZZ$2614, 78, MATCH($B$2, resultados!$A$1:$ZZ$1, 0))</f>
        <v/>
      </c>
      <c r="C84">
        <f>INDEX(resultados!$A$2:$ZZ$2614, 78, MATCH($B$3, resultados!$A$1:$ZZ$1, 0))</f>
        <v/>
      </c>
    </row>
    <row r="85">
      <c r="A85">
        <f>INDEX(resultados!$A$2:$ZZ$2614, 79, MATCH($B$1, resultados!$A$1:$ZZ$1, 0))</f>
        <v/>
      </c>
      <c r="B85">
        <f>INDEX(resultados!$A$2:$ZZ$2614, 79, MATCH($B$2, resultados!$A$1:$ZZ$1, 0))</f>
        <v/>
      </c>
      <c r="C85">
        <f>INDEX(resultados!$A$2:$ZZ$2614, 79, MATCH($B$3, resultados!$A$1:$ZZ$1, 0))</f>
        <v/>
      </c>
    </row>
    <row r="86">
      <c r="A86">
        <f>INDEX(resultados!$A$2:$ZZ$2614, 80, MATCH($B$1, resultados!$A$1:$ZZ$1, 0))</f>
        <v/>
      </c>
      <c r="B86">
        <f>INDEX(resultados!$A$2:$ZZ$2614, 80, MATCH($B$2, resultados!$A$1:$ZZ$1, 0))</f>
        <v/>
      </c>
      <c r="C86">
        <f>INDEX(resultados!$A$2:$ZZ$2614, 80, MATCH($B$3, resultados!$A$1:$ZZ$1, 0))</f>
        <v/>
      </c>
    </row>
    <row r="87">
      <c r="A87">
        <f>INDEX(resultados!$A$2:$ZZ$2614, 81, MATCH($B$1, resultados!$A$1:$ZZ$1, 0))</f>
        <v/>
      </c>
      <c r="B87">
        <f>INDEX(resultados!$A$2:$ZZ$2614, 81, MATCH($B$2, resultados!$A$1:$ZZ$1, 0))</f>
        <v/>
      </c>
      <c r="C87">
        <f>INDEX(resultados!$A$2:$ZZ$2614, 81, MATCH($B$3, resultados!$A$1:$ZZ$1, 0))</f>
        <v/>
      </c>
    </row>
    <row r="88">
      <c r="A88">
        <f>INDEX(resultados!$A$2:$ZZ$2614, 82, MATCH($B$1, resultados!$A$1:$ZZ$1, 0))</f>
        <v/>
      </c>
      <c r="B88">
        <f>INDEX(resultados!$A$2:$ZZ$2614, 82, MATCH($B$2, resultados!$A$1:$ZZ$1, 0))</f>
        <v/>
      </c>
      <c r="C88">
        <f>INDEX(resultados!$A$2:$ZZ$2614, 82, MATCH($B$3, resultados!$A$1:$ZZ$1, 0))</f>
        <v/>
      </c>
    </row>
    <row r="89">
      <c r="A89">
        <f>INDEX(resultados!$A$2:$ZZ$2614, 83, MATCH($B$1, resultados!$A$1:$ZZ$1, 0))</f>
        <v/>
      </c>
      <c r="B89">
        <f>INDEX(resultados!$A$2:$ZZ$2614, 83, MATCH($B$2, resultados!$A$1:$ZZ$1, 0))</f>
        <v/>
      </c>
      <c r="C89">
        <f>INDEX(resultados!$A$2:$ZZ$2614, 83, MATCH($B$3, resultados!$A$1:$ZZ$1, 0))</f>
        <v/>
      </c>
    </row>
    <row r="90">
      <c r="A90">
        <f>INDEX(resultados!$A$2:$ZZ$2614, 84, MATCH($B$1, resultados!$A$1:$ZZ$1, 0))</f>
        <v/>
      </c>
      <c r="B90">
        <f>INDEX(resultados!$A$2:$ZZ$2614, 84, MATCH($B$2, resultados!$A$1:$ZZ$1, 0))</f>
        <v/>
      </c>
      <c r="C90">
        <f>INDEX(resultados!$A$2:$ZZ$2614, 84, MATCH($B$3, resultados!$A$1:$ZZ$1, 0))</f>
        <v/>
      </c>
    </row>
    <row r="91">
      <c r="A91">
        <f>INDEX(resultados!$A$2:$ZZ$2614, 85, MATCH($B$1, resultados!$A$1:$ZZ$1, 0))</f>
        <v/>
      </c>
      <c r="B91">
        <f>INDEX(resultados!$A$2:$ZZ$2614, 85, MATCH($B$2, resultados!$A$1:$ZZ$1, 0))</f>
        <v/>
      </c>
      <c r="C91">
        <f>INDEX(resultados!$A$2:$ZZ$2614, 85, MATCH($B$3, resultados!$A$1:$ZZ$1, 0))</f>
        <v/>
      </c>
    </row>
    <row r="92">
      <c r="A92">
        <f>INDEX(resultados!$A$2:$ZZ$2614, 86, MATCH($B$1, resultados!$A$1:$ZZ$1, 0))</f>
        <v/>
      </c>
      <c r="B92">
        <f>INDEX(resultados!$A$2:$ZZ$2614, 86, MATCH($B$2, resultados!$A$1:$ZZ$1, 0))</f>
        <v/>
      </c>
      <c r="C92">
        <f>INDEX(resultados!$A$2:$ZZ$2614, 86, MATCH($B$3, resultados!$A$1:$ZZ$1, 0))</f>
        <v/>
      </c>
    </row>
    <row r="93">
      <c r="A93">
        <f>INDEX(resultados!$A$2:$ZZ$2614, 87, MATCH($B$1, resultados!$A$1:$ZZ$1, 0))</f>
        <v/>
      </c>
      <c r="B93">
        <f>INDEX(resultados!$A$2:$ZZ$2614, 87, MATCH($B$2, resultados!$A$1:$ZZ$1, 0))</f>
        <v/>
      </c>
      <c r="C93">
        <f>INDEX(resultados!$A$2:$ZZ$2614, 87, MATCH($B$3, resultados!$A$1:$ZZ$1, 0))</f>
        <v/>
      </c>
    </row>
    <row r="94">
      <c r="A94">
        <f>INDEX(resultados!$A$2:$ZZ$2614, 88, MATCH($B$1, resultados!$A$1:$ZZ$1, 0))</f>
        <v/>
      </c>
      <c r="B94">
        <f>INDEX(resultados!$A$2:$ZZ$2614, 88, MATCH($B$2, resultados!$A$1:$ZZ$1, 0))</f>
        <v/>
      </c>
      <c r="C94">
        <f>INDEX(resultados!$A$2:$ZZ$2614, 88, MATCH($B$3, resultados!$A$1:$ZZ$1, 0))</f>
        <v/>
      </c>
    </row>
    <row r="95">
      <c r="A95">
        <f>INDEX(resultados!$A$2:$ZZ$2614, 89, MATCH($B$1, resultados!$A$1:$ZZ$1, 0))</f>
        <v/>
      </c>
      <c r="B95">
        <f>INDEX(resultados!$A$2:$ZZ$2614, 89, MATCH($B$2, resultados!$A$1:$ZZ$1, 0))</f>
        <v/>
      </c>
      <c r="C95">
        <f>INDEX(resultados!$A$2:$ZZ$2614, 89, MATCH($B$3, resultados!$A$1:$ZZ$1, 0))</f>
        <v/>
      </c>
    </row>
    <row r="96">
      <c r="A96">
        <f>INDEX(resultados!$A$2:$ZZ$2614, 90, MATCH($B$1, resultados!$A$1:$ZZ$1, 0))</f>
        <v/>
      </c>
      <c r="B96">
        <f>INDEX(resultados!$A$2:$ZZ$2614, 90, MATCH($B$2, resultados!$A$1:$ZZ$1, 0))</f>
        <v/>
      </c>
      <c r="C96">
        <f>INDEX(resultados!$A$2:$ZZ$2614, 90, MATCH($B$3, resultados!$A$1:$ZZ$1, 0))</f>
        <v/>
      </c>
    </row>
    <row r="97">
      <c r="A97">
        <f>INDEX(resultados!$A$2:$ZZ$2614, 91, MATCH($B$1, resultados!$A$1:$ZZ$1, 0))</f>
        <v/>
      </c>
      <c r="B97">
        <f>INDEX(resultados!$A$2:$ZZ$2614, 91, MATCH($B$2, resultados!$A$1:$ZZ$1, 0))</f>
        <v/>
      </c>
      <c r="C97">
        <f>INDEX(resultados!$A$2:$ZZ$2614, 91, MATCH($B$3, resultados!$A$1:$ZZ$1, 0))</f>
        <v/>
      </c>
    </row>
    <row r="98">
      <c r="A98">
        <f>INDEX(resultados!$A$2:$ZZ$2614, 92, MATCH($B$1, resultados!$A$1:$ZZ$1, 0))</f>
        <v/>
      </c>
      <c r="B98">
        <f>INDEX(resultados!$A$2:$ZZ$2614, 92, MATCH($B$2, resultados!$A$1:$ZZ$1, 0))</f>
        <v/>
      </c>
      <c r="C98">
        <f>INDEX(resultados!$A$2:$ZZ$2614, 92, MATCH($B$3, resultados!$A$1:$ZZ$1, 0))</f>
        <v/>
      </c>
    </row>
    <row r="99">
      <c r="A99">
        <f>INDEX(resultados!$A$2:$ZZ$2614, 93, MATCH($B$1, resultados!$A$1:$ZZ$1, 0))</f>
        <v/>
      </c>
      <c r="B99">
        <f>INDEX(resultados!$A$2:$ZZ$2614, 93, MATCH($B$2, resultados!$A$1:$ZZ$1, 0))</f>
        <v/>
      </c>
      <c r="C99">
        <f>INDEX(resultados!$A$2:$ZZ$2614, 93, MATCH($B$3, resultados!$A$1:$ZZ$1, 0))</f>
        <v/>
      </c>
    </row>
    <row r="100">
      <c r="A100">
        <f>INDEX(resultados!$A$2:$ZZ$2614, 94, MATCH($B$1, resultados!$A$1:$ZZ$1, 0))</f>
        <v/>
      </c>
      <c r="B100">
        <f>INDEX(resultados!$A$2:$ZZ$2614, 94, MATCH($B$2, resultados!$A$1:$ZZ$1, 0))</f>
        <v/>
      </c>
      <c r="C100">
        <f>INDEX(resultados!$A$2:$ZZ$2614, 94, MATCH($B$3, resultados!$A$1:$ZZ$1, 0))</f>
        <v/>
      </c>
    </row>
    <row r="101">
      <c r="A101">
        <f>INDEX(resultados!$A$2:$ZZ$2614, 95, MATCH($B$1, resultados!$A$1:$ZZ$1, 0))</f>
        <v/>
      </c>
      <c r="B101">
        <f>INDEX(resultados!$A$2:$ZZ$2614, 95, MATCH($B$2, resultados!$A$1:$ZZ$1, 0))</f>
        <v/>
      </c>
      <c r="C101">
        <f>INDEX(resultados!$A$2:$ZZ$2614, 95, MATCH($B$3, resultados!$A$1:$ZZ$1, 0))</f>
        <v/>
      </c>
    </row>
    <row r="102">
      <c r="A102">
        <f>INDEX(resultados!$A$2:$ZZ$2614, 96, MATCH($B$1, resultados!$A$1:$ZZ$1, 0))</f>
        <v/>
      </c>
      <c r="B102">
        <f>INDEX(resultados!$A$2:$ZZ$2614, 96, MATCH($B$2, resultados!$A$1:$ZZ$1, 0))</f>
        <v/>
      </c>
      <c r="C102">
        <f>INDEX(resultados!$A$2:$ZZ$2614, 96, MATCH($B$3, resultados!$A$1:$ZZ$1, 0))</f>
        <v/>
      </c>
    </row>
    <row r="103">
      <c r="A103">
        <f>INDEX(resultados!$A$2:$ZZ$2614, 97, MATCH($B$1, resultados!$A$1:$ZZ$1, 0))</f>
        <v/>
      </c>
      <c r="B103">
        <f>INDEX(resultados!$A$2:$ZZ$2614, 97, MATCH($B$2, resultados!$A$1:$ZZ$1, 0))</f>
        <v/>
      </c>
      <c r="C103">
        <f>INDEX(resultados!$A$2:$ZZ$2614, 97, MATCH($B$3, resultados!$A$1:$ZZ$1, 0))</f>
        <v/>
      </c>
    </row>
    <row r="104">
      <c r="A104">
        <f>INDEX(resultados!$A$2:$ZZ$2614, 98, MATCH($B$1, resultados!$A$1:$ZZ$1, 0))</f>
        <v/>
      </c>
      <c r="B104">
        <f>INDEX(resultados!$A$2:$ZZ$2614, 98, MATCH($B$2, resultados!$A$1:$ZZ$1, 0))</f>
        <v/>
      </c>
      <c r="C104">
        <f>INDEX(resultados!$A$2:$ZZ$2614, 98, MATCH($B$3, resultados!$A$1:$ZZ$1, 0))</f>
        <v/>
      </c>
    </row>
    <row r="105">
      <c r="A105">
        <f>INDEX(resultados!$A$2:$ZZ$2614, 99, MATCH($B$1, resultados!$A$1:$ZZ$1, 0))</f>
        <v/>
      </c>
      <c r="B105">
        <f>INDEX(resultados!$A$2:$ZZ$2614, 99, MATCH($B$2, resultados!$A$1:$ZZ$1, 0))</f>
        <v/>
      </c>
      <c r="C105">
        <f>INDEX(resultados!$A$2:$ZZ$2614, 99, MATCH($B$3, resultados!$A$1:$ZZ$1, 0))</f>
        <v/>
      </c>
    </row>
    <row r="106">
      <c r="A106">
        <f>INDEX(resultados!$A$2:$ZZ$2614, 100, MATCH($B$1, resultados!$A$1:$ZZ$1, 0))</f>
        <v/>
      </c>
      <c r="B106">
        <f>INDEX(resultados!$A$2:$ZZ$2614, 100, MATCH($B$2, resultados!$A$1:$ZZ$1, 0))</f>
        <v/>
      </c>
      <c r="C106">
        <f>INDEX(resultados!$A$2:$ZZ$2614, 100, MATCH($B$3, resultados!$A$1:$ZZ$1, 0))</f>
        <v/>
      </c>
    </row>
    <row r="107">
      <c r="A107">
        <f>INDEX(resultados!$A$2:$ZZ$2614, 101, MATCH($B$1, resultados!$A$1:$ZZ$1, 0))</f>
        <v/>
      </c>
      <c r="B107">
        <f>INDEX(resultados!$A$2:$ZZ$2614, 101, MATCH($B$2, resultados!$A$1:$ZZ$1, 0))</f>
        <v/>
      </c>
      <c r="C107">
        <f>INDEX(resultados!$A$2:$ZZ$2614, 101, MATCH($B$3, resultados!$A$1:$ZZ$1, 0))</f>
        <v/>
      </c>
    </row>
    <row r="108">
      <c r="A108">
        <f>INDEX(resultados!$A$2:$ZZ$2614, 102, MATCH($B$1, resultados!$A$1:$ZZ$1, 0))</f>
        <v/>
      </c>
      <c r="B108">
        <f>INDEX(resultados!$A$2:$ZZ$2614, 102, MATCH($B$2, resultados!$A$1:$ZZ$1, 0))</f>
        <v/>
      </c>
      <c r="C108">
        <f>INDEX(resultados!$A$2:$ZZ$2614, 102, MATCH($B$3, resultados!$A$1:$ZZ$1, 0))</f>
        <v/>
      </c>
    </row>
    <row r="109">
      <c r="A109">
        <f>INDEX(resultados!$A$2:$ZZ$2614, 103, MATCH($B$1, resultados!$A$1:$ZZ$1, 0))</f>
        <v/>
      </c>
      <c r="B109">
        <f>INDEX(resultados!$A$2:$ZZ$2614, 103, MATCH($B$2, resultados!$A$1:$ZZ$1, 0))</f>
        <v/>
      </c>
      <c r="C109">
        <f>INDEX(resultados!$A$2:$ZZ$2614, 103, MATCH($B$3, resultados!$A$1:$ZZ$1, 0))</f>
        <v/>
      </c>
    </row>
    <row r="110">
      <c r="A110">
        <f>INDEX(resultados!$A$2:$ZZ$2614, 104, MATCH($B$1, resultados!$A$1:$ZZ$1, 0))</f>
        <v/>
      </c>
      <c r="B110">
        <f>INDEX(resultados!$A$2:$ZZ$2614, 104, MATCH($B$2, resultados!$A$1:$ZZ$1, 0))</f>
        <v/>
      </c>
      <c r="C110">
        <f>INDEX(resultados!$A$2:$ZZ$2614, 104, MATCH($B$3, resultados!$A$1:$ZZ$1, 0))</f>
        <v/>
      </c>
    </row>
    <row r="111">
      <c r="A111">
        <f>INDEX(resultados!$A$2:$ZZ$2614, 105, MATCH($B$1, resultados!$A$1:$ZZ$1, 0))</f>
        <v/>
      </c>
      <c r="B111">
        <f>INDEX(resultados!$A$2:$ZZ$2614, 105, MATCH($B$2, resultados!$A$1:$ZZ$1, 0))</f>
        <v/>
      </c>
      <c r="C111">
        <f>INDEX(resultados!$A$2:$ZZ$2614, 105, MATCH($B$3, resultados!$A$1:$ZZ$1, 0))</f>
        <v/>
      </c>
    </row>
    <row r="112">
      <c r="A112">
        <f>INDEX(resultados!$A$2:$ZZ$2614, 106, MATCH($B$1, resultados!$A$1:$ZZ$1, 0))</f>
        <v/>
      </c>
      <c r="B112">
        <f>INDEX(resultados!$A$2:$ZZ$2614, 106, MATCH($B$2, resultados!$A$1:$ZZ$1, 0))</f>
        <v/>
      </c>
      <c r="C112">
        <f>INDEX(resultados!$A$2:$ZZ$2614, 106, MATCH($B$3, resultados!$A$1:$ZZ$1, 0))</f>
        <v/>
      </c>
    </row>
    <row r="113">
      <c r="A113">
        <f>INDEX(resultados!$A$2:$ZZ$2614, 107, MATCH($B$1, resultados!$A$1:$ZZ$1, 0))</f>
        <v/>
      </c>
      <c r="B113">
        <f>INDEX(resultados!$A$2:$ZZ$2614, 107, MATCH($B$2, resultados!$A$1:$ZZ$1, 0))</f>
        <v/>
      </c>
      <c r="C113">
        <f>INDEX(resultados!$A$2:$ZZ$2614, 107, MATCH($B$3, resultados!$A$1:$ZZ$1, 0))</f>
        <v/>
      </c>
    </row>
    <row r="114">
      <c r="A114">
        <f>INDEX(resultados!$A$2:$ZZ$2614, 108, MATCH($B$1, resultados!$A$1:$ZZ$1, 0))</f>
        <v/>
      </c>
      <c r="B114">
        <f>INDEX(resultados!$A$2:$ZZ$2614, 108, MATCH($B$2, resultados!$A$1:$ZZ$1, 0))</f>
        <v/>
      </c>
      <c r="C114">
        <f>INDEX(resultados!$A$2:$ZZ$2614, 108, MATCH($B$3, resultados!$A$1:$ZZ$1, 0))</f>
        <v/>
      </c>
    </row>
    <row r="115">
      <c r="A115">
        <f>INDEX(resultados!$A$2:$ZZ$2614, 109, MATCH($B$1, resultados!$A$1:$ZZ$1, 0))</f>
        <v/>
      </c>
      <c r="B115">
        <f>INDEX(resultados!$A$2:$ZZ$2614, 109, MATCH($B$2, resultados!$A$1:$ZZ$1, 0))</f>
        <v/>
      </c>
      <c r="C115">
        <f>INDEX(resultados!$A$2:$ZZ$2614, 109, MATCH($B$3, resultados!$A$1:$ZZ$1, 0))</f>
        <v/>
      </c>
    </row>
    <row r="116">
      <c r="A116">
        <f>INDEX(resultados!$A$2:$ZZ$2614, 110, MATCH($B$1, resultados!$A$1:$ZZ$1, 0))</f>
        <v/>
      </c>
      <c r="B116">
        <f>INDEX(resultados!$A$2:$ZZ$2614, 110, MATCH($B$2, resultados!$A$1:$ZZ$1, 0))</f>
        <v/>
      </c>
      <c r="C116">
        <f>INDEX(resultados!$A$2:$ZZ$2614, 110, MATCH($B$3, resultados!$A$1:$ZZ$1, 0))</f>
        <v/>
      </c>
    </row>
    <row r="117">
      <c r="A117">
        <f>INDEX(resultados!$A$2:$ZZ$2614, 111, MATCH($B$1, resultados!$A$1:$ZZ$1, 0))</f>
        <v/>
      </c>
      <c r="B117">
        <f>INDEX(resultados!$A$2:$ZZ$2614, 111, MATCH($B$2, resultados!$A$1:$ZZ$1, 0))</f>
        <v/>
      </c>
      <c r="C117">
        <f>INDEX(resultados!$A$2:$ZZ$2614, 111, MATCH($B$3, resultados!$A$1:$ZZ$1, 0))</f>
        <v/>
      </c>
    </row>
    <row r="118">
      <c r="A118">
        <f>INDEX(resultados!$A$2:$ZZ$2614, 112, MATCH($B$1, resultados!$A$1:$ZZ$1, 0))</f>
        <v/>
      </c>
      <c r="B118">
        <f>INDEX(resultados!$A$2:$ZZ$2614, 112, MATCH($B$2, resultados!$A$1:$ZZ$1, 0))</f>
        <v/>
      </c>
      <c r="C118">
        <f>INDEX(resultados!$A$2:$ZZ$2614, 112, MATCH($B$3, resultados!$A$1:$ZZ$1, 0))</f>
        <v/>
      </c>
    </row>
    <row r="119">
      <c r="A119">
        <f>INDEX(resultados!$A$2:$ZZ$2614, 113, MATCH($B$1, resultados!$A$1:$ZZ$1, 0))</f>
        <v/>
      </c>
      <c r="B119">
        <f>INDEX(resultados!$A$2:$ZZ$2614, 113, MATCH($B$2, resultados!$A$1:$ZZ$1, 0))</f>
        <v/>
      </c>
      <c r="C119">
        <f>INDEX(resultados!$A$2:$ZZ$2614, 113, MATCH($B$3, resultados!$A$1:$ZZ$1, 0))</f>
        <v/>
      </c>
    </row>
    <row r="120">
      <c r="A120">
        <f>INDEX(resultados!$A$2:$ZZ$2614, 114, MATCH($B$1, resultados!$A$1:$ZZ$1, 0))</f>
        <v/>
      </c>
      <c r="B120">
        <f>INDEX(resultados!$A$2:$ZZ$2614, 114, MATCH($B$2, resultados!$A$1:$ZZ$1, 0))</f>
        <v/>
      </c>
      <c r="C120">
        <f>INDEX(resultados!$A$2:$ZZ$2614, 114, MATCH($B$3, resultados!$A$1:$ZZ$1, 0))</f>
        <v/>
      </c>
    </row>
    <row r="121">
      <c r="A121">
        <f>INDEX(resultados!$A$2:$ZZ$2614, 115, MATCH($B$1, resultados!$A$1:$ZZ$1, 0))</f>
        <v/>
      </c>
      <c r="B121">
        <f>INDEX(resultados!$A$2:$ZZ$2614, 115, MATCH($B$2, resultados!$A$1:$ZZ$1, 0))</f>
        <v/>
      </c>
      <c r="C121">
        <f>INDEX(resultados!$A$2:$ZZ$2614, 115, MATCH($B$3, resultados!$A$1:$ZZ$1, 0))</f>
        <v/>
      </c>
    </row>
    <row r="122">
      <c r="A122">
        <f>INDEX(resultados!$A$2:$ZZ$2614, 116, MATCH($B$1, resultados!$A$1:$ZZ$1, 0))</f>
        <v/>
      </c>
      <c r="B122">
        <f>INDEX(resultados!$A$2:$ZZ$2614, 116, MATCH($B$2, resultados!$A$1:$ZZ$1, 0))</f>
        <v/>
      </c>
      <c r="C122">
        <f>INDEX(resultados!$A$2:$ZZ$2614, 116, MATCH($B$3, resultados!$A$1:$ZZ$1, 0))</f>
        <v/>
      </c>
    </row>
    <row r="123">
      <c r="A123">
        <f>INDEX(resultados!$A$2:$ZZ$2614, 117, MATCH($B$1, resultados!$A$1:$ZZ$1, 0))</f>
        <v/>
      </c>
      <c r="B123">
        <f>INDEX(resultados!$A$2:$ZZ$2614, 117, MATCH($B$2, resultados!$A$1:$ZZ$1, 0))</f>
        <v/>
      </c>
      <c r="C123">
        <f>INDEX(resultados!$A$2:$ZZ$2614, 117, MATCH($B$3, resultados!$A$1:$ZZ$1, 0))</f>
        <v/>
      </c>
    </row>
    <row r="124">
      <c r="A124">
        <f>INDEX(resultados!$A$2:$ZZ$2614, 118, MATCH($B$1, resultados!$A$1:$ZZ$1, 0))</f>
        <v/>
      </c>
      <c r="B124">
        <f>INDEX(resultados!$A$2:$ZZ$2614, 118, MATCH($B$2, resultados!$A$1:$ZZ$1, 0))</f>
        <v/>
      </c>
      <c r="C124">
        <f>INDEX(resultados!$A$2:$ZZ$2614, 118, MATCH($B$3, resultados!$A$1:$ZZ$1, 0))</f>
        <v/>
      </c>
    </row>
    <row r="125">
      <c r="A125">
        <f>INDEX(resultados!$A$2:$ZZ$2614, 119, MATCH($B$1, resultados!$A$1:$ZZ$1, 0))</f>
        <v/>
      </c>
      <c r="B125">
        <f>INDEX(resultados!$A$2:$ZZ$2614, 119, MATCH($B$2, resultados!$A$1:$ZZ$1, 0))</f>
        <v/>
      </c>
      <c r="C125">
        <f>INDEX(resultados!$A$2:$ZZ$2614, 119, MATCH($B$3, resultados!$A$1:$ZZ$1, 0))</f>
        <v/>
      </c>
    </row>
    <row r="126">
      <c r="A126">
        <f>INDEX(resultados!$A$2:$ZZ$2614, 120, MATCH($B$1, resultados!$A$1:$ZZ$1, 0))</f>
        <v/>
      </c>
      <c r="B126">
        <f>INDEX(resultados!$A$2:$ZZ$2614, 120, MATCH($B$2, resultados!$A$1:$ZZ$1, 0))</f>
        <v/>
      </c>
      <c r="C126">
        <f>INDEX(resultados!$A$2:$ZZ$2614, 120, MATCH($B$3, resultados!$A$1:$ZZ$1, 0))</f>
        <v/>
      </c>
    </row>
    <row r="127">
      <c r="A127">
        <f>INDEX(resultados!$A$2:$ZZ$2614, 121, MATCH($B$1, resultados!$A$1:$ZZ$1, 0))</f>
        <v/>
      </c>
      <c r="B127">
        <f>INDEX(resultados!$A$2:$ZZ$2614, 121, MATCH($B$2, resultados!$A$1:$ZZ$1, 0))</f>
        <v/>
      </c>
      <c r="C127">
        <f>INDEX(resultados!$A$2:$ZZ$2614, 121, MATCH($B$3, resultados!$A$1:$ZZ$1, 0))</f>
        <v/>
      </c>
    </row>
    <row r="128">
      <c r="A128">
        <f>INDEX(resultados!$A$2:$ZZ$2614, 122, MATCH($B$1, resultados!$A$1:$ZZ$1, 0))</f>
        <v/>
      </c>
      <c r="B128">
        <f>INDEX(resultados!$A$2:$ZZ$2614, 122, MATCH($B$2, resultados!$A$1:$ZZ$1, 0))</f>
        <v/>
      </c>
      <c r="C128">
        <f>INDEX(resultados!$A$2:$ZZ$2614, 122, MATCH($B$3, resultados!$A$1:$ZZ$1, 0))</f>
        <v/>
      </c>
    </row>
    <row r="129">
      <c r="A129">
        <f>INDEX(resultados!$A$2:$ZZ$2614, 123, MATCH($B$1, resultados!$A$1:$ZZ$1, 0))</f>
        <v/>
      </c>
      <c r="B129">
        <f>INDEX(resultados!$A$2:$ZZ$2614, 123, MATCH($B$2, resultados!$A$1:$ZZ$1, 0))</f>
        <v/>
      </c>
      <c r="C129">
        <f>INDEX(resultados!$A$2:$ZZ$2614, 123, MATCH($B$3, resultados!$A$1:$ZZ$1, 0))</f>
        <v/>
      </c>
    </row>
    <row r="130">
      <c r="A130">
        <f>INDEX(resultados!$A$2:$ZZ$2614, 124, MATCH($B$1, resultados!$A$1:$ZZ$1, 0))</f>
        <v/>
      </c>
      <c r="B130">
        <f>INDEX(resultados!$A$2:$ZZ$2614, 124, MATCH($B$2, resultados!$A$1:$ZZ$1, 0))</f>
        <v/>
      </c>
      <c r="C130">
        <f>INDEX(resultados!$A$2:$ZZ$2614, 124, MATCH($B$3, resultados!$A$1:$ZZ$1, 0))</f>
        <v/>
      </c>
    </row>
    <row r="131">
      <c r="A131">
        <f>INDEX(resultados!$A$2:$ZZ$2614, 125, MATCH($B$1, resultados!$A$1:$ZZ$1, 0))</f>
        <v/>
      </c>
      <c r="B131">
        <f>INDEX(resultados!$A$2:$ZZ$2614, 125, MATCH($B$2, resultados!$A$1:$ZZ$1, 0))</f>
        <v/>
      </c>
      <c r="C131">
        <f>INDEX(resultados!$A$2:$ZZ$2614, 125, MATCH($B$3, resultados!$A$1:$ZZ$1, 0))</f>
        <v/>
      </c>
    </row>
    <row r="132">
      <c r="A132">
        <f>INDEX(resultados!$A$2:$ZZ$2614, 126, MATCH($B$1, resultados!$A$1:$ZZ$1, 0))</f>
        <v/>
      </c>
      <c r="B132">
        <f>INDEX(resultados!$A$2:$ZZ$2614, 126, MATCH($B$2, resultados!$A$1:$ZZ$1, 0))</f>
        <v/>
      </c>
      <c r="C132">
        <f>INDEX(resultados!$A$2:$ZZ$2614, 126, MATCH($B$3, resultados!$A$1:$ZZ$1, 0))</f>
        <v/>
      </c>
    </row>
    <row r="133">
      <c r="A133">
        <f>INDEX(resultados!$A$2:$ZZ$2614, 127, MATCH($B$1, resultados!$A$1:$ZZ$1, 0))</f>
        <v/>
      </c>
      <c r="B133">
        <f>INDEX(resultados!$A$2:$ZZ$2614, 127, MATCH($B$2, resultados!$A$1:$ZZ$1, 0))</f>
        <v/>
      </c>
      <c r="C133">
        <f>INDEX(resultados!$A$2:$ZZ$2614, 127, MATCH($B$3, resultados!$A$1:$ZZ$1, 0))</f>
        <v/>
      </c>
    </row>
    <row r="134">
      <c r="A134">
        <f>INDEX(resultados!$A$2:$ZZ$2614, 128, MATCH($B$1, resultados!$A$1:$ZZ$1, 0))</f>
        <v/>
      </c>
      <c r="B134">
        <f>INDEX(resultados!$A$2:$ZZ$2614, 128, MATCH($B$2, resultados!$A$1:$ZZ$1, 0))</f>
        <v/>
      </c>
      <c r="C134">
        <f>INDEX(resultados!$A$2:$ZZ$2614, 128, MATCH($B$3, resultados!$A$1:$ZZ$1, 0))</f>
        <v/>
      </c>
    </row>
    <row r="135">
      <c r="A135">
        <f>INDEX(resultados!$A$2:$ZZ$2614, 129, MATCH($B$1, resultados!$A$1:$ZZ$1, 0))</f>
        <v/>
      </c>
      <c r="B135">
        <f>INDEX(resultados!$A$2:$ZZ$2614, 129, MATCH($B$2, resultados!$A$1:$ZZ$1, 0))</f>
        <v/>
      </c>
      <c r="C135">
        <f>INDEX(resultados!$A$2:$ZZ$2614, 129, MATCH($B$3, resultados!$A$1:$ZZ$1, 0))</f>
        <v/>
      </c>
    </row>
    <row r="136">
      <c r="A136">
        <f>INDEX(resultados!$A$2:$ZZ$2614, 130, MATCH($B$1, resultados!$A$1:$ZZ$1, 0))</f>
        <v/>
      </c>
      <c r="B136">
        <f>INDEX(resultados!$A$2:$ZZ$2614, 130, MATCH($B$2, resultados!$A$1:$ZZ$1, 0))</f>
        <v/>
      </c>
      <c r="C136">
        <f>INDEX(resultados!$A$2:$ZZ$2614, 130, MATCH($B$3, resultados!$A$1:$ZZ$1, 0))</f>
        <v/>
      </c>
    </row>
    <row r="137">
      <c r="A137">
        <f>INDEX(resultados!$A$2:$ZZ$2614, 131, MATCH($B$1, resultados!$A$1:$ZZ$1, 0))</f>
        <v/>
      </c>
      <c r="B137">
        <f>INDEX(resultados!$A$2:$ZZ$2614, 131, MATCH($B$2, resultados!$A$1:$ZZ$1, 0))</f>
        <v/>
      </c>
      <c r="C137">
        <f>INDEX(resultados!$A$2:$ZZ$2614, 131, MATCH($B$3, resultados!$A$1:$ZZ$1, 0))</f>
        <v/>
      </c>
    </row>
    <row r="138">
      <c r="A138">
        <f>INDEX(resultados!$A$2:$ZZ$2614, 132, MATCH($B$1, resultados!$A$1:$ZZ$1, 0))</f>
        <v/>
      </c>
      <c r="B138">
        <f>INDEX(resultados!$A$2:$ZZ$2614, 132, MATCH($B$2, resultados!$A$1:$ZZ$1, 0))</f>
        <v/>
      </c>
      <c r="C138">
        <f>INDEX(resultados!$A$2:$ZZ$2614, 132, MATCH($B$3, resultados!$A$1:$ZZ$1, 0))</f>
        <v/>
      </c>
    </row>
    <row r="139">
      <c r="A139">
        <f>INDEX(resultados!$A$2:$ZZ$2614, 133, MATCH($B$1, resultados!$A$1:$ZZ$1, 0))</f>
        <v/>
      </c>
      <c r="B139">
        <f>INDEX(resultados!$A$2:$ZZ$2614, 133, MATCH($B$2, resultados!$A$1:$ZZ$1, 0))</f>
        <v/>
      </c>
      <c r="C139">
        <f>INDEX(resultados!$A$2:$ZZ$2614, 133, MATCH($B$3, resultados!$A$1:$ZZ$1, 0))</f>
        <v/>
      </c>
    </row>
    <row r="140">
      <c r="A140">
        <f>INDEX(resultados!$A$2:$ZZ$2614, 134, MATCH($B$1, resultados!$A$1:$ZZ$1, 0))</f>
        <v/>
      </c>
      <c r="B140">
        <f>INDEX(resultados!$A$2:$ZZ$2614, 134, MATCH($B$2, resultados!$A$1:$ZZ$1, 0))</f>
        <v/>
      </c>
      <c r="C140">
        <f>INDEX(resultados!$A$2:$ZZ$2614, 134, MATCH($B$3, resultados!$A$1:$ZZ$1, 0))</f>
        <v/>
      </c>
    </row>
    <row r="141">
      <c r="A141">
        <f>INDEX(resultados!$A$2:$ZZ$2614, 135, MATCH($B$1, resultados!$A$1:$ZZ$1, 0))</f>
        <v/>
      </c>
      <c r="B141">
        <f>INDEX(resultados!$A$2:$ZZ$2614, 135, MATCH($B$2, resultados!$A$1:$ZZ$1, 0))</f>
        <v/>
      </c>
      <c r="C141">
        <f>INDEX(resultados!$A$2:$ZZ$2614, 135, MATCH($B$3, resultados!$A$1:$ZZ$1, 0))</f>
        <v/>
      </c>
    </row>
    <row r="142">
      <c r="A142">
        <f>INDEX(resultados!$A$2:$ZZ$2614, 136, MATCH($B$1, resultados!$A$1:$ZZ$1, 0))</f>
        <v/>
      </c>
      <c r="B142">
        <f>INDEX(resultados!$A$2:$ZZ$2614, 136, MATCH($B$2, resultados!$A$1:$ZZ$1, 0))</f>
        <v/>
      </c>
      <c r="C142">
        <f>INDEX(resultados!$A$2:$ZZ$2614, 136, MATCH($B$3, resultados!$A$1:$ZZ$1, 0))</f>
        <v/>
      </c>
    </row>
    <row r="143">
      <c r="A143">
        <f>INDEX(resultados!$A$2:$ZZ$2614, 137, MATCH($B$1, resultados!$A$1:$ZZ$1, 0))</f>
        <v/>
      </c>
      <c r="B143">
        <f>INDEX(resultados!$A$2:$ZZ$2614, 137, MATCH($B$2, resultados!$A$1:$ZZ$1, 0))</f>
        <v/>
      </c>
      <c r="C143">
        <f>INDEX(resultados!$A$2:$ZZ$2614, 137, MATCH($B$3, resultados!$A$1:$ZZ$1, 0))</f>
        <v/>
      </c>
    </row>
    <row r="144">
      <c r="A144">
        <f>INDEX(resultados!$A$2:$ZZ$2614, 138, MATCH($B$1, resultados!$A$1:$ZZ$1, 0))</f>
        <v/>
      </c>
      <c r="B144">
        <f>INDEX(resultados!$A$2:$ZZ$2614, 138, MATCH($B$2, resultados!$A$1:$ZZ$1, 0))</f>
        <v/>
      </c>
      <c r="C144">
        <f>INDEX(resultados!$A$2:$ZZ$2614, 138, MATCH($B$3, resultados!$A$1:$ZZ$1, 0))</f>
        <v/>
      </c>
    </row>
    <row r="145">
      <c r="A145">
        <f>INDEX(resultados!$A$2:$ZZ$2614, 139, MATCH($B$1, resultados!$A$1:$ZZ$1, 0))</f>
        <v/>
      </c>
      <c r="B145">
        <f>INDEX(resultados!$A$2:$ZZ$2614, 139, MATCH($B$2, resultados!$A$1:$ZZ$1, 0))</f>
        <v/>
      </c>
      <c r="C145">
        <f>INDEX(resultados!$A$2:$ZZ$2614, 139, MATCH($B$3, resultados!$A$1:$ZZ$1, 0))</f>
        <v/>
      </c>
    </row>
    <row r="146">
      <c r="A146">
        <f>INDEX(resultados!$A$2:$ZZ$2614, 140, MATCH($B$1, resultados!$A$1:$ZZ$1, 0))</f>
        <v/>
      </c>
      <c r="B146">
        <f>INDEX(resultados!$A$2:$ZZ$2614, 140, MATCH($B$2, resultados!$A$1:$ZZ$1, 0))</f>
        <v/>
      </c>
      <c r="C146">
        <f>INDEX(resultados!$A$2:$ZZ$2614, 140, MATCH($B$3, resultados!$A$1:$ZZ$1, 0))</f>
        <v/>
      </c>
    </row>
    <row r="147">
      <c r="A147">
        <f>INDEX(resultados!$A$2:$ZZ$2614, 141, MATCH($B$1, resultados!$A$1:$ZZ$1, 0))</f>
        <v/>
      </c>
      <c r="B147">
        <f>INDEX(resultados!$A$2:$ZZ$2614, 141, MATCH($B$2, resultados!$A$1:$ZZ$1, 0))</f>
        <v/>
      </c>
      <c r="C147">
        <f>INDEX(resultados!$A$2:$ZZ$2614, 141, MATCH($B$3, resultados!$A$1:$ZZ$1, 0))</f>
        <v/>
      </c>
    </row>
    <row r="148">
      <c r="A148">
        <f>INDEX(resultados!$A$2:$ZZ$2614, 142, MATCH($B$1, resultados!$A$1:$ZZ$1, 0))</f>
        <v/>
      </c>
      <c r="B148">
        <f>INDEX(resultados!$A$2:$ZZ$2614, 142, MATCH($B$2, resultados!$A$1:$ZZ$1, 0))</f>
        <v/>
      </c>
      <c r="C148">
        <f>INDEX(resultados!$A$2:$ZZ$2614, 142, MATCH($B$3, resultados!$A$1:$ZZ$1, 0))</f>
        <v/>
      </c>
    </row>
    <row r="149">
      <c r="A149">
        <f>INDEX(resultados!$A$2:$ZZ$2614, 143, MATCH($B$1, resultados!$A$1:$ZZ$1, 0))</f>
        <v/>
      </c>
      <c r="B149">
        <f>INDEX(resultados!$A$2:$ZZ$2614, 143, MATCH($B$2, resultados!$A$1:$ZZ$1, 0))</f>
        <v/>
      </c>
      <c r="C149">
        <f>INDEX(resultados!$A$2:$ZZ$2614, 143, MATCH($B$3, resultados!$A$1:$ZZ$1, 0))</f>
        <v/>
      </c>
    </row>
    <row r="150">
      <c r="A150">
        <f>INDEX(resultados!$A$2:$ZZ$2614, 144, MATCH($B$1, resultados!$A$1:$ZZ$1, 0))</f>
        <v/>
      </c>
      <c r="B150">
        <f>INDEX(resultados!$A$2:$ZZ$2614, 144, MATCH($B$2, resultados!$A$1:$ZZ$1, 0))</f>
        <v/>
      </c>
      <c r="C150">
        <f>INDEX(resultados!$A$2:$ZZ$2614, 144, MATCH($B$3, resultados!$A$1:$ZZ$1, 0))</f>
        <v/>
      </c>
    </row>
    <row r="151">
      <c r="A151">
        <f>INDEX(resultados!$A$2:$ZZ$2614, 145, MATCH($B$1, resultados!$A$1:$ZZ$1, 0))</f>
        <v/>
      </c>
      <c r="B151">
        <f>INDEX(resultados!$A$2:$ZZ$2614, 145, MATCH($B$2, resultados!$A$1:$ZZ$1, 0))</f>
        <v/>
      </c>
      <c r="C151">
        <f>INDEX(resultados!$A$2:$ZZ$2614, 145, MATCH($B$3, resultados!$A$1:$ZZ$1, 0))</f>
        <v/>
      </c>
    </row>
    <row r="152">
      <c r="A152">
        <f>INDEX(resultados!$A$2:$ZZ$2614, 146, MATCH($B$1, resultados!$A$1:$ZZ$1, 0))</f>
        <v/>
      </c>
      <c r="B152">
        <f>INDEX(resultados!$A$2:$ZZ$2614, 146, MATCH($B$2, resultados!$A$1:$ZZ$1, 0))</f>
        <v/>
      </c>
      <c r="C152">
        <f>INDEX(resultados!$A$2:$ZZ$2614, 146, MATCH($B$3, resultados!$A$1:$ZZ$1, 0))</f>
        <v/>
      </c>
    </row>
    <row r="153">
      <c r="A153">
        <f>INDEX(resultados!$A$2:$ZZ$2614, 147, MATCH($B$1, resultados!$A$1:$ZZ$1, 0))</f>
        <v/>
      </c>
      <c r="B153">
        <f>INDEX(resultados!$A$2:$ZZ$2614, 147, MATCH($B$2, resultados!$A$1:$ZZ$1, 0))</f>
        <v/>
      </c>
      <c r="C153">
        <f>INDEX(resultados!$A$2:$ZZ$2614, 147, MATCH($B$3, resultados!$A$1:$ZZ$1, 0))</f>
        <v/>
      </c>
    </row>
    <row r="154">
      <c r="A154">
        <f>INDEX(resultados!$A$2:$ZZ$2614, 148, MATCH($B$1, resultados!$A$1:$ZZ$1, 0))</f>
        <v/>
      </c>
      <c r="B154">
        <f>INDEX(resultados!$A$2:$ZZ$2614, 148, MATCH($B$2, resultados!$A$1:$ZZ$1, 0))</f>
        <v/>
      </c>
      <c r="C154">
        <f>INDEX(resultados!$A$2:$ZZ$2614, 148, MATCH($B$3, resultados!$A$1:$ZZ$1, 0))</f>
        <v/>
      </c>
    </row>
    <row r="155">
      <c r="A155">
        <f>INDEX(resultados!$A$2:$ZZ$2614, 149, MATCH($B$1, resultados!$A$1:$ZZ$1, 0))</f>
        <v/>
      </c>
      <c r="B155">
        <f>INDEX(resultados!$A$2:$ZZ$2614, 149, MATCH($B$2, resultados!$A$1:$ZZ$1, 0))</f>
        <v/>
      </c>
      <c r="C155">
        <f>INDEX(resultados!$A$2:$ZZ$2614, 149, MATCH($B$3, resultados!$A$1:$ZZ$1, 0))</f>
        <v/>
      </c>
    </row>
    <row r="156">
      <c r="A156">
        <f>INDEX(resultados!$A$2:$ZZ$2614, 150, MATCH($B$1, resultados!$A$1:$ZZ$1, 0))</f>
        <v/>
      </c>
      <c r="B156">
        <f>INDEX(resultados!$A$2:$ZZ$2614, 150, MATCH($B$2, resultados!$A$1:$ZZ$1, 0))</f>
        <v/>
      </c>
      <c r="C156">
        <f>INDEX(resultados!$A$2:$ZZ$2614, 150, MATCH($B$3, resultados!$A$1:$ZZ$1, 0))</f>
        <v/>
      </c>
    </row>
    <row r="157">
      <c r="A157">
        <f>INDEX(resultados!$A$2:$ZZ$2614, 151, MATCH($B$1, resultados!$A$1:$ZZ$1, 0))</f>
        <v/>
      </c>
      <c r="B157">
        <f>INDEX(resultados!$A$2:$ZZ$2614, 151, MATCH($B$2, resultados!$A$1:$ZZ$1, 0))</f>
        <v/>
      </c>
      <c r="C157">
        <f>INDEX(resultados!$A$2:$ZZ$2614, 151, MATCH($B$3, resultados!$A$1:$ZZ$1, 0))</f>
        <v/>
      </c>
    </row>
    <row r="158">
      <c r="A158">
        <f>INDEX(resultados!$A$2:$ZZ$2614, 152, MATCH($B$1, resultados!$A$1:$ZZ$1, 0))</f>
        <v/>
      </c>
      <c r="B158">
        <f>INDEX(resultados!$A$2:$ZZ$2614, 152, MATCH($B$2, resultados!$A$1:$ZZ$1, 0))</f>
        <v/>
      </c>
      <c r="C158">
        <f>INDEX(resultados!$A$2:$ZZ$2614, 152, MATCH($B$3, resultados!$A$1:$ZZ$1, 0))</f>
        <v/>
      </c>
    </row>
    <row r="159">
      <c r="A159">
        <f>INDEX(resultados!$A$2:$ZZ$2614, 153, MATCH($B$1, resultados!$A$1:$ZZ$1, 0))</f>
        <v/>
      </c>
      <c r="B159">
        <f>INDEX(resultados!$A$2:$ZZ$2614, 153, MATCH($B$2, resultados!$A$1:$ZZ$1, 0))</f>
        <v/>
      </c>
      <c r="C159">
        <f>INDEX(resultados!$A$2:$ZZ$2614, 153, MATCH($B$3, resultados!$A$1:$ZZ$1, 0))</f>
        <v/>
      </c>
    </row>
    <row r="160">
      <c r="A160">
        <f>INDEX(resultados!$A$2:$ZZ$2614, 154, MATCH($B$1, resultados!$A$1:$ZZ$1, 0))</f>
        <v/>
      </c>
      <c r="B160">
        <f>INDEX(resultados!$A$2:$ZZ$2614, 154, MATCH($B$2, resultados!$A$1:$ZZ$1, 0))</f>
        <v/>
      </c>
      <c r="C160">
        <f>INDEX(resultados!$A$2:$ZZ$2614, 154, MATCH($B$3, resultados!$A$1:$ZZ$1, 0))</f>
        <v/>
      </c>
    </row>
    <row r="161">
      <c r="A161">
        <f>INDEX(resultados!$A$2:$ZZ$2614, 155, MATCH($B$1, resultados!$A$1:$ZZ$1, 0))</f>
        <v/>
      </c>
      <c r="B161">
        <f>INDEX(resultados!$A$2:$ZZ$2614, 155, MATCH($B$2, resultados!$A$1:$ZZ$1, 0))</f>
        <v/>
      </c>
      <c r="C161">
        <f>INDEX(resultados!$A$2:$ZZ$2614, 155, MATCH($B$3, resultados!$A$1:$ZZ$1, 0))</f>
        <v/>
      </c>
    </row>
    <row r="162">
      <c r="A162">
        <f>INDEX(resultados!$A$2:$ZZ$2614, 156, MATCH($B$1, resultados!$A$1:$ZZ$1, 0))</f>
        <v/>
      </c>
      <c r="B162">
        <f>INDEX(resultados!$A$2:$ZZ$2614, 156, MATCH($B$2, resultados!$A$1:$ZZ$1, 0))</f>
        <v/>
      </c>
      <c r="C162">
        <f>INDEX(resultados!$A$2:$ZZ$2614, 156, MATCH($B$3, resultados!$A$1:$ZZ$1, 0))</f>
        <v/>
      </c>
    </row>
    <row r="163">
      <c r="A163">
        <f>INDEX(resultados!$A$2:$ZZ$2614, 157, MATCH($B$1, resultados!$A$1:$ZZ$1, 0))</f>
        <v/>
      </c>
      <c r="B163">
        <f>INDEX(resultados!$A$2:$ZZ$2614, 157, MATCH($B$2, resultados!$A$1:$ZZ$1, 0))</f>
        <v/>
      </c>
      <c r="C163">
        <f>INDEX(resultados!$A$2:$ZZ$2614, 157, MATCH($B$3, resultados!$A$1:$ZZ$1, 0))</f>
        <v/>
      </c>
    </row>
    <row r="164">
      <c r="A164">
        <f>INDEX(resultados!$A$2:$ZZ$2614, 158, MATCH($B$1, resultados!$A$1:$ZZ$1, 0))</f>
        <v/>
      </c>
      <c r="B164">
        <f>INDEX(resultados!$A$2:$ZZ$2614, 158, MATCH($B$2, resultados!$A$1:$ZZ$1, 0))</f>
        <v/>
      </c>
      <c r="C164">
        <f>INDEX(resultados!$A$2:$ZZ$2614, 158, MATCH($B$3, resultados!$A$1:$ZZ$1, 0))</f>
        <v/>
      </c>
    </row>
    <row r="165">
      <c r="A165">
        <f>INDEX(resultados!$A$2:$ZZ$2614, 159, MATCH($B$1, resultados!$A$1:$ZZ$1, 0))</f>
        <v/>
      </c>
      <c r="B165">
        <f>INDEX(resultados!$A$2:$ZZ$2614, 159, MATCH($B$2, resultados!$A$1:$ZZ$1, 0))</f>
        <v/>
      </c>
      <c r="C165">
        <f>INDEX(resultados!$A$2:$ZZ$2614, 159, MATCH($B$3, resultados!$A$1:$ZZ$1, 0))</f>
        <v/>
      </c>
    </row>
    <row r="166">
      <c r="A166">
        <f>INDEX(resultados!$A$2:$ZZ$2614, 160, MATCH($B$1, resultados!$A$1:$ZZ$1, 0))</f>
        <v/>
      </c>
      <c r="B166">
        <f>INDEX(resultados!$A$2:$ZZ$2614, 160, MATCH($B$2, resultados!$A$1:$ZZ$1, 0))</f>
        <v/>
      </c>
      <c r="C166">
        <f>INDEX(resultados!$A$2:$ZZ$2614, 160, MATCH($B$3, resultados!$A$1:$ZZ$1, 0))</f>
        <v/>
      </c>
    </row>
    <row r="167">
      <c r="A167">
        <f>INDEX(resultados!$A$2:$ZZ$2614, 161, MATCH($B$1, resultados!$A$1:$ZZ$1, 0))</f>
        <v/>
      </c>
      <c r="B167">
        <f>INDEX(resultados!$A$2:$ZZ$2614, 161, MATCH($B$2, resultados!$A$1:$ZZ$1, 0))</f>
        <v/>
      </c>
      <c r="C167">
        <f>INDEX(resultados!$A$2:$ZZ$2614, 161, MATCH($B$3, resultados!$A$1:$ZZ$1, 0))</f>
        <v/>
      </c>
    </row>
    <row r="168">
      <c r="A168">
        <f>INDEX(resultados!$A$2:$ZZ$2614, 162, MATCH($B$1, resultados!$A$1:$ZZ$1, 0))</f>
        <v/>
      </c>
      <c r="B168">
        <f>INDEX(resultados!$A$2:$ZZ$2614, 162, MATCH($B$2, resultados!$A$1:$ZZ$1, 0))</f>
        <v/>
      </c>
      <c r="C168">
        <f>INDEX(resultados!$A$2:$ZZ$2614, 162, MATCH($B$3, resultados!$A$1:$ZZ$1, 0))</f>
        <v/>
      </c>
    </row>
    <row r="169">
      <c r="A169">
        <f>INDEX(resultados!$A$2:$ZZ$2614, 163, MATCH($B$1, resultados!$A$1:$ZZ$1, 0))</f>
        <v/>
      </c>
      <c r="B169">
        <f>INDEX(resultados!$A$2:$ZZ$2614, 163, MATCH($B$2, resultados!$A$1:$ZZ$1, 0))</f>
        <v/>
      </c>
      <c r="C169">
        <f>INDEX(resultados!$A$2:$ZZ$2614, 163, MATCH($B$3, resultados!$A$1:$ZZ$1, 0))</f>
        <v/>
      </c>
    </row>
    <row r="170">
      <c r="A170">
        <f>INDEX(resultados!$A$2:$ZZ$2614, 164, MATCH($B$1, resultados!$A$1:$ZZ$1, 0))</f>
        <v/>
      </c>
      <c r="B170">
        <f>INDEX(resultados!$A$2:$ZZ$2614, 164, MATCH($B$2, resultados!$A$1:$ZZ$1, 0))</f>
        <v/>
      </c>
      <c r="C170">
        <f>INDEX(resultados!$A$2:$ZZ$2614, 164, MATCH($B$3, resultados!$A$1:$ZZ$1, 0))</f>
        <v/>
      </c>
    </row>
    <row r="171">
      <c r="A171">
        <f>INDEX(resultados!$A$2:$ZZ$2614, 165, MATCH($B$1, resultados!$A$1:$ZZ$1, 0))</f>
        <v/>
      </c>
      <c r="B171">
        <f>INDEX(resultados!$A$2:$ZZ$2614, 165, MATCH($B$2, resultados!$A$1:$ZZ$1, 0))</f>
        <v/>
      </c>
      <c r="C171">
        <f>INDEX(resultados!$A$2:$ZZ$2614, 165, MATCH($B$3, resultados!$A$1:$ZZ$1, 0))</f>
        <v/>
      </c>
    </row>
    <row r="172">
      <c r="A172">
        <f>INDEX(resultados!$A$2:$ZZ$2614, 166, MATCH($B$1, resultados!$A$1:$ZZ$1, 0))</f>
        <v/>
      </c>
      <c r="B172">
        <f>INDEX(resultados!$A$2:$ZZ$2614, 166, MATCH($B$2, resultados!$A$1:$ZZ$1, 0))</f>
        <v/>
      </c>
      <c r="C172">
        <f>INDEX(resultados!$A$2:$ZZ$2614, 166, MATCH($B$3, resultados!$A$1:$ZZ$1, 0))</f>
        <v/>
      </c>
    </row>
    <row r="173">
      <c r="A173">
        <f>INDEX(resultados!$A$2:$ZZ$2614, 167, MATCH($B$1, resultados!$A$1:$ZZ$1, 0))</f>
        <v/>
      </c>
      <c r="B173">
        <f>INDEX(resultados!$A$2:$ZZ$2614, 167, MATCH($B$2, resultados!$A$1:$ZZ$1, 0))</f>
        <v/>
      </c>
      <c r="C173">
        <f>INDEX(resultados!$A$2:$ZZ$2614, 167, MATCH($B$3, resultados!$A$1:$ZZ$1, 0))</f>
        <v/>
      </c>
    </row>
    <row r="174">
      <c r="A174">
        <f>INDEX(resultados!$A$2:$ZZ$2614, 168, MATCH($B$1, resultados!$A$1:$ZZ$1, 0))</f>
        <v/>
      </c>
      <c r="B174">
        <f>INDEX(resultados!$A$2:$ZZ$2614, 168, MATCH($B$2, resultados!$A$1:$ZZ$1, 0))</f>
        <v/>
      </c>
      <c r="C174">
        <f>INDEX(resultados!$A$2:$ZZ$2614, 168, MATCH($B$3, resultados!$A$1:$ZZ$1, 0))</f>
        <v/>
      </c>
    </row>
    <row r="175">
      <c r="A175">
        <f>INDEX(resultados!$A$2:$ZZ$2614, 169, MATCH($B$1, resultados!$A$1:$ZZ$1, 0))</f>
        <v/>
      </c>
      <c r="B175">
        <f>INDEX(resultados!$A$2:$ZZ$2614, 169, MATCH($B$2, resultados!$A$1:$ZZ$1, 0))</f>
        <v/>
      </c>
      <c r="C175">
        <f>INDEX(resultados!$A$2:$ZZ$2614, 169, MATCH($B$3, resultados!$A$1:$ZZ$1, 0))</f>
        <v/>
      </c>
    </row>
    <row r="176">
      <c r="A176">
        <f>INDEX(resultados!$A$2:$ZZ$2614, 170, MATCH($B$1, resultados!$A$1:$ZZ$1, 0))</f>
        <v/>
      </c>
      <c r="B176">
        <f>INDEX(resultados!$A$2:$ZZ$2614, 170, MATCH($B$2, resultados!$A$1:$ZZ$1, 0))</f>
        <v/>
      </c>
      <c r="C176">
        <f>INDEX(resultados!$A$2:$ZZ$2614, 170, MATCH($B$3, resultados!$A$1:$ZZ$1, 0))</f>
        <v/>
      </c>
    </row>
    <row r="177">
      <c r="A177">
        <f>INDEX(resultados!$A$2:$ZZ$2614, 171, MATCH($B$1, resultados!$A$1:$ZZ$1, 0))</f>
        <v/>
      </c>
      <c r="B177">
        <f>INDEX(resultados!$A$2:$ZZ$2614, 171, MATCH($B$2, resultados!$A$1:$ZZ$1, 0))</f>
        <v/>
      </c>
      <c r="C177">
        <f>INDEX(resultados!$A$2:$ZZ$2614, 171, MATCH($B$3, resultados!$A$1:$ZZ$1, 0))</f>
        <v/>
      </c>
    </row>
    <row r="178">
      <c r="A178">
        <f>INDEX(resultados!$A$2:$ZZ$2614, 172, MATCH($B$1, resultados!$A$1:$ZZ$1, 0))</f>
        <v/>
      </c>
      <c r="B178">
        <f>INDEX(resultados!$A$2:$ZZ$2614, 172, MATCH($B$2, resultados!$A$1:$ZZ$1, 0))</f>
        <v/>
      </c>
      <c r="C178">
        <f>INDEX(resultados!$A$2:$ZZ$2614, 172, MATCH($B$3, resultados!$A$1:$ZZ$1, 0))</f>
        <v/>
      </c>
    </row>
    <row r="179">
      <c r="A179">
        <f>INDEX(resultados!$A$2:$ZZ$2614, 173, MATCH($B$1, resultados!$A$1:$ZZ$1, 0))</f>
        <v/>
      </c>
      <c r="B179">
        <f>INDEX(resultados!$A$2:$ZZ$2614, 173, MATCH($B$2, resultados!$A$1:$ZZ$1, 0))</f>
        <v/>
      </c>
      <c r="C179">
        <f>INDEX(resultados!$A$2:$ZZ$2614, 173, MATCH($B$3, resultados!$A$1:$ZZ$1, 0))</f>
        <v/>
      </c>
    </row>
    <row r="180">
      <c r="A180">
        <f>INDEX(resultados!$A$2:$ZZ$2614, 174, MATCH($B$1, resultados!$A$1:$ZZ$1, 0))</f>
        <v/>
      </c>
      <c r="B180">
        <f>INDEX(resultados!$A$2:$ZZ$2614, 174, MATCH($B$2, resultados!$A$1:$ZZ$1, 0))</f>
        <v/>
      </c>
      <c r="C180">
        <f>INDEX(resultados!$A$2:$ZZ$2614, 174, MATCH($B$3, resultados!$A$1:$ZZ$1, 0))</f>
        <v/>
      </c>
    </row>
    <row r="181">
      <c r="A181">
        <f>INDEX(resultados!$A$2:$ZZ$2614, 175, MATCH($B$1, resultados!$A$1:$ZZ$1, 0))</f>
        <v/>
      </c>
      <c r="B181">
        <f>INDEX(resultados!$A$2:$ZZ$2614, 175, MATCH($B$2, resultados!$A$1:$ZZ$1, 0))</f>
        <v/>
      </c>
      <c r="C181">
        <f>INDEX(resultados!$A$2:$ZZ$2614, 175, MATCH($B$3, resultados!$A$1:$ZZ$1, 0))</f>
        <v/>
      </c>
    </row>
    <row r="182">
      <c r="A182">
        <f>INDEX(resultados!$A$2:$ZZ$2614, 176, MATCH($B$1, resultados!$A$1:$ZZ$1, 0))</f>
        <v/>
      </c>
      <c r="B182">
        <f>INDEX(resultados!$A$2:$ZZ$2614, 176, MATCH($B$2, resultados!$A$1:$ZZ$1, 0))</f>
        <v/>
      </c>
      <c r="C182">
        <f>INDEX(resultados!$A$2:$ZZ$2614, 176, MATCH($B$3, resultados!$A$1:$ZZ$1, 0))</f>
        <v/>
      </c>
    </row>
    <row r="183">
      <c r="A183">
        <f>INDEX(resultados!$A$2:$ZZ$2614, 177, MATCH($B$1, resultados!$A$1:$ZZ$1, 0))</f>
        <v/>
      </c>
      <c r="B183">
        <f>INDEX(resultados!$A$2:$ZZ$2614, 177, MATCH($B$2, resultados!$A$1:$ZZ$1, 0))</f>
        <v/>
      </c>
      <c r="C183">
        <f>INDEX(resultados!$A$2:$ZZ$2614, 177, MATCH($B$3, resultados!$A$1:$ZZ$1, 0))</f>
        <v/>
      </c>
    </row>
    <row r="184">
      <c r="A184">
        <f>INDEX(resultados!$A$2:$ZZ$2614, 178, MATCH($B$1, resultados!$A$1:$ZZ$1, 0))</f>
        <v/>
      </c>
      <c r="B184">
        <f>INDEX(resultados!$A$2:$ZZ$2614, 178, MATCH($B$2, resultados!$A$1:$ZZ$1, 0))</f>
        <v/>
      </c>
      <c r="C184">
        <f>INDEX(resultados!$A$2:$ZZ$2614, 178, MATCH($B$3, resultados!$A$1:$ZZ$1, 0))</f>
        <v/>
      </c>
    </row>
    <row r="185">
      <c r="A185">
        <f>INDEX(resultados!$A$2:$ZZ$2614, 179, MATCH($B$1, resultados!$A$1:$ZZ$1, 0))</f>
        <v/>
      </c>
      <c r="B185">
        <f>INDEX(resultados!$A$2:$ZZ$2614, 179, MATCH($B$2, resultados!$A$1:$ZZ$1, 0))</f>
        <v/>
      </c>
      <c r="C185">
        <f>INDEX(resultados!$A$2:$ZZ$2614, 179, MATCH($B$3, resultados!$A$1:$ZZ$1, 0))</f>
        <v/>
      </c>
    </row>
    <row r="186">
      <c r="A186">
        <f>INDEX(resultados!$A$2:$ZZ$2614, 180, MATCH($B$1, resultados!$A$1:$ZZ$1, 0))</f>
        <v/>
      </c>
      <c r="B186">
        <f>INDEX(resultados!$A$2:$ZZ$2614, 180, MATCH($B$2, resultados!$A$1:$ZZ$1, 0))</f>
        <v/>
      </c>
      <c r="C186">
        <f>INDEX(resultados!$A$2:$ZZ$2614, 180, MATCH($B$3, resultados!$A$1:$ZZ$1, 0))</f>
        <v/>
      </c>
    </row>
    <row r="187">
      <c r="A187">
        <f>INDEX(resultados!$A$2:$ZZ$2614, 181, MATCH($B$1, resultados!$A$1:$ZZ$1, 0))</f>
        <v/>
      </c>
      <c r="B187">
        <f>INDEX(resultados!$A$2:$ZZ$2614, 181, MATCH($B$2, resultados!$A$1:$ZZ$1, 0))</f>
        <v/>
      </c>
      <c r="C187">
        <f>INDEX(resultados!$A$2:$ZZ$2614, 181, MATCH($B$3, resultados!$A$1:$ZZ$1, 0))</f>
        <v/>
      </c>
    </row>
    <row r="188">
      <c r="A188">
        <f>INDEX(resultados!$A$2:$ZZ$2614, 182, MATCH($B$1, resultados!$A$1:$ZZ$1, 0))</f>
        <v/>
      </c>
      <c r="B188">
        <f>INDEX(resultados!$A$2:$ZZ$2614, 182, MATCH($B$2, resultados!$A$1:$ZZ$1, 0))</f>
        <v/>
      </c>
      <c r="C188">
        <f>INDEX(resultados!$A$2:$ZZ$2614, 182, MATCH($B$3, resultados!$A$1:$ZZ$1, 0))</f>
        <v/>
      </c>
    </row>
    <row r="189">
      <c r="A189">
        <f>INDEX(resultados!$A$2:$ZZ$2614, 183, MATCH($B$1, resultados!$A$1:$ZZ$1, 0))</f>
        <v/>
      </c>
      <c r="B189">
        <f>INDEX(resultados!$A$2:$ZZ$2614, 183, MATCH($B$2, resultados!$A$1:$ZZ$1, 0))</f>
        <v/>
      </c>
      <c r="C189">
        <f>INDEX(resultados!$A$2:$ZZ$2614, 183, MATCH($B$3, resultados!$A$1:$ZZ$1, 0))</f>
        <v/>
      </c>
    </row>
    <row r="190">
      <c r="A190">
        <f>INDEX(resultados!$A$2:$ZZ$2614, 184, MATCH($B$1, resultados!$A$1:$ZZ$1, 0))</f>
        <v/>
      </c>
      <c r="B190">
        <f>INDEX(resultados!$A$2:$ZZ$2614, 184, MATCH($B$2, resultados!$A$1:$ZZ$1, 0))</f>
        <v/>
      </c>
      <c r="C190">
        <f>INDEX(resultados!$A$2:$ZZ$2614, 184, MATCH($B$3, resultados!$A$1:$ZZ$1, 0))</f>
        <v/>
      </c>
    </row>
    <row r="191">
      <c r="A191">
        <f>INDEX(resultados!$A$2:$ZZ$2614, 185, MATCH($B$1, resultados!$A$1:$ZZ$1, 0))</f>
        <v/>
      </c>
      <c r="B191">
        <f>INDEX(resultados!$A$2:$ZZ$2614, 185, MATCH($B$2, resultados!$A$1:$ZZ$1, 0))</f>
        <v/>
      </c>
      <c r="C191">
        <f>INDEX(resultados!$A$2:$ZZ$2614, 185, MATCH($B$3, resultados!$A$1:$ZZ$1, 0))</f>
        <v/>
      </c>
    </row>
    <row r="192">
      <c r="A192">
        <f>INDEX(resultados!$A$2:$ZZ$2614, 186, MATCH($B$1, resultados!$A$1:$ZZ$1, 0))</f>
        <v/>
      </c>
      <c r="B192">
        <f>INDEX(resultados!$A$2:$ZZ$2614, 186, MATCH($B$2, resultados!$A$1:$ZZ$1, 0))</f>
        <v/>
      </c>
      <c r="C192">
        <f>INDEX(resultados!$A$2:$ZZ$2614, 186, MATCH($B$3, resultados!$A$1:$ZZ$1, 0))</f>
        <v/>
      </c>
    </row>
    <row r="193">
      <c r="A193">
        <f>INDEX(resultados!$A$2:$ZZ$2614, 187, MATCH($B$1, resultados!$A$1:$ZZ$1, 0))</f>
        <v/>
      </c>
      <c r="B193">
        <f>INDEX(resultados!$A$2:$ZZ$2614, 187, MATCH($B$2, resultados!$A$1:$ZZ$1, 0))</f>
        <v/>
      </c>
      <c r="C193">
        <f>INDEX(resultados!$A$2:$ZZ$2614, 187, MATCH($B$3, resultados!$A$1:$ZZ$1, 0))</f>
        <v/>
      </c>
    </row>
    <row r="194">
      <c r="A194">
        <f>INDEX(resultados!$A$2:$ZZ$2614, 188, MATCH($B$1, resultados!$A$1:$ZZ$1, 0))</f>
        <v/>
      </c>
      <c r="B194">
        <f>INDEX(resultados!$A$2:$ZZ$2614, 188, MATCH($B$2, resultados!$A$1:$ZZ$1, 0))</f>
        <v/>
      </c>
      <c r="C194">
        <f>INDEX(resultados!$A$2:$ZZ$2614, 188, MATCH($B$3, resultados!$A$1:$ZZ$1, 0))</f>
        <v/>
      </c>
    </row>
    <row r="195">
      <c r="A195">
        <f>INDEX(resultados!$A$2:$ZZ$2614, 189, MATCH($B$1, resultados!$A$1:$ZZ$1, 0))</f>
        <v/>
      </c>
      <c r="B195">
        <f>INDEX(resultados!$A$2:$ZZ$2614, 189, MATCH($B$2, resultados!$A$1:$ZZ$1, 0))</f>
        <v/>
      </c>
      <c r="C195">
        <f>INDEX(resultados!$A$2:$ZZ$2614, 189, MATCH($B$3, resultados!$A$1:$ZZ$1, 0))</f>
        <v/>
      </c>
    </row>
    <row r="196">
      <c r="A196">
        <f>INDEX(resultados!$A$2:$ZZ$2614, 190, MATCH($B$1, resultados!$A$1:$ZZ$1, 0))</f>
        <v/>
      </c>
      <c r="B196">
        <f>INDEX(resultados!$A$2:$ZZ$2614, 190, MATCH($B$2, resultados!$A$1:$ZZ$1, 0))</f>
        <v/>
      </c>
      <c r="C196">
        <f>INDEX(resultados!$A$2:$ZZ$2614, 190, MATCH($B$3, resultados!$A$1:$ZZ$1, 0))</f>
        <v/>
      </c>
    </row>
    <row r="197">
      <c r="A197">
        <f>INDEX(resultados!$A$2:$ZZ$2614, 191, MATCH($B$1, resultados!$A$1:$ZZ$1, 0))</f>
        <v/>
      </c>
      <c r="B197">
        <f>INDEX(resultados!$A$2:$ZZ$2614, 191, MATCH($B$2, resultados!$A$1:$ZZ$1, 0))</f>
        <v/>
      </c>
      <c r="C197">
        <f>INDEX(resultados!$A$2:$ZZ$2614, 191, MATCH($B$3, resultados!$A$1:$ZZ$1, 0))</f>
        <v/>
      </c>
    </row>
    <row r="198">
      <c r="A198">
        <f>INDEX(resultados!$A$2:$ZZ$2614, 192, MATCH($B$1, resultados!$A$1:$ZZ$1, 0))</f>
        <v/>
      </c>
      <c r="B198">
        <f>INDEX(resultados!$A$2:$ZZ$2614, 192, MATCH($B$2, resultados!$A$1:$ZZ$1, 0))</f>
        <v/>
      </c>
      <c r="C198">
        <f>INDEX(resultados!$A$2:$ZZ$2614, 192, MATCH($B$3, resultados!$A$1:$ZZ$1, 0))</f>
        <v/>
      </c>
    </row>
    <row r="199">
      <c r="A199">
        <f>INDEX(resultados!$A$2:$ZZ$2614, 193, MATCH($B$1, resultados!$A$1:$ZZ$1, 0))</f>
        <v/>
      </c>
      <c r="B199">
        <f>INDEX(resultados!$A$2:$ZZ$2614, 193, MATCH($B$2, resultados!$A$1:$ZZ$1, 0))</f>
        <v/>
      </c>
      <c r="C199">
        <f>INDEX(resultados!$A$2:$ZZ$2614, 193, MATCH($B$3, resultados!$A$1:$ZZ$1, 0))</f>
        <v/>
      </c>
    </row>
    <row r="200">
      <c r="A200">
        <f>INDEX(resultados!$A$2:$ZZ$2614, 194, MATCH($B$1, resultados!$A$1:$ZZ$1, 0))</f>
        <v/>
      </c>
      <c r="B200">
        <f>INDEX(resultados!$A$2:$ZZ$2614, 194, MATCH($B$2, resultados!$A$1:$ZZ$1, 0))</f>
        <v/>
      </c>
      <c r="C200">
        <f>INDEX(resultados!$A$2:$ZZ$2614, 194, MATCH($B$3, resultados!$A$1:$ZZ$1, 0))</f>
        <v/>
      </c>
    </row>
    <row r="201">
      <c r="A201">
        <f>INDEX(resultados!$A$2:$ZZ$2614, 195, MATCH($B$1, resultados!$A$1:$ZZ$1, 0))</f>
        <v/>
      </c>
      <c r="B201">
        <f>INDEX(resultados!$A$2:$ZZ$2614, 195, MATCH($B$2, resultados!$A$1:$ZZ$1, 0))</f>
        <v/>
      </c>
      <c r="C201">
        <f>INDEX(resultados!$A$2:$ZZ$2614, 195, MATCH($B$3, resultados!$A$1:$ZZ$1, 0))</f>
        <v/>
      </c>
    </row>
    <row r="202">
      <c r="A202">
        <f>INDEX(resultados!$A$2:$ZZ$2614, 196, MATCH($B$1, resultados!$A$1:$ZZ$1, 0))</f>
        <v/>
      </c>
      <c r="B202">
        <f>INDEX(resultados!$A$2:$ZZ$2614, 196, MATCH($B$2, resultados!$A$1:$ZZ$1, 0))</f>
        <v/>
      </c>
      <c r="C202">
        <f>INDEX(resultados!$A$2:$ZZ$2614, 196, MATCH($B$3, resultados!$A$1:$ZZ$1, 0))</f>
        <v/>
      </c>
    </row>
    <row r="203">
      <c r="A203">
        <f>INDEX(resultados!$A$2:$ZZ$2614, 197, MATCH($B$1, resultados!$A$1:$ZZ$1, 0))</f>
        <v/>
      </c>
      <c r="B203">
        <f>INDEX(resultados!$A$2:$ZZ$2614, 197, MATCH($B$2, resultados!$A$1:$ZZ$1, 0))</f>
        <v/>
      </c>
      <c r="C203">
        <f>INDEX(resultados!$A$2:$ZZ$2614, 197, MATCH($B$3, resultados!$A$1:$ZZ$1, 0))</f>
        <v/>
      </c>
    </row>
    <row r="204">
      <c r="A204">
        <f>INDEX(resultados!$A$2:$ZZ$2614, 198, MATCH($B$1, resultados!$A$1:$ZZ$1, 0))</f>
        <v/>
      </c>
      <c r="B204">
        <f>INDEX(resultados!$A$2:$ZZ$2614, 198, MATCH($B$2, resultados!$A$1:$ZZ$1, 0))</f>
        <v/>
      </c>
      <c r="C204">
        <f>INDEX(resultados!$A$2:$ZZ$2614, 198, MATCH($B$3, resultados!$A$1:$ZZ$1, 0))</f>
        <v/>
      </c>
    </row>
    <row r="205">
      <c r="A205">
        <f>INDEX(resultados!$A$2:$ZZ$2614, 199, MATCH($B$1, resultados!$A$1:$ZZ$1, 0))</f>
        <v/>
      </c>
      <c r="B205">
        <f>INDEX(resultados!$A$2:$ZZ$2614, 199, MATCH($B$2, resultados!$A$1:$ZZ$1, 0))</f>
        <v/>
      </c>
      <c r="C205">
        <f>INDEX(resultados!$A$2:$ZZ$2614, 199, MATCH($B$3, resultados!$A$1:$ZZ$1, 0))</f>
        <v/>
      </c>
    </row>
    <row r="206">
      <c r="A206">
        <f>INDEX(resultados!$A$2:$ZZ$2614, 200, MATCH($B$1, resultados!$A$1:$ZZ$1, 0))</f>
        <v/>
      </c>
      <c r="B206">
        <f>INDEX(resultados!$A$2:$ZZ$2614, 200, MATCH($B$2, resultados!$A$1:$ZZ$1, 0))</f>
        <v/>
      </c>
      <c r="C206">
        <f>INDEX(resultados!$A$2:$ZZ$2614, 200, MATCH($B$3, resultados!$A$1:$ZZ$1, 0))</f>
        <v/>
      </c>
    </row>
    <row r="207">
      <c r="A207">
        <f>INDEX(resultados!$A$2:$ZZ$2614, 201, MATCH($B$1, resultados!$A$1:$ZZ$1, 0))</f>
        <v/>
      </c>
      <c r="B207">
        <f>INDEX(resultados!$A$2:$ZZ$2614, 201, MATCH($B$2, resultados!$A$1:$ZZ$1, 0))</f>
        <v/>
      </c>
      <c r="C207">
        <f>INDEX(resultados!$A$2:$ZZ$2614, 201, MATCH($B$3, resultados!$A$1:$ZZ$1, 0))</f>
        <v/>
      </c>
    </row>
    <row r="208">
      <c r="A208">
        <f>INDEX(resultados!$A$2:$ZZ$2614, 202, MATCH($B$1, resultados!$A$1:$ZZ$1, 0))</f>
        <v/>
      </c>
      <c r="B208">
        <f>INDEX(resultados!$A$2:$ZZ$2614, 202, MATCH($B$2, resultados!$A$1:$ZZ$1, 0))</f>
        <v/>
      </c>
      <c r="C208">
        <f>INDEX(resultados!$A$2:$ZZ$2614, 202, MATCH($B$3, resultados!$A$1:$ZZ$1, 0))</f>
        <v/>
      </c>
    </row>
    <row r="209">
      <c r="A209">
        <f>INDEX(resultados!$A$2:$ZZ$2614, 203, MATCH($B$1, resultados!$A$1:$ZZ$1, 0))</f>
        <v/>
      </c>
      <c r="B209">
        <f>INDEX(resultados!$A$2:$ZZ$2614, 203, MATCH($B$2, resultados!$A$1:$ZZ$1, 0))</f>
        <v/>
      </c>
      <c r="C209">
        <f>INDEX(resultados!$A$2:$ZZ$2614, 203, MATCH($B$3, resultados!$A$1:$ZZ$1, 0))</f>
        <v/>
      </c>
    </row>
    <row r="210">
      <c r="A210">
        <f>INDEX(resultados!$A$2:$ZZ$2614, 204, MATCH($B$1, resultados!$A$1:$ZZ$1, 0))</f>
        <v/>
      </c>
      <c r="B210">
        <f>INDEX(resultados!$A$2:$ZZ$2614, 204, MATCH($B$2, resultados!$A$1:$ZZ$1, 0))</f>
        <v/>
      </c>
      <c r="C210">
        <f>INDEX(resultados!$A$2:$ZZ$2614, 204, MATCH($B$3, resultados!$A$1:$ZZ$1, 0))</f>
        <v/>
      </c>
    </row>
    <row r="211">
      <c r="A211">
        <f>INDEX(resultados!$A$2:$ZZ$2614, 205, MATCH($B$1, resultados!$A$1:$ZZ$1, 0))</f>
        <v/>
      </c>
      <c r="B211">
        <f>INDEX(resultados!$A$2:$ZZ$2614, 205, MATCH($B$2, resultados!$A$1:$ZZ$1, 0))</f>
        <v/>
      </c>
      <c r="C211">
        <f>INDEX(resultados!$A$2:$ZZ$2614, 205, MATCH($B$3, resultados!$A$1:$ZZ$1, 0))</f>
        <v/>
      </c>
    </row>
    <row r="212">
      <c r="A212">
        <f>INDEX(resultados!$A$2:$ZZ$2614, 206, MATCH($B$1, resultados!$A$1:$ZZ$1, 0))</f>
        <v/>
      </c>
      <c r="B212">
        <f>INDEX(resultados!$A$2:$ZZ$2614, 206, MATCH($B$2, resultados!$A$1:$ZZ$1, 0))</f>
        <v/>
      </c>
      <c r="C212">
        <f>INDEX(resultados!$A$2:$ZZ$2614, 206, MATCH($B$3, resultados!$A$1:$ZZ$1, 0))</f>
        <v/>
      </c>
    </row>
    <row r="213">
      <c r="A213">
        <f>INDEX(resultados!$A$2:$ZZ$2614, 207, MATCH($B$1, resultados!$A$1:$ZZ$1, 0))</f>
        <v/>
      </c>
      <c r="B213">
        <f>INDEX(resultados!$A$2:$ZZ$2614, 207, MATCH($B$2, resultados!$A$1:$ZZ$1, 0))</f>
        <v/>
      </c>
      <c r="C213">
        <f>INDEX(resultados!$A$2:$ZZ$2614, 207, MATCH($B$3, resultados!$A$1:$ZZ$1, 0))</f>
        <v/>
      </c>
    </row>
    <row r="214">
      <c r="A214">
        <f>INDEX(resultados!$A$2:$ZZ$2614, 208, MATCH($B$1, resultados!$A$1:$ZZ$1, 0))</f>
        <v/>
      </c>
      <c r="B214">
        <f>INDEX(resultados!$A$2:$ZZ$2614, 208, MATCH($B$2, resultados!$A$1:$ZZ$1, 0))</f>
        <v/>
      </c>
      <c r="C214">
        <f>INDEX(resultados!$A$2:$ZZ$2614, 208, MATCH($B$3, resultados!$A$1:$ZZ$1, 0))</f>
        <v/>
      </c>
    </row>
    <row r="215">
      <c r="A215">
        <f>INDEX(resultados!$A$2:$ZZ$2614, 209, MATCH($B$1, resultados!$A$1:$ZZ$1, 0))</f>
        <v/>
      </c>
      <c r="B215">
        <f>INDEX(resultados!$A$2:$ZZ$2614, 209, MATCH($B$2, resultados!$A$1:$ZZ$1, 0))</f>
        <v/>
      </c>
      <c r="C215">
        <f>INDEX(resultados!$A$2:$ZZ$2614, 209, MATCH($B$3, resultados!$A$1:$ZZ$1, 0))</f>
        <v/>
      </c>
    </row>
    <row r="216">
      <c r="A216">
        <f>INDEX(resultados!$A$2:$ZZ$2614, 210, MATCH($B$1, resultados!$A$1:$ZZ$1, 0))</f>
        <v/>
      </c>
      <c r="B216">
        <f>INDEX(resultados!$A$2:$ZZ$2614, 210, MATCH($B$2, resultados!$A$1:$ZZ$1, 0))</f>
        <v/>
      </c>
      <c r="C216">
        <f>INDEX(resultados!$A$2:$ZZ$2614, 210, MATCH($B$3, resultados!$A$1:$ZZ$1, 0))</f>
        <v/>
      </c>
    </row>
    <row r="217">
      <c r="A217">
        <f>INDEX(resultados!$A$2:$ZZ$2614, 211, MATCH($B$1, resultados!$A$1:$ZZ$1, 0))</f>
        <v/>
      </c>
      <c r="B217">
        <f>INDEX(resultados!$A$2:$ZZ$2614, 211, MATCH($B$2, resultados!$A$1:$ZZ$1, 0))</f>
        <v/>
      </c>
      <c r="C217">
        <f>INDEX(resultados!$A$2:$ZZ$2614, 211, MATCH($B$3, resultados!$A$1:$ZZ$1, 0))</f>
        <v/>
      </c>
    </row>
    <row r="218">
      <c r="A218">
        <f>INDEX(resultados!$A$2:$ZZ$2614, 212, MATCH($B$1, resultados!$A$1:$ZZ$1, 0))</f>
        <v/>
      </c>
      <c r="B218">
        <f>INDEX(resultados!$A$2:$ZZ$2614, 212, MATCH($B$2, resultados!$A$1:$ZZ$1, 0))</f>
        <v/>
      </c>
      <c r="C218">
        <f>INDEX(resultados!$A$2:$ZZ$2614, 212, MATCH($B$3, resultados!$A$1:$ZZ$1, 0))</f>
        <v/>
      </c>
    </row>
    <row r="219">
      <c r="A219">
        <f>INDEX(resultados!$A$2:$ZZ$2614, 213, MATCH($B$1, resultados!$A$1:$ZZ$1, 0))</f>
        <v/>
      </c>
      <c r="B219">
        <f>INDEX(resultados!$A$2:$ZZ$2614, 213, MATCH($B$2, resultados!$A$1:$ZZ$1, 0))</f>
        <v/>
      </c>
      <c r="C219">
        <f>INDEX(resultados!$A$2:$ZZ$2614, 213, MATCH($B$3, resultados!$A$1:$ZZ$1, 0))</f>
        <v/>
      </c>
    </row>
    <row r="220">
      <c r="A220">
        <f>INDEX(resultados!$A$2:$ZZ$2614, 214, MATCH($B$1, resultados!$A$1:$ZZ$1, 0))</f>
        <v/>
      </c>
      <c r="B220">
        <f>INDEX(resultados!$A$2:$ZZ$2614, 214, MATCH($B$2, resultados!$A$1:$ZZ$1, 0))</f>
        <v/>
      </c>
      <c r="C220">
        <f>INDEX(resultados!$A$2:$ZZ$2614, 214, MATCH($B$3, resultados!$A$1:$ZZ$1, 0))</f>
        <v/>
      </c>
    </row>
    <row r="221">
      <c r="A221">
        <f>INDEX(resultados!$A$2:$ZZ$2614, 215, MATCH($B$1, resultados!$A$1:$ZZ$1, 0))</f>
        <v/>
      </c>
      <c r="B221">
        <f>INDEX(resultados!$A$2:$ZZ$2614, 215, MATCH($B$2, resultados!$A$1:$ZZ$1, 0))</f>
        <v/>
      </c>
      <c r="C221">
        <f>INDEX(resultados!$A$2:$ZZ$2614, 215, MATCH($B$3, resultados!$A$1:$ZZ$1, 0))</f>
        <v/>
      </c>
    </row>
    <row r="222">
      <c r="A222">
        <f>INDEX(resultados!$A$2:$ZZ$2614, 216, MATCH($B$1, resultados!$A$1:$ZZ$1, 0))</f>
        <v/>
      </c>
      <c r="B222">
        <f>INDEX(resultados!$A$2:$ZZ$2614, 216, MATCH($B$2, resultados!$A$1:$ZZ$1, 0))</f>
        <v/>
      </c>
      <c r="C222">
        <f>INDEX(resultados!$A$2:$ZZ$2614, 216, MATCH($B$3, resultados!$A$1:$ZZ$1, 0))</f>
        <v/>
      </c>
    </row>
    <row r="223">
      <c r="A223">
        <f>INDEX(resultados!$A$2:$ZZ$2614, 217, MATCH($B$1, resultados!$A$1:$ZZ$1, 0))</f>
        <v/>
      </c>
      <c r="B223">
        <f>INDEX(resultados!$A$2:$ZZ$2614, 217, MATCH($B$2, resultados!$A$1:$ZZ$1, 0))</f>
        <v/>
      </c>
      <c r="C223">
        <f>INDEX(resultados!$A$2:$ZZ$2614, 217, MATCH($B$3, resultados!$A$1:$ZZ$1, 0))</f>
        <v/>
      </c>
    </row>
    <row r="224">
      <c r="A224">
        <f>INDEX(resultados!$A$2:$ZZ$2614, 218, MATCH($B$1, resultados!$A$1:$ZZ$1, 0))</f>
        <v/>
      </c>
      <c r="B224">
        <f>INDEX(resultados!$A$2:$ZZ$2614, 218, MATCH($B$2, resultados!$A$1:$ZZ$1, 0))</f>
        <v/>
      </c>
      <c r="C224">
        <f>INDEX(resultados!$A$2:$ZZ$2614, 218, MATCH($B$3, resultados!$A$1:$ZZ$1, 0))</f>
        <v/>
      </c>
    </row>
    <row r="225">
      <c r="A225">
        <f>INDEX(resultados!$A$2:$ZZ$2614, 219, MATCH($B$1, resultados!$A$1:$ZZ$1, 0))</f>
        <v/>
      </c>
      <c r="B225">
        <f>INDEX(resultados!$A$2:$ZZ$2614, 219, MATCH($B$2, resultados!$A$1:$ZZ$1, 0))</f>
        <v/>
      </c>
      <c r="C225">
        <f>INDEX(resultados!$A$2:$ZZ$2614, 219, MATCH($B$3, resultados!$A$1:$ZZ$1, 0))</f>
        <v/>
      </c>
    </row>
    <row r="226">
      <c r="A226">
        <f>INDEX(resultados!$A$2:$ZZ$2614, 220, MATCH($B$1, resultados!$A$1:$ZZ$1, 0))</f>
        <v/>
      </c>
      <c r="B226">
        <f>INDEX(resultados!$A$2:$ZZ$2614, 220, MATCH($B$2, resultados!$A$1:$ZZ$1, 0))</f>
        <v/>
      </c>
      <c r="C226">
        <f>INDEX(resultados!$A$2:$ZZ$2614, 220, MATCH($B$3, resultados!$A$1:$ZZ$1, 0))</f>
        <v/>
      </c>
    </row>
    <row r="227">
      <c r="A227">
        <f>INDEX(resultados!$A$2:$ZZ$2614, 221, MATCH($B$1, resultados!$A$1:$ZZ$1, 0))</f>
        <v/>
      </c>
      <c r="B227">
        <f>INDEX(resultados!$A$2:$ZZ$2614, 221, MATCH($B$2, resultados!$A$1:$ZZ$1, 0))</f>
        <v/>
      </c>
      <c r="C227">
        <f>INDEX(resultados!$A$2:$ZZ$2614, 221, MATCH($B$3, resultados!$A$1:$ZZ$1, 0))</f>
        <v/>
      </c>
    </row>
    <row r="228">
      <c r="A228">
        <f>INDEX(resultados!$A$2:$ZZ$2614, 222, MATCH($B$1, resultados!$A$1:$ZZ$1, 0))</f>
        <v/>
      </c>
      <c r="B228">
        <f>INDEX(resultados!$A$2:$ZZ$2614, 222, MATCH($B$2, resultados!$A$1:$ZZ$1, 0))</f>
        <v/>
      </c>
      <c r="C228">
        <f>INDEX(resultados!$A$2:$ZZ$2614, 222, MATCH($B$3, resultados!$A$1:$ZZ$1, 0))</f>
        <v/>
      </c>
    </row>
    <row r="229">
      <c r="A229">
        <f>INDEX(resultados!$A$2:$ZZ$2614, 223, MATCH($B$1, resultados!$A$1:$ZZ$1, 0))</f>
        <v/>
      </c>
      <c r="B229">
        <f>INDEX(resultados!$A$2:$ZZ$2614, 223, MATCH($B$2, resultados!$A$1:$ZZ$1, 0))</f>
        <v/>
      </c>
      <c r="C229">
        <f>INDEX(resultados!$A$2:$ZZ$2614, 223, MATCH($B$3, resultados!$A$1:$ZZ$1, 0))</f>
        <v/>
      </c>
    </row>
    <row r="230">
      <c r="A230">
        <f>INDEX(resultados!$A$2:$ZZ$2614, 224, MATCH($B$1, resultados!$A$1:$ZZ$1, 0))</f>
        <v/>
      </c>
      <c r="B230">
        <f>INDEX(resultados!$A$2:$ZZ$2614, 224, MATCH($B$2, resultados!$A$1:$ZZ$1, 0))</f>
        <v/>
      </c>
      <c r="C230">
        <f>INDEX(resultados!$A$2:$ZZ$2614, 224, MATCH($B$3, resultados!$A$1:$ZZ$1, 0))</f>
        <v/>
      </c>
    </row>
    <row r="231">
      <c r="A231">
        <f>INDEX(resultados!$A$2:$ZZ$2614, 225, MATCH($B$1, resultados!$A$1:$ZZ$1, 0))</f>
        <v/>
      </c>
      <c r="B231">
        <f>INDEX(resultados!$A$2:$ZZ$2614, 225, MATCH($B$2, resultados!$A$1:$ZZ$1, 0))</f>
        <v/>
      </c>
      <c r="C231">
        <f>INDEX(resultados!$A$2:$ZZ$2614, 225, MATCH($B$3, resultados!$A$1:$ZZ$1, 0))</f>
        <v/>
      </c>
    </row>
    <row r="232">
      <c r="A232">
        <f>INDEX(resultados!$A$2:$ZZ$2614, 226, MATCH($B$1, resultados!$A$1:$ZZ$1, 0))</f>
        <v/>
      </c>
      <c r="B232">
        <f>INDEX(resultados!$A$2:$ZZ$2614, 226, MATCH($B$2, resultados!$A$1:$ZZ$1, 0))</f>
        <v/>
      </c>
      <c r="C232">
        <f>INDEX(resultados!$A$2:$ZZ$2614, 226, MATCH($B$3, resultados!$A$1:$ZZ$1, 0))</f>
        <v/>
      </c>
    </row>
    <row r="233">
      <c r="A233">
        <f>INDEX(resultados!$A$2:$ZZ$2614, 227, MATCH($B$1, resultados!$A$1:$ZZ$1, 0))</f>
        <v/>
      </c>
      <c r="B233">
        <f>INDEX(resultados!$A$2:$ZZ$2614, 227, MATCH($B$2, resultados!$A$1:$ZZ$1, 0))</f>
        <v/>
      </c>
      <c r="C233">
        <f>INDEX(resultados!$A$2:$ZZ$2614, 227, MATCH($B$3, resultados!$A$1:$ZZ$1, 0))</f>
        <v/>
      </c>
    </row>
    <row r="234">
      <c r="A234">
        <f>INDEX(resultados!$A$2:$ZZ$2614, 228, MATCH($B$1, resultados!$A$1:$ZZ$1, 0))</f>
        <v/>
      </c>
      <c r="B234">
        <f>INDEX(resultados!$A$2:$ZZ$2614, 228, MATCH($B$2, resultados!$A$1:$ZZ$1, 0))</f>
        <v/>
      </c>
      <c r="C234">
        <f>INDEX(resultados!$A$2:$ZZ$2614, 228, MATCH($B$3, resultados!$A$1:$ZZ$1, 0))</f>
        <v/>
      </c>
    </row>
    <row r="235">
      <c r="A235">
        <f>INDEX(resultados!$A$2:$ZZ$2614, 229, MATCH($B$1, resultados!$A$1:$ZZ$1, 0))</f>
        <v/>
      </c>
      <c r="B235">
        <f>INDEX(resultados!$A$2:$ZZ$2614, 229, MATCH($B$2, resultados!$A$1:$ZZ$1, 0))</f>
        <v/>
      </c>
      <c r="C235">
        <f>INDEX(resultados!$A$2:$ZZ$2614, 229, MATCH($B$3, resultados!$A$1:$ZZ$1, 0))</f>
        <v/>
      </c>
    </row>
    <row r="236">
      <c r="A236">
        <f>INDEX(resultados!$A$2:$ZZ$2614, 230, MATCH($B$1, resultados!$A$1:$ZZ$1, 0))</f>
        <v/>
      </c>
      <c r="B236">
        <f>INDEX(resultados!$A$2:$ZZ$2614, 230, MATCH($B$2, resultados!$A$1:$ZZ$1, 0))</f>
        <v/>
      </c>
      <c r="C236">
        <f>INDEX(resultados!$A$2:$ZZ$2614, 230, MATCH($B$3, resultados!$A$1:$ZZ$1, 0))</f>
        <v/>
      </c>
    </row>
    <row r="237">
      <c r="A237">
        <f>INDEX(resultados!$A$2:$ZZ$2614, 231, MATCH($B$1, resultados!$A$1:$ZZ$1, 0))</f>
        <v/>
      </c>
      <c r="B237">
        <f>INDEX(resultados!$A$2:$ZZ$2614, 231, MATCH($B$2, resultados!$A$1:$ZZ$1, 0))</f>
        <v/>
      </c>
      <c r="C237">
        <f>INDEX(resultados!$A$2:$ZZ$2614, 231, MATCH($B$3, resultados!$A$1:$ZZ$1, 0))</f>
        <v/>
      </c>
    </row>
    <row r="238">
      <c r="A238">
        <f>INDEX(resultados!$A$2:$ZZ$2614, 232, MATCH($B$1, resultados!$A$1:$ZZ$1, 0))</f>
        <v/>
      </c>
      <c r="B238">
        <f>INDEX(resultados!$A$2:$ZZ$2614, 232, MATCH($B$2, resultados!$A$1:$ZZ$1, 0))</f>
        <v/>
      </c>
      <c r="C238">
        <f>INDEX(resultados!$A$2:$ZZ$2614, 232, MATCH($B$3, resultados!$A$1:$ZZ$1, 0))</f>
        <v/>
      </c>
    </row>
    <row r="239">
      <c r="A239">
        <f>INDEX(resultados!$A$2:$ZZ$2614, 233, MATCH($B$1, resultados!$A$1:$ZZ$1, 0))</f>
        <v/>
      </c>
      <c r="B239">
        <f>INDEX(resultados!$A$2:$ZZ$2614, 233, MATCH($B$2, resultados!$A$1:$ZZ$1, 0))</f>
        <v/>
      </c>
      <c r="C239">
        <f>INDEX(resultados!$A$2:$ZZ$2614, 233, MATCH($B$3, resultados!$A$1:$ZZ$1, 0))</f>
        <v/>
      </c>
    </row>
    <row r="240">
      <c r="A240">
        <f>INDEX(resultados!$A$2:$ZZ$2614, 234, MATCH($B$1, resultados!$A$1:$ZZ$1, 0))</f>
        <v/>
      </c>
      <c r="B240">
        <f>INDEX(resultados!$A$2:$ZZ$2614, 234, MATCH($B$2, resultados!$A$1:$ZZ$1, 0))</f>
        <v/>
      </c>
      <c r="C240">
        <f>INDEX(resultados!$A$2:$ZZ$2614, 234, MATCH($B$3, resultados!$A$1:$ZZ$1, 0))</f>
        <v/>
      </c>
    </row>
    <row r="241">
      <c r="A241">
        <f>INDEX(resultados!$A$2:$ZZ$2614, 235, MATCH($B$1, resultados!$A$1:$ZZ$1, 0))</f>
        <v/>
      </c>
      <c r="B241">
        <f>INDEX(resultados!$A$2:$ZZ$2614, 235, MATCH($B$2, resultados!$A$1:$ZZ$1, 0))</f>
        <v/>
      </c>
      <c r="C241">
        <f>INDEX(resultados!$A$2:$ZZ$2614, 235, MATCH($B$3, resultados!$A$1:$ZZ$1, 0))</f>
        <v/>
      </c>
    </row>
    <row r="242">
      <c r="A242">
        <f>INDEX(resultados!$A$2:$ZZ$2614, 236, MATCH($B$1, resultados!$A$1:$ZZ$1, 0))</f>
        <v/>
      </c>
      <c r="B242">
        <f>INDEX(resultados!$A$2:$ZZ$2614, 236, MATCH($B$2, resultados!$A$1:$ZZ$1, 0))</f>
        <v/>
      </c>
      <c r="C242">
        <f>INDEX(resultados!$A$2:$ZZ$2614, 236, MATCH($B$3, resultados!$A$1:$ZZ$1, 0))</f>
        <v/>
      </c>
    </row>
    <row r="243">
      <c r="A243">
        <f>INDEX(resultados!$A$2:$ZZ$2614, 237, MATCH($B$1, resultados!$A$1:$ZZ$1, 0))</f>
        <v/>
      </c>
      <c r="B243">
        <f>INDEX(resultados!$A$2:$ZZ$2614, 237, MATCH($B$2, resultados!$A$1:$ZZ$1, 0))</f>
        <v/>
      </c>
      <c r="C243">
        <f>INDEX(resultados!$A$2:$ZZ$2614, 237, MATCH($B$3, resultados!$A$1:$ZZ$1, 0))</f>
        <v/>
      </c>
    </row>
    <row r="244">
      <c r="A244">
        <f>INDEX(resultados!$A$2:$ZZ$2614, 238, MATCH($B$1, resultados!$A$1:$ZZ$1, 0))</f>
        <v/>
      </c>
      <c r="B244">
        <f>INDEX(resultados!$A$2:$ZZ$2614, 238, MATCH($B$2, resultados!$A$1:$ZZ$1, 0))</f>
        <v/>
      </c>
      <c r="C244">
        <f>INDEX(resultados!$A$2:$ZZ$2614, 238, MATCH($B$3, resultados!$A$1:$ZZ$1, 0))</f>
        <v/>
      </c>
    </row>
    <row r="245">
      <c r="A245">
        <f>INDEX(resultados!$A$2:$ZZ$2614, 239, MATCH($B$1, resultados!$A$1:$ZZ$1, 0))</f>
        <v/>
      </c>
      <c r="B245">
        <f>INDEX(resultados!$A$2:$ZZ$2614, 239, MATCH($B$2, resultados!$A$1:$ZZ$1, 0))</f>
        <v/>
      </c>
      <c r="C245">
        <f>INDEX(resultados!$A$2:$ZZ$2614, 239, MATCH($B$3, resultados!$A$1:$ZZ$1, 0))</f>
        <v/>
      </c>
    </row>
    <row r="246">
      <c r="A246">
        <f>INDEX(resultados!$A$2:$ZZ$2614, 240, MATCH($B$1, resultados!$A$1:$ZZ$1, 0))</f>
        <v/>
      </c>
      <c r="B246">
        <f>INDEX(resultados!$A$2:$ZZ$2614, 240, MATCH($B$2, resultados!$A$1:$ZZ$1, 0))</f>
        <v/>
      </c>
      <c r="C246">
        <f>INDEX(resultados!$A$2:$ZZ$2614, 240, MATCH($B$3, resultados!$A$1:$ZZ$1, 0))</f>
        <v/>
      </c>
    </row>
    <row r="247">
      <c r="A247">
        <f>INDEX(resultados!$A$2:$ZZ$2614, 241, MATCH($B$1, resultados!$A$1:$ZZ$1, 0))</f>
        <v/>
      </c>
      <c r="B247">
        <f>INDEX(resultados!$A$2:$ZZ$2614, 241, MATCH($B$2, resultados!$A$1:$ZZ$1, 0))</f>
        <v/>
      </c>
      <c r="C247">
        <f>INDEX(resultados!$A$2:$ZZ$2614, 241, MATCH($B$3, resultados!$A$1:$ZZ$1, 0))</f>
        <v/>
      </c>
    </row>
    <row r="248">
      <c r="A248">
        <f>INDEX(resultados!$A$2:$ZZ$2614, 242, MATCH($B$1, resultados!$A$1:$ZZ$1, 0))</f>
        <v/>
      </c>
      <c r="B248">
        <f>INDEX(resultados!$A$2:$ZZ$2614, 242, MATCH($B$2, resultados!$A$1:$ZZ$1, 0))</f>
        <v/>
      </c>
      <c r="C248">
        <f>INDEX(resultados!$A$2:$ZZ$2614, 242, MATCH($B$3, resultados!$A$1:$ZZ$1, 0))</f>
        <v/>
      </c>
    </row>
    <row r="249">
      <c r="A249">
        <f>INDEX(resultados!$A$2:$ZZ$2614, 243, MATCH($B$1, resultados!$A$1:$ZZ$1, 0))</f>
        <v/>
      </c>
      <c r="B249">
        <f>INDEX(resultados!$A$2:$ZZ$2614, 243, MATCH($B$2, resultados!$A$1:$ZZ$1, 0))</f>
        <v/>
      </c>
      <c r="C249">
        <f>INDEX(resultados!$A$2:$ZZ$2614, 243, MATCH($B$3, resultados!$A$1:$ZZ$1, 0))</f>
        <v/>
      </c>
    </row>
    <row r="250">
      <c r="A250">
        <f>INDEX(resultados!$A$2:$ZZ$2614, 244, MATCH($B$1, resultados!$A$1:$ZZ$1, 0))</f>
        <v/>
      </c>
      <c r="B250">
        <f>INDEX(resultados!$A$2:$ZZ$2614, 244, MATCH($B$2, resultados!$A$1:$ZZ$1, 0))</f>
        <v/>
      </c>
      <c r="C250">
        <f>INDEX(resultados!$A$2:$ZZ$2614, 244, MATCH($B$3, resultados!$A$1:$ZZ$1, 0))</f>
        <v/>
      </c>
    </row>
    <row r="251">
      <c r="A251">
        <f>INDEX(resultados!$A$2:$ZZ$2614, 245, MATCH($B$1, resultados!$A$1:$ZZ$1, 0))</f>
        <v/>
      </c>
      <c r="B251">
        <f>INDEX(resultados!$A$2:$ZZ$2614, 245, MATCH($B$2, resultados!$A$1:$ZZ$1, 0))</f>
        <v/>
      </c>
      <c r="C251">
        <f>INDEX(resultados!$A$2:$ZZ$2614, 245, MATCH($B$3, resultados!$A$1:$ZZ$1, 0))</f>
        <v/>
      </c>
    </row>
    <row r="252">
      <c r="A252">
        <f>INDEX(resultados!$A$2:$ZZ$2614, 246, MATCH($B$1, resultados!$A$1:$ZZ$1, 0))</f>
        <v/>
      </c>
      <c r="B252">
        <f>INDEX(resultados!$A$2:$ZZ$2614, 246, MATCH($B$2, resultados!$A$1:$ZZ$1, 0))</f>
        <v/>
      </c>
      <c r="C252">
        <f>INDEX(resultados!$A$2:$ZZ$2614, 246, MATCH($B$3, resultados!$A$1:$ZZ$1, 0))</f>
        <v/>
      </c>
    </row>
    <row r="253">
      <c r="A253">
        <f>INDEX(resultados!$A$2:$ZZ$2614, 247, MATCH($B$1, resultados!$A$1:$ZZ$1, 0))</f>
        <v/>
      </c>
      <c r="B253">
        <f>INDEX(resultados!$A$2:$ZZ$2614, 247, MATCH($B$2, resultados!$A$1:$ZZ$1, 0))</f>
        <v/>
      </c>
      <c r="C253">
        <f>INDEX(resultados!$A$2:$ZZ$2614, 247, MATCH($B$3, resultados!$A$1:$ZZ$1, 0))</f>
        <v/>
      </c>
    </row>
    <row r="254">
      <c r="A254">
        <f>INDEX(resultados!$A$2:$ZZ$2614, 248, MATCH($B$1, resultados!$A$1:$ZZ$1, 0))</f>
        <v/>
      </c>
      <c r="B254">
        <f>INDEX(resultados!$A$2:$ZZ$2614, 248, MATCH($B$2, resultados!$A$1:$ZZ$1, 0))</f>
        <v/>
      </c>
      <c r="C254">
        <f>INDEX(resultados!$A$2:$ZZ$2614, 248, MATCH($B$3, resultados!$A$1:$ZZ$1, 0))</f>
        <v/>
      </c>
    </row>
    <row r="255">
      <c r="A255">
        <f>INDEX(resultados!$A$2:$ZZ$2614, 249, MATCH($B$1, resultados!$A$1:$ZZ$1, 0))</f>
        <v/>
      </c>
      <c r="B255">
        <f>INDEX(resultados!$A$2:$ZZ$2614, 249, MATCH($B$2, resultados!$A$1:$ZZ$1, 0))</f>
        <v/>
      </c>
      <c r="C255">
        <f>INDEX(resultados!$A$2:$ZZ$2614, 249, MATCH($B$3, resultados!$A$1:$ZZ$1, 0))</f>
        <v/>
      </c>
    </row>
    <row r="256">
      <c r="A256">
        <f>INDEX(resultados!$A$2:$ZZ$2614, 250, MATCH($B$1, resultados!$A$1:$ZZ$1, 0))</f>
        <v/>
      </c>
      <c r="B256">
        <f>INDEX(resultados!$A$2:$ZZ$2614, 250, MATCH($B$2, resultados!$A$1:$ZZ$1, 0))</f>
        <v/>
      </c>
      <c r="C256">
        <f>INDEX(resultados!$A$2:$ZZ$2614, 250, MATCH($B$3, resultados!$A$1:$ZZ$1, 0))</f>
        <v/>
      </c>
    </row>
    <row r="257">
      <c r="A257">
        <f>INDEX(resultados!$A$2:$ZZ$2614, 251, MATCH($B$1, resultados!$A$1:$ZZ$1, 0))</f>
        <v/>
      </c>
      <c r="B257">
        <f>INDEX(resultados!$A$2:$ZZ$2614, 251, MATCH($B$2, resultados!$A$1:$ZZ$1, 0))</f>
        <v/>
      </c>
      <c r="C257">
        <f>INDEX(resultados!$A$2:$ZZ$2614, 251, MATCH($B$3, resultados!$A$1:$ZZ$1, 0))</f>
        <v/>
      </c>
    </row>
    <row r="258">
      <c r="A258">
        <f>INDEX(resultados!$A$2:$ZZ$2614, 252, MATCH($B$1, resultados!$A$1:$ZZ$1, 0))</f>
        <v/>
      </c>
      <c r="B258">
        <f>INDEX(resultados!$A$2:$ZZ$2614, 252, MATCH($B$2, resultados!$A$1:$ZZ$1, 0))</f>
        <v/>
      </c>
      <c r="C258">
        <f>INDEX(resultados!$A$2:$ZZ$2614, 252, MATCH($B$3, resultados!$A$1:$ZZ$1, 0))</f>
        <v/>
      </c>
    </row>
    <row r="259">
      <c r="A259">
        <f>INDEX(resultados!$A$2:$ZZ$2614, 253, MATCH($B$1, resultados!$A$1:$ZZ$1, 0))</f>
        <v/>
      </c>
      <c r="B259">
        <f>INDEX(resultados!$A$2:$ZZ$2614, 253, MATCH($B$2, resultados!$A$1:$ZZ$1, 0))</f>
        <v/>
      </c>
      <c r="C259">
        <f>INDEX(resultados!$A$2:$ZZ$2614, 253, MATCH($B$3, resultados!$A$1:$ZZ$1, 0))</f>
        <v/>
      </c>
    </row>
    <row r="260">
      <c r="A260">
        <f>INDEX(resultados!$A$2:$ZZ$2614, 254, MATCH($B$1, resultados!$A$1:$ZZ$1, 0))</f>
        <v/>
      </c>
      <c r="B260">
        <f>INDEX(resultados!$A$2:$ZZ$2614, 254, MATCH($B$2, resultados!$A$1:$ZZ$1, 0))</f>
        <v/>
      </c>
      <c r="C260">
        <f>INDEX(resultados!$A$2:$ZZ$2614, 254, MATCH($B$3, resultados!$A$1:$ZZ$1, 0))</f>
        <v/>
      </c>
    </row>
    <row r="261">
      <c r="A261">
        <f>INDEX(resultados!$A$2:$ZZ$2614, 255, MATCH($B$1, resultados!$A$1:$ZZ$1, 0))</f>
        <v/>
      </c>
      <c r="B261">
        <f>INDEX(resultados!$A$2:$ZZ$2614, 255, MATCH($B$2, resultados!$A$1:$ZZ$1, 0))</f>
        <v/>
      </c>
      <c r="C261">
        <f>INDEX(resultados!$A$2:$ZZ$2614, 255, MATCH($B$3, resultados!$A$1:$ZZ$1, 0))</f>
        <v/>
      </c>
    </row>
    <row r="262">
      <c r="A262">
        <f>INDEX(resultados!$A$2:$ZZ$2614, 256, MATCH($B$1, resultados!$A$1:$ZZ$1, 0))</f>
        <v/>
      </c>
      <c r="B262">
        <f>INDEX(resultados!$A$2:$ZZ$2614, 256, MATCH($B$2, resultados!$A$1:$ZZ$1, 0))</f>
        <v/>
      </c>
      <c r="C262">
        <f>INDEX(resultados!$A$2:$ZZ$2614, 256, MATCH($B$3, resultados!$A$1:$ZZ$1, 0))</f>
        <v/>
      </c>
    </row>
    <row r="263">
      <c r="A263">
        <f>INDEX(resultados!$A$2:$ZZ$2614, 257, MATCH($B$1, resultados!$A$1:$ZZ$1, 0))</f>
        <v/>
      </c>
      <c r="B263">
        <f>INDEX(resultados!$A$2:$ZZ$2614, 257, MATCH($B$2, resultados!$A$1:$ZZ$1, 0))</f>
        <v/>
      </c>
      <c r="C263">
        <f>INDEX(resultados!$A$2:$ZZ$2614, 257, MATCH($B$3, resultados!$A$1:$ZZ$1, 0))</f>
        <v/>
      </c>
    </row>
    <row r="264">
      <c r="A264">
        <f>INDEX(resultados!$A$2:$ZZ$2614, 258, MATCH($B$1, resultados!$A$1:$ZZ$1, 0))</f>
        <v/>
      </c>
      <c r="B264">
        <f>INDEX(resultados!$A$2:$ZZ$2614, 258, MATCH($B$2, resultados!$A$1:$ZZ$1, 0))</f>
        <v/>
      </c>
      <c r="C264">
        <f>INDEX(resultados!$A$2:$ZZ$2614, 258, MATCH($B$3, resultados!$A$1:$ZZ$1, 0))</f>
        <v/>
      </c>
    </row>
    <row r="265">
      <c r="A265">
        <f>INDEX(resultados!$A$2:$ZZ$2614, 259, MATCH($B$1, resultados!$A$1:$ZZ$1, 0))</f>
        <v/>
      </c>
      <c r="B265">
        <f>INDEX(resultados!$A$2:$ZZ$2614, 259, MATCH($B$2, resultados!$A$1:$ZZ$1, 0))</f>
        <v/>
      </c>
      <c r="C265">
        <f>INDEX(resultados!$A$2:$ZZ$2614, 259, MATCH($B$3, resultados!$A$1:$ZZ$1, 0))</f>
        <v/>
      </c>
    </row>
    <row r="266">
      <c r="A266">
        <f>INDEX(resultados!$A$2:$ZZ$2614, 260, MATCH($B$1, resultados!$A$1:$ZZ$1, 0))</f>
        <v/>
      </c>
      <c r="B266">
        <f>INDEX(resultados!$A$2:$ZZ$2614, 260, MATCH($B$2, resultados!$A$1:$ZZ$1, 0))</f>
        <v/>
      </c>
      <c r="C266">
        <f>INDEX(resultados!$A$2:$ZZ$2614, 260, MATCH($B$3, resultados!$A$1:$ZZ$1, 0))</f>
        <v/>
      </c>
    </row>
    <row r="267">
      <c r="A267">
        <f>INDEX(resultados!$A$2:$ZZ$2614, 261, MATCH($B$1, resultados!$A$1:$ZZ$1, 0))</f>
        <v/>
      </c>
      <c r="B267">
        <f>INDEX(resultados!$A$2:$ZZ$2614, 261, MATCH($B$2, resultados!$A$1:$ZZ$1, 0))</f>
        <v/>
      </c>
      <c r="C267">
        <f>INDEX(resultados!$A$2:$ZZ$2614, 261, MATCH($B$3, resultados!$A$1:$ZZ$1, 0))</f>
        <v/>
      </c>
    </row>
    <row r="268">
      <c r="A268">
        <f>INDEX(resultados!$A$2:$ZZ$2614, 262, MATCH($B$1, resultados!$A$1:$ZZ$1, 0))</f>
        <v/>
      </c>
      <c r="B268">
        <f>INDEX(resultados!$A$2:$ZZ$2614, 262, MATCH($B$2, resultados!$A$1:$ZZ$1, 0))</f>
        <v/>
      </c>
      <c r="C268">
        <f>INDEX(resultados!$A$2:$ZZ$2614, 262, MATCH($B$3, resultados!$A$1:$ZZ$1, 0))</f>
        <v/>
      </c>
    </row>
    <row r="269">
      <c r="A269">
        <f>INDEX(resultados!$A$2:$ZZ$2614, 263, MATCH($B$1, resultados!$A$1:$ZZ$1, 0))</f>
        <v/>
      </c>
      <c r="B269">
        <f>INDEX(resultados!$A$2:$ZZ$2614, 263, MATCH($B$2, resultados!$A$1:$ZZ$1, 0))</f>
        <v/>
      </c>
      <c r="C269">
        <f>INDEX(resultados!$A$2:$ZZ$2614, 263, MATCH($B$3, resultados!$A$1:$ZZ$1, 0))</f>
        <v/>
      </c>
    </row>
    <row r="270">
      <c r="A270">
        <f>INDEX(resultados!$A$2:$ZZ$2614, 264, MATCH($B$1, resultados!$A$1:$ZZ$1, 0))</f>
        <v/>
      </c>
      <c r="B270">
        <f>INDEX(resultados!$A$2:$ZZ$2614, 264, MATCH($B$2, resultados!$A$1:$ZZ$1, 0))</f>
        <v/>
      </c>
      <c r="C270">
        <f>INDEX(resultados!$A$2:$ZZ$2614, 264, MATCH($B$3, resultados!$A$1:$ZZ$1, 0))</f>
        <v/>
      </c>
    </row>
    <row r="271">
      <c r="A271">
        <f>INDEX(resultados!$A$2:$ZZ$2614, 265, MATCH($B$1, resultados!$A$1:$ZZ$1, 0))</f>
        <v/>
      </c>
      <c r="B271">
        <f>INDEX(resultados!$A$2:$ZZ$2614, 265, MATCH($B$2, resultados!$A$1:$ZZ$1, 0))</f>
        <v/>
      </c>
      <c r="C271">
        <f>INDEX(resultados!$A$2:$ZZ$2614, 265, MATCH($B$3, resultados!$A$1:$ZZ$1, 0))</f>
        <v/>
      </c>
    </row>
    <row r="272">
      <c r="A272">
        <f>INDEX(resultados!$A$2:$ZZ$2614, 266, MATCH($B$1, resultados!$A$1:$ZZ$1, 0))</f>
        <v/>
      </c>
      <c r="B272">
        <f>INDEX(resultados!$A$2:$ZZ$2614, 266, MATCH($B$2, resultados!$A$1:$ZZ$1, 0))</f>
        <v/>
      </c>
      <c r="C272">
        <f>INDEX(resultados!$A$2:$ZZ$2614, 266, MATCH($B$3, resultados!$A$1:$ZZ$1, 0))</f>
        <v/>
      </c>
    </row>
    <row r="273">
      <c r="A273">
        <f>INDEX(resultados!$A$2:$ZZ$2614, 267, MATCH($B$1, resultados!$A$1:$ZZ$1, 0))</f>
        <v/>
      </c>
      <c r="B273">
        <f>INDEX(resultados!$A$2:$ZZ$2614, 267, MATCH($B$2, resultados!$A$1:$ZZ$1, 0))</f>
        <v/>
      </c>
      <c r="C273">
        <f>INDEX(resultados!$A$2:$ZZ$2614, 267, MATCH($B$3, resultados!$A$1:$ZZ$1, 0))</f>
        <v/>
      </c>
    </row>
    <row r="274">
      <c r="A274">
        <f>INDEX(resultados!$A$2:$ZZ$2614, 268, MATCH($B$1, resultados!$A$1:$ZZ$1, 0))</f>
        <v/>
      </c>
      <c r="B274">
        <f>INDEX(resultados!$A$2:$ZZ$2614, 268, MATCH($B$2, resultados!$A$1:$ZZ$1, 0))</f>
        <v/>
      </c>
      <c r="C274">
        <f>INDEX(resultados!$A$2:$ZZ$2614, 268, MATCH($B$3, resultados!$A$1:$ZZ$1, 0))</f>
        <v/>
      </c>
    </row>
    <row r="275">
      <c r="A275">
        <f>INDEX(resultados!$A$2:$ZZ$2614, 269, MATCH($B$1, resultados!$A$1:$ZZ$1, 0))</f>
        <v/>
      </c>
      <c r="B275">
        <f>INDEX(resultados!$A$2:$ZZ$2614, 269, MATCH($B$2, resultados!$A$1:$ZZ$1, 0))</f>
        <v/>
      </c>
      <c r="C275">
        <f>INDEX(resultados!$A$2:$ZZ$2614, 269, MATCH($B$3, resultados!$A$1:$ZZ$1, 0))</f>
        <v/>
      </c>
    </row>
    <row r="276">
      <c r="A276">
        <f>INDEX(resultados!$A$2:$ZZ$2614, 270, MATCH($B$1, resultados!$A$1:$ZZ$1, 0))</f>
        <v/>
      </c>
      <c r="B276">
        <f>INDEX(resultados!$A$2:$ZZ$2614, 270, MATCH($B$2, resultados!$A$1:$ZZ$1, 0))</f>
        <v/>
      </c>
      <c r="C276">
        <f>INDEX(resultados!$A$2:$ZZ$2614, 270, MATCH($B$3, resultados!$A$1:$ZZ$1, 0))</f>
        <v/>
      </c>
    </row>
    <row r="277">
      <c r="A277">
        <f>INDEX(resultados!$A$2:$ZZ$2614, 271, MATCH($B$1, resultados!$A$1:$ZZ$1, 0))</f>
        <v/>
      </c>
      <c r="B277">
        <f>INDEX(resultados!$A$2:$ZZ$2614, 271, MATCH($B$2, resultados!$A$1:$ZZ$1, 0))</f>
        <v/>
      </c>
      <c r="C277">
        <f>INDEX(resultados!$A$2:$ZZ$2614, 271, MATCH($B$3, resultados!$A$1:$ZZ$1, 0))</f>
        <v/>
      </c>
    </row>
    <row r="278">
      <c r="A278">
        <f>INDEX(resultados!$A$2:$ZZ$2614, 272, MATCH($B$1, resultados!$A$1:$ZZ$1, 0))</f>
        <v/>
      </c>
      <c r="B278">
        <f>INDEX(resultados!$A$2:$ZZ$2614, 272, MATCH($B$2, resultados!$A$1:$ZZ$1, 0))</f>
        <v/>
      </c>
      <c r="C278">
        <f>INDEX(resultados!$A$2:$ZZ$2614, 272, MATCH($B$3, resultados!$A$1:$ZZ$1, 0))</f>
        <v/>
      </c>
    </row>
    <row r="279">
      <c r="A279">
        <f>INDEX(resultados!$A$2:$ZZ$2614, 273, MATCH($B$1, resultados!$A$1:$ZZ$1, 0))</f>
        <v/>
      </c>
      <c r="B279">
        <f>INDEX(resultados!$A$2:$ZZ$2614, 273, MATCH($B$2, resultados!$A$1:$ZZ$1, 0))</f>
        <v/>
      </c>
      <c r="C279">
        <f>INDEX(resultados!$A$2:$ZZ$2614, 273, MATCH($B$3, resultados!$A$1:$ZZ$1, 0))</f>
        <v/>
      </c>
    </row>
    <row r="280">
      <c r="A280">
        <f>INDEX(resultados!$A$2:$ZZ$2614, 274, MATCH($B$1, resultados!$A$1:$ZZ$1, 0))</f>
        <v/>
      </c>
      <c r="B280">
        <f>INDEX(resultados!$A$2:$ZZ$2614, 274, MATCH($B$2, resultados!$A$1:$ZZ$1, 0))</f>
        <v/>
      </c>
      <c r="C280">
        <f>INDEX(resultados!$A$2:$ZZ$2614, 274, MATCH($B$3, resultados!$A$1:$ZZ$1, 0))</f>
        <v/>
      </c>
    </row>
    <row r="281">
      <c r="A281">
        <f>INDEX(resultados!$A$2:$ZZ$2614, 275, MATCH($B$1, resultados!$A$1:$ZZ$1, 0))</f>
        <v/>
      </c>
      <c r="B281">
        <f>INDEX(resultados!$A$2:$ZZ$2614, 275, MATCH($B$2, resultados!$A$1:$ZZ$1, 0))</f>
        <v/>
      </c>
      <c r="C281">
        <f>INDEX(resultados!$A$2:$ZZ$2614, 275, MATCH($B$3, resultados!$A$1:$ZZ$1, 0))</f>
        <v/>
      </c>
    </row>
    <row r="282">
      <c r="A282">
        <f>INDEX(resultados!$A$2:$ZZ$2614, 276, MATCH($B$1, resultados!$A$1:$ZZ$1, 0))</f>
        <v/>
      </c>
      <c r="B282">
        <f>INDEX(resultados!$A$2:$ZZ$2614, 276, MATCH($B$2, resultados!$A$1:$ZZ$1, 0))</f>
        <v/>
      </c>
      <c r="C282">
        <f>INDEX(resultados!$A$2:$ZZ$2614, 276, MATCH($B$3, resultados!$A$1:$ZZ$1, 0))</f>
        <v/>
      </c>
    </row>
    <row r="283">
      <c r="A283">
        <f>INDEX(resultados!$A$2:$ZZ$2614, 277, MATCH($B$1, resultados!$A$1:$ZZ$1, 0))</f>
        <v/>
      </c>
      <c r="B283">
        <f>INDEX(resultados!$A$2:$ZZ$2614, 277, MATCH($B$2, resultados!$A$1:$ZZ$1, 0))</f>
        <v/>
      </c>
      <c r="C283">
        <f>INDEX(resultados!$A$2:$ZZ$2614, 277, MATCH($B$3, resultados!$A$1:$ZZ$1, 0))</f>
        <v/>
      </c>
    </row>
    <row r="284">
      <c r="A284">
        <f>INDEX(resultados!$A$2:$ZZ$2614, 278, MATCH($B$1, resultados!$A$1:$ZZ$1, 0))</f>
        <v/>
      </c>
      <c r="B284">
        <f>INDEX(resultados!$A$2:$ZZ$2614, 278, MATCH($B$2, resultados!$A$1:$ZZ$1, 0))</f>
        <v/>
      </c>
      <c r="C284">
        <f>INDEX(resultados!$A$2:$ZZ$2614, 278, MATCH($B$3, resultados!$A$1:$ZZ$1, 0))</f>
        <v/>
      </c>
    </row>
    <row r="285">
      <c r="A285">
        <f>INDEX(resultados!$A$2:$ZZ$2614, 279, MATCH($B$1, resultados!$A$1:$ZZ$1, 0))</f>
        <v/>
      </c>
      <c r="B285">
        <f>INDEX(resultados!$A$2:$ZZ$2614, 279, MATCH($B$2, resultados!$A$1:$ZZ$1, 0))</f>
        <v/>
      </c>
      <c r="C285">
        <f>INDEX(resultados!$A$2:$ZZ$2614, 279, MATCH($B$3, resultados!$A$1:$ZZ$1, 0))</f>
        <v/>
      </c>
    </row>
    <row r="286">
      <c r="A286">
        <f>INDEX(resultados!$A$2:$ZZ$2614, 280, MATCH($B$1, resultados!$A$1:$ZZ$1, 0))</f>
        <v/>
      </c>
      <c r="B286">
        <f>INDEX(resultados!$A$2:$ZZ$2614, 280, MATCH($B$2, resultados!$A$1:$ZZ$1, 0))</f>
        <v/>
      </c>
      <c r="C286">
        <f>INDEX(resultados!$A$2:$ZZ$2614, 280, MATCH($B$3, resultados!$A$1:$ZZ$1, 0))</f>
        <v/>
      </c>
    </row>
    <row r="287">
      <c r="A287">
        <f>INDEX(resultados!$A$2:$ZZ$2614, 281, MATCH($B$1, resultados!$A$1:$ZZ$1, 0))</f>
        <v/>
      </c>
      <c r="B287">
        <f>INDEX(resultados!$A$2:$ZZ$2614, 281, MATCH($B$2, resultados!$A$1:$ZZ$1, 0))</f>
        <v/>
      </c>
      <c r="C287">
        <f>INDEX(resultados!$A$2:$ZZ$2614, 281, MATCH($B$3, resultados!$A$1:$ZZ$1, 0))</f>
        <v/>
      </c>
    </row>
    <row r="288">
      <c r="A288">
        <f>INDEX(resultados!$A$2:$ZZ$2614, 282, MATCH($B$1, resultados!$A$1:$ZZ$1, 0))</f>
        <v/>
      </c>
      <c r="B288">
        <f>INDEX(resultados!$A$2:$ZZ$2614, 282, MATCH($B$2, resultados!$A$1:$ZZ$1, 0))</f>
        <v/>
      </c>
      <c r="C288">
        <f>INDEX(resultados!$A$2:$ZZ$2614, 282, MATCH($B$3, resultados!$A$1:$ZZ$1, 0))</f>
        <v/>
      </c>
    </row>
    <row r="289">
      <c r="A289">
        <f>INDEX(resultados!$A$2:$ZZ$2614, 283, MATCH($B$1, resultados!$A$1:$ZZ$1, 0))</f>
        <v/>
      </c>
      <c r="B289">
        <f>INDEX(resultados!$A$2:$ZZ$2614, 283, MATCH($B$2, resultados!$A$1:$ZZ$1, 0))</f>
        <v/>
      </c>
      <c r="C289">
        <f>INDEX(resultados!$A$2:$ZZ$2614, 283, MATCH($B$3, resultados!$A$1:$ZZ$1, 0))</f>
        <v/>
      </c>
    </row>
    <row r="290">
      <c r="A290">
        <f>INDEX(resultados!$A$2:$ZZ$2614, 284, MATCH($B$1, resultados!$A$1:$ZZ$1, 0))</f>
        <v/>
      </c>
      <c r="B290">
        <f>INDEX(resultados!$A$2:$ZZ$2614, 284, MATCH($B$2, resultados!$A$1:$ZZ$1, 0))</f>
        <v/>
      </c>
      <c r="C290">
        <f>INDEX(resultados!$A$2:$ZZ$2614, 284, MATCH($B$3, resultados!$A$1:$ZZ$1, 0))</f>
        <v/>
      </c>
    </row>
    <row r="291">
      <c r="A291">
        <f>INDEX(resultados!$A$2:$ZZ$2614, 285, MATCH($B$1, resultados!$A$1:$ZZ$1, 0))</f>
        <v/>
      </c>
      <c r="B291">
        <f>INDEX(resultados!$A$2:$ZZ$2614, 285, MATCH($B$2, resultados!$A$1:$ZZ$1, 0))</f>
        <v/>
      </c>
      <c r="C291">
        <f>INDEX(resultados!$A$2:$ZZ$2614, 285, MATCH($B$3, resultados!$A$1:$ZZ$1, 0))</f>
        <v/>
      </c>
    </row>
    <row r="292">
      <c r="A292">
        <f>INDEX(resultados!$A$2:$ZZ$2614, 286, MATCH($B$1, resultados!$A$1:$ZZ$1, 0))</f>
        <v/>
      </c>
      <c r="B292">
        <f>INDEX(resultados!$A$2:$ZZ$2614, 286, MATCH($B$2, resultados!$A$1:$ZZ$1, 0))</f>
        <v/>
      </c>
      <c r="C292">
        <f>INDEX(resultados!$A$2:$ZZ$2614, 286, MATCH($B$3, resultados!$A$1:$ZZ$1, 0))</f>
        <v/>
      </c>
    </row>
    <row r="293">
      <c r="A293">
        <f>INDEX(resultados!$A$2:$ZZ$2614, 287, MATCH($B$1, resultados!$A$1:$ZZ$1, 0))</f>
        <v/>
      </c>
      <c r="B293">
        <f>INDEX(resultados!$A$2:$ZZ$2614, 287, MATCH($B$2, resultados!$A$1:$ZZ$1, 0))</f>
        <v/>
      </c>
      <c r="C293">
        <f>INDEX(resultados!$A$2:$ZZ$2614, 287, MATCH($B$3, resultados!$A$1:$ZZ$1, 0))</f>
        <v/>
      </c>
    </row>
    <row r="294">
      <c r="A294">
        <f>INDEX(resultados!$A$2:$ZZ$2614, 288, MATCH($B$1, resultados!$A$1:$ZZ$1, 0))</f>
        <v/>
      </c>
      <c r="B294">
        <f>INDEX(resultados!$A$2:$ZZ$2614, 288, MATCH($B$2, resultados!$A$1:$ZZ$1, 0))</f>
        <v/>
      </c>
      <c r="C294">
        <f>INDEX(resultados!$A$2:$ZZ$2614, 288, MATCH($B$3, resultados!$A$1:$ZZ$1, 0))</f>
        <v/>
      </c>
    </row>
    <row r="295">
      <c r="A295">
        <f>INDEX(resultados!$A$2:$ZZ$2614, 289, MATCH($B$1, resultados!$A$1:$ZZ$1, 0))</f>
        <v/>
      </c>
      <c r="B295">
        <f>INDEX(resultados!$A$2:$ZZ$2614, 289, MATCH($B$2, resultados!$A$1:$ZZ$1, 0))</f>
        <v/>
      </c>
      <c r="C295">
        <f>INDEX(resultados!$A$2:$ZZ$2614, 289, MATCH($B$3, resultados!$A$1:$ZZ$1, 0))</f>
        <v/>
      </c>
    </row>
    <row r="296">
      <c r="A296">
        <f>INDEX(resultados!$A$2:$ZZ$2614, 290, MATCH($B$1, resultados!$A$1:$ZZ$1, 0))</f>
        <v/>
      </c>
      <c r="B296">
        <f>INDEX(resultados!$A$2:$ZZ$2614, 290, MATCH($B$2, resultados!$A$1:$ZZ$1, 0))</f>
        <v/>
      </c>
      <c r="C296">
        <f>INDEX(resultados!$A$2:$ZZ$2614, 290, MATCH($B$3, resultados!$A$1:$ZZ$1, 0))</f>
        <v/>
      </c>
    </row>
    <row r="297">
      <c r="A297">
        <f>INDEX(resultados!$A$2:$ZZ$2614, 291, MATCH($B$1, resultados!$A$1:$ZZ$1, 0))</f>
        <v/>
      </c>
      <c r="B297">
        <f>INDEX(resultados!$A$2:$ZZ$2614, 291, MATCH($B$2, resultados!$A$1:$ZZ$1, 0))</f>
        <v/>
      </c>
      <c r="C297">
        <f>INDEX(resultados!$A$2:$ZZ$2614, 291, MATCH($B$3, resultados!$A$1:$ZZ$1, 0))</f>
        <v/>
      </c>
    </row>
    <row r="298">
      <c r="A298">
        <f>INDEX(resultados!$A$2:$ZZ$2614, 292, MATCH($B$1, resultados!$A$1:$ZZ$1, 0))</f>
        <v/>
      </c>
      <c r="B298">
        <f>INDEX(resultados!$A$2:$ZZ$2614, 292, MATCH($B$2, resultados!$A$1:$ZZ$1, 0))</f>
        <v/>
      </c>
      <c r="C298">
        <f>INDEX(resultados!$A$2:$ZZ$2614, 292, MATCH($B$3, resultados!$A$1:$ZZ$1, 0))</f>
        <v/>
      </c>
    </row>
    <row r="299">
      <c r="A299">
        <f>INDEX(resultados!$A$2:$ZZ$2614, 293, MATCH($B$1, resultados!$A$1:$ZZ$1, 0))</f>
        <v/>
      </c>
      <c r="B299">
        <f>INDEX(resultados!$A$2:$ZZ$2614, 293, MATCH($B$2, resultados!$A$1:$ZZ$1, 0))</f>
        <v/>
      </c>
      <c r="C299">
        <f>INDEX(resultados!$A$2:$ZZ$2614, 293, MATCH($B$3, resultados!$A$1:$ZZ$1, 0))</f>
        <v/>
      </c>
    </row>
    <row r="300">
      <c r="A300">
        <f>INDEX(resultados!$A$2:$ZZ$2614, 294, MATCH($B$1, resultados!$A$1:$ZZ$1, 0))</f>
        <v/>
      </c>
      <c r="B300">
        <f>INDEX(resultados!$A$2:$ZZ$2614, 294, MATCH($B$2, resultados!$A$1:$ZZ$1, 0))</f>
        <v/>
      </c>
      <c r="C300">
        <f>INDEX(resultados!$A$2:$ZZ$2614, 294, MATCH($B$3, resultados!$A$1:$ZZ$1, 0))</f>
        <v/>
      </c>
    </row>
    <row r="301">
      <c r="A301">
        <f>INDEX(resultados!$A$2:$ZZ$2614, 295, MATCH($B$1, resultados!$A$1:$ZZ$1, 0))</f>
        <v/>
      </c>
      <c r="B301">
        <f>INDEX(resultados!$A$2:$ZZ$2614, 295, MATCH($B$2, resultados!$A$1:$ZZ$1, 0))</f>
        <v/>
      </c>
      <c r="C301">
        <f>INDEX(resultados!$A$2:$ZZ$2614, 295, MATCH($B$3, resultados!$A$1:$ZZ$1, 0))</f>
        <v/>
      </c>
    </row>
    <row r="302">
      <c r="A302">
        <f>INDEX(resultados!$A$2:$ZZ$2614, 296, MATCH($B$1, resultados!$A$1:$ZZ$1, 0))</f>
        <v/>
      </c>
      <c r="B302">
        <f>INDEX(resultados!$A$2:$ZZ$2614, 296, MATCH($B$2, resultados!$A$1:$ZZ$1, 0))</f>
        <v/>
      </c>
      <c r="C302">
        <f>INDEX(resultados!$A$2:$ZZ$2614, 296, MATCH($B$3, resultados!$A$1:$ZZ$1, 0))</f>
        <v/>
      </c>
    </row>
    <row r="303">
      <c r="A303">
        <f>INDEX(resultados!$A$2:$ZZ$2614, 297, MATCH($B$1, resultados!$A$1:$ZZ$1, 0))</f>
        <v/>
      </c>
      <c r="B303">
        <f>INDEX(resultados!$A$2:$ZZ$2614, 297, MATCH($B$2, resultados!$A$1:$ZZ$1, 0))</f>
        <v/>
      </c>
      <c r="C303">
        <f>INDEX(resultados!$A$2:$ZZ$2614, 297, MATCH($B$3, resultados!$A$1:$ZZ$1, 0))</f>
        <v/>
      </c>
    </row>
    <row r="304">
      <c r="A304">
        <f>INDEX(resultados!$A$2:$ZZ$2614, 298, MATCH($B$1, resultados!$A$1:$ZZ$1, 0))</f>
        <v/>
      </c>
      <c r="B304">
        <f>INDEX(resultados!$A$2:$ZZ$2614, 298, MATCH($B$2, resultados!$A$1:$ZZ$1, 0))</f>
        <v/>
      </c>
      <c r="C304">
        <f>INDEX(resultados!$A$2:$ZZ$2614, 298, MATCH($B$3, resultados!$A$1:$ZZ$1, 0))</f>
        <v/>
      </c>
    </row>
    <row r="305">
      <c r="A305">
        <f>INDEX(resultados!$A$2:$ZZ$2614, 299, MATCH($B$1, resultados!$A$1:$ZZ$1, 0))</f>
        <v/>
      </c>
      <c r="B305">
        <f>INDEX(resultados!$A$2:$ZZ$2614, 299, MATCH($B$2, resultados!$A$1:$ZZ$1, 0))</f>
        <v/>
      </c>
      <c r="C305">
        <f>INDEX(resultados!$A$2:$ZZ$2614, 299, MATCH($B$3, resultados!$A$1:$ZZ$1, 0))</f>
        <v/>
      </c>
    </row>
    <row r="306">
      <c r="A306">
        <f>INDEX(resultados!$A$2:$ZZ$2614, 300, MATCH($B$1, resultados!$A$1:$ZZ$1, 0))</f>
        <v/>
      </c>
      <c r="B306">
        <f>INDEX(resultados!$A$2:$ZZ$2614, 300, MATCH($B$2, resultados!$A$1:$ZZ$1, 0))</f>
        <v/>
      </c>
      <c r="C306">
        <f>INDEX(resultados!$A$2:$ZZ$2614, 300, MATCH($B$3, resultados!$A$1:$ZZ$1, 0))</f>
        <v/>
      </c>
    </row>
    <row r="307">
      <c r="A307">
        <f>INDEX(resultados!$A$2:$ZZ$2614, 301, MATCH($B$1, resultados!$A$1:$ZZ$1, 0))</f>
        <v/>
      </c>
      <c r="B307">
        <f>INDEX(resultados!$A$2:$ZZ$2614, 301, MATCH($B$2, resultados!$A$1:$ZZ$1, 0))</f>
        <v/>
      </c>
      <c r="C307">
        <f>INDEX(resultados!$A$2:$ZZ$2614, 301, MATCH($B$3, resultados!$A$1:$ZZ$1, 0))</f>
        <v/>
      </c>
    </row>
    <row r="308">
      <c r="A308">
        <f>INDEX(resultados!$A$2:$ZZ$2614, 302, MATCH($B$1, resultados!$A$1:$ZZ$1, 0))</f>
        <v/>
      </c>
      <c r="B308">
        <f>INDEX(resultados!$A$2:$ZZ$2614, 302, MATCH($B$2, resultados!$A$1:$ZZ$1, 0))</f>
        <v/>
      </c>
      <c r="C308">
        <f>INDEX(resultados!$A$2:$ZZ$2614, 302, MATCH($B$3, resultados!$A$1:$ZZ$1, 0))</f>
        <v/>
      </c>
    </row>
    <row r="309">
      <c r="A309">
        <f>INDEX(resultados!$A$2:$ZZ$2614, 303, MATCH($B$1, resultados!$A$1:$ZZ$1, 0))</f>
        <v/>
      </c>
      <c r="B309">
        <f>INDEX(resultados!$A$2:$ZZ$2614, 303, MATCH($B$2, resultados!$A$1:$ZZ$1, 0))</f>
        <v/>
      </c>
      <c r="C309">
        <f>INDEX(resultados!$A$2:$ZZ$2614, 303, MATCH($B$3, resultados!$A$1:$ZZ$1, 0))</f>
        <v/>
      </c>
    </row>
    <row r="310">
      <c r="A310">
        <f>INDEX(resultados!$A$2:$ZZ$2614, 304, MATCH($B$1, resultados!$A$1:$ZZ$1, 0))</f>
        <v/>
      </c>
      <c r="B310">
        <f>INDEX(resultados!$A$2:$ZZ$2614, 304, MATCH($B$2, resultados!$A$1:$ZZ$1, 0))</f>
        <v/>
      </c>
      <c r="C310">
        <f>INDEX(resultados!$A$2:$ZZ$2614, 304, MATCH($B$3, resultados!$A$1:$ZZ$1, 0))</f>
        <v/>
      </c>
    </row>
    <row r="311">
      <c r="A311">
        <f>INDEX(resultados!$A$2:$ZZ$2614, 305, MATCH($B$1, resultados!$A$1:$ZZ$1, 0))</f>
        <v/>
      </c>
      <c r="B311">
        <f>INDEX(resultados!$A$2:$ZZ$2614, 305, MATCH($B$2, resultados!$A$1:$ZZ$1, 0))</f>
        <v/>
      </c>
      <c r="C311">
        <f>INDEX(resultados!$A$2:$ZZ$2614, 305, MATCH($B$3, resultados!$A$1:$ZZ$1, 0))</f>
        <v/>
      </c>
    </row>
    <row r="312">
      <c r="A312">
        <f>INDEX(resultados!$A$2:$ZZ$2614, 306, MATCH($B$1, resultados!$A$1:$ZZ$1, 0))</f>
        <v/>
      </c>
      <c r="B312">
        <f>INDEX(resultados!$A$2:$ZZ$2614, 306, MATCH($B$2, resultados!$A$1:$ZZ$1, 0))</f>
        <v/>
      </c>
      <c r="C312">
        <f>INDEX(resultados!$A$2:$ZZ$2614, 306, MATCH($B$3, resultados!$A$1:$ZZ$1, 0))</f>
        <v/>
      </c>
    </row>
    <row r="313">
      <c r="A313">
        <f>INDEX(resultados!$A$2:$ZZ$2614, 307, MATCH($B$1, resultados!$A$1:$ZZ$1, 0))</f>
        <v/>
      </c>
      <c r="B313">
        <f>INDEX(resultados!$A$2:$ZZ$2614, 307, MATCH($B$2, resultados!$A$1:$ZZ$1, 0))</f>
        <v/>
      </c>
      <c r="C313">
        <f>INDEX(resultados!$A$2:$ZZ$2614, 307, MATCH($B$3, resultados!$A$1:$ZZ$1, 0))</f>
        <v/>
      </c>
    </row>
    <row r="314">
      <c r="A314">
        <f>INDEX(resultados!$A$2:$ZZ$2614, 308, MATCH($B$1, resultados!$A$1:$ZZ$1, 0))</f>
        <v/>
      </c>
      <c r="B314">
        <f>INDEX(resultados!$A$2:$ZZ$2614, 308, MATCH($B$2, resultados!$A$1:$ZZ$1, 0))</f>
        <v/>
      </c>
      <c r="C314">
        <f>INDEX(resultados!$A$2:$ZZ$2614, 308, MATCH($B$3, resultados!$A$1:$ZZ$1, 0))</f>
        <v/>
      </c>
    </row>
    <row r="315">
      <c r="A315">
        <f>INDEX(resultados!$A$2:$ZZ$2614, 309, MATCH($B$1, resultados!$A$1:$ZZ$1, 0))</f>
        <v/>
      </c>
      <c r="B315">
        <f>INDEX(resultados!$A$2:$ZZ$2614, 309, MATCH($B$2, resultados!$A$1:$ZZ$1, 0))</f>
        <v/>
      </c>
      <c r="C315">
        <f>INDEX(resultados!$A$2:$ZZ$2614, 309, MATCH($B$3, resultados!$A$1:$ZZ$1, 0))</f>
        <v/>
      </c>
    </row>
    <row r="316">
      <c r="A316">
        <f>INDEX(resultados!$A$2:$ZZ$2614, 310, MATCH($B$1, resultados!$A$1:$ZZ$1, 0))</f>
        <v/>
      </c>
      <c r="B316">
        <f>INDEX(resultados!$A$2:$ZZ$2614, 310, MATCH($B$2, resultados!$A$1:$ZZ$1, 0))</f>
        <v/>
      </c>
      <c r="C316">
        <f>INDEX(resultados!$A$2:$ZZ$2614, 310, MATCH($B$3, resultados!$A$1:$ZZ$1, 0))</f>
        <v/>
      </c>
    </row>
    <row r="317">
      <c r="A317">
        <f>INDEX(resultados!$A$2:$ZZ$2614, 311, MATCH($B$1, resultados!$A$1:$ZZ$1, 0))</f>
        <v/>
      </c>
      <c r="B317">
        <f>INDEX(resultados!$A$2:$ZZ$2614, 311, MATCH($B$2, resultados!$A$1:$ZZ$1, 0))</f>
        <v/>
      </c>
      <c r="C317">
        <f>INDEX(resultados!$A$2:$ZZ$2614, 311, MATCH($B$3, resultados!$A$1:$ZZ$1, 0))</f>
        <v/>
      </c>
    </row>
    <row r="318">
      <c r="A318">
        <f>INDEX(resultados!$A$2:$ZZ$2614, 312, MATCH($B$1, resultados!$A$1:$ZZ$1, 0))</f>
        <v/>
      </c>
      <c r="B318">
        <f>INDEX(resultados!$A$2:$ZZ$2614, 312, MATCH($B$2, resultados!$A$1:$ZZ$1, 0))</f>
        <v/>
      </c>
      <c r="C318">
        <f>INDEX(resultados!$A$2:$ZZ$2614, 312, MATCH($B$3, resultados!$A$1:$ZZ$1, 0))</f>
        <v/>
      </c>
    </row>
    <row r="319">
      <c r="A319">
        <f>INDEX(resultados!$A$2:$ZZ$2614, 313, MATCH($B$1, resultados!$A$1:$ZZ$1, 0))</f>
        <v/>
      </c>
      <c r="B319">
        <f>INDEX(resultados!$A$2:$ZZ$2614, 313, MATCH($B$2, resultados!$A$1:$ZZ$1, 0))</f>
        <v/>
      </c>
      <c r="C319">
        <f>INDEX(resultados!$A$2:$ZZ$2614, 313, MATCH($B$3, resultados!$A$1:$ZZ$1, 0))</f>
        <v/>
      </c>
    </row>
    <row r="320">
      <c r="A320">
        <f>INDEX(resultados!$A$2:$ZZ$2614, 314, MATCH($B$1, resultados!$A$1:$ZZ$1, 0))</f>
        <v/>
      </c>
      <c r="B320">
        <f>INDEX(resultados!$A$2:$ZZ$2614, 314, MATCH($B$2, resultados!$A$1:$ZZ$1, 0))</f>
        <v/>
      </c>
      <c r="C320">
        <f>INDEX(resultados!$A$2:$ZZ$2614, 314, MATCH($B$3, resultados!$A$1:$ZZ$1, 0))</f>
        <v/>
      </c>
    </row>
    <row r="321">
      <c r="A321">
        <f>INDEX(resultados!$A$2:$ZZ$2614, 315, MATCH($B$1, resultados!$A$1:$ZZ$1, 0))</f>
        <v/>
      </c>
      <c r="B321">
        <f>INDEX(resultados!$A$2:$ZZ$2614, 315, MATCH($B$2, resultados!$A$1:$ZZ$1, 0))</f>
        <v/>
      </c>
      <c r="C321">
        <f>INDEX(resultados!$A$2:$ZZ$2614, 315, MATCH($B$3, resultados!$A$1:$ZZ$1, 0))</f>
        <v/>
      </c>
    </row>
    <row r="322">
      <c r="A322">
        <f>INDEX(resultados!$A$2:$ZZ$2614, 316, MATCH($B$1, resultados!$A$1:$ZZ$1, 0))</f>
        <v/>
      </c>
      <c r="B322">
        <f>INDEX(resultados!$A$2:$ZZ$2614, 316, MATCH($B$2, resultados!$A$1:$ZZ$1, 0))</f>
        <v/>
      </c>
      <c r="C322">
        <f>INDEX(resultados!$A$2:$ZZ$2614, 316, MATCH($B$3, resultados!$A$1:$ZZ$1, 0))</f>
        <v/>
      </c>
    </row>
    <row r="323">
      <c r="A323">
        <f>INDEX(resultados!$A$2:$ZZ$2614, 317, MATCH($B$1, resultados!$A$1:$ZZ$1, 0))</f>
        <v/>
      </c>
      <c r="B323">
        <f>INDEX(resultados!$A$2:$ZZ$2614, 317, MATCH($B$2, resultados!$A$1:$ZZ$1, 0))</f>
        <v/>
      </c>
      <c r="C323">
        <f>INDEX(resultados!$A$2:$ZZ$2614, 317, MATCH($B$3, resultados!$A$1:$ZZ$1, 0))</f>
        <v/>
      </c>
    </row>
    <row r="324">
      <c r="A324">
        <f>INDEX(resultados!$A$2:$ZZ$2614, 318, MATCH($B$1, resultados!$A$1:$ZZ$1, 0))</f>
        <v/>
      </c>
      <c r="B324">
        <f>INDEX(resultados!$A$2:$ZZ$2614, 318, MATCH($B$2, resultados!$A$1:$ZZ$1, 0))</f>
        <v/>
      </c>
      <c r="C324">
        <f>INDEX(resultados!$A$2:$ZZ$2614, 318, MATCH($B$3, resultados!$A$1:$ZZ$1, 0))</f>
        <v/>
      </c>
    </row>
    <row r="325">
      <c r="A325">
        <f>INDEX(resultados!$A$2:$ZZ$2614, 319, MATCH($B$1, resultados!$A$1:$ZZ$1, 0))</f>
        <v/>
      </c>
      <c r="B325">
        <f>INDEX(resultados!$A$2:$ZZ$2614, 319, MATCH($B$2, resultados!$A$1:$ZZ$1, 0))</f>
        <v/>
      </c>
      <c r="C325">
        <f>INDEX(resultados!$A$2:$ZZ$2614, 319, MATCH($B$3, resultados!$A$1:$ZZ$1, 0))</f>
        <v/>
      </c>
    </row>
    <row r="326">
      <c r="A326">
        <f>INDEX(resultados!$A$2:$ZZ$2614, 320, MATCH($B$1, resultados!$A$1:$ZZ$1, 0))</f>
        <v/>
      </c>
      <c r="B326">
        <f>INDEX(resultados!$A$2:$ZZ$2614, 320, MATCH($B$2, resultados!$A$1:$ZZ$1, 0))</f>
        <v/>
      </c>
      <c r="C326">
        <f>INDEX(resultados!$A$2:$ZZ$2614, 320, MATCH($B$3, resultados!$A$1:$ZZ$1, 0))</f>
        <v/>
      </c>
    </row>
    <row r="327">
      <c r="A327">
        <f>INDEX(resultados!$A$2:$ZZ$2614, 321, MATCH($B$1, resultados!$A$1:$ZZ$1, 0))</f>
        <v/>
      </c>
      <c r="B327">
        <f>INDEX(resultados!$A$2:$ZZ$2614, 321, MATCH($B$2, resultados!$A$1:$ZZ$1, 0))</f>
        <v/>
      </c>
      <c r="C327">
        <f>INDEX(resultados!$A$2:$ZZ$2614, 321, MATCH($B$3, resultados!$A$1:$ZZ$1, 0))</f>
        <v/>
      </c>
    </row>
    <row r="328">
      <c r="A328">
        <f>INDEX(resultados!$A$2:$ZZ$2614, 322, MATCH($B$1, resultados!$A$1:$ZZ$1, 0))</f>
        <v/>
      </c>
      <c r="B328">
        <f>INDEX(resultados!$A$2:$ZZ$2614, 322, MATCH($B$2, resultados!$A$1:$ZZ$1, 0))</f>
        <v/>
      </c>
      <c r="C328">
        <f>INDEX(resultados!$A$2:$ZZ$2614, 322, MATCH($B$3, resultados!$A$1:$ZZ$1, 0))</f>
        <v/>
      </c>
    </row>
    <row r="329">
      <c r="A329">
        <f>INDEX(resultados!$A$2:$ZZ$2614, 323, MATCH($B$1, resultados!$A$1:$ZZ$1, 0))</f>
        <v/>
      </c>
      <c r="B329">
        <f>INDEX(resultados!$A$2:$ZZ$2614, 323, MATCH($B$2, resultados!$A$1:$ZZ$1, 0))</f>
        <v/>
      </c>
      <c r="C329">
        <f>INDEX(resultados!$A$2:$ZZ$2614, 323, MATCH($B$3, resultados!$A$1:$ZZ$1, 0))</f>
        <v/>
      </c>
    </row>
    <row r="330">
      <c r="A330">
        <f>INDEX(resultados!$A$2:$ZZ$2614, 324, MATCH($B$1, resultados!$A$1:$ZZ$1, 0))</f>
        <v/>
      </c>
      <c r="B330">
        <f>INDEX(resultados!$A$2:$ZZ$2614, 324, MATCH($B$2, resultados!$A$1:$ZZ$1, 0))</f>
        <v/>
      </c>
      <c r="C330">
        <f>INDEX(resultados!$A$2:$ZZ$2614, 324, MATCH($B$3, resultados!$A$1:$ZZ$1, 0))</f>
        <v/>
      </c>
    </row>
    <row r="331">
      <c r="A331">
        <f>INDEX(resultados!$A$2:$ZZ$2614, 325, MATCH($B$1, resultados!$A$1:$ZZ$1, 0))</f>
        <v/>
      </c>
      <c r="B331">
        <f>INDEX(resultados!$A$2:$ZZ$2614, 325, MATCH($B$2, resultados!$A$1:$ZZ$1, 0))</f>
        <v/>
      </c>
      <c r="C331">
        <f>INDEX(resultados!$A$2:$ZZ$2614, 325, MATCH($B$3, resultados!$A$1:$ZZ$1, 0))</f>
        <v/>
      </c>
    </row>
    <row r="332">
      <c r="A332">
        <f>INDEX(resultados!$A$2:$ZZ$2614, 326, MATCH($B$1, resultados!$A$1:$ZZ$1, 0))</f>
        <v/>
      </c>
      <c r="B332">
        <f>INDEX(resultados!$A$2:$ZZ$2614, 326, MATCH($B$2, resultados!$A$1:$ZZ$1, 0))</f>
        <v/>
      </c>
      <c r="C332">
        <f>INDEX(resultados!$A$2:$ZZ$2614, 326, MATCH($B$3, resultados!$A$1:$ZZ$1, 0))</f>
        <v/>
      </c>
    </row>
    <row r="333">
      <c r="A333">
        <f>INDEX(resultados!$A$2:$ZZ$2614, 327, MATCH($B$1, resultados!$A$1:$ZZ$1, 0))</f>
        <v/>
      </c>
      <c r="B333">
        <f>INDEX(resultados!$A$2:$ZZ$2614, 327, MATCH($B$2, resultados!$A$1:$ZZ$1, 0))</f>
        <v/>
      </c>
      <c r="C333">
        <f>INDEX(resultados!$A$2:$ZZ$2614, 327, MATCH($B$3, resultados!$A$1:$ZZ$1, 0))</f>
        <v/>
      </c>
    </row>
    <row r="334">
      <c r="A334">
        <f>INDEX(resultados!$A$2:$ZZ$2614, 328, MATCH($B$1, resultados!$A$1:$ZZ$1, 0))</f>
        <v/>
      </c>
      <c r="B334">
        <f>INDEX(resultados!$A$2:$ZZ$2614, 328, MATCH($B$2, resultados!$A$1:$ZZ$1, 0))</f>
        <v/>
      </c>
      <c r="C334">
        <f>INDEX(resultados!$A$2:$ZZ$2614, 328, MATCH($B$3, resultados!$A$1:$ZZ$1, 0))</f>
        <v/>
      </c>
    </row>
    <row r="335">
      <c r="A335">
        <f>INDEX(resultados!$A$2:$ZZ$2614, 329, MATCH($B$1, resultados!$A$1:$ZZ$1, 0))</f>
        <v/>
      </c>
      <c r="B335">
        <f>INDEX(resultados!$A$2:$ZZ$2614, 329, MATCH($B$2, resultados!$A$1:$ZZ$1, 0))</f>
        <v/>
      </c>
      <c r="C335">
        <f>INDEX(resultados!$A$2:$ZZ$2614, 329, MATCH($B$3, resultados!$A$1:$ZZ$1, 0))</f>
        <v/>
      </c>
    </row>
    <row r="336">
      <c r="A336">
        <f>INDEX(resultados!$A$2:$ZZ$2614, 330, MATCH($B$1, resultados!$A$1:$ZZ$1, 0))</f>
        <v/>
      </c>
      <c r="B336">
        <f>INDEX(resultados!$A$2:$ZZ$2614, 330, MATCH($B$2, resultados!$A$1:$ZZ$1, 0))</f>
        <v/>
      </c>
      <c r="C336">
        <f>INDEX(resultados!$A$2:$ZZ$2614, 330, MATCH($B$3, resultados!$A$1:$ZZ$1, 0))</f>
        <v/>
      </c>
    </row>
    <row r="337">
      <c r="A337">
        <f>INDEX(resultados!$A$2:$ZZ$2614, 331, MATCH($B$1, resultados!$A$1:$ZZ$1, 0))</f>
        <v/>
      </c>
      <c r="B337">
        <f>INDEX(resultados!$A$2:$ZZ$2614, 331, MATCH($B$2, resultados!$A$1:$ZZ$1, 0))</f>
        <v/>
      </c>
      <c r="C337">
        <f>INDEX(resultados!$A$2:$ZZ$2614, 331, MATCH($B$3, resultados!$A$1:$ZZ$1, 0))</f>
        <v/>
      </c>
    </row>
    <row r="338">
      <c r="A338">
        <f>INDEX(resultados!$A$2:$ZZ$2614, 332, MATCH($B$1, resultados!$A$1:$ZZ$1, 0))</f>
        <v/>
      </c>
      <c r="B338">
        <f>INDEX(resultados!$A$2:$ZZ$2614, 332, MATCH($B$2, resultados!$A$1:$ZZ$1, 0))</f>
        <v/>
      </c>
      <c r="C338">
        <f>INDEX(resultados!$A$2:$ZZ$2614, 332, MATCH($B$3, resultados!$A$1:$ZZ$1, 0))</f>
        <v/>
      </c>
    </row>
    <row r="339">
      <c r="A339">
        <f>INDEX(resultados!$A$2:$ZZ$2614, 333, MATCH($B$1, resultados!$A$1:$ZZ$1, 0))</f>
        <v/>
      </c>
      <c r="B339">
        <f>INDEX(resultados!$A$2:$ZZ$2614, 333, MATCH($B$2, resultados!$A$1:$ZZ$1, 0))</f>
        <v/>
      </c>
      <c r="C339">
        <f>INDEX(resultados!$A$2:$ZZ$2614, 333, MATCH($B$3, resultados!$A$1:$ZZ$1, 0))</f>
        <v/>
      </c>
    </row>
    <row r="340">
      <c r="A340">
        <f>INDEX(resultados!$A$2:$ZZ$2614, 334, MATCH($B$1, resultados!$A$1:$ZZ$1, 0))</f>
        <v/>
      </c>
      <c r="B340">
        <f>INDEX(resultados!$A$2:$ZZ$2614, 334, MATCH($B$2, resultados!$A$1:$ZZ$1, 0))</f>
        <v/>
      </c>
      <c r="C340">
        <f>INDEX(resultados!$A$2:$ZZ$2614, 334, MATCH($B$3, resultados!$A$1:$ZZ$1, 0))</f>
        <v/>
      </c>
    </row>
    <row r="341">
      <c r="A341">
        <f>INDEX(resultados!$A$2:$ZZ$2614, 335, MATCH($B$1, resultados!$A$1:$ZZ$1, 0))</f>
        <v/>
      </c>
      <c r="B341">
        <f>INDEX(resultados!$A$2:$ZZ$2614, 335, MATCH($B$2, resultados!$A$1:$ZZ$1, 0))</f>
        <v/>
      </c>
      <c r="C341">
        <f>INDEX(resultados!$A$2:$ZZ$2614, 335, MATCH($B$3, resultados!$A$1:$ZZ$1, 0))</f>
        <v/>
      </c>
    </row>
    <row r="342">
      <c r="A342">
        <f>INDEX(resultados!$A$2:$ZZ$2614, 336, MATCH($B$1, resultados!$A$1:$ZZ$1, 0))</f>
        <v/>
      </c>
      <c r="B342">
        <f>INDEX(resultados!$A$2:$ZZ$2614, 336, MATCH($B$2, resultados!$A$1:$ZZ$1, 0))</f>
        <v/>
      </c>
      <c r="C342">
        <f>INDEX(resultados!$A$2:$ZZ$2614, 336, MATCH($B$3, resultados!$A$1:$ZZ$1, 0))</f>
        <v/>
      </c>
    </row>
    <row r="343">
      <c r="A343">
        <f>INDEX(resultados!$A$2:$ZZ$2614, 337, MATCH($B$1, resultados!$A$1:$ZZ$1, 0))</f>
        <v/>
      </c>
      <c r="B343">
        <f>INDEX(resultados!$A$2:$ZZ$2614, 337, MATCH($B$2, resultados!$A$1:$ZZ$1, 0))</f>
        <v/>
      </c>
      <c r="C343">
        <f>INDEX(resultados!$A$2:$ZZ$2614, 337, MATCH($B$3, resultados!$A$1:$ZZ$1, 0))</f>
        <v/>
      </c>
    </row>
    <row r="344">
      <c r="A344">
        <f>INDEX(resultados!$A$2:$ZZ$2614, 338, MATCH($B$1, resultados!$A$1:$ZZ$1, 0))</f>
        <v/>
      </c>
      <c r="B344">
        <f>INDEX(resultados!$A$2:$ZZ$2614, 338, MATCH($B$2, resultados!$A$1:$ZZ$1, 0))</f>
        <v/>
      </c>
      <c r="C344">
        <f>INDEX(resultados!$A$2:$ZZ$2614, 338, MATCH($B$3, resultados!$A$1:$ZZ$1, 0))</f>
        <v/>
      </c>
    </row>
    <row r="345">
      <c r="A345">
        <f>INDEX(resultados!$A$2:$ZZ$2614, 339, MATCH($B$1, resultados!$A$1:$ZZ$1, 0))</f>
        <v/>
      </c>
      <c r="B345">
        <f>INDEX(resultados!$A$2:$ZZ$2614, 339, MATCH($B$2, resultados!$A$1:$ZZ$1, 0))</f>
        <v/>
      </c>
      <c r="C345">
        <f>INDEX(resultados!$A$2:$ZZ$2614, 339, MATCH($B$3, resultados!$A$1:$ZZ$1, 0))</f>
        <v/>
      </c>
    </row>
    <row r="346">
      <c r="A346">
        <f>INDEX(resultados!$A$2:$ZZ$2614, 340, MATCH($B$1, resultados!$A$1:$ZZ$1, 0))</f>
        <v/>
      </c>
      <c r="B346">
        <f>INDEX(resultados!$A$2:$ZZ$2614, 340, MATCH($B$2, resultados!$A$1:$ZZ$1, 0))</f>
        <v/>
      </c>
      <c r="C346">
        <f>INDEX(resultados!$A$2:$ZZ$2614, 340, MATCH($B$3, resultados!$A$1:$ZZ$1, 0))</f>
        <v/>
      </c>
    </row>
    <row r="347">
      <c r="A347">
        <f>INDEX(resultados!$A$2:$ZZ$2614, 341, MATCH($B$1, resultados!$A$1:$ZZ$1, 0))</f>
        <v/>
      </c>
      <c r="B347">
        <f>INDEX(resultados!$A$2:$ZZ$2614, 341, MATCH($B$2, resultados!$A$1:$ZZ$1, 0))</f>
        <v/>
      </c>
      <c r="C347">
        <f>INDEX(resultados!$A$2:$ZZ$2614, 341, MATCH($B$3, resultados!$A$1:$ZZ$1, 0))</f>
        <v/>
      </c>
    </row>
    <row r="348">
      <c r="A348">
        <f>INDEX(resultados!$A$2:$ZZ$2614, 342, MATCH($B$1, resultados!$A$1:$ZZ$1, 0))</f>
        <v/>
      </c>
      <c r="B348">
        <f>INDEX(resultados!$A$2:$ZZ$2614, 342, MATCH($B$2, resultados!$A$1:$ZZ$1, 0))</f>
        <v/>
      </c>
      <c r="C348">
        <f>INDEX(resultados!$A$2:$ZZ$2614, 342, MATCH($B$3, resultados!$A$1:$ZZ$1, 0))</f>
        <v/>
      </c>
    </row>
    <row r="349">
      <c r="A349">
        <f>INDEX(resultados!$A$2:$ZZ$2614, 343, MATCH($B$1, resultados!$A$1:$ZZ$1, 0))</f>
        <v/>
      </c>
      <c r="B349">
        <f>INDEX(resultados!$A$2:$ZZ$2614, 343, MATCH($B$2, resultados!$A$1:$ZZ$1, 0))</f>
        <v/>
      </c>
      <c r="C349">
        <f>INDEX(resultados!$A$2:$ZZ$2614, 343, MATCH($B$3, resultados!$A$1:$ZZ$1, 0))</f>
        <v/>
      </c>
    </row>
    <row r="350">
      <c r="A350">
        <f>INDEX(resultados!$A$2:$ZZ$2614, 344, MATCH($B$1, resultados!$A$1:$ZZ$1, 0))</f>
        <v/>
      </c>
      <c r="B350">
        <f>INDEX(resultados!$A$2:$ZZ$2614, 344, MATCH($B$2, resultados!$A$1:$ZZ$1, 0))</f>
        <v/>
      </c>
      <c r="C350">
        <f>INDEX(resultados!$A$2:$ZZ$2614, 344, MATCH($B$3, resultados!$A$1:$ZZ$1, 0))</f>
        <v/>
      </c>
    </row>
    <row r="351">
      <c r="A351">
        <f>INDEX(resultados!$A$2:$ZZ$2614, 345, MATCH($B$1, resultados!$A$1:$ZZ$1, 0))</f>
        <v/>
      </c>
      <c r="B351">
        <f>INDEX(resultados!$A$2:$ZZ$2614, 345, MATCH($B$2, resultados!$A$1:$ZZ$1, 0))</f>
        <v/>
      </c>
      <c r="C351">
        <f>INDEX(resultados!$A$2:$ZZ$2614, 345, MATCH($B$3, resultados!$A$1:$ZZ$1, 0))</f>
        <v/>
      </c>
    </row>
    <row r="352">
      <c r="A352">
        <f>INDEX(resultados!$A$2:$ZZ$2614, 346, MATCH($B$1, resultados!$A$1:$ZZ$1, 0))</f>
        <v/>
      </c>
      <c r="B352">
        <f>INDEX(resultados!$A$2:$ZZ$2614, 346, MATCH($B$2, resultados!$A$1:$ZZ$1, 0))</f>
        <v/>
      </c>
      <c r="C352">
        <f>INDEX(resultados!$A$2:$ZZ$2614, 346, MATCH($B$3, resultados!$A$1:$ZZ$1, 0))</f>
        <v/>
      </c>
    </row>
    <row r="353">
      <c r="A353">
        <f>INDEX(resultados!$A$2:$ZZ$2614, 347, MATCH($B$1, resultados!$A$1:$ZZ$1, 0))</f>
        <v/>
      </c>
      <c r="B353">
        <f>INDEX(resultados!$A$2:$ZZ$2614, 347, MATCH($B$2, resultados!$A$1:$ZZ$1, 0))</f>
        <v/>
      </c>
      <c r="C353">
        <f>INDEX(resultados!$A$2:$ZZ$2614, 347, MATCH($B$3, resultados!$A$1:$ZZ$1, 0))</f>
        <v/>
      </c>
    </row>
    <row r="354">
      <c r="A354">
        <f>INDEX(resultados!$A$2:$ZZ$2614, 348, MATCH($B$1, resultados!$A$1:$ZZ$1, 0))</f>
        <v/>
      </c>
      <c r="B354">
        <f>INDEX(resultados!$A$2:$ZZ$2614, 348, MATCH($B$2, resultados!$A$1:$ZZ$1, 0))</f>
        <v/>
      </c>
      <c r="C354">
        <f>INDEX(resultados!$A$2:$ZZ$2614, 348, MATCH($B$3, resultados!$A$1:$ZZ$1, 0))</f>
        <v/>
      </c>
    </row>
    <row r="355">
      <c r="A355">
        <f>INDEX(resultados!$A$2:$ZZ$2614, 349, MATCH($B$1, resultados!$A$1:$ZZ$1, 0))</f>
        <v/>
      </c>
      <c r="B355">
        <f>INDEX(resultados!$A$2:$ZZ$2614, 349, MATCH($B$2, resultados!$A$1:$ZZ$1, 0))</f>
        <v/>
      </c>
      <c r="C355">
        <f>INDEX(resultados!$A$2:$ZZ$2614, 349, MATCH($B$3, resultados!$A$1:$ZZ$1, 0))</f>
        <v/>
      </c>
    </row>
    <row r="356">
      <c r="A356">
        <f>INDEX(resultados!$A$2:$ZZ$2614, 350, MATCH($B$1, resultados!$A$1:$ZZ$1, 0))</f>
        <v/>
      </c>
      <c r="B356">
        <f>INDEX(resultados!$A$2:$ZZ$2614, 350, MATCH($B$2, resultados!$A$1:$ZZ$1, 0))</f>
        <v/>
      </c>
      <c r="C356">
        <f>INDEX(resultados!$A$2:$ZZ$2614, 350, MATCH($B$3, resultados!$A$1:$ZZ$1, 0))</f>
        <v/>
      </c>
    </row>
    <row r="357">
      <c r="A357">
        <f>INDEX(resultados!$A$2:$ZZ$2614, 351, MATCH($B$1, resultados!$A$1:$ZZ$1, 0))</f>
        <v/>
      </c>
      <c r="B357">
        <f>INDEX(resultados!$A$2:$ZZ$2614, 351, MATCH($B$2, resultados!$A$1:$ZZ$1, 0))</f>
        <v/>
      </c>
      <c r="C357">
        <f>INDEX(resultados!$A$2:$ZZ$2614, 351, MATCH($B$3, resultados!$A$1:$ZZ$1, 0))</f>
        <v/>
      </c>
    </row>
    <row r="358">
      <c r="A358">
        <f>INDEX(resultados!$A$2:$ZZ$2614, 352, MATCH($B$1, resultados!$A$1:$ZZ$1, 0))</f>
        <v/>
      </c>
      <c r="B358">
        <f>INDEX(resultados!$A$2:$ZZ$2614, 352, MATCH($B$2, resultados!$A$1:$ZZ$1, 0))</f>
        <v/>
      </c>
      <c r="C358">
        <f>INDEX(resultados!$A$2:$ZZ$2614, 352, MATCH($B$3, resultados!$A$1:$ZZ$1, 0))</f>
        <v/>
      </c>
    </row>
    <row r="359">
      <c r="A359">
        <f>INDEX(resultados!$A$2:$ZZ$2614, 353, MATCH($B$1, resultados!$A$1:$ZZ$1, 0))</f>
        <v/>
      </c>
      <c r="B359">
        <f>INDEX(resultados!$A$2:$ZZ$2614, 353, MATCH($B$2, resultados!$A$1:$ZZ$1, 0))</f>
        <v/>
      </c>
      <c r="C359">
        <f>INDEX(resultados!$A$2:$ZZ$2614, 353, MATCH($B$3, resultados!$A$1:$ZZ$1, 0))</f>
        <v/>
      </c>
    </row>
    <row r="360">
      <c r="A360">
        <f>INDEX(resultados!$A$2:$ZZ$2614, 354, MATCH($B$1, resultados!$A$1:$ZZ$1, 0))</f>
        <v/>
      </c>
      <c r="B360">
        <f>INDEX(resultados!$A$2:$ZZ$2614, 354, MATCH($B$2, resultados!$A$1:$ZZ$1, 0))</f>
        <v/>
      </c>
      <c r="C360">
        <f>INDEX(resultados!$A$2:$ZZ$2614, 354, MATCH($B$3, resultados!$A$1:$ZZ$1, 0))</f>
        <v/>
      </c>
    </row>
    <row r="361">
      <c r="A361">
        <f>INDEX(resultados!$A$2:$ZZ$2614, 355, MATCH($B$1, resultados!$A$1:$ZZ$1, 0))</f>
        <v/>
      </c>
      <c r="B361">
        <f>INDEX(resultados!$A$2:$ZZ$2614, 355, MATCH($B$2, resultados!$A$1:$ZZ$1, 0))</f>
        <v/>
      </c>
      <c r="C361">
        <f>INDEX(resultados!$A$2:$ZZ$2614, 355, MATCH($B$3, resultados!$A$1:$ZZ$1, 0))</f>
        <v/>
      </c>
    </row>
    <row r="362">
      <c r="A362">
        <f>INDEX(resultados!$A$2:$ZZ$2614, 356, MATCH($B$1, resultados!$A$1:$ZZ$1, 0))</f>
        <v/>
      </c>
      <c r="B362">
        <f>INDEX(resultados!$A$2:$ZZ$2614, 356, MATCH($B$2, resultados!$A$1:$ZZ$1, 0))</f>
        <v/>
      </c>
      <c r="C362">
        <f>INDEX(resultados!$A$2:$ZZ$2614, 356, MATCH($B$3, resultados!$A$1:$ZZ$1, 0))</f>
        <v/>
      </c>
    </row>
    <row r="363">
      <c r="A363">
        <f>INDEX(resultados!$A$2:$ZZ$2614, 357, MATCH($B$1, resultados!$A$1:$ZZ$1, 0))</f>
        <v/>
      </c>
      <c r="B363">
        <f>INDEX(resultados!$A$2:$ZZ$2614, 357, MATCH($B$2, resultados!$A$1:$ZZ$1, 0))</f>
        <v/>
      </c>
      <c r="C363">
        <f>INDEX(resultados!$A$2:$ZZ$2614, 357, MATCH($B$3, resultados!$A$1:$ZZ$1, 0))</f>
        <v/>
      </c>
    </row>
    <row r="364">
      <c r="A364">
        <f>INDEX(resultados!$A$2:$ZZ$2614, 358, MATCH($B$1, resultados!$A$1:$ZZ$1, 0))</f>
        <v/>
      </c>
      <c r="B364">
        <f>INDEX(resultados!$A$2:$ZZ$2614, 358, MATCH($B$2, resultados!$A$1:$ZZ$1, 0))</f>
        <v/>
      </c>
      <c r="C364">
        <f>INDEX(resultados!$A$2:$ZZ$2614, 358, MATCH($B$3, resultados!$A$1:$ZZ$1, 0))</f>
        <v/>
      </c>
    </row>
    <row r="365">
      <c r="A365">
        <f>INDEX(resultados!$A$2:$ZZ$2614, 359, MATCH($B$1, resultados!$A$1:$ZZ$1, 0))</f>
        <v/>
      </c>
      <c r="B365">
        <f>INDEX(resultados!$A$2:$ZZ$2614, 359, MATCH($B$2, resultados!$A$1:$ZZ$1, 0))</f>
        <v/>
      </c>
      <c r="C365">
        <f>INDEX(resultados!$A$2:$ZZ$2614, 359, MATCH($B$3, resultados!$A$1:$ZZ$1, 0))</f>
        <v/>
      </c>
    </row>
    <row r="366">
      <c r="A366">
        <f>INDEX(resultados!$A$2:$ZZ$2614, 360, MATCH($B$1, resultados!$A$1:$ZZ$1, 0))</f>
        <v/>
      </c>
      <c r="B366">
        <f>INDEX(resultados!$A$2:$ZZ$2614, 360, MATCH($B$2, resultados!$A$1:$ZZ$1, 0))</f>
        <v/>
      </c>
      <c r="C366">
        <f>INDEX(resultados!$A$2:$ZZ$2614, 360, MATCH($B$3, resultados!$A$1:$ZZ$1, 0))</f>
        <v/>
      </c>
    </row>
    <row r="367">
      <c r="A367">
        <f>INDEX(resultados!$A$2:$ZZ$2614, 361, MATCH($B$1, resultados!$A$1:$ZZ$1, 0))</f>
        <v/>
      </c>
      <c r="B367">
        <f>INDEX(resultados!$A$2:$ZZ$2614, 361, MATCH($B$2, resultados!$A$1:$ZZ$1, 0))</f>
        <v/>
      </c>
      <c r="C367">
        <f>INDEX(resultados!$A$2:$ZZ$2614, 361, MATCH($B$3, resultados!$A$1:$ZZ$1, 0))</f>
        <v/>
      </c>
    </row>
    <row r="368">
      <c r="A368">
        <f>INDEX(resultados!$A$2:$ZZ$2614, 362, MATCH($B$1, resultados!$A$1:$ZZ$1, 0))</f>
        <v/>
      </c>
      <c r="B368">
        <f>INDEX(resultados!$A$2:$ZZ$2614, 362, MATCH($B$2, resultados!$A$1:$ZZ$1, 0))</f>
        <v/>
      </c>
      <c r="C368">
        <f>INDEX(resultados!$A$2:$ZZ$2614, 362, MATCH($B$3, resultados!$A$1:$ZZ$1, 0))</f>
        <v/>
      </c>
    </row>
    <row r="369">
      <c r="A369">
        <f>INDEX(resultados!$A$2:$ZZ$2614, 363, MATCH($B$1, resultados!$A$1:$ZZ$1, 0))</f>
        <v/>
      </c>
      <c r="B369">
        <f>INDEX(resultados!$A$2:$ZZ$2614, 363, MATCH($B$2, resultados!$A$1:$ZZ$1, 0))</f>
        <v/>
      </c>
      <c r="C369">
        <f>INDEX(resultados!$A$2:$ZZ$2614, 363, MATCH($B$3, resultados!$A$1:$ZZ$1, 0))</f>
        <v/>
      </c>
    </row>
    <row r="370">
      <c r="A370">
        <f>INDEX(resultados!$A$2:$ZZ$2614, 364, MATCH($B$1, resultados!$A$1:$ZZ$1, 0))</f>
        <v/>
      </c>
      <c r="B370">
        <f>INDEX(resultados!$A$2:$ZZ$2614, 364, MATCH($B$2, resultados!$A$1:$ZZ$1, 0))</f>
        <v/>
      </c>
      <c r="C370">
        <f>INDEX(resultados!$A$2:$ZZ$2614, 364, MATCH($B$3, resultados!$A$1:$ZZ$1, 0))</f>
        <v/>
      </c>
    </row>
    <row r="371">
      <c r="A371">
        <f>INDEX(resultados!$A$2:$ZZ$2614, 365, MATCH($B$1, resultados!$A$1:$ZZ$1, 0))</f>
        <v/>
      </c>
      <c r="B371">
        <f>INDEX(resultados!$A$2:$ZZ$2614, 365, MATCH($B$2, resultados!$A$1:$ZZ$1, 0))</f>
        <v/>
      </c>
      <c r="C371">
        <f>INDEX(resultados!$A$2:$ZZ$2614, 365, MATCH($B$3, resultados!$A$1:$ZZ$1, 0))</f>
        <v/>
      </c>
    </row>
    <row r="372">
      <c r="A372">
        <f>INDEX(resultados!$A$2:$ZZ$2614, 366, MATCH($B$1, resultados!$A$1:$ZZ$1, 0))</f>
        <v/>
      </c>
      <c r="B372">
        <f>INDEX(resultados!$A$2:$ZZ$2614, 366, MATCH($B$2, resultados!$A$1:$ZZ$1, 0))</f>
        <v/>
      </c>
      <c r="C372">
        <f>INDEX(resultados!$A$2:$ZZ$2614, 366, MATCH($B$3, resultados!$A$1:$ZZ$1, 0))</f>
        <v/>
      </c>
    </row>
    <row r="373">
      <c r="A373">
        <f>INDEX(resultados!$A$2:$ZZ$2614, 367, MATCH($B$1, resultados!$A$1:$ZZ$1, 0))</f>
        <v/>
      </c>
      <c r="B373">
        <f>INDEX(resultados!$A$2:$ZZ$2614, 367, MATCH($B$2, resultados!$A$1:$ZZ$1, 0))</f>
        <v/>
      </c>
      <c r="C373">
        <f>INDEX(resultados!$A$2:$ZZ$2614, 367, MATCH($B$3, resultados!$A$1:$ZZ$1, 0))</f>
        <v/>
      </c>
    </row>
    <row r="374">
      <c r="A374">
        <f>INDEX(resultados!$A$2:$ZZ$2614, 368, MATCH($B$1, resultados!$A$1:$ZZ$1, 0))</f>
        <v/>
      </c>
      <c r="B374">
        <f>INDEX(resultados!$A$2:$ZZ$2614, 368, MATCH($B$2, resultados!$A$1:$ZZ$1, 0))</f>
        <v/>
      </c>
      <c r="C374">
        <f>INDEX(resultados!$A$2:$ZZ$2614, 368, MATCH($B$3, resultados!$A$1:$ZZ$1, 0))</f>
        <v/>
      </c>
    </row>
    <row r="375">
      <c r="A375">
        <f>INDEX(resultados!$A$2:$ZZ$2614, 369, MATCH($B$1, resultados!$A$1:$ZZ$1, 0))</f>
        <v/>
      </c>
      <c r="B375">
        <f>INDEX(resultados!$A$2:$ZZ$2614, 369, MATCH($B$2, resultados!$A$1:$ZZ$1, 0))</f>
        <v/>
      </c>
      <c r="C375">
        <f>INDEX(resultados!$A$2:$ZZ$2614, 369, MATCH($B$3, resultados!$A$1:$ZZ$1, 0))</f>
        <v/>
      </c>
    </row>
    <row r="376">
      <c r="A376">
        <f>INDEX(resultados!$A$2:$ZZ$2614, 370, MATCH($B$1, resultados!$A$1:$ZZ$1, 0))</f>
        <v/>
      </c>
      <c r="B376">
        <f>INDEX(resultados!$A$2:$ZZ$2614, 370, MATCH($B$2, resultados!$A$1:$ZZ$1, 0))</f>
        <v/>
      </c>
      <c r="C376">
        <f>INDEX(resultados!$A$2:$ZZ$2614, 370, MATCH($B$3, resultados!$A$1:$ZZ$1, 0))</f>
        <v/>
      </c>
    </row>
    <row r="377">
      <c r="A377">
        <f>INDEX(resultados!$A$2:$ZZ$2614, 371, MATCH($B$1, resultados!$A$1:$ZZ$1, 0))</f>
        <v/>
      </c>
      <c r="B377">
        <f>INDEX(resultados!$A$2:$ZZ$2614, 371, MATCH($B$2, resultados!$A$1:$ZZ$1, 0))</f>
        <v/>
      </c>
      <c r="C377">
        <f>INDEX(resultados!$A$2:$ZZ$2614, 371, MATCH($B$3, resultados!$A$1:$ZZ$1, 0))</f>
        <v/>
      </c>
    </row>
    <row r="378">
      <c r="A378">
        <f>INDEX(resultados!$A$2:$ZZ$2614, 372, MATCH($B$1, resultados!$A$1:$ZZ$1, 0))</f>
        <v/>
      </c>
      <c r="B378">
        <f>INDEX(resultados!$A$2:$ZZ$2614, 372, MATCH($B$2, resultados!$A$1:$ZZ$1, 0))</f>
        <v/>
      </c>
      <c r="C378">
        <f>INDEX(resultados!$A$2:$ZZ$2614, 372, MATCH($B$3, resultados!$A$1:$ZZ$1, 0))</f>
        <v/>
      </c>
    </row>
    <row r="379">
      <c r="A379">
        <f>INDEX(resultados!$A$2:$ZZ$2614, 373, MATCH($B$1, resultados!$A$1:$ZZ$1, 0))</f>
        <v/>
      </c>
      <c r="B379">
        <f>INDEX(resultados!$A$2:$ZZ$2614, 373, MATCH($B$2, resultados!$A$1:$ZZ$1, 0))</f>
        <v/>
      </c>
      <c r="C379">
        <f>INDEX(resultados!$A$2:$ZZ$2614, 373, MATCH($B$3, resultados!$A$1:$ZZ$1, 0))</f>
        <v/>
      </c>
    </row>
    <row r="380">
      <c r="A380">
        <f>INDEX(resultados!$A$2:$ZZ$2614, 374, MATCH($B$1, resultados!$A$1:$ZZ$1, 0))</f>
        <v/>
      </c>
      <c r="B380">
        <f>INDEX(resultados!$A$2:$ZZ$2614, 374, MATCH($B$2, resultados!$A$1:$ZZ$1, 0))</f>
        <v/>
      </c>
      <c r="C380">
        <f>INDEX(resultados!$A$2:$ZZ$2614, 374, MATCH($B$3, resultados!$A$1:$ZZ$1, 0))</f>
        <v/>
      </c>
    </row>
    <row r="381">
      <c r="A381">
        <f>INDEX(resultados!$A$2:$ZZ$2614, 375, MATCH($B$1, resultados!$A$1:$ZZ$1, 0))</f>
        <v/>
      </c>
      <c r="B381">
        <f>INDEX(resultados!$A$2:$ZZ$2614, 375, MATCH($B$2, resultados!$A$1:$ZZ$1, 0))</f>
        <v/>
      </c>
      <c r="C381">
        <f>INDEX(resultados!$A$2:$ZZ$2614, 375, MATCH($B$3, resultados!$A$1:$ZZ$1, 0))</f>
        <v/>
      </c>
    </row>
    <row r="382">
      <c r="A382">
        <f>INDEX(resultados!$A$2:$ZZ$2614, 376, MATCH($B$1, resultados!$A$1:$ZZ$1, 0))</f>
        <v/>
      </c>
      <c r="B382">
        <f>INDEX(resultados!$A$2:$ZZ$2614, 376, MATCH($B$2, resultados!$A$1:$ZZ$1, 0))</f>
        <v/>
      </c>
      <c r="C382">
        <f>INDEX(resultados!$A$2:$ZZ$2614, 376, MATCH($B$3, resultados!$A$1:$ZZ$1, 0))</f>
        <v/>
      </c>
    </row>
    <row r="383">
      <c r="A383">
        <f>INDEX(resultados!$A$2:$ZZ$2614, 377, MATCH($B$1, resultados!$A$1:$ZZ$1, 0))</f>
        <v/>
      </c>
      <c r="B383">
        <f>INDEX(resultados!$A$2:$ZZ$2614, 377, MATCH($B$2, resultados!$A$1:$ZZ$1, 0))</f>
        <v/>
      </c>
      <c r="C383">
        <f>INDEX(resultados!$A$2:$ZZ$2614, 377, MATCH($B$3, resultados!$A$1:$ZZ$1, 0))</f>
        <v/>
      </c>
    </row>
    <row r="384">
      <c r="A384">
        <f>INDEX(resultados!$A$2:$ZZ$2614, 378, MATCH($B$1, resultados!$A$1:$ZZ$1, 0))</f>
        <v/>
      </c>
      <c r="B384">
        <f>INDEX(resultados!$A$2:$ZZ$2614, 378, MATCH($B$2, resultados!$A$1:$ZZ$1, 0))</f>
        <v/>
      </c>
      <c r="C384">
        <f>INDEX(resultados!$A$2:$ZZ$2614, 378, MATCH($B$3, resultados!$A$1:$ZZ$1, 0))</f>
        <v/>
      </c>
    </row>
    <row r="385">
      <c r="A385">
        <f>INDEX(resultados!$A$2:$ZZ$2614, 379, MATCH($B$1, resultados!$A$1:$ZZ$1, 0))</f>
        <v/>
      </c>
      <c r="B385">
        <f>INDEX(resultados!$A$2:$ZZ$2614, 379, MATCH($B$2, resultados!$A$1:$ZZ$1, 0))</f>
        <v/>
      </c>
      <c r="C385">
        <f>INDEX(resultados!$A$2:$ZZ$2614, 379, MATCH($B$3, resultados!$A$1:$ZZ$1, 0))</f>
        <v/>
      </c>
    </row>
    <row r="386">
      <c r="A386">
        <f>INDEX(resultados!$A$2:$ZZ$2614, 380, MATCH($B$1, resultados!$A$1:$ZZ$1, 0))</f>
        <v/>
      </c>
      <c r="B386">
        <f>INDEX(resultados!$A$2:$ZZ$2614, 380, MATCH($B$2, resultados!$A$1:$ZZ$1, 0))</f>
        <v/>
      </c>
      <c r="C386">
        <f>INDEX(resultados!$A$2:$ZZ$2614, 380, MATCH($B$3, resultados!$A$1:$ZZ$1, 0))</f>
        <v/>
      </c>
    </row>
    <row r="387">
      <c r="A387">
        <f>INDEX(resultados!$A$2:$ZZ$2614, 381, MATCH($B$1, resultados!$A$1:$ZZ$1, 0))</f>
        <v/>
      </c>
      <c r="B387">
        <f>INDEX(resultados!$A$2:$ZZ$2614, 381, MATCH($B$2, resultados!$A$1:$ZZ$1, 0))</f>
        <v/>
      </c>
      <c r="C387">
        <f>INDEX(resultados!$A$2:$ZZ$2614, 381, MATCH($B$3, resultados!$A$1:$ZZ$1, 0))</f>
        <v/>
      </c>
    </row>
    <row r="388">
      <c r="A388">
        <f>INDEX(resultados!$A$2:$ZZ$2614, 382, MATCH($B$1, resultados!$A$1:$ZZ$1, 0))</f>
        <v/>
      </c>
      <c r="B388">
        <f>INDEX(resultados!$A$2:$ZZ$2614, 382, MATCH($B$2, resultados!$A$1:$ZZ$1, 0))</f>
        <v/>
      </c>
      <c r="C388">
        <f>INDEX(resultados!$A$2:$ZZ$2614, 382, MATCH($B$3, resultados!$A$1:$ZZ$1, 0))</f>
        <v/>
      </c>
    </row>
    <row r="389">
      <c r="A389">
        <f>INDEX(resultados!$A$2:$ZZ$2614, 383, MATCH($B$1, resultados!$A$1:$ZZ$1, 0))</f>
        <v/>
      </c>
      <c r="B389">
        <f>INDEX(resultados!$A$2:$ZZ$2614, 383, MATCH($B$2, resultados!$A$1:$ZZ$1, 0))</f>
        <v/>
      </c>
      <c r="C389">
        <f>INDEX(resultados!$A$2:$ZZ$2614, 383, MATCH($B$3, resultados!$A$1:$ZZ$1, 0))</f>
        <v/>
      </c>
    </row>
    <row r="390">
      <c r="A390">
        <f>INDEX(resultados!$A$2:$ZZ$2614, 384, MATCH($B$1, resultados!$A$1:$ZZ$1, 0))</f>
        <v/>
      </c>
      <c r="B390">
        <f>INDEX(resultados!$A$2:$ZZ$2614, 384, MATCH($B$2, resultados!$A$1:$ZZ$1, 0))</f>
        <v/>
      </c>
      <c r="C390">
        <f>INDEX(resultados!$A$2:$ZZ$2614, 384, MATCH($B$3, resultados!$A$1:$ZZ$1, 0))</f>
        <v/>
      </c>
    </row>
    <row r="391">
      <c r="A391">
        <f>INDEX(resultados!$A$2:$ZZ$2614, 385, MATCH($B$1, resultados!$A$1:$ZZ$1, 0))</f>
        <v/>
      </c>
      <c r="B391">
        <f>INDEX(resultados!$A$2:$ZZ$2614, 385, MATCH($B$2, resultados!$A$1:$ZZ$1, 0))</f>
        <v/>
      </c>
      <c r="C391">
        <f>INDEX(resultados!$A$2:$ZZ$2614, 385, MATCH($B$3, resultados!$A$1:$ZZ$1, 0))</f>
        <v/>
      </c>
    </row>
    <row r="392">
      <c r="A392">
        <f>INDEX(resultados!$A$2:$ZZ$2614, 386, MATCH($B$1, resultados!$A$1:$ZZ$1, 0))</f>
        <v/>
      </c>
      <c r="B392">
        <f>INDEX(resultados!$A$2:$ZZ$2614, 386, MATCH($B$2, resultados!$A$1:$ZZ$1, 0))</f>
        <v/>
      </c>
      <c r="C392">
        <f>INDEX(resultados!$A$2:$ZZ$2614, 386, MATCH($B$3, resultados!$A$1:$ZZ$1, 0))</f>
        <v/>
      </c>
    </row>
    <row r="393">
      <c r="A393">
        <f>INDEX(resultados!$A$2:$ZZ$2614, 387, MATCH($B$1, resultados!$A$1:$ZZ$1, 0))</f>
        <v/>
      </c>
      <c r="B393">
        <f>INDEX(resultados!$A$2:$ZZ$2614, 387, MATCH($B$2, resultados!$A$1:$ZZ$1, 0))</f>
        <v/>
      </c>
      <c r="C393">
        <f>INDEX(resultados!$A$2:$ZZ$2614, 387, MATCH($B$3, resultados!$A$1:$ZZ$1, 0))</f>
        <v/>
      </c>
    </row>
    <row r="394">
      <c r="A394">
        <f>INDEX(resultados!$A$2:$ZZ$2614, 388, MATCH($B$1, resultados!$A$1:$ZZ$1, 0))</f>
        <v/>
      </c>
      <c r="B394">
        <f>INDEX(resultados!$A$2:$ZZ$2614, 388, MATCH($B$2, resultados!$A$1:$ZZ$1, 0))</f>
        <v/>
      </c>
      <c r="C394">
        <f>INDEX(resultados!$A$2:$ZZ$2614, 388, MATCH($B$3, resultados!$A$1:$ZZ$1, 0))</f>
        <v/>
      </c>
    </row>
    <row r="395">
      <c r="A395">
        <f>INDEX(resultados!$A$2:$ZZ$2614, 389, MATCH($B$1, resultados!$A$1:$ZZ$1, 0))</f>
        <v/>
      </c>
      <c r="B395">
        <f>INDEX(resultados!$A$2:$ZZ$2614, 389, MATCH($B$2, resultados!$A$1:$ZZ$1, 0))</f>
        <v/>
      </c>
      <c r="C395">
        <f>INDEX(resultados!$A$2:$ZZ$2614, 389, MATCH($B$3, resultados!$A$1:$ZZ$1, 0))</f>
        <v/>
      </c>
    </row>
    <row r="396">
      <c r="A396">
        <f>INDEX(resultados!$A$2:$ZZ$2614, 390, MATCH($B$1, resultados!$A$1:$ZZ$1, 0))</f>
        <v/>
      </c>
      <c r="B396">
        <f>INDEX(resultados!$A$2:$ZZ$2614, 390, MATCH($B$2, resultados!$A$1:$ZZ$1, 0))</f>
        <v/>
      </c>
      <c r="C396">
        <f>INDEX(resultados!$A$2:$ZZ$2614, 390, MATCH($B$3, resultados!$A$1:$ZZ$1, 0))</f>
        <v/>
      </c>
    </row>
    <row r="397">
      <c r="A397">
        <f>INDEX(resultados!$A$2:$ZZ$2614, 391, MATCH($B$1, resultados!$A$1:$ZZ$1, 0))</f>
        <v/>
      </c>
      <c r="B397">
        <f>INDEX(resultados!$A$2:$ZZ$2614, 391, MATCH($B$2, resultados!$A$1:$ZZ$1, 0))</f>
        <v/>
      </c>
      <c r="C397">
        <f>INDEX(resultados!$A$2:$ZZ$2614, 391, MATCH($B$3, resultados!$A$1:$ZZ$1, 0))</f>
        <v/>
      </c>
    </row>
    <row r="398">
      <c r="A398">
        <f>INDEX(resultados!$A$2:$ZZ$2614, 392, MATCH($B$1, resultados!$A$1:$ZZ$1, 0))</f>
        <v/>
      </c>
      <c r="B398">
        <f>INDEX(resultados!$A$2:$ZZ$2614, 392, MATCH($B$2, resultados!$A$1:$ZZ$1, 0))</f>
        <v/>
      </c>
      <c r="C398">
        <f>INDEX(resultados!$A$2:$ZZ$2614, 392, MATCH($B$3, resultados!$A$1:$ZZ$1, 0))</f>
        <v/>
      </c>
    </row>
    <row r="399">
      <c r="A399">
        <f>INDEX(resultados!$A$2:$ZZ$2614, 393, MATCH($B$1, resultados!$A$1:$ZZ$1, 0))</f>
        <v/>
      </c>
      <c r="B399">
        <f>INDEX(resultados!$A$2:$ZZ$2614, 393, MATCH($B$2, resultados!$A$1:$ZZ$1, 0))</f>
        <v/>
      </c>
      <c r="C399">
        <f>INDEX(resultados!$A$2:$ZZ$2614, 393, MATCH($B$3, resultados!$A$1:$ZZ$1, 0))</f>
        <v/>
      </c>
    </row>
    <row r="400">
      <c r="A400">
        <f>INDEX(resultados!$A$2:$ZZ$2614, 394, MATCH($B$1, resultados!$A$1:$ZZ$1, 0))</f>
        <v/>
      </c>
      <c r="B400">
        <f>INDEX(resultados!$A$2:$ZZ$2614, 394, MATCH($B$2, resultados!$A$1:$ZZ$1, 0))</f>
        <v/>
      </c>
      <c r="C400">
        <f>INDEX(resultados!$A$2:$ZZ$2614, 394, MATCH($B$3, resultados!$A$1:$ZZ$1, 0))</f>
        <v/>
      </c>
    </row>
    <row r="401">
      <c r="A401">
        <f>INDEX(resultados!$A$2:$ZZ$2614, 395, MATCH($B$1, resultados!$A$1:$ZZ$1, 0))</f>
        <v/>
      </c>
      <c r="B401">
        <f>INDEX(resultados!$A$2:$ZZ$2614, 395, MATCH($B$2, resultados!$A$1:$ZZ$1, 0))</f>
        <v/>
      </c>
      <c r="C401">
        <f>INDEX(resultados!$A$2:$ZZ$2614, 395, MATCH($B$3, resultados!$A$1:$ZZ$1, 0))</f>
        <v/>
      </c>
    </row>
    <row r="402">
      <c r="A402">
        <f>INDEX(resultados!$A$2:$ZZ$2614, 396, MATCH($B$1, resultados!$A$1:$ZZ$1, 0))</f>
        <v/>
      </c>
      <c r="B402">
        <f>INDEX(resultados!$A$2:$ZZ$2614, 396, MATCH($B$2, resultados!$A$1:$ZZ$1, 0))</f>
        <v/>
      </c>
      <c r="C402">
        <f>INDEX(resultados!$A$2:$ZZ$2614, 396, MATCH($B$3, resultados!$A$1:$ZZ$1, 0))</f>
        <v/>
      </c>
    </row>
    <row r="403">
      <c r="A403">
        <f>INDEX(resultados!$A$2:$ZZ$2614, 397, MATCH($B$1, resultados!$A$1:$ZZ$1, 0))</f>
        <v/>
      </c>
      <c r="B403">
        <f>INDEX(resultados!$A$2:$ZZ$2614, 397, MATCH($B$2, resultados!$A$1:$ZZ$1, 0))</f>
        <v/>
      </c>
      <c r="C403">
        <f>INDEX(resultados!$A$2:$ZZ$2614, 397, MATCH($B$3, resultados!$A$1:$ZZ$1, 0))</f>
        <v/>
      </c>
    </row>
    <row r="404">
      <c r="A404">
        <f>INDEX(resultados!$A$2:$ZZ$2614, 398, MATCH($B$1, resultados!$A$1:$ZZ$1, 0))</f>
        <v/>
      </c>
      <c r="B404">
        <f>INDEX(resultados!$A$2:$ZZ$2614, 398, MATCH($B$2, resultados!$A$1:$ZZ$1, 0))</f>
        <v/>
      </c>
      <c r="C404">
        <f>INDEX(resultados!$A$2:$ZZ$2614, 398, MATCH($B$3, resultados!$A$1:$ZZ$1, 0))</f>
        <v/>
      </c>
    </row>
    <row r="405">
      <c r="A405">
        <f>INDEX(resultados!$A$2:$ZZ$2614, 399, MATCH($B$1, resultados!$A$1:$ZZ$1, 0))</f>
        <v/>
      </c>
      <c r="B405">
        <f>INDEX(resultados!$A$2:$ZZ$2614, 399, MATCH($B$2, resultados!$A$1:$ZZ$1, 0))</f>
        <v/>
      </c>
      <c r="C405">
        <f>INDEX(resultados!$A$2:$ZZ$2614, 399, MATCH($B$3, resultados!$A$1:$ZZ$1, 0))</f>
        <v/>
      </c>
    </row>
    <row r="406">
      <c r="A406">
        <f>INDEX(resultados!$A$2:$ZZ$2614, 400, MATCH($B$1, resultados!$A$1:$ZZ$1, 0))</f>
        <v/>
      </c>
      <c r="B406">
        <f>INDEX(resultados!$A$2:$ZZ$2614, 400, MATCH($B$2, resultados!$A$1:$ZZ$1, 0))</f>
        <v/>
      </c>
      <c r="C406">
        <f>INDEX(resultados!$A$2:$ZZ$2614, 400, MATCH($B$3, resultados!$A$1:$ZZ$1, 0))</f>
        <v/>
      </c>
    </row>
    <row r="407">
      <c r="A407">
        <f>INDEX(resultados!$A$2:$ZZ$2614, 401, MATCH($B$1, resultados!$A$1:$ZZ$1, 0))</f>
        <v/>
      </c>
      <c r="B407">
        <f>INDEX(resultados!$A$2:$ZZ$2614, 401, MATCH($B$2, resultados!$A$1:$ZZ$1, 0))</f>
        <v/>
      </c>
      <c r="C407">
        <f>INDEX(resultados!$A$2:$ZZ$2614, 401, MATCH($B$3, resultados!$A$1:$ZZ$1, 0))</f>
        <v/>
      </c>
    </row>
    <row r="408">
      <c r="A408">
        <f>INDEX(resultados!$A$2:$ZZ$2614, 402, MATCH($B$1, resultados!$A$1:$ZZ$1, 0))</f>
        <v/>
      </c>
      <c r="B408">
        <f>INDEX(resultados!$A$2:$ZZ$2614, 402, MATCH($B$2, resultados!$A$1:$ZZ$1, 0))</f>
        <v/>
      </c>
      <c r="C408">
        <f>INDEX(resultados!$A$2:$ZZ$2614, 402, MATCH($B$3, resultados!$A$1:$ZZ$1, 0))</f>
        <v/>
      </c>
    </row>
    <row r="409">
      <c r="A409">
        <f>INDEX(resultados!$A$2:$ZZ$2614, 403, MATCH($B$1, resultados!$A$1:$ZZ$1, 0))</f>
        <v/>
      </c>
      <c r="B409">
        <f>INDEX(resultados!$A$2:$ZZ$2614, 403, MATCH($B$2, resultados!$A$1:$ZZ$1, 0))</f>
        <v/>
      </c>
      <c r="C409">
        <f>INDEX(resultados!$A$2:$ZZ$2614, 403, MATCH($B$3, resultados!$A$1:$ZZ$1, 0))</f>
        <v/>
      </c>
    </row>
    <row r="410">
      <c r="A410">
        <f>INDEX(resultados!$A$2:$ZZ$2614, 404, MATCH($B$1, resultados!$A$1:$ZZ$1, 0))</f>
        <v/>
      </c>
      <c r="B410">
        <f>INDEX(resultados!$A$2:$ZZ$2614, 404, MATCH($B$2, resultados!$A$1:$ZZ$1, 0))</f>
        <v/>
      </c>
      <c r="C410">
        <f>INDEX(resultados!$A$2:$ZZ$2614, 404, MATCH($B$3, resultados!$A$1:$ZZ$1, 0))</f>
        <v/>
      </c>
    </row>
    <row r="411">
      <c r="A411">
        <f>INDEX(resultados!$A$2:$ZZ$2614, 405, MATCH($B$1, resultados!$A$1:$ZZ$1, 0))</f>
        <v/>
      </c>
      <c r="B411">
        <f>INDEX(resultados!$A$2:$ZZ$2614, 405, MATCH($B$2, resultados!$A$1:$ZZ$1, 0))</f>
        <v/>
      </c>
      <c r="C411">
        <f>INDEX(resultados!$A$2:$ZZ$2614, 405, MATCH($B$3, resultados!$A$1:$ZZ$1, 0))</f>
        <v/>
      </c>
    </row>
    <row r="412">
      <c r="A412">
        <f>INDEX(resultados!$A$2:$ZZ$2614, 406, MATCH($B$1, resultados!$A$1:$ZZ$1, 0))</f>
        <v/>
      </c>
      <c r="B412">
        <f>INDEX(resultados!$A$2:$ZZ$2614, 406, MATCH($B$2, resultados!$A$1:$ZZ$1, 0))</f>
        <v/>
      </c>
      <c r="C412">
        <f>INDEX(resultados!$A$2:$ZZ$2614, 406, MATCH($B$3, resultados!$A$1:$ZZ$1, 0))</f>
        <v/>
      </c>
    </row>
    <row r="413">
      <c r="A413">
        <f>INDEX(resultados!$A$2:$ZZ$2614, 407, MATCH($B$1, resultados!$A$1:$ZZ$1, 0))</f>
        <v/>
      </c>
      <c r="B413">
        <f>INDEX(resultados!$A$2:$ZZ$2614, 407, MATCH($B$2, resultados!$A$1:$ZZ$1, 0))</f>
        <v/>
      </c>
      <c r="C413">
        <f>INDEX(resultados!$A$2:$ZZ$2614, 407, MATCH($B$3, resultados!$A$1:$ZZ$1, 0))</f>
        <v/>
      </c>
    </row>
    <row r="414">
      <c r="A414">
        <f>INDEX(resultados!$A$2:$ZZ$2614, 408, MATCH($B$1, resultados!$A$1:$ZZ$1, 0))</f>
        <v/>
      </c>
      <c r="B414">
        <f>INDEX(resultados!$A$2:$ZZ$2614, 408, MATCH($B$2, resultados!$A$1:$ZZ$1, 0))</f>
        <v/>
      </c>
      <c r="C414">
        <f>INDEX(resultados!$A$2:$ZZ$2614, 408, MATCH($B$3, resultados!$A$1:$ZZ$1, 0))</f>
        <v/>
      </c>
    </row>
    <row r="415">
      <c r="A415">
        <f>INDEX(resultados!$A$2:$ZZ$2614, 409, MATCH($B$1, resultados!$A$1:$ZZ$1, 0))</f>
        <v/>
      </c>
      <c r="B415">
        <f>INDEX(resultados!$A$2:$ZZ$2614, 409, MATCH($B$2, resultados!$A$1:$ZZ$1, 0))</f>
        <v/>
      </c>
      <c r="C415">
        <f>INDEX(resultados!$A$2:$ZZ$2614, 409, MATCH($B$3, resultados!$A$1:$ZZ$1, 0))</f>
        <v/>
      </c>
    </row>
    <row r="416">
      <c r="A416">
        <f>INDEX(resultados!$A$2:$ZZ$2614, 410, MATCH($B$1, resultados!$A$1:$ZZ$1, 0))</f>
        <v/>
      </c>
      <c r="B416">
        <f>INDEX(resultados!$A$2:$ZZ$2614, 410, MATCH($B$2, resultados!$A$1:$ZZ$1, 0))</f>
        <v/>
      </c>
      <c r="C416">
        <f>INDEX(resultados!$A$2:$ZZ$2614, 410, MATCH($B$3, resultados!$A$1:$ZZ$1, 0))</f>
        <v/>
      </c>
    </row>
    <row r="417">
      <c r="A417">
        <f>INDEX(resultados!$A$2:$ZZ$2614, 411, MATCH($B$1, resultados!$A$1:$ZZ$1, 0))</f>
        <v/>
      </c>
      <c r="B417">
        <f>INDEX(resultados!$A$2:$ZZ$2614, 411, MATCH($B$2, resultados!$A$1:$ZZ$1, 0))</f>
        <v/>
      </c>
      <c r="C417">
        <f>INDEX(resultados!$A$2:$ZZ$2614, 411, MATCH($B$3, resultados!$A$1:$ZZ$1, 0))</f>
        <v/>
      </c>
    </row>
    <row r="418">
      <c r="A418">
        <f>INDEX(resultados!$A$2:$ZZ$2614, 412, MATCH($B$1, resultados!$A$1:$ZZ$1, 0))</f>
        <v/>
      </c>
      <c r="B418">
        <f>INDEX(resultados!$A$2:$ZZ$2614, 412, MATCH($B$2, resultados!$A$1:$ZZ$1, 0))</f>
        <v/>
      </c>
      <c r="C418">
        <f>INDEX(resultados!$A$2:$ZZ$2614, 412, MATCH($B$3, resultados!$A$1:$ZZ$1, 0))</f>
        <v/>
      </c>
    </row>
    <row r="419">
      <c r="A419">
        <f>INDEX(resultados!$A$2:$ZZ$2614, 413, MATCH($B$1, resultados!$A$1:$ZZ$1, 0))</f>
        <v/>
      </c>
      <c r="B419">
        <f>INDEX(resultados!$A$2:$ZZ$2614, 413, MATCH($B$2, resultados!$A$1:$ZZ$1, 0))</f>
        <v/>
      </c>
      <c r="C419">
        <f>INDEX(resultados!$A$2:$ZZ$2614, 413, MATCH($B$3, resultados!$A$1:$ZZ$1, 0))</f>
        <v/>
      </c>
    </row>
    <row r="420">
      <c r="A420">
        <f>INDEX(resultados!$A$2:$ZZ$2614, 414, MATCH($B$1, resultados!$A$1:$ZZ$1, 0))</f>
        <v/>
      </c>
      <c r="B420">
        <f>INDEX(resultados!$A$2:$ZZ$2614, 414, MATCH($B$2, resultados!$A$1:$ZZ$1, 0))</f>
        <v/>
      </c>
      <c r="C420">
        <f>INDEX(resultados!$A$2:$ZZ$2614, 414, MATCH($B$3, resultados!$A$1:$ZZ$1, 0))</f>
        <v/>
      </c>
    </row>
    <row r="421">
      <c r="A421">
        <f>INDEX(resultados!$A$2:$ZZ$2614, 415, MATCH($B$1, resultados!$A$1:$ZZ$1, 0))</f>
        <v/>
      </c>
      <c r="B421">
        <f>INDEX(resultados!$A$2:$ZZ$2614, 415, MATCH($B$2, resultados!$A$1:$ZZ$1, 0))</f>
        <v/>
      </c>
      <c r="C421">
        <f>INDEX(resultados!$A$2:$ZZ$2614, 415, MATCH($B$3, resultados!$A$1:$ZZ$1, 0))</f>
        <v/>
      </c>
    </row>
    <row r="422">
      <c r="A422">
        <f>INDEX(resultados!$A$2:$ZZ$2614, 416, MATCH($B$1, resultados!$A$1:$ZZ$1, 0))</f>
        <v/>
      </c>
      <c r="B422">
        <f>INDEX(resultados!$A$2:$ZZ$2614, 416, MATCH($B$2, resultados!$A$1:$ZZ$1, 0))</f>
        <v/>
      </c>
      <c r="C422">
        <f>INDEX(resultados!$A$2:$ZZ$2614, 416, MATCH($B$3, resultados!$A$1:$ZZ$1, 0))</f>
        <v/>
      </c>
    </row>
    <row r="423">
      <c r="A423">
        <f>INDEX(resultados!$A$2:$ZZ$2614, 417, MATCH($B$1, resultados!$A$1:$ZZ$1, 0))</f>
        <v/>
      </c>
      <c r="B423">
        <f>INDEX(resultados!$A$2:$ZZ$2614, 417, MATCH($B$2, resultados!$A$1:$ZZ$1, 0))</f>
        <v/>
      </c>
      <c r="C423">
        <f>INDEX(resultados!$A$2:$ZZ$2614, 417, MATCH($B$3, resultados!$A$1:$ZZ$1, 0))</f>
        <v/>
      </c>
    </row>
    <row r="424">
      <c r="A424">
        <f>INDEX(resultados!$A$2:$ZZ$2614, 418, MATCH($B$1, resultados!$A$1:$ZZ$1, 0))</f>
        <v/>
      </c>
      <c r="B424">
        <f>INDEX(resultados!$A$2:$ZZ$2614, 418, MATCH($B$2, resultados!$A$1:$ZZ$1, 0))</f>
        <v/>
      </c>
      <c r="C424">
        <f>INDEX(resultados!$A$2:$ZZ$2614, 418, MATCH($B$3, resultados!$A$1:$ZZ$1, 0))</f>
        <v/>
      </c>
    </row>
    <row r="425">
      <c r="A425">
        <f>INDEX(resultados!$A$2:$ZZ$2614, 419, MATCH($B$1, resultados!$A$1:$ZZ$1, 0))</f>
        <v/>
      </c>
      <c r="B425">
        <f>INDEX(resultados!$A$2:$ZZ$2614, 419, MATCH($B$2, resultados!$A$1:$ZZ$1, 0))</f>
        <v/>
      </c>
      <c r="C425">
        <f>INDEX(resultados!$A$2:$ZZ$2614, 419, MATCH($B$3, resultados!$A$1:$ZZ$1, 0))</f>
        <v/>
      </c>
    </row>
    <row r="426">
      <c r="A426">
        <f>INDEX(resultados!$A$2:$ZZ$2614, 420, MATCH($B$1, resultados!$A$1:$ZZ$1, 0))</f>
        <v/>
      </c>
      <c r="B426">
        <f>INDEX(resultados!$A$2:$ZZ$2614, 420, MATCH($B$2, resultados!$A$1:$ZZ$1, 0))</f>
        <v/>
      </c>
      <c r="C426">
        <f>INDEX(resultados!$A$2:$ZZ$2614, 420, MATCH($B$3, resultados!$A$1:$ZZ$1, 0))</f>
        <v/>
      </c>
    </row>
    <row r="427">
      <c r="A427">
        <f>INDEX(resultados!$A$2:$ZZ$2614, 421, MATCH($B$1, resultados!$A$1:$ZZ$1, 0))</f>
        <v/>
      </c>
      <c r="B427">
        <f>INDEX(resultados!$A$2:$ZZ$2614, 421, MATCH($B$2, resultados!$A$1:$ZZ$1, 0))</f>
        <v/>
      </c>
      <c r="C427">
        <f>INDEX(resultados!$A$2:$ZZ$2614, 421, MATCH($B$3, resultados!$A$1:$ZZ$1, 0))</f>
        <v/>
      </c>
    </row>
    <row r="428">
      <c r="A428">
        <f>INDEX(resultados!$A$2:$ZZ$2614, 422, MATCH($B$1, resultados!$A$1:$ZZ$1, 0))</f>
        <v/>
      </c>
      <c r="B428">
        <f>INDEX(resultados!$A$2:$ZZ$2614, 422, MATCH($B$2, resultados!$A$1:$ZZ$1, 0))</f>
        <v/>
      </c>
      <c r="C428">
        <f>INDEX(resultados!$A$2:$ZZ$2614, 422, MATCH($B$3, resultados!$A$1:$ZZ$1, 0))</f>
        <v/>
      </c>
    </row>
    <row r="429">
      <c r="A429">
        <f>INDEX(resultados!$A$2:$ZZ$2614, 423, MATCH($B$1, resultados!$A$1:$ZZ$1, 0))</f>
        <v/>
      </c>
      <c r="B429">
        <f>INDEX(resultados!$A$2:$ZZ$2614, 423, MATCH($B$2, resultados!$A$1:$ZZ$1, 0))</f>
        <v/>
      </c>
      <c r="C429">
        <f>INDEX(resultados!$A$2:$ZZ$2614, 423, MATCH($B$3, resultados!$A$1:$ZZ$1, 0))</f>
        <v/>
      </c>
    </row>
    <row r="430">
      <c r="A430">
        <f>INDEX(resultados!$A$2:$ZZ$2614, 424, MATCH($B$1, resultados!$A$1:$ZZ$1, 0))</f>
        <v/>
      </c>
      <c r="B430">
        <f>INDEX(resultados!$A$2:$ZZ$2614, 424, MATCH($B$2, resultados!$A$1:$ZZ$1, 0))</f>
        <v/>
      </c>
      <c r="C430">
        <f>INDEX(resultados!$A$2:$ZZ$2614, 424, MATCH($B$3, resultados!$A$1:$ZZ$1, 0))</f>
        <v/>
      </c>
    </row>
    <row r="431">
      <c r="A431">
        <f>INDEX(resultados!$A$2:$ZZ$2614, 425, MATCH($B$1, resultados!$A$1:$ZZ$1, 0))</f>
        <v/>
      </c>
      <c r="B431">
        <f>INDEX(resultados!$A$2:$ZZ$2614, 425, MATCH($B$2, resultados!$A$1:$ZZ$1, 0))</f>
        <v/>
      </c>
      <c r="C431">
        <f>INDEX(resultados!$A$2:$ZZ$2614, 425, MATCH($B$3, resultados!$A$1:$ZZ$1, 0))</f>
        <v/>
      </c>
    </row>
    <row r="432">
      <c r="A432">
        <f>INDEX(resultados!$A$2:$ZZ$2614, 426, MATCH($B$1, resultados!$A$1:$ZZ$1, 0))</f>
        <v/>
      </c>
      <c r="B432">
        <f>INDEX(resultados!$A$2:$ZZ$2614, 426, MATCH($B$2, resultados!$A$1:$ZZ$1, 0))</f>
        <v/>
      </c>
      <c r="C432">
        <f>INDEX(resultados!$A$2:$ZZ$2614, 426, MATCH($B$3, resultados!$A$1:$ZZ$1, 0))</f>
        <v/>
      </c>
    </row>
    <row r="433">
      <c r="A433">
        <f>INDEX(resultados!$A$2:$ZZ$2614, 427, MATCH($B$1, resultados!$A$1:$ZZ$1, 0))</f>
        <v/>
      </c>
      <c r="B433">
        <f>INDEX(resultados!$A$2:$ZZ$2614, 427, MATCH($B$2, resultados!$A$1:$ZZ$1, 0))</f>
        <v/>
      </c>
      <c r="C433">
        <f>INDEX(resultados!$A$2:$ZZ$2614, 427, MATCH($B$3, resultados!$A$1:$ZZ$1, 0))</f>
        <v/>
      </c>
    </row>
    <row r="434">
      <c r="A434">
        <f>INDEX(resultados!$A$2:$ZZ$2614, 428, MATCH($B$1, resultados!$A$1:$ZZ$1, 0))</f>
        <v/>
      </c>
      <c r="B434">
        <f>INDEX(resultados!$A$2:$ZZ$2614, 428, MATCH($B$2, resultados!$A$1:$ZZ$1, 0))</f>
        <v/>
      </c>
      <c r="C434">
        <f>INDEX(resultados!$A$2:$ZZ$2614, 428, MATCH($B$3, resultados!$A$1:$ZZ$1, 0))</f>
        <v/>
      </c>
    </row>
    <row r="435">
      <c r="A435">
        <f>INDEX(resultados!$A$2:$ZZ$2614, 429, MATCH($B$1, resultados!$A$1:$ZZ$1, 0))</f>
        <v/>
      </c>
      <c r="B435">
        <f>INDEX(resultados!$A$2:$ZZ$2614, 429, MATCH($B$2, resultados!$A$1:$ZZ$1, 0))</f>
        <v/>
      </c>
      <c r="C435">
        <f>INDEX(resultados!$A$2:$ZZ$2614, 429, MATCH($B$3, resultados!$A$1:$ZZ$1, 0))</f>
        <v/>
      </c>
    </row>
    <row r="436">
      <c r="A436">
        <f>INDEX(resultados!$A$2:$ZZ$2614, 430, MATCH($B$1, resultados!$A$1:$ZZ$1, 0))</f>
        <v/>
      </c>
      <c r="B436">
        <f>INDEX(resultados!$A$2:$ZZ$2614, 430, MATCH($B$2, resultados!$A$1:$ZZ$1, 0))</f>
        <v/>
      </c>
      <c r="C436">
        <f>INDEX(resultados!$A$2:$ZZ$2614, 430, MATCH($B$3, resultados!$A$1:$ZZ$1, 0))</f>
        <v/>
      </c>
    </row>
    <row r="437">
      <c r="A437">
        <f>INDEX(resultados!$A$2:$ZZ$2614, 431, MATCH($B$1, resultados!$A$1:$ZZ$1, 0))</f>
        <v/>
      </c>
      <c r="B437">
        <f>INDEX(resultados!$A$2:$ZZ$2614, 431, MATCH($B$2, resultados!$A$1:$ZZ$1, 0))</f>
        <v/>
      </c>
      <c r="C437">
        <f>INDEX(resultados!$A$2:$ZZ$2614, 431, MATCH($B$3, resultados!$A$1:$ZZ$1, 0))</f>
        <v/>
      </c>
    </row>
    <row r="438">
      <c r="A438">
        <f>INDEX(resultados!$A$2:$ZZ$2614, 432, MATCH($B$1, resultados!$A$1:$ZZ$1, 0))</f>
        <v/>
      </c>
      <c r="B438">
        <f>INDEX(resultados!$A$2:$ZZ$2614, 432, MATCH($B$2, resultados!$A$1:$ZZ$1, 0))</f>
        <v/>
      </c>
      <c r="C438">
        <f>INDEX(resultados!$A$2:$ZZ$2614, 432, MATCH($B$3, resultados!$A$1:$ZZ$1, 0))</f>
        <v/>
      </c>
    </row>
    <row r="439">
      <c r="A439">
        <f>INDEX(resultados!$A$2:$ZZ$2614, 433, MATCH($B$1, resultados!$A$1:$ZZ$1, 0))</f>
        <v/>
      </c>
      <c r="B439">
        <f>INDEX(resultados!$A$2:$ZZ$2614, 433, MATCH($B$2, resultados!$A$1:$ZZ$1, 0))</f>
        <v/>
      </c>
      <c r="C439">
        <f>INDEX(resultados!$A$2:$ZZ$2614, 433, MATCH($B$3, resultados!$A$1:$ZZ$1, 0))</f>
        <v/>
      </c>
    </row>
    <row r="440">
      <c r="A440">
        <f>INDEX(resultados!$A$2:$ZZ$2614, 434, MATCH($B$1, resultados!$A$1:$ZZ$1, 0))</f>
        <v/>
      </c>
      <c r="B440">
        <f>INDEX(resultados!$A$2:$ZZ$2614, 434, MATCH($B$2, resultados!$A$1:$ZZ$1, 0))</f>
        <v/>
      </c>
      <c r="C440">
        <f>INDEX(resultados!$A$2:$ZZ$2614, 434, MATCH($B$3, resultados!$A$1:$ZZ$1, 0))</f>
        <v/>
      </c>
    </row>
    <row r="441">
      <c r="A441">
        <f>INDEX(resultados!$A$2:$ZZ$2614, 435, MATCH($B$1, resultados!$A$1:$ZZ$1, 0))</f>
        <v/>
      </c>
      <c r="B441">
        <f>INDEX(resultados!$A$2:$ZZ$2614, 435, MATCH($B$2, resultados!$A$1:$ZZ$1, 0))</f>
        <v/>
      </c>
      <c r="C441">
        <f>INDEX(resultados!$A$2:$ZZ$2614, 435, MATCH($B$3, resultados!$A$1:$ZZ$1, 0))</f>
        <v/>
      </c>
    </row>
    <row r="442">
      <c r="A442">
        <f>INDEX(resultados!$A$2:$ZZ$2614, 436, MATCH($B$1, resultados!$A$1:$ZZ$1, 0))</f>
        <v/>
      </c>
      <c r="B442">
        <f>INDEX(resultados!$A$2:$ZZ$2614, 436, MATCH($B$2, resultados!$A$1:$ZZ$1, 0))</f>
        <v/>
      </c>
      <c r="C442">
        <f>INDEX(resultados!$A$2:$ZZ$2614, 436, MATCH($B$3, resultados!$A$1:$ZZ$1, 0))</f>
        <v/>
      </c>
    </row>
    <row r="443">
      <c r="A443">
        <f>INDEX(resultados!$A$2:$ZZ$2614, 437, MATCH($B$1, resultados!$A$1:$ZZ$1, 0))</f>
        <v/>
      </c>
      <c r="B443">
        <f>INDEX(resultados!$A$2:$ZZ$2614, 437, MATCH($B$2, resultados!$A$1:$ZZ$1, 0))</f>
        <v/>
      </c>
      <c r="C443">
        <f>INDEX(resultados!$A$2:$ZZ$2614, 437, MATCH($B$3, resultados!$A$1:$ZZ$1, 0))</f>
        <v/>
      </c>
    </row>
    <row r="444">
      <c r="A444">
        <f>INDEX(resultados!$A$2:$ZZ$2614, 438, MATCH($B$1, resultados!$A$1:$ZZ$1, 0))</f>
        <v/>
      </c>
      <c r="B444">
        <f>INDEX(resultados!$A$2:$ZZ$2614, 438, MATCH($B$2, resultados!$A$1:$ZZ$1, 0))</f>
        <v/>
      </c>
      <c r="C444">
        <f>INDEX(resultados!$A$2:$ZZ$2614, 438, MATCH($B$3, resultados!$A$1:$ZZ$1, 0))</f>
        <v/>
      </c>
    </row>
    <row r="445">
      <c r="A445">
        <f>INDEX(resultados!$A$2:$ZZ$2614, 439, MATCH($B$1, resultados!$A$1:$ZZ$1, 0))</f>
        <v/>
      </c>
      <c r="B445">
        <f>INDEX(resultados!$A$2:$ZZ$2614, 439, MATCH($B$2, resultados!$A$1:$ZZ$1, 0))</f>
        <v/>
      </c>
      <c r="C445">
        <f>INDEX(resultados!$A$2:$ZZ$2614, 439, MATCH($B$3, resultados!$A$1:$ZZ$1, 0))</f>
        <v/>
      </c>
    </row>
    <row r="446">
      <c r="A446">
        <f>INDEX(resultados!$A$2:$ZZ$2614, 440, MATCH($B$1, resultados!$A$1:$ZZ$1, 0))</f>
        <v/>
      </c>
      <c r="B446">
        <f>INDEX(resultados!$A$2:$ZZ$2614, 440, MATCH($B$2, resultados!$A$1:$ZZ$1, 0))</f>
        <v/>
      </c>
      <c r="C446">
        <f>INDEX(resultados!$A$2:$ZZ$2614, 440, MATCH($B$3, resultados!$A$1:$ZZ$1, 0))</f>
        <v/>
      </c>
    </row>
    <row r="447">
      <c r="A447">
        <f>INDEX(resultados!$A$2:$ZZ$2614, 441, MATCH($B$1, resultados!$A$1:$ZZ$1, 0))</f>
        <v/>
      </c>
      <c r="B447">
        <f>INDEX(resultados!$A$2:$ZZ$2614, 441, MATCH($B$2, resultados!$A$1:$ZZ$1, 0))</f>
        <v/>
      </c>
      <c r="C447">
        <f>INDEX(resultados!$A$2:$ZZ$2614, 441, MATCH($B$3, resultados!$A$1:$ZZ$1, 0))</f>
        <v/>
      </c>
    </row>
    <row r="448">
      <c r="A448">
        <f>INDEX(resultados!$A$2:$ZZ$2614, 442, MATCH($B$1, resultados!$A$1:$ZZ$1, 0))</f>
        <v/>
      </c>
      <c r="B448">
        <f>INDEX(resultados!$A$2:$ZZ$2614, 442, MATCH($B$2, resultados!$A$1:$ZZ$1, 0))</f>
        <v/>
      </c>
      <c r="C448">
        <f>INDEX(resultados!$A$2:$ZZ$2614, 442, MATCH($B$3, resultados!$A$1:$ZZ$1, 0))</f>
        <v/>
      </c>
    </row>
    <row r="449">
      <c r="A449">
        <f>INDEX(resultados!$A$2:$ZZ$2614, 443, MATCH($B$1, resultados!$A$1:$ZZ$1, 0))</f>
        <v/>
      </c>
      <c r="B449">
        <f>INDEX(resultados!$A$2:$ZZ$2614, 443, MATCH($B$2, resultados!$A$1:$ZZ$1, 0))</f>
        <v/>
      </c>
      <c r="C449">
        <f>INDEX(resultados!$A$2:$ZZ$2614, 443, MATCH($B$3, resultados!$A$1:$ZZ$1, 0))</f>
        <v/>
      </c>
    </row>
    <row r="450">
      <c r="A450">
        <f>INDEX(resultados!$A$2:$ZZ$2614, 444, MATCH($B$1, resultados!$A$1:$ZZ$1, 0))</f>
        <v/>
      </c>
      <c r="B450">
        <f>INDEX(resultados!$A$2:$ZZ$2614, 444, MATCH($B$2, resultados!$A$1:$ZZ$1, 0))</f>
        <v/>
      </c>
      <c r="C450">
        <f>INDEX(resultados!$A$2:$ZZ$2614, 444, MATCH($B$3, resultados!$A$1:$ZZ$1, 0))</f>
        <v/>
      </c>
    </row>
    <row r="451">
      <c r="A451">
        <f>INDEX(resultados!$A$2:$ZZ$2614, 445, MATCH($B$1, resultados!$A$1:$ZZ$1, 0))</f>
        <v/>
      </c>
      <c r="B451">
        <f>INDEX(resultados!$A$2:$ZZ$2614, 445, MATCH($B$2, resultados!$A$1:$ZZ$1, 0))</f>
        <v/>
      </c>
      <c r="C451">
        <f>INDEX(resultados!$A$2:$ZZ$2614, 445, MATCH($B$3, resultados!$A$1:$ZZ$1, 0))</f>
        <v/>
      </c>
    </row>
    <row r="452">
      <c r="A452">
        <f>INDEX(resultados!$A$2:$ZZ$2614, 446, MATCH($B$1, resultados!$A$1:$ZZ$1, 0))</f>
        <v/>
      </c>
      <c r="B452">
        <f>INDEX(resultados!$A$2:$ZZ$2614, 446, MATCH($B$2, resultados!$A$1:$ZZ$1, 0))</f>
        <v/>
      </c>
      <c r="C452">
        <f>INDEX(resultados!$A$2:$ZZ$2614, 446, MATCH($B$3, resultados!$A$1:$ZZ$1, 0))</f>
        <v/>
      </c>
    </row>
    <row r="453">
      <c r="A453">
        <f>INDEX(resultados!$A$2:$ZZ$2614, 447, MATCH($B$1, resultados!$A$1:$ZZ$1, 0))</f>
        <v/>
      </c>
      <c r="B453">
        <f>INDEX(resultados!$A$2:$ZZ$2614, 447, MATCH($B$2, resultados!$A$1:$ZZ$1, 0))</f>
        <v/>
      </c>
      <c r="C453">
        <f>INDEX(resultados!$A$2:$ZZ$2614, 447, MATCH($B$3, resultados!$A$1:$ZZ$1, 0))</f>
        <v/>
      </c>
    </row>
    <row r="454">
      <c r="A454">
        <f>INDEX(resultados!$A$2:$ZZ$2614, 448, MATCH($B$1, resultados!$A$1:$ZZ$1, 0))</f>
        <v/>
      </c>
      <c r="B454">
        <f>INDEX(resultados!$A$2:$ZZ$2614, 448, MATCH($B$2, resultados!$A$1:$ZZ$1, 0))</f>
        <v/>
      </c>
      <c r="C454">
        <f>INDEX(resultados!$A$2:$ZZ$2614, 448, MATCH($B$3, resultados!$A$1:$ZZ$1, 0))</f>
        <v/>
      </c>
    </row>
    <row r="455">
      <c r="A455">
        <f>INDEX(resultados!$A$2:$ZZ$2614, 449, MATCH($B$1, resultados!$A$1:$ZZ$1, 0))</f>
        <v/>
      </c>
      <c r="B455">
        <f>INDEX(resultados!$A$2:$ZZ$2614, 449, MATCH($B$2, resultados!$A$1:$ZZ$1, 0))</f>
        <v/>
      </c>
      <c r="C455">
        <f>INDEX(resultados!$A$2:$ZZ$2614, 449, MATCH($B$3, resultados!$A$1:$ZZ$1, 0))</f>
        <v/>
      </c>
    </row>
    <row r="456">
      <c r="A456">
        <f>INDEX(resultados!$A$2:$ZZ$2614, 450, MATCH($B$1, resultados!$A$1:$ZZ$1, 0))</f>
        <v/>
      </c>
      <c r="B456">
        <f>INDEX(resultados!$A$2:$ZZ$2614, 450, MATCH($B$2, resultados!$A$1:$ZZ$1, 0))</f>
        <v/>
      </c>
      <c r="C456">
        <f>INDEX(resultados!$A$2:$ZZ$2614, 450, MATCH($B$3, resultados!$A$1:$ZZ$1, 0))</f>
        <v/>
      </c>
    </row>
    <row r="457">
      <c r="A457">
        <f>INDEX(resultados!$A$2:$ZZ$2614, 451, MATCH($B$1, resultados!$A$1:$ZZ$1, 0))</f>
        <v/>
      </c>
      <c r="B457">
        <f>INDEX(resultados!$A$2:$ZZ$2614, 451, MATCH($B$2, resultados!$A$1:$ZZ$1, 0))</f>
        <v/>
      </c>
      <c r="C457">
        <f>INDEX(resultados!$A$2:$ZZ$2614, 451, MATCH($B$3, resultados!$A$1:$ZZ$1, 0))</f>
        <v/>
      </c>
    </row>
    <row r="458">
      <c r="A458">
        <f>INDEX(resultados!$A$2:$ZZ$2614, 452, MATCH($B$1, resultados!$A$1:$ZZ$1, 0))</f>
        <v/>
      </c>
      <c r="B458">
        <f>INDEX(resultados!$A$2:$ZZ$2614, 452, MATCH($B$2, resultados!$A$1:$ZZ$1, 0))</f>
        <v/>
      </c>
      <c r="C458">
        <f>INDEX(resultados!$A$2:$ZZ$2614, 452, MATCH($B$3, resultados!$A$1:$ZZ$1, 0))</f>
        <v/>
      </c>
    </row>
    <row r="459">
      <c r="A459">
        <f>INDEX(resultados!$A$2:$ZZ$2614, 453, MATCH($B$1, resultados!$A$1:$ZZ$1, 0))</f>
        <v/>
      </c>
      <c r="B459">
        <f>INDEX(resultados!$A$2:$ZZ$2614, 453, MATCH($B$2, resultados!$A$1:$ZZ$1, 0))</f>
        <v/>
      </c>
      <c r="C459">
        <f>INDEX(resultados!$A$2:$ZZ$2614, 453, MATCH($B$3, resultados!$A$1:$ZZ$1, 0))</f>
        <v/>
      </c>
    </row>
    <row r="460">
      <c r="A460">
        <f>INDEX(resultados!$A$2:$ZZ$2614, 454, MATCH($B$1, resultados!$A$1:$ZZ$1, 0))</f>
        <v/>
      </c>
      <c r="B460">
        <f>INDEX(resultados!$A$2:$ZZ$2614, 454, MATCH($B$2, resultados!$A$1:$ZZ$1, 0))</f>
        <v/>
      </c>
      <c r="C460">
        <f>INDEX(resultados!$A$2:$ZZ$2614, 454, MATCH($B$3, resultados!$A$1:$ZZ$1, 0))</f>
        <v/>
      </c>
    </row>
    <row r="461">
      <c r="A461">
        <f>INDEX(resultados!$A$2:$ZZ$2614, 455, MATCH($B$1, resultados!$A$1:$ZZ$1, 0))</f>
        <v/>
      </c>
      <c r="B461">
        <f>INDEX(resultados!$A$2:$ZZ$2614, 455, MATCH($B$2, resultados!$A$1:$ZZ$1, 0))</f>
        <v/>
      </c>
      <c r="C461">
        <f>INDEX(resultados!$A$2:$ZZ$2614, 455, MATCH($B$3, resultados!$A$1:$ZZ$1, 0))</f>
        <v/>
      </c>
    </row>
    <row r="462">
      <c r="A462">
        <f>INDEX(resultados!$A$2:$ZZ$2614, 456, MATCH($B$1, resultados!$A$1:$ZZ$1, 0))</f>
        <v/>
      </c>
      <c r="B462">
        <f>INDEX(resultados!$A$2:$ZZ$2614, 456, MATCH($B$2, resultados!$A$1:$ZZ$1, 0))</f>
        <v/>
      </c>
      <c r="C462">
        <f>INDEX(resultados!$A$2:$ZZ$2614, 456, MATCH($B$3, resultados!$A$1:$ZZ$1, 0))</f>
        <v/>
      </c>
    </row>
    <row r="463">
      <c r="A463">
        <f>INDEX(resultados!$A$2:$ZZ$2614, 457, MATCH($B$1, resultados!$A$1:$ZZ$1, 0))</f>
        <v/>
      </c>
      <c r="B463">
        <f>INDEX(resultados!$A$2:$ZZ$2614, 457, MATCH($B$2, resultados!$A$1:$ZZ$1, 0))</f>
        <v/>
      </c>
      <c r="C463">
        <f>INDEX(resultados!$A$2:$ZZ$2614, 457, MATCH($B$3, resultados!$A$1:$ZZ$1, 0))</f>
        <v/>
      </c>
    </row>
    <row r="464">
      <c r="A464">
        <f>INDEX(resultados!$A$2:$ZZ$2614, 458, MATCH($B$1, resultados!$A$1:$ZZ$1, 0))</f>
        <v/>
      </c>
      <c r="B464">
        <f>INDEX(resultados!$A$2:$ZZ$2614, 458, MATCH($B$2, resultados!$A$1:$ZZ$1, 0))</f>
        <v/>
      </c>
      <c r="C464">
        <f>INDEX(resultados!$A$2:$ZZ$2614, 458, MATCH($B$3, resultados!$A$1:$ZZ$1, 0))</f>
        <v/>
      </c>
    </row>
    <row r="465">
      <c r="A465">
        <f>INDEX(resultados!$A$2:$ZZ$2614, 459, MATCH($B$1, resultados!$A$1:$ZZ$1, 0))</f>
        <v/>
      </c>
      <c r="B465">
        <f>INDEX(resultados!$A$2:$ZZ$2614, 459, MATCH($B$2, resultados!$A$1:$ZZ$1, 0))</f>
        <v/>
      </c>
      <c r="C465">
        <f>INDEX(resultados!$A$2:$ZZ$2614, 459, MATCH($B$3, resultados!$A$1:$ZZ$1, 0))</f>
        <v/>
      </c>
    </row>
    <row r="466">
      <c r="A466">
        <f>INDEX(resultados!$A$2:$ZZ$2614, 460, MATCH($B$1, resultados!$A$1:$ZZ$1, 0))</f>
        <v/>
      </c>
      <c r="B466">
        <f>INDEX(resultados!$A$2:$ZZ$2614, 460, MATCH($B$2, resultados!$A$1:$ZZ$1, 0))</f>
        <v/>
      </c>
      <c r="C466">
        <f>INDEX(resultados!$A$2:$ZZ$2614, 460, MATCH($B$3, resultados!$A$1:$ZZ$1, 0))</f>
        <v/>
      </c>
    </row>
    <row r="467">
      <c r="A467">
        <f>INDEX(resultados!$A$2:$ZZ$2614, 461, MATCH($B$1, resultados!$A$1:$ZZ$1, 0))</f>
        <v/>
      </c>
      <c r="B467">
        <f>INDEX(resultados!$A$2:$ZZ$2614, 461, MATCH($B$2, resultados!$A$1:$ZZ$1, 0))</f>
        <v/>
      </c>
      <c r="C467">
        <f>INDEX(resultados!$A$2:$ZZ$2614, 461, MATCH($B$3, resultados!$A$1:$ZZ$1, 0))</f>
        <v/>
      </c>
    </row>
    <row r="468">
      <c r="A468">
        <f>INDEX(resultados!$A$2:$ZZ$2614, 462, MATCH($B$1, resultados!$A$1:$ZZ$1, 0))</f>
        <v/>
      </c>
      <c r="B468">
        <f>INDEX(resultados!$A$2:$ZZ$2614, 462, MATCH($B$2, resultados!$A$1:$ZZ$1, 0))</f>
        <v/>
      </c>
      <c r="C468">
        <f>INDEX(resultados!$A$2:$ZZ$2614, 462, MATCH($B$3, resultados!$A$1:$ZZ$1, 0))</f>
        <v/>
      </c>
    </row>
    <row r="469">
      <c r="A469">
        <f>INDEX(resultados!$A$2:$ZZ$2614, 463, MATCH($B$1, resultados!$A$1:$ZZ$1, 0))</f>
        <v/>
      </c>
      <c r="B469">
        <f>INDEX(resultados!$A$2:$ZZ$2614, 463, MATCH($B$2, resultados!$A$1:$ZZ$1, 0))</f>
        <v/>
      </c>
      <c r="C469">
        <f>INDEX(resultados!$A$2:$ZZ$2614, 463, MATCH($B$3, resultados!$A$1:$ZZ$1, 0))</f>
        <v/>
      </c>
    </row>
    <row r="470">
      <c r="A470">
        <f>INDEX(resultados!$A$2:$ZZ$2614, 464, MATCH($B$1, resultados!$A$1:$ZZ$1, 0))</f>
        <v/>
      </c>
      <c r="B470">
        <f>INDEX(resultados!$A$2:$ZZ$2614, 464, MATCH($B$2, resultados!$A$1:$ZZ$1, 0))</f>
        <v/>
      </c>
      <c r="C470">
        <f>INDEX(resultados!$A$2:$ZZ$2614, 464, MATCH($B$3, resultados!$A$1:$ZZ$1, 0))</f>
        <v/>
      </c>
    </row>
    <row r="471">
      <c r="A471">
        <f>INDEX(resultados!$A$2:$ZZ$2614, 465, MATCH($B$1, resultados!$A$1:$ZZ$1, 0))</f>
        <v/>
      </c>
      <c r="B471">
        <f>INDEX(resultados!$A$2:$ZZ$2614, 465, MATCH($B$2, resultados!$A$1:$ZZ$1, 0))</f>
        <v/>
      </c>
      <c r="C471">
        <f>INDEX(resultados!$A$2:$ZZ$2614, 465, MATCH($B$3, resultados!$A$1:$ZZ$1, 0))</f>
        <v/>
      </c>
    </row>
    <row r="472">
      <c r="A472">
        <f>INDEX(resultados!$A$2:$ZZ$2614, 466, MATCH($B$1, resultados!$A$1:$ZZ$1, 0))</f>
        <v/>
      </c>
      <c r="B472">
        <f>INDEX(resultados!$A$2:$ZZ$2614, 466, MATCH($B$2, resultados!$A$1:$ZZ$1, 0))</f>
        <v/>
      </c>
      <c r="C472">
        <f>INDEX(resultados!$A$2:$ZZ$2614, 466, MATCH($B$3, resultados!$A$1:$ZZ$1, 0))</f>
        <v/>
      </c>
    </row>
    <row r="473">
      <c r="A473">
        <f>INDEX(resultados!$A$2:$ZZ$2614, 467, MATCH($B$1, resultados!$A$1:$ZZ$1, 0))</f>
        <v/>
      </c>
      <c r="B473">
        <f>INDEX(resultados!$A$2:$ZZ$2614, 467, MATCH($B$2, resultados!$A$1:$ZZ$1, 0))</f>
        <v/>
      </c>
      <c r="C473">
        <f>INDEX(resultados!$A$2:$ZZ$2614, 467, MATCH($B$3, resultados!$A$1:$ZZ$1, 0))</f>
        <v/>
      </c>
    </row>
    <row r="474">
      <c r="A474">
        <f>INDEX(resultados!$A$2:$ZZ$2614, 468, MATCH($B$1, resultados!$A$1:$ZZ$1, 0))</f>
        <v/>
      </c>
      <c r="B474">
        <f>INDEX(resultados!$A$2:$ZZ$2614, 468, MATCH($B$2, resultados!$A$1:$ZZ$1, 0))</f>
        <v/>
      </c>
      <c r="C474">
        <f>INDEX(resultados!$A$2:$ZZ$2614, 468, MATCH($B$3, resultados!$A$1:$ZZ$1, 0))</f>
        <v/>
      </c>
    </row>
    <row r="475">
      <c r="A475">
        <f>INDEX(resultados!$A$2:$ZZ$2614, 469, MATCH($B$1, resultados!$A$1:$ZZ$1, 0))</f>
        <v/>
      </c>
      <c r="B475">
        <f>INDEX(resultados!$A$2:$ZZ$2614, 469, MATCH($B$2, resultados!$A$1:$ZZ$1, 0))</f>
        <v/>
      </c>
      <c r="C475">
        <f>INDEX(resultados!$A$2:$ZZ$2614, 469, MATCH($B$3, resultados!$A$1:$ZZ$1, 0))</f>
        <v/>
      </c>
    </row>
    <row r="476">
      <c r="A476">
        <f>INDEX(resultados!$A$2:$ZZ$2614, 470, MATCH($B$1, resultados!$A$1:$ZZ$1, 0))</f>
        <v/>
      </c>
      <c r="B476">
        <f>INDEX(resultados!$A$2:$ZZ$2614, 470, MATCH($B$2, resultados!$A$1:$ZZ$1, 0))</f>
        <v/>
      </c>
      <c r="C476">
        <f>INDEX(resultados!$A$2:$ZZ$2614, 470, MATCH($B$3, resultados!$A$1:$ZZ$1, 0))</f>
        <v/>
      </c>
    </row>
    <row r="477">
      <c r="A477">
        <f>INDEX(resultados!$A$2:$ZZ$2614, 471, MATCH($B$1, resultados!$A$1:$ZZ$1, 0))</f>
        <v/>
      </c>
      <c r="B477">
        <f>INDEX(resultados!$A$2:$ZZ$2614, 471, MATCH($B$2, resultados!$A$1:$ZZ$1, 0))</f>
        <v/>
      </c>
      <c r="C477">
        <f>INDEX(resultados!$A$2:$ZZ$2614, 471, MATCH($B$3, resultados!$A$1:$ZZ$1, 0))</f>
        <v/>
      </c>
    </row>
    <row r="478">
      <c r="A478">
        <f>INDEX(resultados!$A$2:$ZZ$2614, 472, MATCH($B$1, resultados!$A$1:$ZZ$1, 0))</f>
        <v/>
      </c>
      <c r="B478">
        <f>INDEX(resultados!$A$2:$ZZ$2614, 472, MATCH($B$2, resultados!$A$1:$ZZ$1, 0))</f>
        <v/>
      </c>
      <c r="C478">
        <f>INDEX(resultados!$A$2:$ZZ$2614, 472, MATCH($B$3, resultados!$A$1:$ZZ$1, 0))</f>
        <v/>
      </c>
    </row>
    <row r="479">
      <c r="A479">
        <f>INDEX(resultados!$A$2:$ZZ$2614, 473, MATCH($B$1, resultados!$A$1:$ZZ$1, 0))</f>
        <v/>
      </c>
      <c r="B479">
        <f>INDEX(resultados!$A$2:$ZZ$2614, 473, MATCH($B$2, resultados!$A$1:$ZZ$1, 0))</f>
        <v/>
      </c>
      <c r="C479">
        <f>INDEX(resultados!$A$2:$ZZ$2614, 473, MATCH($B$3, resultados!$A$1:$ZZ$1, 0))</f>
        <v/>
      </c>
    </row>
    <row r="480">
      <c r="A480">
        <f>INDEX(resultados!$A$2:$ZZ$2614, 474, MATCH($B$1, resultados!$A$1:$ZZ$1, 0))</f>
        <v/>
      </c>
      <c r="B480">
        <f>INDEX(resultados!$A$2:$ZZ$2614, 474, MATCH($B$2, resultados!$A$1:$ZZ$1, 0))</f>
        <v/>
      </c>
      <c r="C480">
        <f>INDEX(resultados!$A$2:$ZZ$2614, 474, MATCH($B$3, resultados!$A$1:$ZZ$1, 0))</f>
        <v/>
      </c>
    </row>
    <row r="481">
      <c r="A481">
        <f>INDEX(resultados!$A$2:$ZZ$2614, 475, MATCH($B$1, resultados!$A$1:$ZZ$1, 0))</f>
        <v/>
      </c>
      <c r="B481">
        <f>INDEX(resultados!$A$2:$ZZ$2614, 475, MATCH($B$2, resultados!$A$1:$ZZ$1, 0))</f>
        <v/>
      </c>
      <c r="C481">
        <f>INDEX(resultados!$A$2:$ZZ$2614, 475, MATCH($B$3, resultados!$A$1:$ZZ$1, 0))</f>
        <v/>
      </c>
    </row>
    <row r="482">
      <c r="A482">
        <f>INDEX(resultados!$A$2:$ZZ$2614, 476, MATCH($B$1, resultados!$A$1:$ZZ$1, 0))</f>
        <v/>
      </c>
      <c r="B482">
        <f>INDEX(resultados!$A$2:$ZZ$2614, 476, MATCH($B$2, resultados!$A$1:$ZZ$1, 0))</f>
        <v/>
      </c>
      <c r="C482">
        <f>INDEX(resultados!$A$2:$ZZ$2614, 476, MATCH($B$3, resultados!$A$1:$ZZ$1, 0))</f>
        <v/>
      </c>
    </row>
    <row r="483">
      <c r="A483">
        <f>INDEX(resultados!$A$2:$ZZ$2614, 477, MATCH($B$1, resultados!$A$1:$ZZ$1, 0))</f>
        <v/>
      </c>
      <c r="B483">
        <f>INDEX(resultados!$A$2:$ZZ$2614, 477, MATCH($B$2, resultados!$A$1:$ZZ$1, 0))</f>
        <v/>
      </c>
      <c r="C483">
        <f>INDEX(resultados!$A$2:$ZZ$2614, 477, MATCH($B$3, resultados!$A$1:$ZZ$1, 0))</f>
        <v/>
      </c>
    </row>
    <row r="484">
      <c r="A484">
        <f>INDEX(resultados!$A$2:$ZZ$2614, 478, MATCH($B$1, resultados!$A$1:$ZZ$1, 0))</f>
        <v/>
      </c>
      <c r="B484">
        <f>INDEX(resultados!$A$2:$ZZ$2614, 478, MATCH($B$2, resultados!$A$1:$ZZ$1, 0))</f>
        <v/>
      </c>
      <c r="C484">
        <f>INDEX(resultados!$A$2:$ZZ$2614, 478, MATCH($B$3, resultados!$A$1:$ZZ$1, 0))</f>
        <v/>
      </c>
    </row>
    <row r="485">
      <c r="A485">
        <f>INDEX(resultados!$A$2:$ZZ$2614, 479, MATCH($B$1, resultados!$A$1:$ZZ$1, 0))</f>
        <v/>
      </c>
      <c r="B485">
        <f>INDEX(resultados!$A$2:$ZZ$2614, 479, MATCH($B$2, resultados!$A$1:$ZZ$1, 0))</f>
        <v/>
      </c>
      <c r="C485">
        <f>INDEX(resultados!$A$2:$ZZ$2614, 479, MATCH($B$3, resultados!$A$1:$ZZ$1, 0))</f>
        <v/>
      </c>
    </row>
    <row r="486">
      <c r="A486">
        <f>INDEX(resultados!$A$2:$ZZ$2614, 480, MATCH($B$1, resultados!$A$1:$ZZ$1, 0))</f>
        <v/>
      </c>
      <c r="B486">
        <f>INDEX(resultados!$A$2:$ZZ$2614, 480, MATCH($B$2, resultados!$A$1:$ZZ$1, 0))</f>
        <v/>
      </c>
      <c r="C486">
        <f>INDEX(resultados!$A$2:$ZZ$2614, 480, MATCH($B$3, resultados!$A$1:$ZZ$1, 0))</f>
        <v/>
      </c>
    </row>
    <row r="487">
      <c r="A487">
        <f>INDEX(resultados!$A$2:$ZZ$2614, 481, MATCH($B$1, resultados!$A$1:$ZZ$1, 0))</f>
        <v/>
      </c>
      <c r="B487">
        <f>INDEX(resultados!$A$2:$ZZ$2614, 481, MATCH($B$2, resultados!$A$1:$ZZ$1, 0))</f>
        <v/>
      </c>
      <c r="C487">
        <f>INDEX(resultados!$A$2:$ZZ$2614, 481, MATCH($B$3, resultados!$A$1:$ZZ$1, 0))</f>
        <v/>
      </c>
    </row>
    <row r="488">
      <c r="A488">
        <f>INDEX(resultados!$A$2:$ZZ$2614, 482, MATCH($B$1, resultados!$A$1:$ZZ$1, 0))</f>
        <v/>
      </c>
      <c r="B488">
        <f>INDEX(resultados!$A$2:$ZZ$2614, 482, MATCH($B$2, resultados!$A$1:$ZZ$1, 0))</f>
        <v/>
      </c>
      <c r="C488">
        <f>INDEX(resultados!$A$2:$ZZ$2614, 482, MATCH($B$3, resultados!$A$1:$ZZ$1, 0))</f>
        <v/>
      </c>
    </row>
    <row r="489">
      <c r="A489">
        <f>INDEX(resultados!$A$2:$ZZ$2614, 483, MATCH($B$1, resultados!$A$1:$ZZ$1, 0))</f>
        <v/>
      </c>
      <c r="B489">
        <f>INDEX(resultados!$A$2:$ZZ$2614, 483, MATCH($B$2, resultados!$A$1:$ZZ$1, 0))</f>
        <v/>
      </c>
      <c r="C489">
        <f>INDEX(resultados!$A$2:$ZZ$2614, 483, MATCH($B$3, resultados!$A$1:$ZZ$1, 0))</f>
        <v/>
      </c>
    </row>
    <row r="490">
      <c r="A490">
        <f>INDEX(resultados!$A$2:$ZZ$2614, 484, MATCH($B$1, resultados!$A$1:$ZZ$1, 0))</f>
        <v/>
      </c>
      <c r="B490">
        <f>INDEX(resultados!$A$2:$ZZ$2614, 484, MATCH($B$2, resultados!$A$1:$ZZ$1, 0))</f>
        <v/>
      </c>
      <c r="C490">
        <f>INDEX(resultados!$A$2:$ZZ$2614, 484, MATCH($B$3, resultados!$A$1:$ZZ$1, 0))</f>
        <v/>
      </c>
    </row>
    <row r="491">
      <c r="A491">
        <f>INDEX(resultados!$A$2:$ZZ$2614, 485, MATCH($B$1, resultados!$A$1:$ZZ$1, 0))</f>
        <v/>
      </c>
      <c r="B491">
        <f>INDEX(resultados!$A$2:$ZZ$2614, 485, MATCH($B$2, resultados!$A$1:$ZZ$1, 0))</f>
        <v/>
      </c>
      <c r="C491">
        <f>INDEX(resultados!$A$2:$ZZ$2614, 485, MATCH($B$3, resultados!$A$1:$ZZ$1, 0))</f>
        <v/>
      </c>
    </row>
    <row r="492">
      <c r="A492">
        <f>INDEX(resultados!$A$2:$ZZ$2614, 486, MATCH($B$1, resultados!$A$1:$ZZ$1, 0))</f>
        <v/>
      </c>
      <c r="B492">
        <f>INDEX(resultados!$A$2:$ZZ$2614, 486, MATCH($B$2, resultados!$A$1:$ZZ$1, 0))</f>
        <v/>
      </c>
      <c r="C492">
        <f>INDEX(resultados!$A$2:$ZZ$2614, 486, MATCH($B$3, resultados!$A$1:$ZZ$1, 0))</f>
        <v/>
      </c>
    </row>
    <row r="493">
      <c r="A493">
        <f>INDEX(resultados!$A$2:$ZZ$2614, 487, MATCH($B$1, resultados!$A$1:$ZZ$1, 0))</f>
        <v/>
      </c>
      <c r="B493">
        <f>INDEX(resultados!$A$2:$ZZ$2614, 487, MATCH($B$2, resultados!$A$1:$ZZ$1, 0))</f>
        <v/>
      </c>
      <c r="C493">
        <f>INDEX(resultados!$A$2:$ZZ$2614, 487, MATCH($B$3, resultados!$A$1:$ZZ$1, 0))</f>
        <v/>
      </c>
    </row>
    <row r="494">
      <c r="A494">
        <f>INDEX(resultados!$A$2:$ZZ$2614, 488, MATCH($B$1, resultados!$A$1:$ZZ$1, 0))</f>
        <v/>
      </c>
      <c r="B494">
        <f>INDEX(resultados!$A$2:$ZZ$2614, 488, MATCH($B$2, resultados!$A$1:$ZZ$1, 0))</f>
        <v/>
      </c>
      <c r="C494">
        <f>INDEX(resultados!$A$2:$ZZ$2614, 488, MATCH($B$3, resultados!$A$1:$ZZ$1, 0))</f>
        <v/>
      </c>
    </row>
    <row r="495">
      <c r="A495">
        <f>INDEX(resultados!$A$2:$ZZ$2614, 489, MATCH($B$1, resultados!$A$1:$ZZ$1, 0))</f>
        <v/>
      </c>
      <c r="B495">
        <f>INDEX(resultados!$A$2:$ZZ$2614, 489, MATCH($B$2, resultados!$A$1:$ZZ$1, 0))</f>
        <v/>
      </c>
      <c r="C495">
        <f>INDEX(resultados!$A$2:$ZZ$2614, 489, MATCH($B$3, resultados!$A$1:$ZZ$1, 0))</f>
        <v/>
      </c>
    </row>
    <row r="496">
      <c r="A496">
        <f>INDEX(resultados!$A$2:$ZZ$2614, 490, MATCH($B$1, resultados!$A$1:$ZZ$1, 0))</f>
        <v/>
      </c>
      <c r="B496">
        <f>INDEX(resultados!$A$2:$ZZ$2614, 490, MATCH($B$2, resultados!$A$1:$ZZ$1, 0))</f>
        <v/>
      </c>
      <c r="C496">
        <f>INDEX(resultados!$A$2:$ZZ$2614, 490, MATCH($B$3, resultados!$A$1:$ZZ$1, 0))</f>
        <v/>
      </c>
    </row>
    <row r="497">
      <c r="A497">
        <f>INDEX(resultados!$A$2:$ZZ$2614, 491, MATCH($B$1, resultados!$A$1:$ZZ$1, 0))</f>
        <v/>
      </c>
      <c r="B497">
        <f>INDEX(resultados!$A$2:$ZZ$2614, 491, MATCH($B$2, resultados!$A$1:$ZZ$1, 0))</f>
        <v/>
      </c>
      <c r="C497">
        <f>INDEX(resultados!$A$2:$ZZ$2614, 491, MATCH($B$3, resultados!$A$1:$ZZ$1, 0))</f>
        <v/>
      </c>
    </row>
    <row r="498">
      <c r="A498">
        <f>INDEX(resultados!$A$2:$ZZ$2614, 492, MATCH($B$1, resultados!$A$1:$ZZ$1, 0))</f>
        <v/>
      </c>
      <c r="B498">
        <f>INDEX(resultados!$A$2:$ZZ$2614, 492, MATCH($B$2, resultados!$A$1:$ZZ$1, 0))</f>
        <v/>
      </c>
      <c r="C498">
        <f>INDEX(resultados!$A$2:$ZZ$2614, 492, MATCH($B$3, resultados!$A$1:$ZZ$1, 0))</f>
        <v/>
      </c>
    </row>
    <row r="499">
      <c r="A499">
        <f>INDEX(resultados!$A$2:$ZZ$2614, 493, MATCH($B$1, resultados!$A$1:$ZZ$1, 0))</f>
        <v/>
      </c>
      <c r="B499">
        <f>INDEX(resultados!$A$2:$ZZ$2614, 493, MATCH($B$2, resultados!$A$1:$ZZ$1, 0))</f>
        <v/>
      </c>
      <c r="C499">
        <f>INDEX(resultados!$A$2:$ZZ$2614, 493, MATCH($B$3, resultados!$A$1:$ZZ$1, 0))</f>
        <v/>
      </c>
    </row>
    <row r="500">
      <c r="A500">
        <f>INDEX(resultados!$A$2:$ZZ$2614, 494, MATCH($B$1, resultados!$A$1:$ZZ$1, 0))</f>
        <v/>
      </c>
      <c r="B500">
        <f>INDEX(resultados!$A$2:$ZZ$2614, 494, MATCH($B$2, resultados!$A$1:$ZZ$1, 0))</f>
        <v/>
      </c>
      <c r="C500">
        <f>INDEX(resultados!$A$2:$ZZ$2614, 494, MATCH($B$3, resultados!$A$1:$ZZ$1, 0))</f>
        <v/>
      </c>
    </row>
    <row r="501">
      <c r="A501">
        <f>INDEX(resultados!$A$2:$ZZ$2614, 495, MATCH($B$1, resultados!$A$1:$ZZ$1, 0))</f>
        <v/>
      </c>
      <c r="B501">
        <f>INDEX(resultados!$A$2:$ZZ$2614, 495, MATCH($B$2, resultados!$A$1:$ZZ$1, 0))</f>
        <v/>
      </c>
      <c r="C501">
        <f>INDEX(resultados!$A$2:$ZZ$2614, 495, MATCH($B$3, resultados!$A$1:$ZZ$1, 0))</f>
        <v/>
      </c>
    </row>
    <row r="502">
      <c r="A502">
        <f>INDEX(resultados!$A$2:$ZZ$2614, 496, MATCH($B$1, resultados!$A$1:$ZZ$1, 0))</f>
        <v/>
      </c>
      <c r="B502">
        <f>INDEX(resultados!$A$2:$ZZ$2614, 496, MATCH($B$2, resultados!$A$1:$ZZ$1, 0))</f>
        <v/>
      </c>
      <c r="C502">
        <f>INDEX(resultados!$A$2:$ZZ$2614, 496, MATCH($B$3, resultados!$A$1:$ZZ$1, 0))</f>
        <v/>
      </c>
    </row>
    <row r="503">
      <c r="A503">
        <f>INDEX(resultados!$A$2:$ZZ$2614, 497, MATCH($B$1, resultados!$A$1:$ZZ$1, 0))</f>
        <v/>
      </c>
      <c r="B503">
        <f>INDEX(resultados!$A$2:$ZZ$2614, 497, MATCH($B$2, resultados!$A$1:$ZZ$1, 0))</f>
        <v/>
      </c>
      <c r="C503">
        <f>INDEX(resultados!$A$2:$ZZ$2614, 497, MATCH($B$3, resultados!$A$1:$ZZ$1, 0))</f>
        <v/>
      </c>
    </row>
    <row r="504">
      <c r="A504">
        <f>INDEX(resultados!$A$2:$ZZ$2614, 498, MATCH($B$1, resultados!$A$1:$ZZ$1, 0))</f>
        <v/>
      </c>
      <c r="B504">
        <f>INDEX(resultados!$A$2:$ZZ$2614, 498, MATCH($B$2, resultados!$A$1:$ZZ$1, 0))</f>
        <v/>
      </c>
      <c r="C504">
        <f>INDEX(resultados!$A$2:$ZZ$2614, 498, MATCH($B$3, resultados!$A$1:$ZZ$1, 0))</f>
        <v/>
      </c>
    </row>
    <row r="505">
      <c r="A505">
        <f>INDEX(resultados!$A$2:$ZZ$2614, 499, MATCH($B$1, resultados!$A$1:$ZZ$1, 0))</f>
        <v/>
      </c>
      <c r="B505">
        <f>INDEX(resultados!$A$2:$ZZ$2614, 499, MATCH($B$2, resultados!$A$1:$ZZ$1, 0))</f>
        <v/>
      </c>
      <c r="C505">
        <f>INDEX(resultados!$A$2:$ZZ$2614, 499, MATCH($B$3, resultados!$A$1:$ZZ$1, 0))</f>
        <v/>
      </c>
    </row>
    <row r="506">
      <c r="A506">
        <f>INDEX(resultados!$A$2:$ZZ$2614, 500, MATCH($B$1, resultados!$A$1:$ZZ$1, 0))</f>
        <v/>
      </c>
      <c r="B506">
        <f>INDEX(resultados!$A$2:$ZZ$2614, 500, MATCH($B$2, resultados!$A$1:$ZZ$1, 0))</f>
        <v/>
      </c>
      <c r="C506">
        <f>INDEX(resultados!$A$2:$ZZ$2614, 500, MATCH($B$3, resultados!$A$1:$ZZ$1, 0))</f>
        <v/>
      </c>
    </row>
    <row r="507">
      <c r="A507">
        <f>INDEX(resultados!$A$2:$ZZ$2614, 501, MATCH($B$1, resultados!$A$1:$ZZ$1, 0))</f>
        <v/>
      </c>
      <c r="B507">
        <f>INDEX(resultados!$A$2:$ZZ$2614, 501, MATCH($B$2, resultados!$A$1:$ZZ$1, 0))</f>
        <v/>
      </c>
      <c r="C507">
        <f>INDEX(resultados!$A$2:$ZZ$2614, 501, MATCH($B$3, resultados!$A$1:$ZZ$1, 0))</f>
        <v/>
      </c>
    </row>
    <row r="508">
      <c r="A508">
        <f>INDEX(resultados!$A$2:$ZZ$2614, 502, MATCH($B$1, resultados!$A$1:$ZZ$1, 0))</f>
        <v/>
      </c>
      <c r="B508">
        <f>INDEX(resultados!$A$2:$ZZ$2614, 502, MATCH($B$2, resultados!$A$1:$ZZ$1, 0))</f>
        <v/>
      </c>
      <c r="C508">
        <f>INDEX(resultados!$A$2:$ZZ$2614, 502, MATCH($B$3, resultados!$A$1:$ZZ$1, 0))</f>
        <v/>
      </c>
    </row>
    <row r="509">
      <c r="A509">
        <f>INDEX(resultados!$A$2:$ZZ$2614, 503, MATCH($B$1, resultados!$A$1:$ZZ$1, 0))</f>
        <v/>
      </c>
      <c r="B509">
        <f>INDEX(resultados!$A$2:$ZZ$2614, 503, MATCH($B$2, resultados!$A$1:$ZZ$1, 0))</f>
        <v/>
      </c>
      <c r="C509">
        <f>INDEX(resultados!$A$2:$ZZ$2614, 503, MATCH($B$3, resultados!$A$1:$ZZ$1, 0))</f>
        <v/>
      </c>
    </row>
    <row r="510">
      <c r="A510">
        <f>INDEX(resultados!$A$2:$ZZ$2614, 504, MATCH($B$1, resultados!$A$1:$ZZ$1, 0))</f>
        <v/>
      </c>
      <c r="B510">
        <f>INDEX(resultados!$A$2:$ZZ$2614, 504, MATCH($B$2, resultados!$A$1:$ZZ$1, 0))</f>
        <v/>
      </c>
      <c r="C510">
        <f>INDEX(resultados!$A$2:$ZZ$2614, 504, MATCH($B$3, resultados!$A$1:$ZZ$1, 0))</f>
        <v/>
      </c>
    </row>
    <row r="511">
      <c r="A511">
        <f>INDEX(resultados!$A$2:$ZZ$2614, 505, MATCH($B$1, resultados!$A$1:$ZZ$1, 0))</f>
        <v/>
      </c>
      <c r="B511">
        <f>INDEX(resultados!$A$2:$ZZ$2614, 505, MATCH($B$2, resultados!$A$1:$ZZ$1, 0))</f>
        <v/>
      </c>
      <c r="C511">
        <f>INDEX(resultados!$A$2:$ZZ$2614, 505, MATCH($B$3, resultados!$A$1:$ZZ$1, 0))</f>
        <v/>
      </c>
    </row>
    <row r="512">
      <c r="A512">
        <f>INDEX(resultados!$A$2:$ZZ$2614, 506, MATCH($B$1, resultados!$A$1:$ZZ$1, 0))</f>
        <v/>
      </c>
      <c r="B512">
        <f>INDEX(resultados!$A$2:$ZZ$2614, 506, MATCH($B$2, resultados!$A$1:$ZZ$1, 0))</f>
        <v/>
      </c>
      <c r="C512">
        <f>INDEX(resultados!$A$2:$ZZ$2614, 506, MATCH($B$3, resultados!$A$1:$ZZ$1, 0))</f>
        <v/>
      </c>
    </row>
    <row r="513">
      <c r="A513">
        <f>INDEX(resultados!$A$2:$ZZ$2614, 507, MATCH($B$1, resultados!$A$1:$ZZ$1, 0))</f>
        <v/>
      </c>
      <c r="B513">
        <f>INDEX(resultados!$A$2:$ZZ$2614, 507, MATCH($B$2, resultados!$A$1:$ZZ$1, 0))</f>
        <v/>
      </c>
      <c r="C513">
        <f>INDEX(resultados!$A$2:$ZZ$2614, 507, MATCH($B$3, resultados!$A$1:$ZZ$1, 0))</f>
        <v/>
      </c>
    </row>
    <row r="514">
      <c r="A514">
        <f>INDEX(resultados!$A$2:$ZZ$2614, 508, MATCH($B$1, resultados!$A$1:$ZZ$1, 0))</f>
        <v/>
      </c>
      <c r="B514">
        <f>INDEX(resultados!$A$2:$ZZ$2614, 508, MATCH($B$2, resultados!$A$1:$ZZ$1, 0))</f>
        <v/>
      </c>
      <c r="C514">
        <f>INDEX(resultados!$A$2:$ZZ$2614, 508, MATCH($B$3, resultados!$A$1:$ZZ$1, 0))</f>
        <v/>
      </c>
    </row>
    <row r="515">
      <c r="A515">
        <f>INDEX(resultados!$A$2:$ZZ$2614, 509, MATCH($B$1, resultados!$A$1:$ZZ$1, 0))</f>
        <v/>
      </c>
      <c r="B515">
        <f>INDEX(resultados!$A$2:$ZZ$2614, 509, MATCH($B$2, resultados!$A$1:$ZZ$1, 0))</f>
        <v/>
      </c>
      <c r="C515">
        <f>INDEX(resultados!$A$2:$ZZ$2614, 509, MATCH($B$3, resultados!$A$1:$ZZ$1, 0))</f>
        <v/>
      </c>
    </row>
    <row r="516">
      <c r="A516">
        <f>INDEX(resultados!$A$2:$ZZ$2614, 510, MATCH($B$1, resultados!$A$1:$ZZ$1, 0))</f>
        <v/>
      </c>
      <c r="B516">
        <f>INDEX(resultados!$A$2:$ZZ$2614, 510, MATCH($B$2, resultados!$A$1:$ZZ$1, 0))</f>
        <v/>
      </c>
      <c r="C516">
        <f>INDEX(resultados!$A$2:$ZZ$2614, 510, MATCH($B$3, resultados!$A$1:$ZZ$1, 0))</f>
        <v/>
      </c>
    </row>
    <row r="517">
      <c r="A517">
        <f>INDEX(resultados!$A$2:$ZZ$2614, 511, MATCH($B$1, resultados!$A$1:$ZZ$1, 0))</f>
        <v/>
      </c>
      <c r="B517">
        <f>INDEX(resultados!$A$2:$ZZ$2614, 511, MATCH($B$2, resultados!$A$1:$ZZ$1, 0))</f>
        <v/>
      </c>
      <c r="C517">
        <f>INDEX(resultados!$A$2:$ZZ$2614, 511, MATCH($B$3, resultados!$A$1:$ZZ$1, 0))</f>
        <v/>
      </c>
    </row>
    <row r="518">
      <c r="A518">
        <f>INDEX(resultados!$A$2:$ZZ$2614, 512, MATCH($B$1, resultados!$A$1:$ZZ$1, 0))</f>
        <v/>
      </c>
      <c r="B518">
        <f>INDEX(resultados!$A$2:$ZZ$2614, 512, MATCH($B$2, resultados!$A$1:$ZZ$1, 0))</f>
        <v/>
      </c>
      <c r="C518">
        <f>INDEX(resultados!$A$2:$ZZ$2614, 512, MATCH($B$3, resultados!$A$1:$ZZ$1, 0))</f>
        <v/>
      </c>
    </row>
    <row r="519">
      <c r="A519">
        <f>INDEX(resultados!$A$2:$ZZ$2614, 513, MATCH($B$1, resultados!$A$1:$ZZ$1, 0))</f>
        <v/>
      </c>
      <c r="B519">
        <f>INDEX(resultados!$A$2:$ZZ$2614, 513, MATCH($B$2, resultados!$A$1:$ZZ$1, 0))</f>
        <v/>
      </c>
      <c r="C519">
        <f>INDEX(resultados!$A$2:$ZZ$2614, 513, MATCH($B$3, resultados!$A$1:$ZZ$1, 0))</f>
        <v/>
      </c>
    </row>
    <row r="520">
      <c r="A520">
        <f>INDEX(resultados!$A$2:$ZZ$2614, 514, MATCH($B$1, resultados!$A$1:$ZZ$1, 0))</f>
        <v/>
      </c>
      <c r="B520">
        <f>INDEX(resultados!$A$2:$ZZ$2614, 514, MATCH($B$2, resultados!$A$1:$ZZ$1, 0))</f>
        <v/>
      </c>
      <c r="C520">
        <f>INDEX(resultados!$A$2:$ZZ$2614, 514, MATCH($B$3, resultados!$A$1:$ZZ$1, 0))</f>
        <v/>
      </c>
    </row>
    <row r="521">
      <c r="A521">
        <f>INDEX(resultados!$A$2:$ZZ$2614, 515, MATCH($B$1, resultados!$A$1:$ZZ$1, 0))</f>
        <v/>
      </c>
      <c r="B521">
        <f>INDEX(resultados!$A$2:$ZZ$2614, 515, MATCH($B$2, resultados!$A$1:$ZZ$1, 0))</f>
        <v/>
      </c>
      <c r="C521">
        <f>INDEX(resultados!$A$2:$ZZ$2614, 515, MATCH($B$3, resultados!$A$1:$ZZ$1, 0))</f>
        <v/>
      </c>
    </row>
    <row r="522">
      <c r="A522">
        <f>INDEX(resultados!$A$2:$ZZ$2614, 516, MATCH($B$1, resultados!$A$1:$ZZ$1, 0))</f>
        <v/>
      </c>
      <c r="B522">
        <f>INDEX(resultados!$A$2:$ZZ$2614, 516, MATCH($B$2, resultados!$A$1:$ZZ$1, 0))</f>
        <v/>
      </c>
      <c r="C522">
        <f>INDEX(resultados!$A$2:$ZZ$2614, 516, MATCH($B$3, resultados!$A$1:$ZZ$1, 0))</f>
        <v/>
      </c>
    </row>
    <row r="523">
      <c r="A523">
        <f>INDEX(resultados!$A$2:$ZZ$2614, 517, MATCH($B$1, resultados!$A$1:$ZZ$1, 0))</f>
        <v/>
      </c>
      <c r="B523">
        <f>INDEX(resultados!$A$2:$ZZ$2614, 517, MATCH($B$2, resultados!$A$1:$ZZ$1, 0))</f>
        <v/>
      </c>
      <c r="C523">
        <f>INDEX(resultados!$A$2:$ZZ$2614, 517, MATCH($B$3, resultados!$A$1:$ZZ$1, 0))</f>
        <v/>
      </c>
    </row>
    <row r="524">
      <c r="A524">
        <f>INDEX(resultados!$A$2:$ZZ$2614, 518, MATCH($B$1, resultados!$A$1:$ZZ$1, 0))</f>
        <v/>
      </c>
      <c r="B524">
        <f>INDEX(resultados!$A$2:$ZZ$2614, 518, MATCH($B$2, resultados!$A$1:$ZZ$1, 0))</f>
        <v/>
      </c>
      <c r="C524">
        <f>INDEX(resultados!$A$2:$ZZ$2614, 518, MATCH($B$3, resultados!$A$1:$ZZ$1, 0))</f>
        <v/>
      </c>
    </row>
    <row r="525">
      <c r="A525">
        <f>INDEX(resultados!$A$2:$ZZ$2614, 519, MATCH($B$1, resultados!$A$1:$ZZ$1, 0))</f>
        <v/>
      </c>
      <c r="B525">
        <f>INDEX(resultados!$A$2:$ZZ$2614, 519, MATCH($B$2, resultados!$A$1:$ZZ$1, 0))</f>
        <v/>
      </c>
      <c r="C525">
        <f>INDEX(resultados!$A$2:$ZZ$2614, 519, MATCH($B$3, resultados!$A$1:$ZZ$1, 0))</f>
        <v/>
      </c>
    </row>
    <row r="526">
      <c r="A526">
        <f>INDEX(resultados!$A$2:$ZZ$2614, 520, MATCH($B$1, resultados!$A$1:$ZZ$1, 0))</f>
        <v/>
      </c>
      <c r="B526">
        <f>INDEX(resultados!$A$2:$ZZ$2614, 520, MATCH($B$2, resultados!$A$1:$ZZ$1, 0))</f>
        <v/>
      </c>
      <c r="C526">
        <f>INDEX(resultados!$A$2:$ZZ$2614, 520, MATCH($B$3, resultados!$A$1:$ZZ$1, 0))</f>
        <v/>
      </c>
    </row>
    <row r="527">
      <c r="A527">
        <f>INDEX(resultados!$A$2:$ZZ$2614, 521, MATCH($B$1, resultados!$A$1:$ZZ$1, 0))</f>
        <v/>
      </c>
      <c r="B527">
        <f>INDEX(resultados!$A$2:$ZZ$2614, 521, MATCH($B$2, resultados!$A$1:$ZZ$1, 0))</f>
        <v/>
      </c>
      <c r="C527">
        <f>INDEX(resultados!$A$2:$ZZ$2614, 521, MATCH($B$3, resultados!$A$1:$ZZ$1, 0))</f>
        <v/>
      </c>
    </row>
    <row r="528">
      <c r="A528">
        <f>INDEX(resultados!$A$2:$ZZ$2614, 522, MATCH($B$1, resultados!$A$1:$ZZ$1, 0))</f>
        <v/>
      </c>
      <c r="B528">
        <f>INDEX(resultados!$A$2:$ZZ$2614, 522, MATCH($B$2, resultados!$A$1:$ZZ$1, 0))</f>
        <v/>
      </c>
      <c r="C528">
        <f>INDEX(resultados!$A$2:$ZZ$2614, 522, MATCH($B$3, resultados!$A$1:$ZZ$1, 0))</f>
        <v/>
      </c>
    </row>
    <row r="529">
      <c r="A529">
        <f>INDEX(resultados!$A$2:$ZZ$2614, 523, MATCH($B$1, resultados!$A$1:$ZZ$1, 0))</f>
        <v/>
      </c>
      <c r="B529">
        <f>INDEX(resultados!$A$2:$ZZ$2614, 523, MATCH($B$2, resultados!$A$1:$ZZ$1, 0))</f>
        <v/>
      </c>
      <c r="C529">
        <f>INDEX(resultados!$A$2:$ZZ$2614, 523, MATCH($B$3, resultados!$A$1:$ZZ$1, 0))</f>
        <v/>
      </c>
    </row>
    <row r="530">
      <c r="A530">
        <f>INDEX(resultados!$A$2:$ZZ$2614, 524, MATCH($B$1, resultados!$A$1:$ZZ$1, 0))</f>
        <v/>
      </c>
      <c r="B530">
        <f>INDEX(resultados!$A$2:$ZZ$2614, 524, MATCH($B$2, resultados!$A$1:$ZZ$1, 0))</f>
        <v/>
      </c>
      <c r="C530">
        <f>INDEX(resultados!$A$2:$ZZ$2614, 524, MATCH($B$3, resultados!$A$1:$ZZ$1, 0))</f>
        <v/>
      </c>
    </row>
    <row r="531">
      <c r="A531">
        <f>INDEX(resultados!$A$2:$ZZ$2614, 525, MATCH($B$1, resultados!$A$1:$ZZ$1, 0))</f>
        <v/>
      </c>
      <c r="B531">
        <f>INDEX(resultados!$A$2:$ZZ$2614, 525, MATCH($B$2, resultados!$A$1:$ZZ$1, 0))</f>
        <v/>
      </c>
      <c r="C531">
        <f>INDEX(resultados!$A$2:$ZZ$2614, 525, MATCH($B$3, resultados!$A$1:$ZZ$1, 0))</f>
        <v/>
      </c>
    </row>
    <row r="532">
      <c r="A532">
        <f>INDEX(resultados!$A$2:$ZZ$2614, 526, MATCH($B$1, resultados!$A$1:$ZZ$1, 0))</f>
        <v/>
      </c>
      <c r="B532">
        <f>INDEX(resultados!$A$2:$ZZ$2614, 526, MATCH($B$2, resultados!$A$1:$ZZ$1, 0))</f>
        <v/>
      </c>
      <c r="C532">
        <f>INDEX(resultados!$A$2:$ZZ$2614, 526, MATCH($B$3, resultados!$A$1:$ZZ$1, 0))</f>
        <v/>
      </c>
    </row>
    <row r="533">
      <c r="A533">
        <f>INDEX(resultados!$A$2:$ZZ$2614, 527, MATCH($B$1, resultados!$A$1:$ZZ$1, 0))</f>
        <v/>
      </c>
      <c r="B533">
        <f>INDEX(resultados!$A$2:$ZZ$2614, 527, MATCH($B$2, resultados!$A$1:$ZZ$1, 0))</f>
        <v/>
      </c>
      <c r="C533">
        <f>INDEX(resultados!$A$2:$ZZ$2614, 527, MATCH($B$3, resultados!$A$1:$ZZ$1, 0))</f>
        <v/>
      </c>
    </row>
    <row r="534">
      <c r="A534">
        <f>INDEX(resultados!$A$2:$ZZ$2614, 528, MATCH($B$1, resultados!$A$1:$ZZ$1, 0))</f>
        <v/>
      </c>
      <c r="B534">
        <f>INDEX(resultados!$A$2:$ZZ$2614, 528, MATCH($B$2, resultados!$A$1:$ZZ$1, 0))</f>
        <v/>
      </c>
      <c r="C534">
        <f>INDEX(resultados!$A$2:$ZZ$2614, 528, MATCH($B$3, resultados!$A$1:$ZZ$1, 0))</f>
        <v/>
      </c>
    </row>
    <row r="535">
      <c r="A535">
        <f>INDEX(resultados!$A$2:$ZZ$2614, 529, MATCH($B$1, resultados!$A$1:$ZZ$1, 0))</f>
        <v/>
      </c>
      <c r="B535">
        <f>INDEX(resultados!$A$2:$ZZ$2614, 529, MATCH($B$2, resultados!$A$1:$ZZ$1, 0))</f>
        <v/>
      </c>
      <c r="C535">
        <f>INDEX(resultados!$A$2:$ZZ$2614, 529, MATCH($B$3, resultados!$A$1:$ZZ$1, 0))</f>
        <v/>
      </c>
    </row>
    <row r="536">
      <c r="A536">
        <f>INDEX(resultados!$A$2:$ZZ$2614, 530, MATCH($B$1, resultados!$A$1:$ZZ$1, 0))</f>
        <v/>
      </c>
      <c r="B536">
        <f>INDEX(resultados!$A$2:$ZZ$2614, 530, MATCH($B$2, resultados!$A$1:$ZZ$1, 0))</f>
        <v/>
      </c>
      <c r="C536">
        <f>INDEX(resultados!$A$2:$ZZ$2614, 530, MATCH($B$3, resultados!$A$1:$ZZ$1, 0))</f>
        <v/>
      </c>
    </row>
    <row r="537">
      <c r="A537">
        <f>INDEX(resultados!$A$2:$ZZ$2614, 531, MATCH($B$1, resultados!$A$1:$ZZ$1, 0))</f>
        <v/>
      </c>
      <c r="B537">
        <f>INDEX(resultados!$A$2:$ZZ$2614, 531, MATCH($B$2, resultados!$A$1:$ZZ$1, 0))</f>
        <v/>
      </c>
      <c r="C537">
        <f>INDEX(resultados!$A$2:$ZZ$2614, 531, MATCH($B$3, resultados!$A$1:$ZZ$1, 0))</f>
        <v/>
      </c>
    </row>
    <row r="538">
      <c r="A538">
        <f>INDEX(resultados!$A$2:$ZZ$2614, 532, MATCH($B$1, resultados!$A$1:$ZZ$1, 0))</f>
        <v/>
      </c>
      <c r="B538">
        <f>INDEX(resultados!$A$2:$ZZ$2614, 532, MATCH($B$2, resultados!$A$1:$ZZ$1, 0))</f>
        <v/>
      </c>
      <c r="C538">
        <f>INDEX(resultados!$A$2:$ZZ$2614, 532, MATCH($B$3, resultados!$A$1:$ZZ$1, 0))</f>
        <v/>
      </c>
    </row>
    <row r="539">
      <c r="A539">
        <f>INDEX(resultados!$A$2:$ZZ$2614, 533, MATCH($B$1, resultados!$A$1:$ZZ$1, 0))</f>
        <v/>
      </c>
      <c r="B539">
        <f>INDEX(resultados!$A$2:$ZZ$2614, 533, MATCH($B$2, resultados!$A$1:$ZZ$1, 0))</f>
        <v/>
      </c>
      <c r="C539">
        <f>INDEX(resultados!$A$2:$ZZ$2614, 533, MATCH($B$3, resultados!$A$1:$ZZ$1, 0))</f>
        <v/>
      </c>
    </row>
    <row r="540">
      <c r="A540">
        <f>INDEX(resultados!$A$2:$ZZ$2614, 534, MATCH($B$1, resultados!$A$1:$ZZ$1, 0))</f>
        <v/>
      </c>
      <c r="B540">
        <f>INDEX(resultados!$A$2:$ZZ$2614, 534, MATCH($B$2, resultados!$A$1:$ZZ$1, 0))</f>
        <v/>
      </c>
      <c r="C540">
        <f>INDEX(resultados!$A$2:$ZZ$2614, 534, MATCH($B$3, resultados!$A$1:$ZZ$1, 0))</f>
        <v/>
      </c>
    </row>
    <row r="541">
      <c r="A541">
        <f>INDEX(resultados!$A$2:$ZZ$2614, 535, MATCH($B$1, resultados!$A$1:$ZZ$1, 0))</f>
        <v/>
      </c>
      <c r="B541">
        <f>INDEX(resultados!$A$2:$ZZ$2614, 535, MATCH($B$2, resultados!$A$1:$ZZ$1, 0))</f>
        <v/>
      </c>
      <c r="C541">
        <f>INDEX(resultados!$A$2:$ZZ$2614, 535, MATCH($B$3, resultados!$A$1:$ZZ$1, 0))</f>
        <v/>
      </c>
    </row>
    <row r="542">
      <c r="A542">
        <f>INDEX(resultados!$A$2:$ZZ$2614, 536, MATCH($B$1, resultados!$A$1:$ZZ$1, 0))</f>
        <v/>
      </c>
      <c r="B542">
        <f>INDEX(resultados!$A$2:$ZZ$2614, 536, MATCH($B$2, resultados!$A$1:$ZZ$1, 0))</f>
        <v/>
      </c>
      <c r="C542">
        <f>INDEX(resultados!$A$2:$ZZ$2614, 536, MATCH($B$3, resultados!$A$1:$ZZ$1, 0))</f>
        <v/>
      </c>
    </row>
    <row r="543">
      <c r="A543">
        <f>INDEX(resultados!$A$2:$ZZ$2614, 537, MATCH($B$1, resultados!$A$1:$ZZ$1, 0))</f>
        <v/>
      </c>
      <c r="B543">
        <f>INDEX(resultados!$A$2:$ZZ$2614, 537, MATCH($B$2, resultados!$A$1:$ZZ$1, 0))</f>
        <v/>
      </c>
      <c r="C543">
        <f>INDEX(resultados!$A$2:$ZZ$2614, 537, MATCH($B$3, resultados!$A$1:$ZZ$1, 0))</f>
        <v/>
      </c>
    </row>
    <row r="544">
      <c r="A544">
        <f>INDEX(resultados!$A$2:$ZZ$2614, 538, MATCH($B$1, resultados!$A$1:$ZZ$1, 0))</f>
        <v/>
      </c>
      <c r="B544">
        <f>INDEX(resultados!$A$2:$ZZ$2614, 538, MATCH($B$2, resultados!$A$1:$ZZ$1, 0))</f>
        <v/>
      </c>
      <c r="C544">
        <f>INDEX(resultados!$A$2:$ZZ$2614, 538, MATCH($B$3, resultados!$A$1:$ZZ$1, 0))</f>
        <v/>
      </c>
    </row>
    <row r="545">
      <c r="A545">
        <f>INDEX(resultados!$A$2:$ZZ$2614, 539, MATCH($B$1, resultados!$A$1:$ZZ$1, 0))</f>
        <v/>
      </c>
      <c r="B545">
        <f>INDEX(resultados!$A$2:$ZZ$2614, 539, MATCH($B$2, resultados!$A$1:$ZZ$1, 0))</f>
        <v/>
      </c>
      <c r="C545">
        <f>INDEX(resultados!$A$2:$ZZ$2614, 539, MATCH($B$3, resultados!$A$1:$ZZ$1, 0))</f>
        <v/>
      </c>
    </row>
    <row r="546">
      <c r="A546">
        <f>INDEX(resultados!$A$2:$ZZ$2614, 540, MATCH($B$1, resultados!$A$1:$ZZ$1, 0))</f>
        <v/>
      </c>
      <c r="B546">
        <f>INDEX(resultados!$A$2:$ZZ$2614, 540, MATCH($B$2, resultados!$A$1:$ZZ$1, 0))</f>
        <v/>
      </c>
      <c r="C546">
        <f>INDEX(resultados!$A$2:$ZZ$2614, 540, MATCH($B$3, resultados!$A$1:$ZZ$1, 0))</f>
        <v/>
      </c>
    </row>
    <row r="547">
      <c r="A547">
        <f>INDEX(resultados!$A$2:$ZZ$2614, 541, MATCH($B$1, resultados!$A$1:$ZZ$1, 0))</f>
        <v/>
      </c>
      <c r="B547">
        <f>INDEX(resultados!$A$2:$ZZ$2614, 541, MATCH($B$2, resultados!$A$1:$ZZ$1, 0))</f>
        <v/>
      </c>
      <c r="C547">
        <f>INDEX(resultados!$A$2:$ZZ$2614, 541, MATCH($B$3, resultados!$A$1:$ZZ$1, 0))</f>
        <v/>
      </c>
    </row>
    <row r="548">
      <c r="A548">
        <f>INDEX(resultados!$A$2:$ZZ$2614, 542, MATCH($B$1, resultados!$A$1:$ZZ$1, 0))</f>
        <v/>
      </c>
      <c r="B548">
        <f>INDEX(resultados!$A$2:$ZZ$2614, 542, MATCH($B$2, resultados!$A$1:$ZZ$1, 0))</f>
        <v/>
      </c>
      <c r="C548">
        <f>INDEX(resultados!$A$2:$ZZ$2614, 542, MATCH($B$3, resultados!$A$1:$ZZ$1, 0))</f>
        <v/>
      </c>
    </row>
    <row r="549">
      <c r="A549">
        <f>INDEX(resultados!$A$2:$ZZ$2614, 543, MATCH($B$1, resultados!$A$1:$ZZ$1, 0))</f>
        <v/>
      </c>
      <c r="B549">
        <f>INDEX(resultados!$A$2:$ZZ$2614, 543, MATCH($B$2, resultados!$A$1:$ZZ$1, 0))</f>
        <v/>
      </c>
      <c r="C549">
        <f>INDEX(resultados!$A$2:$ZZ$2614, 543, MATCH($B$3, resultados!$A$1:$ZZ$1, 0))</f>
        <v/>
      </c>
    </row>
    <row r="550">
      <c r="A550">
        <f>INDEX(resultados!$A$2:$ZZ$2614, 544, MATCH($B$1, resultados!$A$1:$ZZ$1, 0))</f>
        <v/>
      </c>
      <c r="B550">
        <f>INDEX(resultados!$A$2:$ZZ$2614, 544, MATCH($B$2, resultados!$A$1:$ZZ$1, 0))</f>
        <v/>
      </c>
      <c r="C550">
        <f>INDEX(resultados!$A$2:$ZZ$2614, 544, MATCH($B$3, resultados!$A$1:$ZZ$1, 0))</f>
        <v/>
      </c>
    </row>
    <row r="551">
      <c r="A551">
        <f>INDEX(resultados!$A$2:$ZZ$2614, 545, MATCH($B$1, resultados!$A$1:$ZZ$1, 0))</f>
        <v/>
      </c>
      <c r="B551">
        <f>INDEX(resultados!$A$2:$ZZ$2614, 545, MATCH($B$2, resultados!$A$1:$ZZ$1, 0))</f>
        <v/>
      </c>
      <c r="C551">
        <f>INDEX(resultados!$A$2:$ZZ$2614, 545, MATCH($B$3, resultados!$A$1:$ZZ$1, 0))</f>
        <v/>
      </c>
    </row>
    <row r="552">
      <c r="A552">
        <f>INDEX(resultados!$A$2:$ZZ$2614, 546, MATCH($B$1, resultados!$A$1:$ZZ$1, 0))</f>
        <v/>
      </c>
      <c r="B552">
        <f>INDEX(resultados!$A$2:$ZZ$2614, 546, MATCH($B$2, resultados!$A$1:$ZZ$1, 0))</f>
        <v/>
      </c>
      <c r="C552">
        <f>INDEX(resultados!$A$2:$ZZ$2614, 546, MATCH($B$3, resultados!$A$1:$ZZ$1, 0))</f>
        <v/>
      </c>
    </row>
    <row r="553">
      <c r="A553">
        <f>INDEX(resultados!$A$2:$ZZ$2614, 547, MATCH($B$1, resultados!$A$1:$ZZ$1, 0))</f>
        <v/>
      </c>
      <c r="B553">
        <f>INDEX(resultados!$A$2:$ZZ$2614, 547, MATCH($B$2, resultados!$A$1:$ZZ$1, 0))</f>
        <v/>
      </c>
      <c r="C553">
        <f>INDEX(resultados!$A$2:$ZZ$2614, 547, MATCH($B$3, resultados!$A$1:$ZZ$1, 0))</f>
        <v/>
      </c>
    </row>
    <row r="554">
      <c r="A554">
        <f>INDEX(resultados!$A$2:$ZZ$2614, 548, MATCH($B$1, resultados!$A$1:$ZZ$1, 0))</f>
        <v/>
      </c>
      <c r="B554">
        <f>INDEX(resultados!$A$2:$ZZ$2614, 548, MATCH($B$2, resultados!$A$1:$ZZ$1, 0))</f>
        <v/>
      </c>
      <c r="C554">
        <f>INDEX(resultados!$A$2:$ZZ$2614, 548, MATCH($B$3, resultados!$A$1:$ZZ$1, 0))</f>
        <v/>
      </c>
    </row>
    <row r="555">
      <c r="A555">
        <f>INDEX(resultados!$A$2:$ZZ$2614, 549, MATCH($B$1, resultados!$A$1:$ZZ$1, 0))</f>
        <v/>
      </c>
      <c r="B555">
        <f>INDEX(resultados!$A$2:$ZZ$2614, 549, MATCH($B$2, resultados!$A$1:$ZZ$1, 0))</f>
        <v/>
      </c>
      <c r="C555">
        <f>INDEX(resultados!$A$2:$ZZ$2614, 549, MATCH($B$3, resultados!$A$1:$ZZ$1, 0))</f>
        <v/>
      </c>
    </row>
    <row r="556">
      <c r="A556">
        <f>INDEX(resultados!$A$2:$ZZ$2614, 550, MATCH($B$1, resultados!$A$1:$ZZ$1, 0))</f>
        <v/>
      </c>
      <c r="B556">
        <f>INDEX(resultados!$A$2:$ZZ$2614, 550, MATCH($B$2, resultados!$A$1:$ZZ$1, 0))</f>
        <v/>
      </c>
      <c r="C556">
        <f>INDEX(resultados!$A$2:$ZZ$2614, 550, MATCH($B$3, resultados!$A$1:$ZZ$1, 0))</f>
        <v/>
      </c>
    </row>
    <row r="557">
      <c r="A557">
        <f>INDEX(resultados!$A$2:$ZZ$2614, 551, MATCH($B$1, resultados!$A$1:$ZZ$1, 0))</f>
        <v/>
      </c>
      <c r="B557">
        <f>INDEX(resultados!$A$2:$ZZ$2614, 551, MATCH($B$2, resultados!$A$1:$ZZ$1, 0))</f>
        <v/>
      </c>
      <c r="C557">
        <f>INDEX(resultados!$A$2:$ZZ$2614, 551, MATCH($B$3, resultados!$A$1:$ZZ$1, 0))</f>
        <v/>
      </c>
    </row>
    <row r="558">
      <c r="A558">
        <f>INDEX(resultados!$A$2:$ZZ$2614, 552, MATCH($B$1, resultados!$A$1:$ZZ$1, 0))</f>
        <v/>
      </c>
      <c r="B558">
        <f>INDEX(resultados!$A$2:$ZZ$2614, 552, MATCH($B$2, resultados!$A$1:$ZZ$1, 0))</f>
        <v/>
      </c>
      <c r="C558">
        <f>INDEX(resultados!$A$2:$ZZ$2614, 552, MATCH($B$3, resultados!$A$1:$ZZ$1, 0))</f>
        <v/>
      </c>
    </row>
    <row r="559">
      <c r="A559">
        <f>INDEX(resultados!$A$2:$ZZ$2614, 553, MATCH($B$1, resultados!$A$1:$ZZ$1, 0))</f>
        <v/>
      </c>
      <c r="B559">
        <f>INDEX(resultados!$A$2:$ZZ$2614, 553, MATCH($B$2, resultados!$A$1:$ZZ$1, 0))</f>
        <v/>
      </c>
      <c r="C559">
        <f>INDEX(resultados!$A$2:$ZZ$2614, 553, MATCH($B$3, resultados!$A$1:$ZZ$1, 0))</f>
        <v/>
      </c>
    </row>
    <row r="560">
      <c r="A560">
        <f>INDEX(resultados!$A$2:$ZZ$2614, 554, MATCH($B$1, resultados!$A$1:$ZZ$1, 0))</f>
        <v/>
      </c>
      <c r="B560">
        <f>INDEX(resultados!$A$2:$ZZ$2614, 554, MATCH($B$2, resultados!$A$1:$ZZ$1, 0))</f>
        <v/>
      </c>
      <c r="C560">
        <f>INDEX(resultados!$A$2:$ZZ$2614, 554, MATCH($B$3, resultados!$A$1:$ZZ$1, 0))</f>
        <v/>
      </c>
    </row>
    <row r="561">
      <c r="A561">
        <f>INDEX(resultados!$A$2:$ZZ$2614, 555, MATCH($B$1, resultados!$A$1:$ZZ$1, 0))</f>
        <v/>
      </c>
      <c r="B561">
        <f>INDEX(resultados!$A$2:$ZZ$2614, 555, MATCH($B$2, resultados!$A$1:$ZZ$1, 0))</f>
        <v/>
      </c>
      <c r="C561">
        <f>INDEX(resultados!$A$2:$ZZ$2614, 555, MATCH($B$3, resultados!$A$1:$ZZ$1, 0))</f>
        <v/>
      </c>
    </row>
    <row r="562">
      <c r="A562">
        <f>INDEX(resultados!$A$2:$ZZ$2614, 556, MATCH($B$1, resultados!$A$1:$ZZ$1, 0))</f>
        <v/>
      </c>
      <c r="B562">
        <f>INDEX(resultados!$A$2:$ZZ$2614, 556, MATCH($B$2, resultados!$A$1:$ZZ$1, 0))</f>
        <v/>
      </c>
      <c r="C562">
        <f>INDEX(resultados!$A$2:$ZZ$2614, 556, MATCH($B$3, resultados!$A$1:$ZZ$1, 0))</f>
        <v/>
      </c>
    </row>
    <row r="563">
      <c r="A563">
        <f>INDEX(resultados!$A$2:$ZZ$2614, 557, MATCH($B$1, resultados!$A$1:$ZZ$1, 0))</f>
        <v/>
      </c>
      <c r="B563">
        <f>INDEX(resultados!$A$2:$ZZ$2614, 557, MATCH($B$2, resultados!$A$1:$ZZ$1, 0))</f>
        <v/>
      </c>
      <c r="C563">
        <f>INDEX(resultados!$A$2:$ZZ$2614, 557, MATCH($B$3, resultados!$A$1:$ZZ$1, 0))</f>
        <v/>
      </c>
    </row>
    <row r="564">
      <c r="A564">
        <f>INDEX(resultados!$A$2:$ZZ$2614, 558, MATCH($B$1, resultados!$A$1:$ZZ$1, 0))</f>
        <v/>
      </c>
      <c r="B564">
        <f>INDEX(resultados!$A$2:$ZZ$2614, 558, MATCH($B$2, resultados!$A$1:$ZZ$1, 0))</f>
        <v/>
      </c>
      <c r="C564">
        <f>INDEX(resultados!$A$2:$ZZ$2614, 558, MATCH($B$3, resultados!$A$1:$ZZ$1, 0))</f>
        <v/>
      </c>
    </row>
    <row r="565">
      <c r="A565">
        <f>INDEX(resultados!$A$2:$ZZ$2614, 559, MATCH($B$1, resultados!$A$1:$ZZ$1, 0))</f>
        <v/>
      </c>
      <c r="B565">
        <f>INDEX(resultados!$A$2:$ZZ$2614, 559, MATCH($B$2, resultados!$A$1:$ZZ$1, 0))</f>
        <v/>
      </c>
      <c r="C565">
        <f>INDEX(resultados!$A$2:$ZZ$2614, 559, MATCH($B$3, resultados!$A$1:$ZZ$1, 0))</f>
        <v/>
      </c>
    </row>
    <row r="566">
      <c r="A566">
        <f>INDEX(resultados!$A$2:$ZZ$2614, 560, MATCH($B$1, resultados!$A$1:$ZZ$1, 0))</f>
        <v/>
      </c>
      <c r="B566">
        <f>INDEX(resultados!$A$2:$ZZ$2614, 560, MATCH($B$2, resultados!$A$1:$ZZ$1, 0))</f>
        <v/>
      </c>
      <c r="C566">
        <f>INDEX(resultados!$A$2:$ZZ$2614, 560, MATCH($B$3, resultados!$A$1:$ZZ$1, 0))</f>
        <v/>
      </c>
    </row>
    <row r="567">
      <c r="A567">
        <f>INDEX(resultados!$A$2:$ZZ$2614, 561, MATCH($B$1, resultados!$A$1:$ZZ$1, 0))</f>
        <v/>
      </c>
      <c r="B567">
        <f>INDEX(resultados!$A$2:$ZZ$2614, 561, MATCH($B$2, resultados!$A$1:$ZZ$1, 0))</f>
        <v/>
      </c>
      <c r="C567">
        <f>INDEX(resultados!$A$2:$ZZ$2614, 561, MATCH($B$3, resultados!$A$1:$ZZ$1, 0))</f>
        <v/>
      </c>
    </row>
    <row r="568">
      <c r="A568">
        <f>INDEX(resultados!$A$2:$ZZ$2614, 562, MATCH($B$1, resultados!$A$1:$ZZ$1, 0))</f>
        <v/>
      </c>
      <c r="B568">
        <f>INDEX(resultados!$A$2:$ZZ$2614, 562, MATCH($B$2, resultados!$A$1:$ZZ$1, 0))</f>
        <v/>
      </c>
      <c r="C568">
        <f>INDEX(resultados!$A$2:$ZZ$2614, 562, MATCH($B$3, resultados!$A$1:$ZZ$1, 0))</f>
        <v/>
      </c>
    </row>
    <row r="569">
      <c r="A569">
        <f>INDEX(resultados!$A$2:$ZZ$2614, 563, MATCH($B$1, resultados!$A$1:$ZZ$1, 0))</f>
        <v/>
      </c>
      <c r="B569">
        <f>INDEX(resultados!$A$2:$ZZ$2614, 563, MATCH($B$2, resultados!$A$1:$ZZ$1, 0))</f>
        <v/>
      </c>
      <c r="C569">
        <f>INDEX(resultados!$A$2:$ZZ$2614, 563, MATCH($B$3, resultados!$A$1:$ZZ$1, 0))</f>
        <v/>
      </c>
    </row>
    <row r="570">
      <c r="A570">
        <f>INDEX(resultados!$A$2:$ZZ$2614, 564, MATCH($B$1, resultados!$A$1:$ZZ$1, 0))</f>
        <v/>
      </c>
      <c r="B570">
        <f>INDEX(resultados!$A$2:$ZZ$2614, 564, MATCH($B$2, resultados!$A$1:$ZZ$1, 0))</f>
        <v/>
      </c>
      <c r="C570">
        <f>INDEX(resultados!$A$2:$ZZ$2614, 564, MATCH($B$3, resultados!$A$1:$ZZ$1, 0))</f>
        <v/>
      </c>
    </row>
    <row r="571">
      <c r="A571">
        <f>INDEX(resultados!$A$2:$ZZ$2614, 565, MATCH($B$1, resultados!$A$1:$ZZ$1, 0))</f>
        <v/>
      </c>
      <c r="B571">
        <f>INDEX(resultados!$A$2:$ZZ$2614, 565, MATCH($B$2, resultados!$A$1:$ZZ$1, 0))</f>
        <v/>
      </c>
      <c r="C571">
        <f>INDEX(resultados!$A$2:$ZZ$2614, 565, MATCH($B$3, resultados!$A$1:$ZZ$1, 0))</f>
        <v/>
      </c>
    </row>
    <row r="572">
      <c r="A572">
        <f>INDEX(resultados!$A$2:$ZZ$2614, 566, MATCH($B$1, resultados!$A$1:$ZZ$1, 0))</f>
        <v/>
      </c>
      <c r="B572">
        <f>INDEX(resultados!$A$2:$ZZ$2614, 566, MATCH($B$2, resultados!$A$1:$ZZ$1, 0))</f>
        <v/>
      </c>
      <c r="C572">
        <f>INDEX(resultados!$A$2:$ZZ$2614, 566, MATCH($B$3, resultados!$A$1:$ZZ$1, 0))</f>
        <v/>
      </c>
    </row>
    <row r="573">
      <c r="A573">
        <f>INDEX(resultados!$A$2:$ZZ$2614, 567, MATCH($B$1, resultados!$A$1:$ZZ$1, 0))</f>
        <v/>
      </c>
      <c r="B573">
        <f>INDEX(resultados!$A$2:$ZZ$2614, 567, MATCH($B$2, resultados!$A$1:$ZZ$1, 0))</f>
        <v/>
      </c>
      <c r="C573">
        <f>INDEX(resultados!$A$2:$ZZ$2614, 567, MATCH($B$3, resultados!$A$1:$ZZ$1, 0))</f>
        <v/>
      </c>
    </row>
    <row r="574">
      <c r="A574">
        <f>INDEX(resultados!$A$2:$ZZ$2614, 568, MATCH($B$1, resultados!$A$1:$ZZ$1, 0))</f>
        <v/>
      </c>
      <c r="B574">
        <f>INDEX(resultados!$A$2:$ZZ$2614, 568, MATCH($B$2, resultados!$A$1:$ZZ$1, 0))</f>
        <v/>
      </c>
      <c r="C574">
        <f>INDEX(resultados!$A$2:$ZZ$2614, 568, MATCH($B$3, resultados!$A$1:$ZZ$1, 0))</f>
        <v/>
      </c>
    </row>
    <row r="575">
      <c r="A575">
        <f>INDEX(resultados!$A$2:$ZZ$2614, 569, MATCH($B$1, resultados!$A$1:$ZZ$1, 0))</f>
        <v/>
      </c>
      <c r="B575">
        <f>INDEX(resultados!$A$2:$ZZ$2614, 569, MATCH($B$2, resultados!$A$1:$ZZ$1, 0))</f>
        <v/>
      </c>
      <c r="C575">
        <f>INDEX(resultados!$A$2:$ZZ$2614, 569, MATCH($B$3, resultados!$A$1:$ZZ$1, 0))</f>
        <v/>
      </c>
    </row>
    <row r="576">
      <c r="A576">
        <f>INDEX(resultados!$A$2:$ZZ$2614, 570, MATCH($B$1, resultados!$A$1:$ZZ$1, 0))</f>
        <v/>
      </c>
      <c r="B576">
        <f>INDEX(resultados!$A$2:$ZZ$2614, 570, MATCH($B$2, resultados!$A$1:$ZZ$1, 0))</f>
        <v/>
      </c>
      <c r="C576">
        <f>INDEX(resultados!$A$2:$ZZ$2614, 570, MATCH($B$3, resultados!$A$1:$ZZ$1, 0))</f>
        <v/>
      </c>
    </row>
    <row r="577">
      <c r="A577">
        <f>INDEX(resultados!$A$2:$ZZ$2614, 571, MATCH($B$1, resultados!$A$1:$ZZ$1, 0))</f>
        <v/>
      </c>
      <c r="B577">
        <f>INDEX(resultados!$A$2:$ZZ$2614, 571, MATCH($B$2, resultados!$A$1:$ZZ$1, 0))</f>
        <v/>
      </c>
      <c r="C577">
        <f>INDEX(resultados!$A$2:$ZZ$2614, 571, MATCH($B$3, resultados!$A$1:$ZZ$1, 0))</f>
        <v/>
      </c>
    </row>
    <row r="578">
      <c r="A578">
        <f>INDEX(resultados!$A$2:$ZZ$2614, 572, MATCH($B$1, resultados!$A$1:$ZZ$1, 0))</f>
        <v/>
      </c>
      <c r="B578">
        <f>INDEX(resultados!$A$2:$ZZ$2614, 572, MATCH($B$2, resultados!$A$1:$ZZ$1, 0))</f>
        <v/>
      </c>
      <c r="C578">
        <f>INDEX(resultados!$A$2:$ZZ$2614, 572, MATCH($B$3, resultados!$A$1:$ZZ$1, 0))</f>
        <v/>
      </c>
    </row>
    <row r="579">
      <c r="A579">
        <f>INDEX(resultados!$A$2:$ZZ$2614, 573, MATCH($B$1, resultados!$A$1:$ZZ$1, 0))</f>
        <v/>
      </c>
      <c r="B579">
        <f>INDEX(resultados!$A$2:$ZZ$2614, 573, MATCH($B$2, resultados!$A$1:$ZZ$1, 0))</f>
        <v/>
      </c>
      <c r="C579">
        <f>INDEX(resultados!$A$2:$ZZ$2614, 573, MATCH($B$3, resultados!$A$1:$ZZ$1, 0))</f>
        <v/>
      </c>
    </row>
    <row r="580">
      <c r="A580">
        <f>INDEX(resultados!$A$2:$ZZ$2614, 574, MATCH($B$1, resultados!$A$1:$ZZ$1, 0))</f>
        <v/>
      </c>
      <c r="B580">
        <f>INDEX(resultados!$A$2:$ZZ$2614, 574, MATCH($B$2, resultados!$A$1:$ZZ$1, 0))</f>
        <v/>
      </c>
      <c r="C580">
        <f>INDEX(resultados!$A$2:$ZZ$2614, 574, MATCH($B$3, resultados!$A$1:$ZZ$1, 0))</f>
        <v/>
      </c>
    </row>
    <row r="581">
      <c r="A581">
        <f>INDEX(resultados!$A$2:$ZZ$2614, 575, MATCH($B$1, resultados!$A$1:$ZZ$1, 0))</f>
        <v/>
      </c>
      <c r="B581">
        <f>INDEX(resultados!$A$2:$ZZ$2614, 575, MATCH($B$2, resultados!$A$1:$ZZ$1, 0))</f>
        <v/>
      </c>
      <c r="C581">
        <f>INDEX(resultados!$A$2:$ZZ$2614, 575, MATCH($B$3, resultados!$A$1:$ZZ$1, 0))</f>
        <v/>
      </c>
    </row>
    <row r="582">
      <c r="A582">
        <f>INDEX(resultados!$A$2:$ZZ$2614, 576, MATCH($B$1, resultados!$A$1:$ZZ$1, 0))</f>
        <v/>
      </c>
      <c r="B582">
        <f>INDEX(resultados!$A$2:$ZZ$2614, 576, MATCH($B$2, resultados!$A$1:$ZZ$1, 0))</f>
        <v/>
      </c>
      <c r="C582">
        <f>INDEX(resultados!$A$2:$ZZ$2614, 576, MATCH($B$3, resultados!$A$1:$ZZ$1, 0))</f>
        <v/>
      </c>
    </row>
    <row r="583">
      <c r="A583">
        <f>INDEX(resultados!$A$2:$ZZ$2614, 577, MATCH($B$1, resultados!$A$1:$ZZ$1, 0))</f>
        <v/>
      </c>
      <c r="B583">
        <f>INDEX(resultados!$A$2:$ZZ$2614, 577, MATCH($B$2, resultados!$A$1:$ZZ$1, 0))</f>
        <v/>
      </c>
      <c r="C583">
        <f>INDEX(resultados!$A$2:$ZZ$2614, 577, MATCH($B$3, resultados!$A$1:$ZZ$1, 0))</f>
        <v/>
      </c>
    </row>
    <row r="584">
      <c r="A584">
        <f>INDEX(resultados!$A$2:$ZZ$2614, 578, MATCH($B$1, resultados!$A$1:$ZZ$1, 0))</f>
        <v/>
      </c>
      <c r="B584">
        <f>INDEX(resultados!$A$2:$ZZ$2614, 578, MATCH($B$2, resultados!$A$1:$ZZ$1, 0))</f>
        <v/>
      </c>
      <c r="C584">
        <f>INDEX(resultados!$A$2:$ZZ$2614, 578, MATCH($B$3, resultados!$A$1:$ZZ$1, 0))</f>
        <v/>
      </c>
    </row>
    <row r="585">
      <c r="A585">
        <f>INDEX(resultados!$A$2:$ZZ$2614, 579, MATCH($B$1, resultados!$A$1:$ZZ$1, 0))</f>
        <v/>
      </c>
      <c r="B585">
        <f>INDEX(resultados!$A$2:$ZZ$2614, 579, MATCH($B$2, resultados!$A$1:$ZZ$1, 0))</f>
        <v/>
      </c>
      <c r="C585">
        <f>INDEX(resultados!$A$2:$ZZ$2614, 579, MATCH($B$3, resultados!$A$1:$ZZ$1, 0))</f>
        <v/>
      </c>
    </row>
    <row r="586">
      <c r="A586">
        <f>INDEX(resultados!$A$2:$ZZ$2614, 580, MATCH($B$1, resultados!$A$1:$ZZ$1, 0))</f>
        <v/>
      </c>
      <c r="B586">
        <f>INDEX(resultados!$A$2:$ZZ$2614, 580, MATCH($B$2, resultados!$A$1:$ZZ$1, 0))</f>
        <v/>
      </c>
      <c r="C586">
        <f>INDEX(resultados!$A$2:$ZZ$2614, 580, MATCH($B$3, resultados!$A$1:$ZZ$1, 0))</f>
        <v/>
      </c>
    </row>
    <row r="587">
      <c r="A587">
        <f>INDEX(resultados!$A$2:$ZZ$2614, 581, MATCH($B$1, resultados!$A$1:$ZZ$1, 0))</f>
        <v/>
      </c>
      <c r="B587">
        <f>INDEX(resultados!$A$2:$ZZ$2614, 581, MATCH($B$2, resultados!$A$1:$ZZ$1, 0))</f>
        <v/>
      </c>
      <c r="C587">
        <f>INDEX(resultados!$A$2:$ZZ$2614, 581, MATCH($B$3, resultados!$A$1:$ZZ$1, 0))</f>
        <v/>
      </c>
    </row>
    <row r="588">
      <c r="A588">
        <f>INDEX(resultados!$A$2:$ZZ$2614, 582, MATCH($B$1, resultados!$A$1:$ZZ$1, 0))</f>
        <v/>
      </c>
      <c r="B588">
        <f>INDEX(resultados!$A$2:$ZZ$2614, 582, MATCH($B$2, resultados!$A$1:$ZZ$1, 0))</f>
        <v/>
      </c>
      <c r="C588">
        <f>INDEX(resultados!$A$2:$ZZ$2614, 582, MATCH($B$3, resultados!$A$1:$ZZ$1, 0))</f>
        <v/>
      </c>
    </row>
    <row r="589">
      <c r="A589">
        <f>INDEX(resultados!$A$2:$ZZ$2614, 583, MATCH($B$1, resultados!$A$1:$ZZ$1, 0))</f>
        <v/>
      </c>
      <c r="B589">
        <f>INDEX(resultados!$A$2:$ZZ$2614, 583, MATCH($B$2, resultados!$A$1:$ZZ$1, 0))</f>
        <v/>
      </c>
      <c r="C589">
        <f>INDEX(resultados!$A$2:$ZZ$2614, 583, MATCH($B$3, resultados!$A$1:$ZZ$1, 0))</f>
        <v/>
      </c>
    </row>
    <row r="590">
      <c r="A590">
        <f>INDEX(resultados!$A$2:$ZZ$2614, 584, MATCH($B$1, resultados!$A$1:$ZZ$1, 0))</f>
        <v/>
      </c>
      <c r="B590">
        <f>INDEX(resultados!$A$2:$ZZ$2614, 584, MATCH($B$2, resultados!$A$1:$ZZ$1, 0))</f>
        <v/>
      </c>
      <c r="C590">
        <f>INDEX(resultados!$A$2:$ZZ$2614, 584, MATCH($B$3, resultados!$A$1:$ZZ$1, 0))</f>
        <v/>
      </c>
    </row>
    <row r="591">
      <c r="A591">
        <f>INDEX(resultados!$A$2:$ZZ$2614, 585, MATCH($B$1, resultados!$A$1:$ZZ$1, 0))</f>
        <v/>
      </c>
      <c r="B591">
        <f>INDEX(resultados!$A$2:$ZZ$2614, 585, MATCH($B$2, resultados!$A$1:$ZZ$1, 0))</f>
        <v/>
      </c>
      <c r="C591">
        <f>INDEX(resultados!$A$2:$ZZ$2614, 585, MATCH($B$3, resultados!$A$1:$ZZ$1, 0))</f>
        <v/>
      </c>
    </row>
    <row r="592">
      <c r="A592">
        <f>INDEX(resultados!$A$2:$ZZ$2614, 586, MATCH($B$1, resultados!$A$1:$ZZ$1, 0))</f>
        <v/>
      </c>
      <c r="B592">
        <f>INDEX(resultados!$A$2:$ZZ$2614, 586, MATCH($B$2, resultados!$A$1:$ZZ$1, 0))</f>
        <v/>
      </c>
      <c r="C592">
        <f>INDEX(resultados!$A$2:$ZZ$2614, 586, MATCH($B$3, resultados!$A$1:$ZZ$1, 0))</f>
        <v/>
      </c>
    </row>
    <row r="593">
      <c r="A593">
        <f>INDEX(resultados!$A$2:$ZZ$2614, 587, MATCH($B$1, resultados!$A$1:$ZZ$1, 0))</f>
        <v/>
      </c>
      <c r="B593">
        <f>INDEX(resultados!$A$2:$ZZ$2614, 587, MATCH($B$2, resultados!$A$1:$ZZ$1, 0))</f>
        <v/>
      </c>
      <c r="C593">
        <f>INDEX(resultados!$A$2:$ZZ$2614, 587, MATCH($B$3, resultados!$A$1:$ZZ$1, 0))</f>
        <v/>
      </c>
    </row>
    <row r="594">
      <c r="A594">
        <f>INDEX(resultados!$A$2:$ZZ$2614, 588, MATCH($B$1, resultados!$A$1:$ZZ$1, 0))</f>
        <v/>
      </c>
      <c r="B594">
        <f>INDEX(resultados!$A$2:$ZZ$2614, 588, MATCH($B$2, resultados!$A$1:$ZZ$1, 0))</f>
        <v/>
      </c>
      <c r="C594">
        <f>INDEX(resultados!$A$2:$ZZ$2614, 588, MATCH($B$3, resultados!$A$1:$ZZ$1, 0))</f>
        <v/>
      </c>
    </row>
    <row r="595">
      <c r="A595">
        <f>INDEX(resultados!$A$2:$ZZ$2614, 589, MATCH($B$1, resultados!$A$1:$ZZ$1, 0))</f>
        <v/>
      </c>
      <c r="B595">
        <f>INDEX(resultados!$A$2:$ZZ$2614, 589, MATCH($B$2, resultados!$A$1:$ZZ$1, 0))</f>
        <v/>
      </c>
      <c r="C595">
        <f>INDEX(resultados!$A$2:$ZZ$2614, 589, MATCH($B$3, resultados!$A$1:$ZZ$1, 0))</f>
        <v/>
      </c>
    </row>
    <row r="596">
      <c r="A596">
        <f>INDEX(resultados!$A$2:$ZZ$2614, 590, MATCH($B$1, resultados!$A$1:$ZZ$1, 0))</f>
        <v/>
      </c>
      <c r="B596">
        <f>INDEX(resultados!$A$2:$ZZ$2614, 590, MATCH($B$2, resultados!$A$1:$ZZ$1, 0))</f>
        <v/>
      </c>
      <c r="C596">
        <f>INDEX(resultados!$A$2:$ZZ$2614, 590, MATCH($B$3, resultados!$A$1:$ZZ$1, 0))</f>
        <v/>
      </c>
    </row>
    <row r="597">
      <c r="A597">
        <f>INDEX(resultados!$A$2:$ZZ$2614, 591, MATCH($B$1, resultados!$A$1:$ZZ$1, 0))</f>
        <v/>
      </c>
      <c r="B597">
        <f>INDEX(resultados!$A$2:$ZZ$2614, 591, MATCH($B$2, resultados!$A$1:$ZZ$1, 0))</f>
        <v/>
      </c>
      <c r="C597">
        <f>INDEX(resultados!$A$2:$ZZ$2614, 591, MATCH($B$3, resultados!$A$1:$ZZ$1, 0))</f>
        <v/>
      </c>
    </row>
    <row r="598">
      <c r="A598">
        <f>INDEX(resultados!$A$2:$ZZ$2614, 592, MATCH($B$1, resultados!$A$1:$ZZ$1, 0))</f>
        <v/>
      </c>
      <c r="B598">
        <f>INDEX(resultados!$A$2:$ZZ$2614, 592, MATCH($B$2, resultados!$A$1:$ZZ$1, 0))</f>
        <v/>
      </c>
      <c r="C598">
        <f>INDEX(resultados!$A$2:$ZZ$2614, 592, MATCH($B$3, resultados!$A$1:$ZZ$1, 0))</f>
        <v/>
      </c>
    </row>
    <row r="599">
      <c r="A599">
        <f>INDEX(resultados!$A$2:$ZZ$2614, 593, MATCH($B$1, resultados!$A$1:$ZZ$1, 0))</f>
        <v/>
      </c>
      <c r="B599">
        <f>INDEX(resultados!$A$2:$ZZ$2614, 593, MATCH($B$2, resultados!$A$1:$ZZ$1, 0))</f>
        <v/>
      </c>
      <c r="C599">
        <f>INDEX(resultados!$A$2:$ZZ$2614, 593, MATCH($B$3, resultados!$A$1:$ZZ$1, 0))</f>
        <v/>
      </c>
    </row>
    <row r="600">
      <c r="A600">
        <f>INDEX(resultados!$A$2:$ZZ$2614, 594, MATCH($B$1, resultados!$A$1:$ZZ$1, 0))</f>
        <v/>
      </c>
      <c r="B600">
        <f>INDEX(resultados!$A$2:$ZZ$2614, 594, MATCH($B$2, resultados!$A$1:$ZZ$1, 0))</f>
        <v/>
      </c>
      <c r="C600">
        <f>INDEX(resultados!$A$2:$ZZ$2614, 594, MATCH($B$3, resultados!$A$1:$ZZ$1, 0))</f>
        <v/>
      </c>
    </row>
    <row r="601">
      <c r="A601">
        <f>INDEX(resultados!$A$2:$ZZ$2614, 595, MATCH($B$1, resultados!$A$1:$ZZ$1, 0))</f>
        <v/>
      </c>
      <c r="B601">
        <f>INDEX(resultados!$A$2:$ZZ$2614, 595, MATCH($B$2, resultados!$A$1:$ZZ$1, 0))</f>
        <v/>
      </c>
      <c r="C601">
        <f>INDEX(resultados!$A$2:$ZZ$2614, 595, MATCH($B$3, resultados!$A$1:$ZZ$1, 0))</f>
        <v/>
      </c>
    </row>
    <row r="602">
      <c r="A602">
        <f>INDEX(resultados!$A$2:$ZZ$2614, 596, MATCH($B$1, resultados!$A$1:$ZZ$1, 0))</f>
        <v/>
      </c>
      <c r="B602">
        <f>INDEX(resultados!$A$2:$ZZ$2614, 596, MATCH($B$2, resultados!$A$1:$ZZ$1, 0))</f>
        <v/>
      </c>
      <c r="C602">
        <f>INDEX(resultados!$A$2:$ZZ$2614, 596, MATCH($B$3, resultados!$A$1:$ZZ$1, 0))</f>
        <v/>
      </c>
    </row>
    <row r="603">
      <c r="A603">
        <f>INDEX(resultados!$A$2:$ZZ$2614, 597, MATCH($B$1, resultados!$A$1:$ZZ$1, 0))</f>
        <v/>
      </c>
      <c r="B603">
        <f>INDEX(resultados!$A$2:$ZZ$2614, 597, MATCH($B$2, resultados!$A$1:$ZZ$1, 0))</f>
        <v/>
      </c>
      <c r="C603">
        <f>INDEX(resultados!$A$2:$ZZ$2614, 597, MATCH($B$3, resultados!$A$1:$ZZ$1, 0))</f>
        <v/>
      </c>
    </row>
    <row r="604">
      <c r="A604">
        <f>INDEX(resultados!$A$2:$ZZ$2614, 598, MATCH($B$1, resultados!$A$1:$ZZ$1, 0))</f>
        <v/>
      </c>
      <c r="B604">
        <f>INDEX(resultados!$A$2:$ZZ$2614, 598, MATCH($B$2, resultados!$A$1:$ZZ$1, 0))</f>
        <v/>
      </c>
      <c r="C604">
        <f>INDEX(resultados!$A$2:$ZZ$2614, 598, MATCH($B$3, resultados!$A$1:$ZZ$1, 0))</f>
        <v/>
      </c>
    </row>
    <row r="605">
      <c r="A605">
        <f>INDEX(resultados!$A$2:$ZZ$2614, 599, MATCH($B$1, resultados!$A$1:$ZZ$1, 0))</f>
        <v/>
      </c>
      <c r="B605">
        <f>INDEX(resultados!$A$2:$ZZ$2614, 599, MATCH($B$2, resultados!$A$1:$ZZ$1, 0))</f>
        <v/>
      </c>
      <c r="C605">
        <f>INDEX(resultados!$A$2:$ZZ$2614, 599, MATCH($B$3, resultados!$A$1:$ZZ$1, 0))</f>
        <v/>
      </c>
    </row>
    <row r="606">
      <c r="A606">
        <f>INDEX(resultados!$A$2:$ZZ$2614, 600, MATCH($B$1, resultados!$A$1:$ZZ$1, 0))</f>
        <v/>
      </c>
      <c r="B606">
        <f>INDEX(resultados!$A$2:$ZZ$2614, 600, MATCH($B$2, resultados!$A$1:$ZZ$1, 0))</f>
        <v/>
      </c>
      <c r="C606">
        <f>INDEX(resultados!$A$2:$ZZ$2614, 600, MATCH($B$3, resultados!$A$1:$ZZ$1, 0))</f>
        <v/>
      </c>
    </row>
    <row r="607">
      <c r="A607">
        <f>INDEX(resultados!$A$2:$ZZ$2614, 601, MATCH($B$1, resultados!$A$1:$ZZ$1, 0))</f>
        <v/>
      </c>
      <c r="B607">
        <f>INDEX(resultados!$A$2:$ZZ$2614, 601, MATCH($B$2, resultados!$A$1:$ZZ$1, 0))</f>
        <v/>
      </c>
      <c r="C607">
        <f>INDEX(resultados!$A$2:$ZZ$2614, 601, MATCH($B$3, resultados!$A$1:$ZZ$1, 0))</f>
        <v/>
      </c>
    </row>
    <row r="608">
      <c r="A608">
        <f>INDEX(resultados!$A$2:$ZZ$2614, 602, MATCH($B$1, resultados!$A$1:$ZZ$1, 0))</f>
        <v/>
      </c>
      <c r="B608">
        <f>INDEX(resultados!$A$2:$ZZ$2614, 602, MATCH($B$2, resultados!$A$1:$ZZ$1, 0))</f>
        <v/>
      </c>
      <c r="C608">
        <f>INDEX(resultados!$A$2:$ZZ$2614, 602, MATCH($B$3, resultados!$A$1:$ZZ$1, 0))</f>
        <v/>
      </c>
    </row>
    <row r="609">
      <c r="A609">
        <f>INDEX(resultados!$A$2:$ZZ$2614, 603, MATCH($B$1, resultados!$A$1:$ZZ$1, 0))</f>
        <v/>
      </c>
      <c r="B609">
        <f>INDEX(resultados!$A$2:$ZZ$2614, 603, MATCH($B$2, resultados!$A$1:$ZZ$1, 0))</f>
        <v/>
      </c>
      <c r="C609">
        <f>INDEX(resultados!$A$2:$ZZ$2614, 603, MATCH($B$3, resultados!$A$1:$ZZ$1, 0))</f>
        <v/>
      </c>
    </row>
    <row r="610">
      <c r="A610">
        <f>INDEX(resultados!$A$2:$ZZ$2614, 604, MATCH($B$1, resultados!$A$1:$ZZ$1, 0))</f>
        <v/>
      </c>
      <c r="B610">
        <f>INDEX(resultados!$A$2:$ZZ$2614, 604, MATCH($B$2, resultados!$A$1:$ZZ$1, 0))</f>
        <v/>
      </c>
      <c r="C610">
        <f>INDEX(resultados!$A$2:$ZZ$2614, 604, MATCH($B$3, resultados!$A$1:$ZZ$1, 0))</f>
        <v/>
      </c>
    </row>
    <row r="611">
      <c r="A611">
        <f>INDEX(resultados!$A$2:$ZZ$2614, 605, MATCH($B$1, resultados!$A$1:$ZZ$1, 0))</f>
        <v/>
      </c>
      <c r="B611">
        <f>INDEX(resultados!$A$2:$ZZ$2614, 605, MATCH($B$2, resultados!$A$1:$ZZ$1, 0))</f>
        <v/>
      </c>
      <c r="C611">
        <f>INDEX(resultados!$A$2:$ZZ$2614, 605, MATCH($B$3, resultados!$A$1:$ZZ$1, 0))</f>
        <v/>
      </c>
    </row>
    <row r="612">
      <c r="A612">
        <f>INDEX(resultados!$A$2:$ZZ$2614, 606, MATCH($B$1, resultados!$A$1:$ZZ$1, 0))</f>
        <v/>
      </c>
      <c r="B612">
        <f>INDEX(resultados!$A$2:$ZZ$2614, 606, MATCH($B$2, resultados!$A$1:$ZZ$1, 0))</f>
        <v/>
      </c>
      <c r="C612">
        <f>INDEX(resultados!$A$2:$ZZ$2614, 606, MATCH($B$3, resultados!$A$1:$ZZ$1, 0))</f>
        <v/>
      </c>
    </row>
    <row r="613">
      <c r="A613">
        <f>INDEX(resultados!$A$2:$ZZ$2614, 607, MATCH($B$1, resultados!$A$1:$ZZ$1, 0))</f>
        <v/>
      </c>
      <c r="B613">
        <f>INDEX(resultados!$A$2:$ZZ$2614, 607, MATCH($B$2, resultados!$A$1:$ZZ$1, 0))</f>
        <v/>
      </c>
      <c r="C613">
        <f>INDEX(resultados!$A$2:$ZZ$2614, 607, MATCH($B$3, resultados!$A$1:$ZZ$1, 0))</f>
        <v/>
      </c>
    </row>
    <row r="614">
      <c r="A614">
        <f>INDEX(resultados!$A$2:$ZZ$2614, 608, MATCH($B$1, resultados!$A$1:$ZZ$1, 0))</f>
        <v/>
      </c>
      <c r="B614">
        <f>INDEX(resultados!$A$2:$ZZ$2614, 608, MATCH($B$2, resultados!$A$1:$ZZ$1, 0))</f>
        <v/>
      </c>
      <c r="C614">
        <f>INDEX(resultados!$A$2:$ZZ$2614, 608, MATCH($B$3, resultados!$A$1:$ZZ$1, 0))</f>
        <v/>
      </c>
    </row>
    <row r="615">
      <c r="A615">
        <f>INDEX(resultados!$A$2:$ZZ$2614, 609, MATCH($B$1, resultados!$A$1:$ZZ$1, 0))</f>
        <v/>
      </c>
      <c r="B615">
        <f>INDEX(resultados!$A$2:$ZZ$2614, 609, MATCH($B$2, resultados!$A$1:$ZZ$1, 0))</f>
        <v/>
      </c>
      <c r="C615">
        <f>INDEX(resultados!$A$2:$ZZ$2614, 609, MATCH($B$3, resultados!$A$1:$ZZ$1, 0))</f>
        <v/>
      </c>
    </row>
    <row r="616">
      <c r="A616">
        <f>INDEX(resultados!$A$2:$ZZ$2614, 610, MATCH($B$1, resultados!$A$1:$ZZ$1, 0))</f>
        <v/>
      </c>
      <c r="B616">
        <f>INDEX(resultados!$A$2:$ZZ$2614, 610, MATCH($B$2, resultados!$A$1:$ZZ$1, 0))</f>
        <v/>
      </c>
      <c r="C616">
        <f>INDEX(resultados!$A$2:$ZZ$2614, 610, MATCH($B$3, resultados!$A$1:$ZZ$1, 0))</f>
        <v/>
      </c>
    </row>
    <row r="617">
      <c r="A617">
        <f>INDEX(resultados!$A$2:$ZZ$2614, 611, MATCH($B$1, resultados!$A$1:$ZZ$1, 0))</f>
        <v/>
      </c>
      <c r="B617">
        <f>INDEX(resultados!$A$2:$ZZ$2614, 611, MATCH($B$2, resultados!$A$1:$ZZ$1, 0))</f>
        <v/>
      </c>
      <c r="C617">
        <f>INDEX(resultados!$A$2:$ZZ$2614, 611, MATCH($B$3, resultados!$A$1:$ZZ$1, 0))</f>
        <v/>
      </c>
    </row>
    <row r="618">
      <c r="A618">
        <f>INDEX(resultados!$A$2:$ZZ$2614, 612, MATCH($B$1, resultados!$A$1:$ZZ$1, 0))</f>
        <v/>
      </c>
      <c r="B618">
        <f>INDEX(resultados!$A$2:$ZZ$2614, 612, MATCH($B$2, resultados!$A$1:$ZZ$1, 0))</f>
        <v/>
      </c>
      <c r="C618">
        <f>INDEX(resultados!$A$2:$ZZ$2614, 612, MATCH($B$3, resultados!$A$1:$ZZ$1, 0))</f>
        <v/>
      </c>
    </row>
    <row r="619">
      <c r="A619">
        <f>INDEX(resultados!$A$2:$ZZ$2614, 613, MATCH($B$1, resultados!$A$1:$ZZ$1, 0))</f>
        <v/>
      </c>
      <c r="B619">
        <f>INDEX(resultados!$A$2:$ZZ$2614, 613, MATCH($B$2, resultados!$A$1:$ZZ$1, 0))</f>
        <v/>
      </c>
      <c r="C619">
        <f>INDEX(resultados!$A$2:$ZZ$2614, 613, MATCH($B$3, resultados!$A$1:$ZZ$1, 0))</f>
        <v/>
      </c>
    </row>
    <row r="620">
      <c r="A620">
        <f>INDEX(resultados!$A$2:$ZZ$2614, 614, MATCH($B$1, resultados!$A$1:$ZZ$1, 0))</f>
        <v/>
      </c>
      <c r="B620">
        <f>INDEX(resultados!$A$2:$ZZ$2614, 614, MATCH($B$2, resultados!$A$1:$ZZ$1, 0))</f>
        <v/>
      </c>
      <c r="C620">
        <f>INDEX(resultados!$A$2:$ZZ$2614, 614, MATCH($B$3, resultados!$A$1:$ZZ$1, 0))</f>
        <v/>
      </c>
    </row>
    <row r="621">
      <c r="A621">
        <f>INDEX(resultados!$A$2:$ZZ$2614, 615, MATCH($B$1, resultados!$A$1:$ZZ$1, 0))</f>
        <v/>
      </c>
      <c r="B621">
        <f>INDEX(resultados!$A$2:$ZZ$2614, 615, MATCH($B$2, resultados!$A$1:$ZZ$1, 0))</f>
        <v/>
      </c>
      <c r="C621">
        <f>INDEX(resultados!$A$2:$ZZ$2614, 615, MATCH($B$3, resultados!$A$1:$ZZ$1, 0))</f>
        <v/>
      </c>
    </row>
    <row r="622">
      <c r="A622">
        <f>INDEX(resultados!$A$2:$ZZ$2614, 616, MATCH($B$1, resultados!$A$1:$ZZ$1, 0))</f>
        <v/>
      </c>
      <c r="B622">
        <f>INDEX(resultados!$A$2:$ZZ$2614, 616, MATCH($B$2, resultados!$A$1:$ZZ$1, 0))</f>
        <v/>
      </c>
      <c r="C622">
        <f>INDEX(resultados!$A$2:$ZZ$2614, 616, MATCH($B$3, resultados!$A$1:$ZZ$1, 0))</f>
        <v/>
      </c>
    </row>
    <row r="623">
      <c r="A623">
        <f>INDEX(resultados!$A$2:$ZZ$2614, 617, MATCH($B$1, resultados!$A$1:$ZZ$1, 0))</f>
        <v/>
      </c>
      <c r="B623">
        <f>INDEX(resultados!$A$2:$ZZ$2614, 617, MATCH($B$2, resultados!$A$1:$ZZ$1, 0))</f>
        <v/>
      </c>
      <c r="C623">
        <f>INDEX(resultados!$A$2:$ZZ$2614, 617, MATCH($B$3, resultados!$A$1:$ZZ$1, 0))</f>
        <v/>
      </c>
    </row>
    <row r="624">
      <c r="A624">
        <f>INDEX(resultados!$A$2:$ZZ$2614, 618, MATCH($B$1, resultados!$A$1:$ZZ$1, 0))</f>
        <v/>
      </c>
      <c r="B624">
        <f>INDEX(resultados!$A$2:$ZZ$2614, 618, MATCH($B$2, resultados!$A$1:$ZZ$1, 0))</f>
        <v/>
      </c>
      <c r="C624">
        <f>INDEX(resultados!$A$2:$ZZ$2614, 618, MATCH($B$3, resultados!$A$1:$ZZ$1, 0))</f>
        <v/>
      </c>
    </row>
    <row r="625">
      <c r="A625">
        <f>INDEX(resultados!$A$2:$ZZ$2614, 619, MATCH($B$1, resultados!$A$1:$ZZ$1, 0))</f>
        <v/>
      </c>
      <c r="B625">
        <f>INDEX(resultados!$A$2:$ZZ$2614, 619, MATCH($B$2, resultados!$A$1:$ZZ$1, 0))</f>
        <v/>
      </c>
      <c r="C625">
        <f>INDEX(resultados!$A$2:$ZZ$2614, 619, MATCH($B$3, resultados!$A$1:$ZZ$1, 0))</f>
        <v/>
      </c>
    </row>
    <row r="626">
      <c r="A626">
        <f>INDEX(resultados!$A$2:$ZZ$2614, 620, MATCH($B$1, resultados!$A$1:$ZZ$1, 0))</f>
        <v/>
      </c>
      <c r="B626">
        <f>INDEX(resultados!$A$2:$ZZ$2614, 620, MATCH($B$2, resultados!$A$1:$ZZ$1, 0))</f>
        <v/>
      </c>
      <c r="C626">
        <f>INDEX(resultados!$A$2:$ZZ$2614, 620, MATCH($B$3, resultados!$A$1:$ZZ$1, 0))</f>
        <v/>
      </c>
    </row>
    <row r="627">
      <c r="A627">
        <f>INDEX(resultados!$A$2:$ZZ$2614, 621, MATCH($B$1, resultados!$A$1:$ZZ$1, 0))</f>
        <v/>
      </c>
      <c r="B627">
        <f>INDEX(resultados!$A$2:$ZZ$2614, 621, MATCH($B$2, resultados!$A$1:$ZZ$1, 0))</f>
        <v/>
      </c>
      <c r="C627">
        <f>INDEX(resultados!$A$2:$ZZ$2614, 621, MATCH($B$3, resultados!$A$1:$ZZ$1, 0))</f>
        <v/>
      </c>
    </row>
    <row r="628">
      <c r="A628">
        <f>INDEX(resultados!$A$2:$ZZ$2614, 622, MATCH($B$1, resultados!$A$1:$ZZ$1, 0))</f>
        <v/>
      </c>
      <c r="B628">
        <f>INDEX(resultados!$A$2:$ZZ$2614, 622, MATCH($B$2, resultados!$A$1:$ZZ$1, 0))</f>
        <v/>
      </c>
      <c r="C628">
        <f>INDEX(resultados!$A$2:$ZZ$2614, 622, MATCH($B$3, resultados!$A$1:$ZZ$1, 0))</f>
        <v/>
      </c>
    </row>
    <row r="629">
      <c r="A629">
        <f>INDEX(resultados!$A$2:$ZZ$2614, 623, MATCH($B$1, resultados!$A$1:$ZZ$1, 0))</f>
        <v/>
      </c>
      <c r="B629">
        <f>INDEX(resultados!$A$2:$ZZ$2614, 623, MATCH($B$2, resultados!$A$1:$ZZ$1, 0))</f>
        <v/>
      </c>
      <c r="C629">
        <f>INDEX(resultados!$A$2:$ZZ$2614, 623, MATCH($B$3, resultados!$A$1:$ZZ$1, 0))</f>
        <v/>
      </c>
    </row>
    <row r="630">
      <c r="A630">
        <f>INDEX(resultados!$A$2:$ZZ$2614, 624, MATCH($B$1, resultados!$A$1:$ZZ$1, 0))</f>
        <v/>
      </c>
      <c r="B630">
        <f>INDEX(resultados!$A$2:$ZZ$2614, 624, MATCH($B$2, resultados!$A$1:$ZZ$1, 0))</f>
        <v/>
      </c>
      <c r="C630">
        <f>INDEX(resultados!$A$2:$ZZ$2614, 624, MATCH($B$3, resultados!$A$1:$ZZ$1, 0))</f>
        <v/>
      </c>
    </row>
    <row r="631">
      <c r="A631">
        <f>INDEX(resultados!$A$2:$ZZ$2614, 625, MATCH($B$1, resultados!$A$1:$ZZ$1, 0))</f>
        <v/>
      </c>
      <c r="B631">
        <f>INDEX(resultados!$A$2:$ZZ$2614, 625, MATCH($B$2, resultados!$A$1:$ZZ$1, 0))</f>
        <v/>
      </c>
      <c r="C631">
        <f>INDEX(resultados!$A$2:$ZZ$2614, 625, MATCH($B$3, resultados!$A$1:$ZZ$1, 0))</f>
        <v/>
      </c>
    </row>
    <row r="632">
      <c r="A632">
        <f>INDEX(resultados!$A$2:$ZZ$2614, 626, MATCH($B$1, resultados!$A$1:$ZZ$1, 0))</f>
        <v/>
      </c>
      <c r="B632">
        <f>INDEX(resultados!$A$2:$ZZ$2614, 626, MATCH($B$2, resultados!$A$1:$ZZ$1, 0))</f>
        <v/>
      </c>
      <c r="C632">
        <f>INDEX(resultados!$A$2:$ZZ$2614, 626, MATCH($B$3, resultados!$A$1:$ZZ$1, 0))</f>
        <v/>
      </c>
    </row>
    <row r="633">
      <c r="A633">
        <f>INDEX(resultados!$A$2:$ZZ$2614, 627, MATCH($B$1, resultados!$A$1:$ZZ$1, 0))</f>
        <v/>
      </c>
      <c r="B633">
        <f>INDEX(resultados!$A$2:$ZZ$2614, 627, MATCH($B$2, resultados!$A$1:$ZZ$1, 0))</f>
        <v/>
      </c>
      <c r="C633">
        <f>INDEX(resultados!$A$2:$ZZ$2614, 627, MATCH($B$3, resultados!$A$1:$ZZ$1, 0))</f>
        <v/>
      </c>
    </row>
    <row r="634">
      <c r="A634">
        <f>INDEX(resultados!$A$2:$ZZ$2614, 628, MATCH($B$1, resultados!$A$1:$ZZ$1, 0))</f>
        <v/>
      </c>
      <c r="B634">
        <f>INDEX(resultados!$A$2:$ZZ$2614, 628, MATCH($B$2, resultados!$A$1:$ZZ$1, 0))</f>
        <v/>
      </c>
      <c r="C634">
        <f>INDEX(resultados!$A$2:$ZZ$2614, 628, MATCH($B$3, resultados!$A$1:$ZZ$1, 0))</f>
        <v/>
      </c>
    </row>
    <row r="635">
      <c r="A635">
        <f>INDEX(resultados!$A$2:$ZZ$2614, 629, MATCH($B$1, resultados!$A$1:$ZZ$1, 0))</f>
        <v/>
      </c>
      <c r="B635">
        <f>INDEX(resultados!$A$2:$ZZ$2614, 629, MATCH($B$2, resultados!$A$1:$ZZ$1, 0))</f>
        <v/>
      </c>
      <c r="C635">
        <f>INDEX(resultados!$A$2:$ZZ$2614, 629, MATCH($B$3, resultados!$A$1:$ZZ$1, 0))</f>
        <v/>
      </c>
    </row>
    <row r="636">
      <c r="A636">
        <f>INDEX(resultados!$A$2:$ZZ$2614, 630, MATCH($B$1, resultados!$A$1:$ZZ$1, 0))</f>
        <v/>
      </c>
      <c r="B636">
        <f>INDEX(resultados!$A$2:$ZZ$2614, 630, MATCH($B$2, resultados!$A$1:$ZZ$1, 0))</f>
        <v/>
      </c>
      <c r="C636">
        <f>INDEX(resultados!$A$2:$ZZ$2614, 630, MATCH($B$3, resultados!$A$1:$ZZ$1, 0))</f>
        <v/>
      </c>
    </row>
    <row r="637">
      <c r="A637">
        <f>INDEX(resultados!$A$2:$ZZ$2614, 631, MATCH($B$1, resultados!$A$1:$ZZ$1, 0))</f>
        <v/>
      </c>
      <c r="B637">
        <f>INDEX(resultados!$A$2:$ZZ$2614, 631, MATCH($B$2, resultados!$A$1:$ZZ$1, 0))</f>
        <v/>
      </c>
      <c r="C637">
        <f>INDEX(resultados!$A$2:$ZZ$2614, 631, MATCH($B$3, resultados!$A$1:$ZZ$1, 0))</f>
        <v/>
      </c>
    </row>
    <row r="638">
      <c r="A638">
        <f>INDEX(resultados!$A$2:$ZZ$2614, 632, MATCH($B$1, resultados!$A$1:$ZZ$1, 0))</f>
        <v/>
      </c>
      <c r="B638">
        <f>INDEX(resultados!$A$2:$ZZ$2614, 632, MATCH($B$2, resultados!$A$1:$ZZ$1, 0))</f>
        <v/>
      </c>
      <c r="C638">
        <f>INDEX(resultados!$A$2:$ZZ$2614, 632, MATCH($B$3, resultados!$A$1:$ZZ$1, 0))</f>
        <v/>
      </c>
    </row>
    <row r="639">
      <c r="A639">
        <f>INDEX(resultados!$A$2:$ZZ$2614, 633, MATCH($B$1, resultados!$A$1:$ZZ$1, 0))</f>
        <v/>
      </c>
      <c r="B639">
        <f>INDEX(resultados!$A$2:$ZZ$2614, 633, MATCH($B$2, resultados!$A$1:$ZZ$1, 0))</f>
        <v/>
      </c>
      <c r="C639">
        <f>INDEX(resultados!$A$2:$ZZ$2614, 633, MATCH($B$3, resultados!$A$1:$ZZ$1, 0))</f>
        <v/>
      </c>
    </row>
    <row r="640">
      <c r="A640">
        <f>INDEX(resultados!$A$2:$ZZ$2614, 634, MATCH($B$1, resultados!$A$1:$ZZ$1, 0))</f>
        <v/>
      </c>
      <c r="B640">
        <f>INDEX(resultados!$A$2:$ZZ$2614, 634, MATCH($B$2, resultados!$A$1:$ZZ$1, 0))</f>
        <v/>
      </c>
      <c r="C640">
        <f>INDEX(resultados!$A$2:$ZZ$2614, 634, MATCH($B$3, resultados!$A$1:$ZZ$1, 0))</f>
        <v/>
      </c>
    </row>
    <row r="641">
      <c r="A641">
        <f>INDEX(resultados!$A$2:$ZZ$2614, 635, MATCH($B$1, resultados!$A$1:$ZZ$1, 0))</f>
        <v/>
      </c>
      <c r="B641">
        <f>INDEX(resultados!$A$2:$ZZ$2614, 635, MATCH($B$2, resultados!$A$1:$ZZ$1, 0))</f>
        <v/>
      </c>
      <c r="C641">
        <f>INDEX(resultados!$A$2:$ZZ$2614, 635, MATCH($B$3, resultados!$A$1:$ZZ$1, 0))</f>
        <v/>
      </c>
    </row>
    <row r="642">
      <c r="A642">
        <f>INDEX(resultados!$A$2:$ZZ$2614, 636, MATCH($B$1, resultados!$A$1:$ZZ$1, 0))</f>
        <v/>
      </c>
      <c r="B642">
        <f>INDEX(resultados!$A$2:$ZZ$2614, 636, MATCH($B$2, resultados!$A$1:$ZZ$1, 0))</f>
        <v/>
      </c>
      <c r="C642">
        <f>INDEX(resultados!$A$2:$ZZ$2614, 636, MATCH($B$3, resultados!$A$1:$ZZ$1, 0))</f>
        <v/>
      </c>
    </row>
    <row r="643">
      <c r="A643">
        <f>INDEX(resultados!$A$2:$ZZ$2614, 637, MATCH($B$1, resultados!$A$1:$ZZ$1, 0))</f>
        <v/>
      </c>
      <c r="B643">
        <f>INDEX(resultados!$A$2:$ZZ$2614, 637, MATCH($B$2, resultados!$A$1:$ZZ$1, 0))</f>
        <v/>
      </c>
      <c r="C643">
        <f>INDEX(resultados!$A$2:$ZZ$2614, 637, MATCH($B$3, resultados!$A$1:$ZZ$1, 0))</f>
        <v/>
      </c>
    </row>
    <row r="644">
      <c r="A644">
        <f>INDEX(resultados!$A$2:$ZZ$2614, 638, MATCH($B$1, resultados!$A$1:$ZZ$1, 0))</f>
        <v/>
      </c>
      <c r="B644">
        <f>INDEX(resultados!$A$2:$ZZ$2614, 638, MATCH($B$2, resultados!$A$1:$ZZ$1, 0))</f>
        <v/>
      </c>
      <c r="C644">
        <f>INDEX(resultados!$A$2:$ZZ$2614, 638, MATCH($B$3, resultados!$A$1:$ZZ$1, 0))</f>
        <v/>
      </c>
    </row>
    <row r="645">
      <c r="A645">
        <f>INDEX(resultados!$A$2:$ZZ$2614, 639, MATCH($B$1, resultados!$A$1:$ZZ$1, 0))</f>
        <v/>
      </c>
      <c r="B645">
        <f>INDEX(resultados!$A$2:$ZZ$2614, 639, MATCH($B$2, resultados!$A$1:$ZZ$1, 0))</f>
        <v/>
      </c>
      <c r="C645">
        <f>INDEX(resultados!$A$2:$ZZ$2614, 639, MATCH($B$3, resultados!$A$1:$ZZ$1, 0))</f>
        <v/>
      </c>
    </row>
    <row r="646">
      <c r="A646">
        <f>INDEX(resultados!$A$2:$ZZ$2614, 640, MATCH($B$1, resultados!$A$1:$ZZ$1, 0))</f>
        <v/>
      </c>
      <c r="B646">
        <f>INDEX(resultados!$A$2:$ZZ$2614, 640, MATCH($B$2, resultados!$A$1:$ZZ$1, 0))</f>
        <v/>
      </c>
      <c r="C646">
        <f>INDEX(resultados!$A$2:$ZZ$2614, 640, MATCH($B$3, resultados!$A$1:$ZZ$1, 0))</f>
        <v/>
      </c>
    </row>
    <row r="647">
      <c r="A647">
        <f>INDEX(resultados!$A$2:$ZZ$2614, 641, MATCH($B$1, resultados!$A$1:$ZZ$1, 0))</f>
        <v/>
      </c>
      <c r="B647">
        <f>INDEX(resultados!$A$2:$ZZ$2614, 641, MATCH($B$2, resultados!$A$1:$ZZ$1, 0))</f>
        <v/>
      </c>
      <c r="C647">
        <f>INDEX(resultados!$A$2:$ZZ$2614, 641, MATCH($B$3, resultados!$A$1:$ZZ$1, 0))</f>
        <v/>
      </c>
    </row>
    <row r="648">
      <c r="A648">
        <f>INDEX(resultados!$A$2:$ZZ$2614, 642, MATCH($B$1, resultados!$A$1:$ZZ$1, 0))</f>
        <v/>
      </c>
      <c r="B648">
        <f>INDEX(resultados!$A$2:$ZZ$2614, 642, MATCH($B$2, resultados!$A$1:$ZZ$1, 0))</f>
        <v/>
      </c>
      <c r="C648">
        <f>INDEX(resultados!$A$2:$ZZ$2614, 642, MATCH($B$3, resultados!$A$1:$ZZ$1, 0))</f>
        <v/>
      </c>
    </row>
    <row r="649">
      <c r="A649">
        <f>INDEX(resultados!$A$2:$ZZ$2614, 643, MATCH($B$1, resultados!$A$1:$ZZ$1, 0))</f>
        <v/>
      </c>
      <c r="B649">
        <f>INDEX(resultados!$A$2:$ZZ$2614, 643, MATCH($B$2, resultados!$A$1:$ZZ$1, 0))</f>
        <v/>
      </c>
      <c r="C649">
        <f>INDEX(resultados!$A$2:$ZZ$2614, 643, MATCH($B$3, resultados!$A$1:$ZZ$1, 0))</f>
        <v/>
      </c>
    </row>
    <row r="650">
      <c r="A650">
        <f>INDEX(resultados!$A$2:$ZZ$2614, 644, MATCH($B$1, resultados!$A$1:$ZZ$1, 0))</f>
        <v/>
      </c>
      <c r="B650">
        <f>INDEX(resultados!$A$2:$ZZ$2614, 644, MATCH($B$2, resultados!$A$1:$ZZ$1, 0))</f>
        <v/>
      </c>
      <c r="C650">
        <f>INDEX(resultados!$A$2:$ZZ$2614, 644, MATCH($B$3, resultados!$A$1:$ZZ$1, 0))</f>
        <v/>
      </c>
    </row>
    <row r="651">
      <c r="A651">
        <f>INDEX(resultados!$A$2:$ZZ$2614, 645, MATCH($B$1, resultados!$A$1:$ZZ$1, 0))</f>
        <v/>
      </c>
      <c r="B651">
        <f>INDEX(resultados!$A$2:$ZZ$2614, 645, MATCH($B$2, resultados!$A$1:$ZZ$1, 0))</f>
        <v/>
      </c>
      <c r="C651">
        <f>INDEX(resultados!$A$2:$ZZ$2614, 645, MATCH($B$3, resultados!$A$1:$ZZ$1, 0))</f>
        <v/>
      </c>
    </row>
    <row r="652">
      <c r="A652">
        <f>INDEX(resultados!$A$2:$ZZ$2614, 646, MATCH($B$1, resultados!$A$1:$ZZ$1, 0))</f>
        <v/>
      </c>
      <c r="B652">
        <f>INDEX(resultados!$A$2:$ZZ$2614, 646, MATCH($B$2, resultados!$A$1:$ZZ$1, 0))</f>
        <v/>
      </c>
      <c r="C652">
        <f>INDEX(resultados!$A$2:$ZZ$2614, 646, MATCH($B$3, resultados!$A$1:$ZZ$1, 0))</f>
        <v/>
      </c>
    </row>
    <row r="653">
      <c r="A653">
        <f>INDEX(resultados!$A$2:$ZZ$2614, 647, MATCH($B$1, resultados!$A$1:$ZZ$1, 0))</f>
        <v/>
      </c>
      <c r="B653">
        <f>INDEX(resultados!$A$2:$ZZ$2614, 647, MATCH($B$2, resultados!$A$1:$ZZ$1, 0))</f>
        <v/>
      </c>
      <c r="C653">
        <f>INDEX(resultados!$A$2:$ZZ$2614, 647, MATCH($B$3, resultados!$A$1:$ZZ$1, 0))</f>
        <v/>
      </c>
    </row>
    <row r="654">
      <c r="A654">
        <f>INDEX(resultados!$A$2:$ZZ$2614, 648, MATCH($B$1, resultados!$A$1:$ZZ$1, 0))</f>
        <v/>
      </c>
      <c r="B654">
        <f>INDEX(resultados!$A$2:$ZZ$2614, 648, MATCH($B$2, resultados!$A$1:$ZZ$1, 0))</f>
        <v/>
      </c>
      <c r="C654">
        <f>INDEX(resultados!$A$2:$ZZ$2614, 648, MATCH($B$3, resultados!$A$1:$ZZ$1, 0))</f>
        <v/>
      </c>
    </row>
    <row r="655">
      <c r="A655">
        <f>INDEX(resultados!$A$2:$ZZ$2614, 649, MATCH($B$1, resultados!$A$1:$ZZ$1, 0))</f>
        <v/>
      </c>
      <c r="B655">
        <f>INDEX(resultados!$A$2:$ZZ$2614, 649, MATCH($B$2, resultados!$A$1:$ZZ$1, 0))</f>
        <v/>
      </c>
      <c r="C655">
        <f>INDEX(resultados!$A$2:$ZZ$2614, 649, MATCH($B$3, resultados!$A$1:$ZZ$1, 0))</f>
        <v/>
      </c>
    </row>
    <row r="656">
      <c r="A656">
        <f>INDEX(resultados!$A$2:$ZZ$2614, 650, MATCH($B$1, resultados!$A$1:$ZZ$1, 0))</f>
        <v/>
      </c>
      <c r="B656">
        <f>INDEX(resultados!$A$2:$ZZ$2614, 650, MATCH($B$2, resultados!$A$1:$ZZ$1, 0))</f>
        <v/>
      </c>
      <c r="C656">
        <f>INDEX(resultados!$A$2:$ZZ$2614, 650, MATCH($B$3, resultados!$A$1:$ZZ$1, 0))</f>
        <v/>
      </c>
    </row>
    <row r="657">
      <c r="A657">
        <f>INDEX(resultados!$A$2:$ZZ$2614, 651, MATCH($B$1, resultados!$A$1:$ZZ$1, 0))</f>
        <v/>
      </c>
      <c r="B657">
        <f>INDEX(resultados!$A$2:$ZZ$2614, 651, MATCH($B$2, resultados!$A$1:$ZZ$1, 0))</f>
        <v/>
      </c>
      <c r="C657">
        <f>INDEX(resultados!$A$2:$ZZ$2614, 651, MATCH($B$3, resultados!$A$1:$ZZ$1, 0))</f>
        <v/>
      </c>
    </row>
    <row r="658">
      <c r="A658">
        <f>INDEX(resultados!$A$2:$ZZ$2614, 652, MATCH($B$1, resultados!$A$1:$ZZ$1, 0))</f>
        <v/>
      </c>
      <c r="B658">
        <f>INDEX(resultados!$A$2:$ZZ$2614, 652, MATCH($B$2, resultados!$A$1:$ZZ$1, 0))</f>
        <v/>
      </c>
      <c r="C658">
        <f>INDEX(resultados!$A$2:$ZZ$2614, 652, MATCH($B$3, resultados!$A$1:$ZZ$1, 0))</f>
        <v/>
      </c>
    </row>
    <row r="659">
      <c r="A659">
        <f>INDEX(resultados!$A$2:$ZZ$2614, 653, MATCH($B$1, resultados!$A$1:$ZZ$1, 0))</f>
        <v/>
      </c>
      <c r="B659">
        <f>INDEX(resultados!$A$2:$ZZ$2614, 653, MATCH($B$2, resultados!$A$1:$ZZ$1, 0))</f>
        <v/>
      </c>
      <c r="C659">
        <f>INDEX(resultados!$A$2:$ZZ$2614, 653, MATCH($B$3, resultados!$A$1:$ZZ$1, 0))</f>
        <v/>
      </c>
    </row>
    <row r="660">
      <c r="A660">
        <f>INDEX(resultados!$A$2:$ZZ$2614, 654, MATCH($B$1, resultados!$A$1:$ZZ$1, 0))</f>
        <v/>
      </c>
      <c r="B660">
        <f>INDEX(resultados!$A$2:$ZZ$2614, 654, MATCH($B$2, resultados!$A$1:$ZZ$1, 0))</f>
        <v/>
      </c>
      <c r="C660">
        <f>INDEX(resultados!$A$2:$ZZ$2614, 654, MATCH($B$3, resultados!$A$1:$ZZ$1, 0))</f>
        <v/>
      </c>
    </row>
    <row r="661">
      <c r="A661">
        <f>INDEX(resultados!$A$2:$ZZ$2614, 655, MATCH($B$1, resultados!$A$1:$ZZ$1, 0))</f>
        <v/>
      </c>
      <c r="B661">
        <f>INDEX(resultados!$A$2:$ZZ$2614, 655, MATCH($B$2, resultados!$A$1:$ZZ$1, 0))</f>
        <v/>
      </c>
      <c r="C661">
        <f>INDEX(resultados!$A$2:$ZZ$2614, 655, MATCH($B$3, resultados!$A$1:$ZZ$1, 0))</f>
        <v/>
      </c>
    </row>
    <row r="662">
      <c r="A662">
        <f>INDEX(resultados!$A$2:$ZZ$2614, 656, MATCH($B$1, resultados!$A$1:$ZZ$1, 0))</f>
        <v/>
      </c>
      <c r="B662">
        <f>INDEX(resultados!$A$2:$ZZ$2614, 656, MATCH($B$2, resultados!$A$1:$ZZ$1, 0))</f>
        <v/>
      </c>
      <c r="C662">
        <f>INDEX(resultados!$A$2:$ZZ$2614, 656, MATCH($B$3, resultados!$A$1:$ZZ$1, 0))</f>
        <v/>
      </c>
    </row>
    <row r="663">
      <c r="A663">
        <f>INDEX(resultados!$A$2:$ZZ$2614, 657, MATCH($B$1, resultados!$A$1:$ZZ$1, 0))</f>
        <v/>
      </c>
      <c r="B663">
        <f>INDEX(resultados!$A$2:$ZZ$2614, 657, MATCH($B$2, resultados!$A$1:$ZZ$1, 0))</f>
        <v/>
      </c>
      <c r="C663">
        <f>INDEX(resultados!$A$2:$ZZ$2614, 657, MATCH($B$3, resultados!$A$1:$ZZ$1, 0))</f>
        <v/>
      </c>
    </row>
    <row r="664">
      <c r="A664">
        <f>INDEX(resultados!$A$2:$ZZ$2614, 658, MATCH($B$1, resultados!$A$1:$ZZ$1, 0))</f>
        <v/>
      </c>
      <c r="B664">
        <f>INDEX(resultados!$A$2:$ZZ$2614, 658, MATCH($B$2, resultados!$A$1:$ZZ$1, 0))</f>
        <v/>
      </c>
      <c r="C664">
        <f>INDEX(resultados!$A$2:$ZZ$2614, 658, MATCH($B$3, resultados!$A$1:$ZZ$1, 0))</f>
        <v/>
      </c>
    </row>
    <row r="665">
      <c r="A665">
        <f>INDEX(resultados!$A$2:$ZZ$2614, 659, MATCH($B$1, resultados!$A$1:$ZZ$1, 0))</f>
        <v/>
      </c>
      <c r="B665">
        <f>INDEX(resultados!$A$2:$ZZ$2614, 659, MATCH($B$2, resultados!$A$1:$ZZ$1, 0))</f>
        <v/>
      </c>
      <c r="C665">
        <f>INDEX(resultados!$A$2:$ZZ$2614, 659, MATCH($B$3, resultados!$A$1:$ZZ$1, 0))</f>
        <v/>
      </c>
    </row>
    <row r="666">
      <c r="A666">
        <f>INDEX(resultados!$A$2:$ZZ$2614, 660, MATCH($B$1, resultados!$A$1:$ZZ$1, 0))</f>
        <v/>
      </c>
      <c r="B666">
        <f>INDEX(resultados!$A$2:$ZZ$2614, 660, MATCH($B$2, resultados!$A$1:$ZZ$1, 0))</f>
        <v/>
      </c>
      <c r="C666">
        <f>INDEX(resultados!$A$2:$ZZ$2614, 660, MATCH($B$3, resultados!$A$1:$ZZ$1, 0))</f>
        <v/>
      </c>
    </row>
    <row r="667">
      <c r="A667">
        <f>INDEX(resultados!$A$2:$ZZ$2614, 661, MATCH($B$1, resultados!$A$1:$ZZ$1, 0))</f>
        <v/>
      </c>
      <c r="B667">
        <f>INDEX(resultados!$A$2:$ZZ$2614, 661, MATCH($B$2, resultados!$A$1:$ZZ$1, 0))</f>
        <v/>
      </c>
      <c r="C667">
        <f>INDEX(resultados!$A$2:$ZZ$2614, 661, MATCH($B$3, resultados!$A$1:$ZZ$1, 0))</f>
        <v/>
      </c>
    </row>
    <row r="668">
      <c r="A668">
        <f>INDEX(resultados!$A$2:$ZZ$2614, 662, MATCH($B$1, resultados!$A$1:$ZZ$1, 0))</f>
        <v/>
      </c>
      <c r="B668">
        <f>INDEX(resultados!$A$2:$ZZ$2614, 662, MATCH($B$2, resultados!$A$1:$ZZ$1, 0))</f>
        <v/>
      </c>
      <c r="C668">
        <f>INDEX(resultados!$A$2:$ZZ$2614, 662, MATCH($B$3, resultados!$A$1:$ZZ$1, 0))</f>
        <v/>
      </c>
    </row>
    <row r="669">
      <c r="A669">
        <f>INDEX(resultados!$A$2:$ZZ$2614, 663, MATCH($B$1, resultados!$A$1:$ZZ$1, 0))</f>
        <v/>
      </c>
      <c r="B669">
        <f>INDEX(resultados!$A$2:$ZZ$2614, 663, MATCH($B$2, resultados!$A$1:$ZZ$1, 0))</f>
        <v/>
      </c>
      <c r="C669">
        <f>INDEX(resultados!$A$2:$ZZ$2614, 663, MATCH($B$3, resultados!$A$1:$ZZ$1, 0))</f>
        <v/>
      </c>
    </row>
    <row r="670">
      <c r="A670">
        <f>INDEX(resultados!$A$2:$ZZ$2614, 664, MATCH($B$1, resultados!$A$1:$ZZ$1, 0))</f>
        <v/>
      </c>
      <c r="B670">
        <f>INDEX(resultados!$A$2:$ZZ$2614, 664, MATCH($B$2, resultados!$A$1:$ZZ$1, 0))</f>
        <v/>
      </c>
      <c r="C670">
        <f>INDEX(resultados!$A$2:$ZZ$2614, 664, MATCH($B$3, resultados!$A$1:$ZZ$1, 0))</f>
        <v/>
      </c>
    </row>
    <row r="671">
      <c r="A671">
        <f>INDEX(resultados!$A$2:$ZZ$2614, 665, MATCH($B$1, resultados!$A$1:$ZZ$1, 0))</f>
        <v/>
      </c>
      <c r="B671">
        <f>INDEX(resultados!$A$2:$ZZ$2614, 665, MATCH($B$2, resultados!$A$1:$ZZ$1, 0))</f>
        <v/>
      </c>
      <c r="C671">
        <f>INDEX(resultados!$A$2:$ZZ$2614, 665, MATCH($B$3, resultados!$A$1:$ZZ$1, 0))</f>
        <v/>
      </c>
    </row>
    <row r="672">
      <c r="A672">
        <f>INDEX(resultados!$A$2:$ZZ$2614, 666, MATCH($B$1, resultados!$A$1:$ZZ$1, 0))</f>
        <v/>
      </c>
      <c r="B672">
        <f>INDEX(resultados!$A$2:$ZZ$2614, 666, MATCH($B$2, resultados!$A$1:$ZZ$1, 0))</f>
        <v/>
      </c>
      <c r="C672">
        <f>INDEX(resultados!$A$2:$ZZ$2614, 666, MATCH($B$3, resultados!$A$1:$ZZ$1, 0))</f>
        <v/>
      </c>
    </row>
    <row r="673">
      <c r="A673">
        <f>INDEX(resultados!$A$2:$ZZ$2614, 667, MATCH($B$1, resultados!$A$1:$ZZ$1, 0))</f>
        <v/>
      </c>
      <c r="B673">
        <f>INDEX(resultados!$A$2:$ZZ$2614, 667, MATCH($B$2, resultados!$A$1:$ZZ$1, 0))</f>
        <v/>
      </c>
      <c r="C673">
        <f>INDEX(resultados!$A$2:$ZZ$2614, 667, MATCH($B$3, resultados!$A$1:$ZZ$1, 0))</f>
        <v/>
      </c>
    </row>
    <row r="674">
      <c r="A674">
        <f>INDEX(resultados!$A$2:$ZZ$2614, 668, MATCH($B$1, resultados!$A$1:$ZZ$1, 0))</f>
        <v/>
      </c>
      <c r="B674">
        <f>INDEX(resultados!$A$2:$ZZ$2614, 668, MATCH($B$2, resultados!$A$1:$ZZ$1, 0))</f>
        <v/>
      </c>
      <c r="C674">
        <f>INDEX(resultados!$A$2:$ZZ$2614, 668, MATCH($B$3, resultados!$A$1:$ZZ$1, 0))</f>
        <v/>
      </c>
    </row>
    <row r="675">
      <c r="A675">
        <f>INDEX(resultados!$A$2:$ZZ$2614, 669, MATCH($B$1, resultados!$A$1:$ZZ$1, 0))</f>
        <v/>
      </c>
      <c r="B675">
        <f>INDEX(resultados!$A$2:$ZZ$2614, 669, MATCH($B$2, resultados!$A$1:$ZZ$1, 0))</f>
        <v/>
      </c>
      <c r="C675">
        <f>INDEX(resultados!$A$2:$ZZ$2614, 669, MATCH($B$3, resultados!$A$1:$ZZ$1, 0))</f>
        <v/>
      </c>
    </row>
    <row r="676">
      <c r="A676">
        <f>INDEX(resultados!$A$2:$ZZ$2614, 670, MATCH($B$1, resultados!$A$1:$ZZ$1, 0))</f>
        <v/>
      </c>
      <c r="B676">
        <f>INDEX(resultados!$A$2:$ZZ$2614, 670, MATCH($B$2, resultados!$A$1:$ZZ$1, 0))</f>
        <v/>
      </c>
      <c r="C676">
        <f>INDEX(resultados!$A$2:$ZZ$2614, 670, MATCH($B$3, resultados!$A$1:$ZZ$1, 0))</f>
        <v/>
      </c>
    </row>
    <row r="677">
      <c r="A677">
        <f>INDEX(resultados!$A$2:$ZZ$2614, 671, MATCH($B$1, resultados!$A$1:$ZZ$1, 0))</f>
        <v/>
      </c>
      <c r="B677">
        <f>INDEX(resultados!$A$2:$ZZ$2614, 671, MATCH($B$2, resultados!$A$1:$ZZ$1, 0))</f>
        <v/>
      </c>
      <c r="C677">
        <f>INDEX(resultados!$A$2:$ZZ$2614, 671, MATCH($B$3, resultados!$A$1:$ZZ$1, 0))</f>
        <v/>
      </c>
    </row>
    <row r="678">
      <c r="A678">
        <f>INDEX(resultados!$A$2:$ZZ$2614, 672, MATCH($B$1, resultados!$A$1:$ZZ$1, 0))</f>
        <v/>
      </c>
      <c r="B678">
        <f>INDEX(resultados!$A$2:$ZZ$2614, 672, MATCH($B$2, resultados!$A$1:$ZZ$1, 0))</f>
        <v/>
      </c>
      <c r="C678">
        <f>INDEX(resultados!$A$2:$ZZ$2614, 672, MATCH($B$3, resultados!$A$1:$ZZ$1, 0))</f>
        <v/>
      </c>
    </row>
    <row r="679">
      <c r="A679">
        <f>INDEX(resultados!$A$2:$ZZ$2614, 673, MATCH($B$1, resultados!$A$1:$ZZ$1, 0))</f>
        <v/>
      </c>
      <c r="B679">
        <f>INDEX(resultados!$A$2:$ZZ$2614, 673, MATCH($B$2, resultados!$A$1:$ZZ$1, 0))</f>
        <v/>
      </c>
      <c r="C679">
        <f>INDEX(resultados!$A$2:$ZZ$2614, 673, MATCH($B$3, resultados!$A$1:$ZZ$1, 0))</f>
        <v/>
      </c>
    </row>
    <row r="680">
      <c r="A680">
        <f>INDEX(resultados!$A$2:$ZZ$2614, 674, MATCH($B$1, resultados!$A$1:$ZZ$1, 0))</f>
        <v/>
      </c>
      <c r="B680">
        <f>INDEX(resultados!$A$2:$ZZ$2614, 674, MATCH($B$2, resultados!$A$1:$ZZ$1, 0))</f>
        <v/>
      </c>
      <c r="C680">
        <f>INDEX(resultados!$A$2:$ZZ$2614, 674, MATCH($B$3, resultados!$A$1:$ZZ$1, 0))</f>
        <v/>
      </c>
    </row>
    <row r="681">
      <c r="A681">
        <f>INDEX(resultados!$A$2:$ZZ$2614, 675, MATCH($B$1, resultados!$A$1:$ZZ$1, 0))</f>
        <v/>
      </c>
      <c r="B681">
        <f>INDEX(resultados!$A$2:$ZZ$2614, 675, MATCH($B$2, resultados!$A$1:$ZZ$1, 0))</f>
        <v/>
      </c>
      <c r="C681">
        <f>INDEX(resultados!$A$2:$ZZ$2614, 675, MATCH($B$3, resultados!$A$1:$ZZ$1, 0))</f>
        <v/>
      </c>
    </row>
    <row r="682">
      <c r="A682">
        <f>INDEX(resultados!$A$2:$ZZ$2614, 676, MATCH($B$1, resultados!$A$1:$ZZ$1, 0))</f>
        <v/>
      </c>
      <c r="B682">
        <f>INDEX(resultados!$A$2:$ZZ$2614, 676, MATCH($B$2, resultados!$A$1:$ZZ$1, 0))</f>
        <v/>
      </c>
      <c r="C682">
        <f>INDEX(resultados!$A$2:$ZZ$2614, 676, MATCH($B$3, resultados!$A$1:$ZZ$1, 0))</f>
        <v/>
      </c>
    </row>
    <row r="683">
      <c r="A683">
        <f>INDEX(resultados!$A$2:$ZZ$2614, 677, MATCH($B$1, resultados!$A$1:$ZZ$1, 0))</f>
        <v/>
      </c>
      <c r="B683">
        <f>INDEX(resultados!$A$2:$ZZ$2614, 677, MATCH($B$2, resultados!$A$1:$ZZ$1, 0))</f>
        <v/>
      </c>
      <c r="C683">
        <f>INDEX(resultados!$A$2:$ZZ$2614, 677, MATCH($B$3, resultados!$A$1:$ZZ$1, 0))</f>
        <v/>
      </c>
    </row>
    <row r="684">
      <c r="A684">
        <f>INDEX(resultados!$A$2:$ZZ$2614, 678, MATCH($B$1, resultados!$A$1:$ZZ$1, 0))</f>
        <v/>
      </c>
      <c r="B684">
        <f>INDEX(resultados!$A$2:$ZZ$2614, 678, MATCH($B$2, resultados!$A$1:$ZZ$1, 0))</f>
        <v/>
      </c>
      <c r="C684">
        <f>INDEX(resultados!$A$2:$ZZ$2614, 678, MATCH($B$3, resultados!$A$1:$ZZ$1, 0))</f>
        <v/>
      </c>
    </row>
    <row r="685">
      <c r="A685">
        <f>INDEX(resultados!$A$2:$ZZ$2614, 679, MATCH($B$1, resultados!$A$1:$ZZ$1, 0))</f>
        <v/>
      </c>
      <c r="B685">
        <f>INDEX(resultados!$A$2:$ZZ$2614, 679, MATCH($B$2, resultados!$A$1:$ZZ$1, 0))</f>
        <v/>
      </c>
      <c r="C685">
        <f>INDEX(resultados!$A$2:$ZZ$2614, 679, MATCH($B$3, resultados!$A$1:$ZZ$1, 0))</f>
        <v/>
      </c>
    </row>
    <row r="686">
      <c r="A686">
        <f>INDEX(resultados!$A$2:$ZZ$2614, 680, MATCH($B$1, resultados!$A$1:$ZZ$1, 0))</f>
        <v/>
      </c>
      <c r="B686">
        <f>INDEX(resultados!$A$2:$ZZ$2614, 680, MATCH($B$2, resultados!$A$1:$ZZ$1, 0))</f>
        <v/>
      </c>
      <c r="C686">
        <f>INDEX(resultados!$A$2:$ZZ$2614, 680, MATCH($B$3, resultados!$A$1:$ZZ$1, 0))</f>
        <v/>
      </c>
    </row>
    <row r="687">
      <c r="A687">
        <f>INDEX(resultados!$A$2:$ZZ$2614, 681, MATCH($B$1, resultados!$A$1:$ZZ$1, 0))</f>
        <v/>
      </c>
      <c r="B687">
        <f>INDEX(resultados!$A$2:$ZZ$2614, 681, MATCH($B$2, resultados!$A$1:$ZZ$1, 0))</f>
        <v/>
      </c>
      <c r="C687">
        <f>INDEX(resultados!$A$2:$ZZ$2614, 681, MATCH($B$3, resultados!$A$1:$ZZ$1, 0))</f>
        <v/>
      </c>
    </row>
    <row r="688">
      <c r="A688">
        <f>INDEX(resultados!$A$2:$ZZ$2614, 682, MATCH($B$1, resultados!$A$1:$ZZ$1, 0))</f>
        <v/>
      </c>
      <c r="B688">
        <f>INDEX(resultados!$A$2:$ZZ$2614, 682, MATCH($B$2, resultados!$A$1:$ZZ$1, 0))</f>
        <v/>
      </c>
      <c r="C688">
        <f>INDEX(resultados!$A$2:$ZZ$2614, 682, MATCH($B$3, resultados!$A$1:$ZZ$1, 0))</f>
        <v/>
      </c>
    </row>
    <row r="689">
      <c r="A689">
        <f>INDEX(resultados!$A$2:$ZZ$2614, 683, MATCH($B$1, resultados!$A$1:$ZZ$1, 0))</f>
        <v/>
      </c>
      <c r="B689">
        <f>INDEX(resultados!$A$2:$ZZ$2614, 683, MATCH($B$2, resultados!$A$1:$ZZ$1, 0))</f>
        <v/>
      </c>
      <c r="C689">
        <f>INDEX(resultados!$A$2:$ZZ$2614, 683, MATCH($B$3, resultados!$A$1:$ZZ$1, 0))</f>
        <v/>
      </c>
    </row>
    <row r="690">
      <c r="A690">
        <f>INDEX(resultados!$A$2:$ZZ$2614, 684, MATCH($B$1, resultados!$A$1:$ZZ$1, 0))</f>
        <v/>
      </c>
      <c r="B690">
        <f>INDEX(resultados!$A$2:$ZZ$2614, 684, MATCH($B$2, resultados!$A$1:$ZZ$1, 0))</f>
        <v/>
      </c>
      <c r="C690">
        <f>INDEX(resultados!$A$2:$ZZ$2614, 684, MATCH($B$3, resultados!$A$1:$ZZ$1, 0))</f>
        <v/>
      </c>
    </row>
    <row r="691">
      <c r="A691">
        <f>INDEX(resultados!$A$2:$ZZ$2614, 685, MATCH($B$1, resultados!$A$1:$ZZ$1, 0))</f>
        <v/>
      </c>
      <c r="B691">
        <f>INDEX(resultados!$A$2:$ZZ$2614, 685, MATCH($B$2, resultados!$A$1:$ZZ$1, 0))</f>
        <v/>
      </c>
      <c r="C691">
        <f>INDEX(resultados!$A$2:$ZZ$2614, 685, MATCH($B$3, resultados!$A$1:$ZZ$1, 0))</f>
        <v/>
      </c>
    </row>
    <row r="692">
      <c r="A692">
        <f>INDEX(resultados!$A$2:$ZZ$2614, 686, MATCH($B$1, resultados!$A$1:$ZZ$1, 0))</f>
        <v/>
      </c>
      <c r="B692">
        <f>INDEX(resultados!$A$2:$ZZ$2614, 686, MATCH($B$2, resultados!$A$1:$ZZ$1, 0))</f>
        <v/>
      </c>
      <c r="C692">
        <f>INDEX(resultados!$A$2:$ZZ$2614, 686, MATCH($B$3, resultados!$A$1:$ZZ$1, 0))</f>
        <v/>
      </c>
    </row>
    <row r="693">
      <c r="A693">
        <f>INDEX(resultados!$A$2:$ZZ$2614, 687, MATCH($B$1, resultados!$A$1:$ZZ$1, 0))</f>
        <v/>
      </c>
      <c r="B693">
        <f>INDEX(resultados!$A$2:$ZZ$2614, 687, MATCH($B$2, resultados!$A$1:$ZZ$1, 0))</f>
        <v/>
      </c>
      <c r="C693">
        <f>INDEX(resultados!$A$2:$ZZ$2614, 687, MATCH($B$3, resultados!$A$1:$ZZ$1, 0))</f>
        <v/>
      </c>
    </row>
    <row r="694">
      <c r="A694">
        <f>INDEX(resultados!$A$2:$ZZ$2614, 688, MATCH($B$1, resultados!$A$1:$ZZ$1, 0))</f>
        <v/>
      </c>
      <c r="B694">
        <f>INDEX(resultados!$A$2:$ZZ$2614, 688, MATCH($B$2, resultados!$A$1:$ZZ$1, 0))</f>
        <v/>
      </c>
      <c r="C694">
        <f>INDEX(resultados!$A$2:$ZZ$2614, 688, MATCH($B$3, resultados!$A$1:$ZZ$1, 0))</f>
        <v/>
      </c>
    </row>
    <row r="695">
      <c r="A695">
        <f>INDEX(resultados!$A$2:$ZZ$2614, 689, MATCH($B$1, resultados!$A$1:$ZZ$1, 0))</f>
        <v/>
      </c>
      <c r="B695">
        <f>INDEX(resultados!$A$2:$ZZ$2614, 689, MATCH($B$2, resultados!$A$1:$ZZ$1, 0))</f>
        <v/>
      </c>
      <c r="C695">
        <f>INDEX(resultados!$A$2:$ZZ$2614, 689, MATCH($B$3, resultados!$A$1:$ZZ$1, 0))</f>
        <v/>
      </c>
    </row>
    <row r="696">
      <c r="A696">
        <f>INDEX(resultados!$A$2:$ZZ$2614, 690, MATCH($B$1, resultados!$A$1:$ZZ$1, 0))</f>
        <v/>
      </c>
      <c r="B696">
        <f>INDEX(resultados!$A$2:$ZZ$2614, 690, MATCH($B$2, resultados!$A$1:$ZZ$1, 0))</f>
        <v/>
      </c>
      <c r="C696">
        <f>INDEX(resultados!$A$2:$ZZ$2614, 690, MATCH($B$3, resultados!$A$1:$ZZ$1, 0))</f>
        <v/>
      </c>
    </row>
    <row r="697">
      <c r="A697">
        <f>INDEX(resultados!$A$2:$ZZ$2614, 691, MATCH($B$1, resultados!$A$1:$ZZ$1, 0))</f>
        <v/>
      </c>
      <c r="B697">
        <f>INDEX(resultados!$A$2:$ZZ$2614, 691, MATCH($B$2, resultados!$A$1:$ZZ$1, 0))</f>
        <v/>
      </c>
      <c r="C697">
        <f>INDEX(resultados!$A$2:$ZZ$2614, 691, MATCH($B$3, resultados!$A$1:$ZZ$1, 0))</f>
        <v/>
      </c>
    </row>
    <row r="698">
      <c r="A698">
        <f>INDEX(resultados!$A$2:$ZZ$2614, 692, MATCH($B$1, resultados!$A$1:$ZZ$1, 0))</f>
        <v/>
      </c>
      <c r="B698">
        <f>INDEX(resultados!$A$2:$ZZ$2614, 692, MATCH($B$2, resultados!$A$1:$ZZ$1, 0))</f>
        <v/>
      </c>
      <c r="C698">
        <f>INDEX(resultados!$A$2:$ZZ$2614, 692, MATCH($B$3, resultados!$A$1:$ZZ$1, 0))</f>
        <v/>
      </c>
    </row>
    <row r="699">
      <c r="A699">
        <f>INDEX(resultados!$A$2:$ZZ$2614, 693, MATCH($B$1, resultados!$A$1:$ZZ$1, 0))</f>
        <v/>
      </c>
      <c r="B699">
        <f>INDEX(resultados!$A$2:$ZZ$2614, 693, MATCH($B$2, resultados!$A$1:$ZZ$1, 0))</f>
        <v/>
      </c>
      <c r="C699">
        <f>INDEX(resultados!$A$2:$ZZ$2614, 693, MATCH($B$3, resultados!$A$1:$ZZ$1, 0))</f>
        <v/>
      </c>
    </row>
    <row r="700">
      <c r="A700">
        <f>INDEX(resultados!$A$2:$ZZ$2614, 694, MATCH($B$1, resultados!$A$1:$ZZ$1, 0))</f>
        <v/>
      </c>
      <c r="B700">
        <f>INDEX(resultados!$A$2:$ZZ$2614, 694, MATCH($B$2, resultados!$A$1:$ZZ$1, 0))</f>
        <v/>
      </c>
      <c r="C700">
        <f>INDEX(resultados!$A$2:$ZZ$2614, 694, MATCH($B$3, resultados!$A$1:$ZZ$1, 0))</f>
        <v/>
      </c>
    </row>
    <row r="701">
      <c r="A701">
        <f>INDEX(resultados!$A$2:$ZZ$2614, 695, MATCH($B$1, resultados!$A$1:$ZZ$1, 0))</f>
        <v/>
      </c>
      <c r="B701">
        <f>INDEX(resultados!$A$2:$ZZ$2614, 695, MATCH($B$2, resultados!$A$1:$ZZ$1, 0))</f>
        <v/>
      </c>
      <c r="C701">
        <f>INDEX(resultados!$A$2:$ZZ$2614, 695, MATCH($B$3, resultados!$A$1:$ZZ$1, 0))</f>
        <v/>
      </c>
    </row>
    <row r="702">
      <c r="A702">
        <f>INDEX(resultados!$A$2:$ZZ$2614, 696, MATCH($B$1, resultados!$A$1:$ZZ$1, 0))</f>
        <v/>
      </c>
      <c r="B702">
        <f>INDEX(resultados!$A$2:$ZZ$2614, 696, MATCH($B$2, resultados!$A$1:$ZZ$1, 0))</f>
        <v/>
      </c>
      <c r="C702">
        <f>INDEX(resultados!$A$2:$ZZ$2614, 696, MATCH($B$3, resultados!$A$1:$ZZ$1, 0))</f>
        <v/>
      </c>
    </row>
    <row r="703">
      <c r="A703">
        <f>INDEX(resultados!$A$2:$ZZ$2614, 697, MATCH($B$1, resultados!$A$1:$ZZ$1, 0))</f>
        <v/>
      </c>
      <c r="B703">
        <f>INDEX(resultados!$A$2:$ZZ$2614, 697, MATCH($B$2, resultados!$A$1:$ZZ$1, 0))</f>
        <v/>
      </c>
      <c r="C703">
        <f>INDEX(resultados!$A$2:$ZZ$2614, 697, MATCH($B$3, resultados!$A$1:$ZZ$1, 0))</f>
        <v/>
      </c>
    </row>
    <row r="704">
      <c r="A704">
        <f>INDEX(resultados!$A$2:$ZZ$2614, 698, MATCH($B$1, resultados!$A$1:$ZZ$1, 0))</f>
        <v/>
      </c>
      <c r="B704">
        <f>INDEX(resultados!$A$2:$ZZ$2614, 698, MATCH($B$2, resultados!$A$1:$ZZ$1, 0))</f>
        <v/>
      </c>
      <c r="C704">
        <f>INDEX(resultados!$A$2:$ZZ$2614, 698, MATCH($B$3, resultados!$A$1:$ZZ$1, 0))</f>
        <v/>
      </c>
    </row>
    <row r="705">
      <c r="A705">
        <f>INDEX(resultados!$A$2:$ZZ$2614, 699, MATCH($B$1, resultados!$A$1:$ZZ$1, 0))</f>
        <v/>
      </c>
      <c r="B705">
        <f>INDEX(resultados!$A$2:$ZZ$2614, 699, MATCH($B$2, resultados!$A$1:$ZZ$1, 0))</f>
        <v/>
      </c>
      <c r="C705">
        <f>INDEX(resultados!$A$2:$ZZ$2614, 699, MATCH($B$3, resultados!$A$1:$ZZ$1, 0))</f>
        <v/>
      </c>
    </row>
    <row r="706">
      <c r="A706">
        <f>INDEX(resultados!$A$2:$ZZ$2614, 700, MATCH($B$1, resultados!$A$1:$ZZ$1, 0))</f>
        <v/>
      </c>
      <c r="B706">
        <f>INDEX(resultados!$A$2:$ZZ$2614, 700, MATCH($B$2, resultados!$A$1:$ZZ$1, 0))</f>
        <v/>
      </c>
      <c r="C706">
        <f>INDEX(resultados!$A$2:$ZZ$2614, 700, MATCH($B$3, resultados!$A$1:$ZZ$1, 0))</f>
        <v/>
      </c>
    </row>
    <row r="707">
      <c r="A707">
        <f>INDEX(resultados!$A$2:$ZZ$2614, 701, MATCH($B$1, resultados!$A$1:$ZZ$1, 0))</f>
        <v/>
      </c>
      <c r="B707">
        <f>INDEX(resultados!$A$2:$ZZ$2614, 701, MATCH($B$2, resultados!$A$1:$ZZ$1, 0))</f>
        <v/>
      </c>
      <c r="C707">
        <f>INDEX(resultados!$A$2:$ZZ$2614, 701, MATCH($B$3, resultados!$A$1:$ZZ$1, 0))</f>
        <v/>
      </c>
    </row>
    <row r="708">
      <c r="A708">
        <f>INDEX(resultados!$A$2:$ZZ$2614, 702, MATCH($B$1, resultados!$A$1:$ZZ$1, 0))</f>
        <v/>
      </c>
      <c r="B708">
        <f>INDEX(resultados!$A$2:$ZZ$2614, 702, MATCH($B$2, resultados!$A$1:$ZZ$1, 0))</f>
        <v/>
      </c>
      <c r="C708">
        <f>INDEX(resultados!$A$2:$ZZ$2614, 702, MATCH($B$3, resultados!$A$1:$ZZ$1, 0))</f>
        <v/>
      </c>
    </row>
    <row r="709">
      <c r="A709">
        <f>INDEX(resultados!$A$2:$ZZ$2614, 703, MATCH($B$1, resultados!$A$1:$ZZ$1, 0))</f>
        <v/>
      </c>
      <c r="B709">
        <f>INDEX(resultados!$A$2:$ZZ$2614, 703, MATCH($B$2, resultados!$A$1:$ZZ$1, 0))</f>
        <v/>
      </c>
      <c r="C709">
        <f>INDEX(resultados!$A$2:$ZZ$2614, 703, MATCH($B$3, resultados!$A$1:$ZZ$1, 0))</f>
        <v/>
      </c>
    </row>
    <row r="710">
      <c r="A710">
        <f>INDEX(resultados!$A$2:$ZZ$2614, 704, MATCH($B$1, resultados!$A$1:$ZZ$1, 0))</f>
        <v/>
      </c>
      <c r="B710">
        <f>INDEX(resultados!$A$2:$ZZ$2614, 704, MATCH($B$2, resultados!$A$1:$ZZ$1, 0))</f>
        <v/>
      </c>
      <c r="C710">
        <f>INDEX(resultados!$A$2:$ZZ$2614, 704, MATCH($B$3, resultados!$A$1:$ZZ$1, 0))</f>
        <v/>
      </c>
    </row>
    <row r="711">
      <c r="A711">
        <f>INDEX(resultados!$A$2:$ZZ$2614, 705, MATCH($B$1, resultados!$A$1:$ZZ$1, 0))</f>
        <v/>
      </c>
      <c r="B711">
        <f>INDEX(resultados!$A$2:$ZZ$2614, 705, MATCH($B$2, resultados!$A$1:$ZZ$1, 0))</f>
        <v/>
      </c>
      <c r="C711">
        <f>INDEX(resultados!$A$2:$ZZ$2614, 705, MATCH($B$3, resultados!$A$1:$ZZ$1, 0))</f>
        <v/>
      </c>
    </row>
    <row r="712">
      <c r="A712">
        <f>INDEX(resultados!$A$2:$ZZ$2614, 706, MATCH($B$1, resultados!$A$1:$ZZ$1, 0))</f>
        <v/>
      </c>
      <c r="B712">
        <f>INDEX(resultados!$A$2:$ZZ$2614, 706, MATCH($B$2, resultados!$A$1:$ZZ$1, 0))</f>
        <v/>
      </c>
      <c r="C712">
        <f>INDEX(resultados!$A$2:$ZZ$2614, 706, MATCH($B$3, resultados!$A$1:$ZZ$1, 0))</f>
        <v/>
      </c>
    </row>
    <row r="713">
      <c r="A713">
        <f>INDEX(resultados!$A$2:$ZZ$2614, 707, MATCH($B$1, resultados!$A$1:$ZZ$1, 0))</f>
        <v/>
      </c>
      <c r="B713">
        <f>INDEX(resultados!$A$2:$ZZ$2614, 707, MATCH($B$2, resultados!$A$1:$ZZ$1, 0))</f>
        <v/>
      </c>
      <c r="C713">
        <f>INDEX(resultados!$A$2:$ZZ$2614, 707, MATCH($B$3, resultados!$A$1:$ZZ$1, 0))</f>
        <v/>
      </c>
    </row>
    <row r="714">
      <c r="A714">
        <f>INDEX(resultados!$A$2:$ZZ$2614, 708, MATCH($B$1, resultados!$A$1:$ZZ$1, 0))</f>
        <v/>
      </c>
      <c r="B714">
        <f>INDEX(resultados!$A$2:$ZZ$2614, 708, MATCH($B$2, resultados!$A$1:$ZZ$1, 0))</f>
        <v/>
      </c>
      <c r="C714">
        <f>INDEX(resultados!$A$2:$ZZ$2614, 708, MATCH($B$3, resultados!$A$1:$ZZ$1, 0))</f>
        <v/>
      </c>
    </row>
    <row r="715">
      <c r="A715">
        <f>INDEX(resultados!$A$2:$ZZ$2614, 709, MATCH($B$1, resultados!$A$1:$ZZ$1, 0))</f>
        <v/>
      </c>
      <c r="B715">
        <f>INDEX(resultados!$A$2:$ZZ$2614, 709, MATCH($B$2, resultados!$A$1:$ZZ$1, 0))</f>
        <v/>
      </c>
      <c r="C715">
        <f>INDEX(resultados!$A$2:$ZZ$2614, 709, MATCH($B$3, resultados!$A$1:$ZZ$1, 0))</f>
        <v/>
      </c>
    </row>
    <row r="716">
      <c r="A716">
        <f>INDEX(resultados!$A$2:$ZZ$2614, 710, MATCH($B$1, resultados!$A$1:$ZZ$1, 0))</f>
        <v/>
      </c>
      <c r="B716">
        <f>INDEX(resultados!$A$2:$ZZ$2614, 710, MATCH($B$2, resultados!$A$1:$ZZ$1, 0))</f>
        <v/>
      </c>
      <c r="C716">
        <f>INDEX(resultados!$A$2:$ZZ$2614, 710, MATCH($B$3, resultados!$A$1:$ZZ$1, 0))</f>
        <v/>
      </c>
    </row>
    <row r="717">
      <c r="A717">
        <f>INDEX(resultados!$A$2:$ZZ$2614, 711, MATCH($B$1, resultados!$A$1:$ZZ$1, 0))</f>
        <v/>
      </c>
      <c r="B717">
        <f>INDEX(resultados!$A$2:$ZZ$2614, 711, MATCH($B$2, resultados!$A$1:$ZZ$1, 0))</f>
        <v/>
      </c>
      <c r="C717">
        <f>INDEX(resultados!$A$2:$ZZ$2614, 711, MATCH($B$3, resultados!$A$1:$ZZ$1, 0))</f>
        <v/>
      </c>
    </row>
    <row r="718">
      <c r="A718">
        <f>INDEX(resultados!$A$2:$ZZ$2614, 712, MATCH($B$1, resultados!$A$1:$ZZ$1, 0))</f>
        <v/>
      </c>
      <c r="B718">
        <f>INDEX(resultados!$A$2:$ZZ$2614, 712, MATCH($B$2, resultados!$A$1:$ZZ$1, 0))</f>
        <v/>
      </c>
      <c r="C718">
        <f>INDEX(resultados!$A$2:$ZZ$2614, 712, MATCH($B$3, resultados!$A$1:$ZZ$1, 0))</f>
        <v/>
      </c>
    </row>
    <row r="719">
      <c r="A719">
        <f>INDEX(resultados!$A$2:$ZZ$2614, 713, MATCH($B$1, resultados!$A$1:$ZZ$1, 0))</f>
        <v/>
      </c>
      <c r="B719">
        <f>INDEX(resultados!$A$2:$ZZ$2614, 713, MATCH($B$2, resultados!$A$1:$ZZ$1, 0))</f>
        <v/>
      </c>
      <c r="C719">
        <f>INDEX(resultados!$A$2:$ZZ$2614, 713, MATCH($B$3, resultados!$A$1:$ZZ$1, 0))</f>
        <v/>
      </c>
    </row>
    <row r="720">
      <c r="A720">
        <f>INDEX(resultados!$A$2:$ZZ$2614, 714, MATCH($B$1, resultados!$A$1:$ZZ$1, 0))</f>
        <v/>
      </c>
      <c r="B720">
        <f>INDEX(resultados!$A$2:$ZZ$2614, 714, MATCH($B$2, resultados!$A$1:$ZZ$1, 0))</f>
        <v/>
      </c>
      <c r="C720">
        <f>INDEX(resultados!$A$2:$ZZ$2614, 714, MATCH($B$3, resultados!$A$1:$ZZ$1, 0))</f>
        <v/>
      </c>
    </row>
    <row r="721">
      <c r="A721">
        <f>INDEX(resultados!$A$2:$ZZ$2614, 715, MATCH($B$1, resultados!$A$1:$ZZ$1, 0))</f>
        <v/>
      </c>
      <c r="B721">
        <f>INDEX(resultados!$A$2:$ZZ$2614, 715, MATCH($B$2, resultados!$A$1:$ZZ$1, 0))</f>
        <v/>
      </c>
      <c r="C721">
        <f>INDEX(resultados!$A$2:$ZZ$2614, 715, MATCH($B$3, resultados!$A$1:$ZZ$1, 0))</f>
        <v/>
      </c>
    </row>
    <row r="722">
      <c r="A722">
        <f>INDEX(resultados!$A$2:$ZZ$2614, 716, MATCH($B$1, resultados!$A$1:$ZZ$1, 0))</f>
        <v/>
      </c>
      <c r="B722">
        <f>INDEX(resultados!$A$2:$ZZ$2614, 716, MATCH($B$2, resultados!$A$1:$ZZ$1, 0))</f>
        <v/>
      </c>
      <c r="C722">
        <f>INDEX(resultados!$A$2:$ZZ$2614, 716, MATCH($B$3, resultados!$A$1:$ZZ$1, 0))</f>
        <v/>
      </c>
    </row>
    <row r="723">
      <c r="A723">
        <f>INDEX(resultados!$A$2:$ZZ$2614, 717, MATCH($B$1, resultados!$A$1:$ZZ$1, 0))</f>
        <v/>
      </c>
      <c r="B723">
        <f>INDEX(resultados!$A$2:$ZZ$2614, 717, MATCH($B$2, resultados!$A$1:$ZZ$1, 0))</f>
        <v/>
      </c>
      <c r="C723">
        <f>INDEX(resultados!$A$2:$ZZ$2614, 717, MATCH($B$3, resultados!$A$1:$ZZ$1, 0))</f>
        <v/>
      </c>
    </row>
    <row r="724">
      <c r="A724">
        <f>INDEX(resultados!$A$2:$ZZ$2614, 718, MATCH($B$1, resultados!$A$1:$ZZ$1, 0))</f>
        <v/>
      </c>
      <c r="B724">
        <f>INDEX(resultados!$A$2:$ZZ$2614, 718, MATCH($B$2, resultados!$A$1:$ZZ$1, 0))</f>
        <v/>
      </c>
      <c r="C724">
        <f>INDEX(resultados!$A$2:$ZZ$2614, 718, MATCH($B$3, resultados!$A$1:$ZZ$1, 0))</f>
        <v/>
      </c>
    </row>
    <row r="725">
      <c r="A725">
        <f>INDEX(resultados!$A$2:$ZZ$2614, 719, MATCH($B$1, resultados!$A$1:$ZZ$1, 0))</f>
        <v/>
      </c>
      <c r="B725">
        <f>INDEX(resultados!$A$2:$ZZ$2614, 719, MATCH($B$2, resultados!$A$1:$ZZ$1, 0))</f>
        <v/>
      </c>
      <c r="C725">
        <f>INDEX(resultados!$A$2:$ZZ$2614, 719, MATCH($B$3, resultados!$A$1:$ZZ$1, 0))</f>
        <v/>
      </c>
    </row>
    <row r="726">
      <c r="A726">
        <f>INDEX(resultados!$A$2:$ZZ$2614, 720, MATCH($B$1, resultados!$A$1:$ZZ$1, 0))</f>
        <v/>
      </c>
      <c r="B726">
        <f>INDEX(resultados!$A$2:$ZZ$2614, 720, MATCH($B$2, resultados!$A$1:$ZZ$1, 0))</f>
        <v/>
      </c>
      <c r="C726">
        <f>INDEX(resultados!$A$2:$ZZ$2614, 720, MATCH($B$3, resultados!$A$1:$ZZ$1, 0))</f>
        <v/>
      </c>
    </row>
    <row r="727">
      <c r="A727">
        <f>INDEX(resultados!$A$2:$ZZ$2614, 721, MATCH($B$1, resultados!$A$1:$ZZ$1, 0))</f>
        <v/>
      </c>
      <c r="B727">
        <f>INDEX(resultados!$A$2:$ZZ$2614, 721, MATCH($B$2, resultados!$A$1:$ZZ$1, 0))</f>
        <v/>
      </c>
      <c r="C727">
        <f>INDEX(resultados!$A$2:$ZZ$2614, 721, MATCH($B$3, resultados!$A$1:$ZZ$1, 0))</f>
        <v/>
      </c>
    </row>
    <row r="728">
      <c r="A728">
        <f>INDEX(resultados!$A$2:$ZZ$2614, 722, MATCH($B$1, resultados!$A$1:$ZZ$1, 0))</f>
        <v/>
      </c>
      <c r="B728">
        <f>INDEX(resultados!$A$2:$ZZ$2614, 722, MATCH($B$2, resultados!$A$1:$ZZ$1, 0))</f>
        <v/>
      </c>
      <c r="C728">
        <f>INDEX(resultados!$A$2:$ZZ$2614, 722, MATCH($B$3, resultados!$A$1:$ZZ$1, 0))</f>
        <v/>
      </c>
    </row>
    <row r="729">
      <c r="A729">
        <f>INDEX(resultados!$A$2:$ZZ$2614, 723, MATCH($B$1, resultados!$A$1:$ZZ$1, 0))</f>
        <v/>
      </c>
      <c r="B729">
        <f>INDEX(resultados!$A$2:$ZZ$2614, 723, MATCH($B$2, resultados!$A$1:$ZZ$1, 0))</f>
        <v/>
      </c>
      <c r="C729">
        <f>INDEX(resultados!$A$2:$ZZ$2614, 723, MATCH($B$3, resultados!$A$1:$ZZ$1, 0))</f>
        <v/>
      </c>
    </row>
    <row r="730">
      <c r="A730">
        <f>INDEX(resultados!$A$2:$ZZ$2614, 724, MATCH($B$1, resultados!$A$1:$ZZ$1, 0))</f>
        <v/>
      </c>
      <c r="B730">
        <f>INDEX(resultados!$A$2:$ZZ$2614, 724, MATCH($B$2, resultados!$A$1:$ZZ$1, 0))</f>
        <v/>
      </c>
      <c r="C730">
        <f>INDEX(resultados!$A$2:$ZZ$2614, 724, MATCH($B$3, resultados!$A$1:$ZZ$1, 0))</f>
        <v/>
      </c>
    </row>
    <row r="731">
      <c r="A731">
        <f>INDEX(resultados!$A$2:$ZZ$2614, 725, MATCH($B$1, resultados!$A$1:$ZZ$1, 0))</f>
        <v/>
      </c>
      <c r="B731">
        <f>INDEX(resultados!$A$2:$ZZ$2614, 725, MATCH($B$2, resultados!$A$1:$ZZ$1, 0))</f>
        <v/>
      </c>
      <c r="C731">
        <f>INDEX(resultados!$A$2:$ZZ$2614, 725, MATCH($B$3, resultados!$A$1:$ZZ$1, 0))</f>
        <v/>
      </c>
    </row>
    <row r="732">
      <c r="A732">
        <f>INDEX(resultados!$A$2:$ZZ$2614, 726, MATCH($B$1, resultados!$A$1:$ZZ$1, 0))</f>
        <v/>
      </c>
      <c r="B732">
        <f>INDEX(resultados!$A$2:$ZZ$2614, 726, MATCH($B$2, resultados!$A$1:$ZZ$1, 0))</f>
        <v/>
      </c>
      <c r="C732">
        <f>INDEX(resultados!$A$2:$ZZ$2614, 726, MATCH($B$3, resultados!$A$1:$ZZ$1, 0))</f>
        <v/>
      </c>
    </row>
    <row r="733">
      <c r="A733">
        <f>INDEX(resultados!$A$2:$ZZ$2614, 727, MATCH($B$1, resultados!$A$1:$ZZ$1, 0))</f>
        <v/>
      </c>
      <c r="B733">
        <f>INDEX(resultados!$A$2:$ZZ$2614, 727, MATCH($B$2, resultados!$A$1:$ZZ$1, 0))</f>
        <v/>
      </c>
      <c r="C733">
        <f>INDEX(resultados!$A$2:$ZZ$2614, 727, MATCH($B$3, resultados!$A$1:$ZZ$1, 0))</f>
        <v/>
      </c>
    </row>
    <row r="734">
      <c r="A734">
        <f>INDEX(resultados!$A$2:$ZZ$2614, 728, MATCH($B$1, resultados!$A$1:$ZZ$1, 0))</f>
        <v/>
      </c>
      <c r="B734">
        <f>INDEX(resultados!$A$2:$ZZ$2614, 728, MATCH($B$2, resultados!$A$1:$ZZ$1, 0))</f>
        <v/>
      </c>
      <c r="C734">
        <f>INDEX(resultados!$A$2:$ZZ$2614, 728, MATCH($B$3, resultados!$A$1:$ZZ$1, 0))</f>
        <v/>
      </c>
    </row>
    <row r="735">
      <c r="A735">
        <f>INDEX(resultados!$A$2:$ZZ$2614, 729, MATCH($B$1, resultados!$A$1:$ZZ$1, 0))</f>
        <v/>
      </c>
      <c r="B735">
        <f>INDEX(resultados!$A$2:$ZZ$2614, 729, MATCH($B$2, resultados!$A$1:$ZZ$1, 0))</f>
        <v/>
      </c>
      <c r="C735">
        <f>INDEX(resultados!$A$2:$ZZ$2614, 729, MATCH($B$3, resultados!$A$1:$ZZ$1, 0))</f>
        <v/>
      </c>
    </row>
    <row r="736">
      <c r="A736">
        <f>INDEX(resultados!$A$2:$ZZ$2614, 730, MATCH($B$1, resultados!$A$1:$ZZ$1, 0))</f>
        <v/>
      </c>
      <c r="B736">
        <f>INDEX(resultados!$A$2:$ZZ$2614, 730, MATCH($B$2, resultados!$A$1:$ZZ$1, 0))</f>
        <v/>
      </c>
      <c r="C736">
        <f>INDEX(resultados!$A$2:$ZZ$2614, 730, MATCH($B$3, resultados!$A$1:$ZZ$1, 0))</f>
        <v/>
      </c>
    </row>
    <row r="737">
      <c r="A737">
        <f>INDEX(resultados!$A$2:$ZZ$2614, 731, MATCH($B$1, resultados!$A$1:$ZZ$1, 0))</f>
        <v/>
      </c>
      <c r="B737">
        <f>INDEX(resultados!$A$2:$ZZ$2614, 731, MATCH($B$2, resultados!$A$1:$ZZ$1, 0))</f>
        <v/>
      </c>
      <c r="C737">
        <f>INDEX(resultados!$A$2:$ZZ$2614, 731, MATCH($B$3, resultados!$A$1:$ZZ$1, 0))</f>
        <v/>
      </c>
    </row>
    <row r="738">
      <c r="A738">
        <f>INDEX(resultados!$A$2:$ZZ$2614, 732, MATCH($B$1, resultados!$A$1:$ZZ$1, 0))</f>
        <v/>
      </c>
      <c r="B738">
        <f>INDEX(resultados!$A$2:$ZZ$2614, 732, MATCH($B$2, resultados!$A$1:$ZZ$1, 0))</f>
        <v/>
      </c>
      <c r="C738">
        <f>INDEX(resultados!$A$2:$ZZ$2614, 732, MATCH($B$3, resultados!$A$1:$ZZ$1, 0))</f>
        <v/>
      </c>
    </row>
    <row r="739">
      <c r="A739">
        <f>INDEX(resultados!$A$2:$ZZ$2614, 733, MATCH($B$1, resultados!$A$1:$ZZ$1, 0))</f>
        <v/>
      </c>
      <c r="B739">
        <f>INDEX(resultados!$A$2:$ZZ$2614, 733, MATCH($B$2, resultados!$A$1:$ZZ$1, 0))</f>
        <v/>
      </c>
      <c r="C739">
        <f>INDEX(resultados!$A$2:$ZZ$2614, 733, MATCH($B$3, resultados!$A$1:$ZZ$1, 0))</f>
        <v/>
      </c>
    </row>
    <row r="740">
      <c r="A740">
        <f>INDEX(resultados!$A$2:$ZZ$2614, 734, MATCH($B$1, resultados!$A$1:$ZZ$1, 0))</f>
        <v/>
      </c>
      <c r="B740">
        <f>INDEX(resultados!$A$2:$ZZ$2614, 734, MATCH($B$2, resultados!$A$1:$ZZ$1, 0))</f>
        <v/>
      </c>
      <c r="C740">
        <f>INDEX(resultados!$A$2:$ZZ$2614, 734, MATCH($B$3, resultados!$A$1:$ZZ$1, 0))</f>
        <v/>
      </c>
    </row>
    <row r="741">
      <c r="A741">
        <f>INDEX(resultados!$A$2:$ZZ$2614, 735, MATCH($B$1, resultados!$A$1:$ZZ$1, 0))</f>
        <v/>
      </c>
      <c r="B741">
        <f>INDEX(resultados!$A$2:$ZZ$2614, 735, MATCH($B$2, resultados!$A$1:$ZZ$1, 0))</f>
        <v/>
      </c>
      <c r="C741">
        <f>INDEX(resultados!$A$2:$ZZ$2614, 735, MATCH($B$3, resultados!$A$1:$ZZ$1, 0))</f>
        <v/>
      </c>
    </row>
    <row r="742">
      <c r="A742">
        <f>INDEX(resultados!$A$2:$ZZ$2614, 736, MATCH($B$1, resultados!$A$1:$ZZ$1, 0))</f>
        <v/>
      </c>
      <c r="B742">
        <f>INDEX(resultados!$A$2:$ZZ$2614, 736, MATCH($B$2, resultados!$A$1:$ZZ$1, 0))</f>
        <v/>
      </c>
      <c r="C742">
        <f>INDEX(resultados!$A$2:$ZZ$2614, 736, MATCH($B$3, resultados!$A$1:$ZZ$1, 0))</f>
        <v/>
      </c>
    </row>
    <row r="743">
      <c r="A743">
        <f>INDEX(resultados!$A$2:$ZZ$2614, 737, MATCH($B$1, resultados!$A$1:$ZZ$1, 0))</f>
        <v/>
      </c>
      <c r="B743">
        <f>INDEX(resultados!$A$2:$ZZ$2614, 737, MATCH($B$2, resultados!$A$1:$ZZ$1, 0))</f>
        <v/>
      </c>
      <c r="C743">
        <f>INDEX(resultados!$A$2:$ZZ$2614, 737, MATCH($B$3, resultados!$A$1:$ZZ$1, 0))</f>
        <v/>
      </c>
    </row>
    <row r="744">
      <c r="A744">
        <f>INDEX(resultados!$A$2:$ZZ$2614, 738, MATCH($B$1, resultados!$A$1:$ZZ$1, 0))</f>
        <v/>
      </c>
      <c r="B744">
        <f>INDEX(resultados!$A$2:$ZZ$2614, 738, MATCH($B$2, resultados!$A$1:$ZZ$1, 0))</f>
        <v/>
      </c>
      <c r="C744">
        <f>INDEX(resultados!$A$2:$ZZ$2614, 738, MATCH($B$3, resultados!$A$1:$ZZ$1, 0))</f>
        <v/>
      </c>
    </row>
    <row r="745">
      <c r="A745">
        <f>INDEX(resultados!$A$2:$ZZ$2614, 739, MATCH($B$1, resultados!$A$1:$ZZ$1, 0))</f>
        <v/>
      </c>
      <c r="B745">
        <f>INDEX(resultados!$A$2:$ZZ$2614, 739, MATCH($B$2, resultados!$A$1:$ZZ$1, 0))</f>
        <v/>
      </c>
      <c r="C745">
        <f>INDEX(resultados!$A$2:$ZZ$2614, 739, MATCH($B$3, resultados!$A$1:$ZZ$1, 0))</f>
        <v/>
      </c>
    </row>
    <row r="746">
      <c r="A746">
        <f>INDEX(resultados!$A$2:$ZZ$2614, 740, MATCH($B$1, resultados!$A$1:$ZZ$1, 0))</f>
        <v/>
      </c>
      <c r="B746">
        <f>INDEX(resultados!$A$2:$ZZ$2614, 740, MATCH($B$2, resultados!$A$1:$ZZ$1, 0))</f>
        <v/>
      </c>
      <c r="C746">
        <f>INDEX(resultados!$A$2:$ZZ$2614, 740, MATCH($B$3, resultados!$A$1:$ZZ$1, 0))</f>
        <v/>
      </c>
    </row>
    <row r="747">
      <c r="A747">
        <f>INDEX(resultados!$A$2:$ZZ$2614, 741, MATCH($B$1, resultados!$A$1:$ZZ$1, 0))</f>
        <v/>
      </c>
      <c r="B747">
        <f>INDEX(resultados!$A$2:$ZZ$2614, 741, MATCH($B$2, resultados!$A$1:$ZZ$1, 0))</f>
        <v/>
      </c>
      <c r="C747">
        <f>INDEX(resultados!$A$2:$ZZ$2614, 741, MATCH($B$3, resultados!$A$1:$ZZ$1, 0))</f>
        <v/>
      </c>
    </row>
    <row r="748">
      <c r="A748">
        <f>INDEX(resultados!$A$2:$ZZ$2614, 742, MATCH($B$1, resultados!$A$1:$ZZ$1, 0))</f>
        <v/>
      </c>
      <c r="B748">
        <f>INDEX(resultados!$A$2:$ZZ$2614, 742, MATCH($B$2, resultados!$A$1:$ZZ$1, 0))</f>
        <v/>
      </c>
      <c r="C748">
        <f>INDEX(resultados!$A$2:$ZZ$2614, 742, MATCH($B$3, resultados!$A$1:$ZZ$1, 0))</f>
        <v/>
      </c>
    </row>
    <row r="749">
      <c r="A749">
        <f>INDEX(resultados!$A$2:$ZZ$2614, 743, MATCH($B$1, resultados!$A$1:$ZZ$1, 0))</f>
        <v/>
      </c>
      <c r="B749">
        <f>INDEX(resultados!$A$2:$ZZ$2614, 743, MATCH($B$2, resultados!$A$1:$ZZ$1, 0))</f>
        <v/>
      </c>
      <c r="C749">
        <f>INDEX(resultados!$A$2:$ZZ$2614, 743, MATCH($B$3, resultados!$A$1:$ZZ$1, 0))</f>
        <v/>
      </c>
    </row>
    <row r="750">
      <c r="A750">
        <f>INDEX(resultados!$A$2:$ZZ$2614, 744, MATCH($B$1, resultados!$A$1:$ZZ$1, 0))</f>
        <v/>
      </c>
      <c r="B750">
        <f>INDEX(resultados!$A$2:$ZZ$2614, 744, MATCH($B$2, resultados!$A$1:$ZZ$1, 0))</f>
        <v/>
      </c>
      <c r="C750">
        <f>INDEX(resultados!$A$2:$ZZ$2614, 744, MATCH($B$3, resultados!$A$1:$ZZ$1, 0))</f>
        <v/>
      </c>
    </row>
    <row r="751">
      <c r="A751">
        <f>INDEX(resultados!$A$2:$ZZ$2614, 745, MATCH($B$1, resultados!$A$1:$ZZ$1, 0))</f>
        <v/>
      </c>
      <c r="B751">
        <f>INDEX(resultados!$A$2:$ZZ$2614, 745, MATCH($B$2, resultados!$A$1:$ZZ$1, 0))</f>
        <v/>
      </c>
      <c r="C751">
        <f>INDEX(resultados!$A$2:$ZZ$2614, 745, MATCH($B$3, resultados!$A$1:$ZZ$1, 0))</f>
        <v/>
      </c>
    </row>
    <row r="752">
      <c r="A752">
        <f>INDEX(resultados!$A$2:$ZZ$2614, 746, MATCH($B$1, resultados!$A$1:$ZZ$1, 0))</f>
        <v/>
      </c>
      <c r="B752">
        <f>INDEX(resultados!$A$2:$ZZ$2614, 746, MATCH($B$2, resultados!$A$1:$ZZ$1, 0))</f>
        <v/>
      </c>
      <c r="C752">
        <f>INDEX(resultados!$A$2:$ZZ$2614, 746, MATCH($B$3, resultados!$A$1:$ZZ$1, 0))</f>
        <v/>
      </c>
    </row>
    <row r="753">
      <c r="A753">
        <f>INDEX(resultados!$A$2:$ZZ$2614, 747, MATCH($B$1, resultados!$A$1:$ZZ$1, 0))</f>
        <v/>
      </c>
      <c r="B753">
        <f>INDEX(resultados!$A$2:$ZZ$2614, 747, MATCH($B$2, resultados!$A$1:$ZZ$1, 0))</f>
        <v/>
      </c>
      <c r="C753">
        <f>INDEX(resultados!$A$2:$ZZ$2614, 747, MATCH($B$3, resultados!$A$1:$ZZ$1, 0))</f>
        <v/>
      </c>
    </row>
    <row r="754">
      <c r="A754">
        <f>INDEX(resultados!$A$2:$ZZ$2614, 748, MATCH($B$1, resultados!$A$1:$ZZ$1, 0))</f>
        <v/>
      </c>
      <c r="B754">
        <f>INDEX(resultados!$A$2:$ZZ$2614, 748, MATCH($B$2, resultados!$A$1:$ZZ$1, 0))</f>
        <v/>
      </c>
      <c r="C754">
        <f>INDEX(resultados!$A$2:$ZZ$2614, 748, MATCH($B$3, resultados!$A$1:$ZZ$1, 0))</f>
        <v/>
      </c>
    </row>
    <row r="755">
      <c r="A755">
        <f>INDEX(resultados!$A$2:$ZZ$2614, 749, MATCH($B$1, resultados!$A$1:$ZZ$1, 0))</f>
        <v/>
      </c>
      <c r="B755">
        <f>INDEX(resultados!$A$2:$ZZ$2614, 749, MATCH($B$2, resultados!$A$1:$ZZ$1, 0))</f>
        <v/>
      </c>
      <c r="C755">
        <f>INDEX(resultados!$A$2:$ZZ$2614, 749, MATCH($B$3, resultados!$A$1:$ZZ$1, 0))</f>
        <v/>
      </c>
    </row>
    <row r="756">
      <c r="A756">
        <f>INDEX(resultados!$A$2:$ZZ$2614, 750, MATCH($B$1, resultados!$A$1:$ZZ$1, 0))</f>
        <v/>
      </c>
      <c r="B756">
        <f>INDEX(resultados!$A$2:$ZZ$2614, 750, MATCH($B$2, resultados!$A$1:$ZZ$1, 0))</f>
        <v/>
      </c>
      <c r="C756">
        <f>INDEX(resultados!$A$2:$ZZ$2614, 750, MATCH($B$3, resultados!$A$1:$ZZ$1, 0))</f>
        <v/>
      </c>
    </row>
    <row r="757">
      <c r="A757">
        <f>INDEX(resultados!$A$2:$ZZ$2614, 751, MATCH($B$1, resultados!$A$1:$ZZ$1, 0))</f>
        <v/>
      </c>
      <c r="B757">
        <f>INDEX(resultados!$A$2:$ZZ$2614, 751, MATCH($B$2, resultados!$A$1:$ZZ$1, 0))</f>
        <v/>
      </c>
      <c r="C757">
        <f>INDEX(resultados!$A$2:$ZZ$2614, 751, MATCH($B$3, resultados!$A$1:$ZZ$1, 0))</f>
        <v/>
      </c>
    </row>
    <row r="758">
      <c r="A758">
        <f>INDEX(resultados!$A$2:$ZZ$2614, 752, MATCH($B$1, resultados!$A$1:$ZZ$1, 0))</f>
        <v/>
      </c>
      <c r="B758">
        <f>INDEX(resultados!$A$2:$ZZ$2614, 752, MATCH($B$2, resultados!$A$1:$ZZ$1, 0))</f>
        <v/>
      </c>
      <c r="C758">
        <f>INDEX(resultados!$A$2:$ZZ$2614, 752, MATCH($B$3, resultados!$A$1:$ZZ$1, 0))</f>
        <v/>
      </c>
    </row>
    <row r="759">
      <c r="A759">
        <f>INDEX(resultados!$A$2:$ZZ$2614, 753, MATCH($B$1, resultados!$A$1:$ZZ$1, 0))</f>
        <v/>
      </c>
      <c r="B759">
        <f>INDEX(resultados!$A$2:$ZZ$2614, 753, MATCH($B$2, resultados!$A$1:$ZZ$1, 0))</f>
        <v/>
      </c>
      <c r="C759">
        <f>INDEX(resultados!$A$2:$ZZ$2614, 753, MATCH($B$3, resultados!$A$1:$ZZ$1, 0))</f>
        <v/>
      </c>
    </row>
    <row r="760">
      <c r="A760">
        <f>INDEX(resultados!$A$2:$ZZ$2614, 754, MATCH($B$1, resultados!$A$1:$ZZ$1, 0))</f>
        <v/>
      </c>
      <c r="B760">
        <f>INDEX(resultados!$A$2:$ZZ$2614, 754, MATCH($B$2, resultados!$A$1:$ZZ$1, 0))</f>
        <v/>
      </c>
      <c r="C760">
        <f>INDEX(resultados!$A$2:$ZZ$2614, 754, MATCH($B$3, resultados!$A$1:$ZZ$1, 0))</f>
        <v/>
      </c>
    </row>
    <row r="761">
      <c r="A761">
        <f>INDEX(resultados!$A$2:$ZZ$2614, 755, MATCH($B$1, resultados!$A$1:$ZZ$1, 0))</f>
        <v/>
      </c>
      <c r="B761">
        <f>INDEX(resultados!$A$2:$ZZ$2614, 755, MATCH($B$2, resultados!$A$1:$ZZ$1, 0))</f>
        <v/>
      </c>
      <c r="C761">
        <f>INDEX(resultados!$A$2:$ZZ$2614, 755, MATCH($B$3, resultados!$A$1:$ZZ$1, 0))</f>
        <v/>
      </c>
    </row>
    <row r="762">
      <c r="A762">
        <f>INDEX(resultados!$A$2:$ZZ$2614, 756, MATCH($B$1, resultados!$A$1:$ZZ$1, 0))</f>
        <v/>
      </c>
      <c r="B762">
        <f>INDEX(resultados!$A$2:$ZZ$2614, 756, MATCH($B$2, resultados!$A$1:$ZZ$1, 0))</f>
        <v/>
      </c>
      <c r="C762">
        <f>INDEX(resultados!$A$2:$ZZ$2614, 756, MATCH($B$3, resultados!$A$1:$ZZ$1, 0))</f>
        <v/>
      </c>
    </row>
    <row r="763">
      <c r="A763">
        <f>INDEX(resultados!$A$2:$ZZ$2614, 757, MATCH($B$1, resultados!$A$1:$ZZ$1, 0))</f>
        <v/>
      </c>
      <c r="B763">
        <f>INDEX(resultados!$A$2:$ZZ$2614, 757, MATCH($B$2, resultados!$A$1:$ZZ$1, 0))</f>
        <v/>
      </c>
      <c r="C763">
        <f>INDEX(resultados!$A$2:$ZZ$2614, 757, MATCH($B$3, resultados!$A$1:$ZZ$1, 0))</f>
        <v/>
      </c>
    </row>
    <row r="764">
      <c r="A764">
        <f>INDEX(resultados!$A$2:$ZZ$2614, 758, MATCH($B$1, resultados!$A$1:$ZZ$1, 0))</f>
        <v/>
      </c>
      <c r="B764">
        <f>INDEX(resultados!$A$2:$ZZ$2614, 758, MATCH($B$2, resultados!$A$1:$ZZ$1, 0))</f>
        <v/>
      </c>
      <c r="C764">
        <f>INDEX(resultados!$A$2:$ZZ$2614, 758, MATCH($B$3, resultados!$A$1:$ZZ$1, 0))</f>
        <v/>
      </c>
    </row>
    <row r="765">
      <c r="A765">
        <f>INDEX(resultados!$A$2:$ZZ$2614, 759, MATCH($B$1, resultados!$A$1:$ZZ$1, 0))</f>
        <v/>
      </c>
      <c r="B765">
        <f>INDEX(resultados!$A$2:$ZZ$2614, 759, MATCH($B$2, resultados!$A$1:$ZZ$1, 0))</f>
        <v/>
      </c>
      <c r="C765">
        <f>INDEX(resultados!$A$2:$ZZ$2614, 759, MATCH($B$3, resultados!$A$1:$ZZ$1, 0))</f>
        <v/>
      </c>
    </row>
    <row r="766">
      <c r="A766">
        <f>INDEX(resultados!$A$2:$ZZ$2614, 760, MATCH($B$1, resultados!$A$1:$ZZ$1, 0))</f>
        <v/>
      </c>
      <c r="B766">
        <f>INDEX(resultados!$A$2:$ZZ$2614, 760, MATCH($B$2, resultados!$A$1:$ZZ$1, 0))</f>
        <v/>
      </c>
      <c r="C766">
        <f>INDEX(resultados!$A$2:$ZZ$2614, 760, MATCH($B$3, resultados!$A$1:$ZZ$1, 0))</f>
        <v/>
      </c>
    </row>
    <row r="767">
      <c r="A767">
        <f>INDEX(resultados!$A$2:$ZZ$2614, 761, MATCH($B$1, resultados!$A$1:$ZZ$1, 0))</f>
        <v/>
      </c>
      <c r="B767">
        <f>INDEX(resultados!$A$2:$ZZ$2614, 761, MATCH($B$2, resultados!$A$1:$ZZ$1, 0))</f>
        <v/>
      </c>
      <c r="C767">
        <f>INDEX(resultados!$A$2:$ZZ$2614, 761, MATCH($B$3, resultados!$A$1:$ZZ$1, 0))</f>
        <v/>
      </c>
    </row>
    <row r="768">
      <c r="A768">
        <f>INDEX(resultados!$A$2:$ZZ$2614, 762, MATCH($B$1, resultados!$A$1:$ZZ$1, 0))</f>
        <v/>
      </c>
      <c r="B768">
        <f>INDEX(resultados!$A$2:$ZZ$2614, 762, MATCH($B$2, resultados!$A$1:$ZZ$1, 0))</f>
        <v/>
      </c>
      <c r="C768">
        <f>INDEX(resultados!$A$2:$ZZ$2614, 762, MATCH($B$3, resultados!$A$1:$ZZ$1, 0))</f>
        <v/>
      </c>
    </row>
    <row r="769">
      <c r="A769">
        <f>INDEX(resultados!$A$2:$ZZ$2614, 763, MATCH($B$1, resultados!$A$1:$ZZ$1, 0))</f>
        <v/>
      </c>
      <c r="B769">
        <f>INDEX(resultados!$A$2:$ZZ$2614, 763, MATCH($B$2, resultados!$A$1:$ZZ$1, 0))</f>
        <v/>
      </c>
      <c r="C769">
        <f>INDEX(resultados!$A$2:$ZZ$2614, 763, MATCH($B$3, resultados!$A$1:$ZZ$1, 0))</f>
        <v/>
      </c>
    </row>
    <row r="770">
      <c r="A770">
        <f>INDEX(resultados!$A$2:$ZZ$2614, 764, MATCH($B$1, resultados!$A$1:$ZZ$1, 0))</f>
        <v/>
      </c>
      <c r="B770">
        <f>INDEX(resultados!$A$2:$ZZ$2614, 764, MATCH($B$2, resultados!$A$1:$ZZ$1, 0))</f>
        <v/>
      </c>
      <c r="C770">
        <f>INDEX(resultados!$A$2:$ZZ$2614, 764, MATCH($B$3, resultados!$A$1:$ZZ$1, 0))</f>
        <v/>
      </c>
    </row>
    <row r="771">
      <c r="A771">
        <f>INDEX(resultados!$A$2:$ZZ$2614, 765, MATCH($B$1, resultados!$A$1:$ZZ$1, 0))</f>
        <v/>
      </c>
      <c r="B771">
        <f>INDEX(resultados!$A$2:$ZZ$2614, 765, MATCH($B$2, resultados!$A$1:$ZZ$1, 0))</f>
        <v/>
      </c>
      <c r="C771">
        <f>INDEX(resultados!$A$2:$ZZ$2614, 765, MATCH($B$3, resultados!$A$1:$ZZ$1, 0))</f>
        <v/>
      </c>
    </row>
    <row r="772">
      <c r="A772">
        <f>INDEX(resultados!$A$2:$ZZ$2614, 766, MATCH($B$1, resultados!$A$1:$ZZ$1, 0))</f>
        <v/>
      </c>
      <c r="B772">
        <f>INDEX(resultados!$A$2:$ZZ$2614, 766, MATCH($B$2, resultados!$A$1:$ZZ$1, 0))</f>
        <v/>
      </c>
      <c r="C772">
        <f>INDEX(resultados!$A$2:$ZZ$2614, 766, MATCH($B$3, resultados!$A$1:$ZZ$1, 0))</f>
        <v/>
      </c>
    </row>
    <row r="773">
      <c r="A773">
        <f>INDEX(resultados!$A$2:$ZZ$2614, 767, MATCH($B$1, resultados!$A$1:$ZZ$1, 0))</f>
        <v/>
      </c>
      <c r="B773">
        <f>INDEX(resultados!$A$2:$ZZ$2614, 767, MATCH($B$2, resultados!$A$1:$ZZ$1, 0))</f>
        <v/>
      </c>
      <c r="C773">
        <f>INDEX(resultados!$A$2:$ZZ$2614, 767, MATCH($B$3, resultados!$A$1:$ZZ$1, 0))</f>
        <v/>
      </c>
    </row>
    <row r="774">
      <c r="A774">
        <f>INDEX(resultados!$A$2:$ZZ$2614, 768, MATCH($B$1, resultados!$A$1:$ZZ$1, 0))</f>
        <v/>
      </c>
      <c r="B774">
        <f>INDEX(resultados!$A$2:$ZZ$2614, 768, MATCH($B$2, resultados!$A$1:$ZZ$1, 0))</f>
        <v/>
      </c>
      <c r="C774">
        <f>INDEX(resultados!$A$2:$ZZ$2614, 768, MATCH($B$3, resultados!$A$1:$ZZ$1, 0))</f>
        <v/>
      </c>
    </row>
    <row r="775">
      <c r="A775">
        <f>INDEX(resultados!$A$2:$ZZ$2614, 769, MATCH($B$1, resultados!$A$1:$ZZ$1, 0))</f>
        <v/>
      </c>
      <c r="B775">
        <f>INDEX(resultados!$A$2:$ZZ$2614, 769, MATCH($B$2, resultados!$A$1:$ZZ$1, 0))</f>
        <v/>
      </c>
      <c r="C775">
        <f>INDEX(resultados!$A$2:$ZZ$2614, 769, MATCH($B$3, resultados!$A$1:$ZZ$1, 0))</f>
        <v/>
      </c>
    </row>
    <row r="776">
      <c r="A776">
        <f>INDEX(resultados!$A$2:$ZZ$2614, 770, MATCH($B$1, resultados!$A$1:$ZZ$1, 0))</f>
        <v/>
      </c>
      <c r="B776">
        <f>INDEX(resultados!$A$2:$ZZ$2614, 770, MATCH($B$2, resultados!$A$1:$ZZ$1, 0))</f>
        <v/>
      </c>
      <c r="C776">
        <f>INDEX(resultados!$A$2:$ZZ$2614, 770, MATCH($B$3, resultados!$A$1:$ZZ$1, 0))</f>
        <v/>
      </c>
    </row>
    <row r="777">
      <c r="A777">
        <f>INDEX(resultados!$A$2:$ZZ$2614, 771, MATCH($B$1, resultados!$A$1:$ZZ$1, 0))</f>
        <v/>
      </c>
      <c r="B777">
        <f>INDEX(resultados!$A$2:$ZZ$2614, 771, MATCH($B$2, resultados!$A$1:$ZZ$1, 0))</f>
        <v/>
      </c>
      <c r="C777">
        <f>INDEX(resultados!$A$2:$ZZ$2614, 771, MATCH($B$3, resultados!$A$1:$ZZ$1, 0))</f>
        <v/>
      </c>
    </row>
    <row r="778">
      <c r="A778">
        <f>INDEX(resultados!$A$2:$ZZ$2614, 772, MATCH($B$1, resultados!$A$1:$ZZ$1, 0))</f>
        <v/>
      </c>
      <c r="B778">
        <f>INDEX(resultados!$A$2:$ZZ$2614, 772, MATCH($B$2, resultados!$A$1:$ZZ$1, 0))</f>
        <v/>
      </c>
      <c r="C778">
        <f>INDEX(resultados!$A$2:$ZZ$2614, 772, MATCH($B$3, resultados!$A$1:$ZZ$1, 0))</f>
        <v/>
      </c>
    </row>
    <row r="779">
      <c r="A779">
        <f>INDEX(resultados!$A$2:$ZZ$2614, 773, MATCH($B$1, resultados!$A$1:$ZZ$1, 0))</f>
        <v/>
      </c>
      <c r="B779">
        <f>INDEX(resultados!$A$2:$ZZ$2614, 773, MATCH($B$2, resultados!$A$1:$ZZ$1, 0))</f>
        <v/>
      </c>
      <c r="C779">
        <f>INDEX(resultados!$A$2:$ZZ$2614, 773, MATCH($B$3, resultados!$A$1:$ZZ$1, 0))</f>
        <v/>
      </c>
    </row>
    <row r="780">
      <c r="A780">
        <f>INDEX(resultados!$A$2:$ZZ$2614, 774, MATCH($B$1, resultados!$A$1:$ZZ$1, 0))</f>
        <v/>
      </c>
      <c r="B780">
        <f>INDEX(resultados!$A$2:$ZZ$2614, 774, MATCH($B$2, resultados!$A$1:$ZZ$1, 0))</f>
        <v/>
      </c>
      <c r="C780">
        <f>INDEX(resultados!$A$2:$ZZ$2614, 774, MATCH($B$3, resultados!$A$1:$ZZ$1, 0))</f>
        <v/>
      </c>
    </row>
    <row r="781">
      <c r="A781">
        <f>INDEX(resultados!$A$2:$ZZ$2614, 775, MATCH($B$1, resultados!$A$1:$ZZ$1, 0))</f>
        <v/>
      </c>
      <c r="B781">
        <f>INDEX(resultados!$A$2:$ZZ$2614, 775, MATCH($B$2, resultados!$A$1:$ZZ$1, 0))</f>
        <v/>
      </c>
      <c r="C781">
        <f>INDEX(resultados!$A$2:$ZZ$2614, 775, MATCH($B$3, resultados!$A$1:$ZZ$1, 0))</f>
        <v/>
      </c>
    </row>
    <row r="782">
      <c r="A782">
        <f>INDEX(resultados!$A$2:$ZZ$2614, 776, MATCH($B$1, resultados!$A$1:$ZZ$1, 0))</f>
        <v/>
      </c>
      <c r="B782">
        <f>INDEX(resultados!$A$2:$ZZ$2614, 776, MATCH($B$2, resultados!$A$1:$ZZ$1, 0))</f>
        <v/>
      </c>
      <c r="C782">
        <f>INDEX(resultados!$A$2:$ZZ$2614, 776, MATCH($B$3, resultados!$A$1:$ZZ$1, 0))</f>
        <v/>
      </c>
    </row>
    <row r="783">
      <c r="A783">
        <f>INDEX(resultados!$A$2:$ZZ$2614, 777, MATCH($B$1, resultados!$A$1:$ZZ$1, 0))</f>
        <v/>
      </c>
      <c r="B783">
        <f>INDEX(resultados!$A$2:$ZZ$2614, 777, MATCH($B$2, resultados!$A$1:$ZZ$1, 0))</f>
        <v/>
      </c>
      <c r="C783">
        <f>INDEX(resultados!$A$2:$ZZ$2614, 777, MATCH($B$3, resultados!$A$1:$ZZ$1, 0))</f>
        <v/>
      </c>
    </row>
    <row r="784">
      <c r="A784">
        <f>INDEX(resultados!$A$2:$ZZ$2614, 778, MATCH($B$1, resultados!$A$1:$ZZ$1, 0))</f>
        <v/>
      </c>
      <c r="B784">
        <f>INDEX(resultados!$A$2:$ZZ$2614, 778, MATCH($B$2, resultados!$A$1:$ZZ$1, 0))</f>
        <v/>
      </c>
      <c r="C784">
        <f>INDEX(resultados!$A$2:$ZZ$2614, 778, MATCH($B$3, resultados!$A$1:$ZZ$1, 0))</f>
        <v/>
      </c>
    </row>
    <row r="785">
      <c r="A785">
        <f>INDEX(resultados!$A$2:$ZZ$2614, 779, MATCH($B$1, resultados!$A$1:$ZZ$1, 0))</f>
        <v/>
      </c>
      <c r="B785">
        <f>INDEX(resultados!$A$2:$ZZ$2614, 779, MATCH($B$2, resultados!$A$1:$ZZ$1, 0))</f>
        <v/>
      </c>
      <c r="C785">
        <f>INDEX(resultados!$A$2:$ZZ$2614, 779, MATCH($B$3, resultados!$A$1:$ZZ$1, 0))</f>
        <v/>
      </c>
    </row>
    <row r="786">
      <c r="A786">
        <f>INDEX(resultados!$A$2:$ZZ$2614, 780, MATCH($B$1, resultados!$A$1:$ZZ$1, 0))</f>
        <v/>
      </c>
      <c r="B786">
        <f>INDEX(resultados!$A$2:$ZZ$2614, 780, MATCH($B$2, resultados!$A$1:$ZZ$1, 0))</f>
        <v/>
      </c>
      <c r="C786">
        <f>INDEX(resultados!$A$2:$ZZ$2614, 780, MATCH($B$3, resultados!$A$1:$ZZ$1, 0))</f>
        <v/>
      </c>
    </row>
    <row r="787">
      <c r="A787">
        <f>INDEX(resultados!$A$2:$ZZ$2614, 781, MATCH($B$1, resultados!$A$1:$ZZ$1, 0))</f>
        <v/>
      </c>
      <c r="B787">
        <f>INDEX(resultados!$A$2:$ZZ$2614, 781, MATCH($B$2, resultados!$A$1:$ZZ$1, 0))</f>
        <v/>
      </c>
      <c r="C787">
        <f>INDEX(resultados!$A$2:$ZZ$2614, 781, MATCH($B$3, resultados!$A$1:$ZZ$1, 0))</f>
        <v/>
      </c>
    </row>
    <row r="788">
      <c r="A788">
        <f>INDEX(resultados!$A$2:$ZZ$2614, 782, MATCH($B$1, resultados!$A$1:$ZZ$1, 0))</f>
        <v/>
      </c>
      <c r="B788">
        <f>INDEX(resultados!$A$2:$ZZ$2614, 782, MATCH($B$2, resultados!$A$1:$ZZ$1, 0))</f>
        <v/>
      </c>
      <c r="C788">
        <f>INDEX(resultados!$A$2:$ZZ$2614, 782, MATCH($B$3, resultados!$A$1:$ZZ$1, 0))</f>
        <v/>
      </c>
    </row>
    <row r="789">
      <c r="A789">
        <f>INDEX(resultados!$A$2:$ZZ$2614, 783, MATCH($B$1, resultados!$A$1:$ZZ$1, 0))</f>
        <v/>
      </c>
      <c r="B789">
        <f>INDEX(resultados!$A$2:$ZZ$2614, 783, MATCH($B$2, resultados!$A$1:$ZZ$1, 0))</f>
        <v/>
      </c>
      <c r="C789">
        <f>INDEX(resultados!$A$2:$ZZ$2614, 783, MATCH($B$3, resultados!$A$1:$ZZ$1, 0))</f>
        <v/>
      </c>
    </row>
    <row r="790">
      <c r="A790">
        <f>INDEX(resultados!$A$2:$ZZ$2614, 784, MATCH($B$1, resultados!$A$1:$ZZ$1, 0))</f>
        <v/>
      </c>
      <c r="B790">
        <f>INDEX(resultados!$A$2:$ZZ$2614, 784, MATCH($B$2, resultados!$A$1:$ZZ$1, 0))</f>
        <v/>
      </c>
      <c r="C790">
        <f>INDEX(resultados!$A$2:$ZZ$2614, 784, MATCH($B$3, resultados!$A$1:$ZZ$1, 0))</f>
        <v/>
      </c>
    </row>
    <row r="791">
      <c r="A791">
        <f>INDEX(resultados!$A$2:$ZZ$2614, 785, MATCH($B$1, resultados!$A$1:$ZZ$1, 0))</f>
        <v/>
      </c>
      <c r="B791">
        <f>INDEX(resultados!$A$2:$ZZ$2614, 785, MATCH($B$2, resultados!$A$1:$ZZ$1, 0))</f>
        <v/>
      </c>
      <c r="C791">
        <f>INDEX(resultados!$A$2:$ZZ$2614, 785, MATCH($B$3, resultados!$A$1:$ZZ$1, 0))</f>
        <v/>
      </c>
    </row>
    <row r="792">
      <c r="A792">
        <f>INDEX(resultados!$A$2:$ZZ$2614, 786, MATCH($B$1, resultados!$A$1:$ZZ$1, 0))</f>
        <v/>
      </c>
      <c r="B792">
        <f>INDEX(resultados!$A$2:$ZZ$2614, 786, MATCH($B$2, resultados!$A$1:$ZZ$1, 0))</f>
        <v/>
      </c>
      <c r="C792">
        <f>INDEX(resultados!$A$2:$ZZ$2614, 786, MATCH($B$3, resultados!$A$1:$ZZ$1, 0))</f>
        <v/>
      </c>
    </row>
    <row r="793">
      <c r="A793">
        <f>INDEX(resultados!$A$2:$ZZ$2614, 787, MATCH($B$1, resultados!$A$1:$ZZ$1, 0))</f>
        <v/>
      </c>
      <c r="B793">
        <f>INDEX(resultados!$A$2:$ZZ$2614, 787, MATCH($B$2, resultados!$A$1:$ZZ$1, 0))</f>
        <v/>
      </c>
      <c r="C793">
        <f>INDEX(resultados!$A$2:$ZZ$2614, 787, MATCH($B$3, resultados!$A$1:$ZZ$1, 0))</f>
        <v/>
      </c>
    </row>
    <row r="794">
      <c r="A794">
        <f>INDEX(resultados!$A$2:$ZZ$2614, 788, MATCH($B$1, resultados!$A$1:$ZZ$1, 0))</f>
        <v/>
      </c>
      <c r="B794">
        <f>INDEX(resultados!$A$2:$ZZ$2614, 788, MATCH($B$2, resultados!$A$1:$ZZ$1, 0))</f>
        <v/>
      </c>
      <c r="C794">
        <f>INDEX(resultados!$A$2:$ZZ$2614, 788, MATCH($B$3, resultados!$A$1:$ZZ$1, 0))</f>
        <v/>
      </c>
    </row>
    <row r="795">
      <c r="A795">
        <f>INDEX(resultados!$A$2:$ZZ$2614, 789, MATCH($B$1, resultados!$A$1:$ZZ$1, 0))</f>
        <v/>
      </c>
      <c r="B795">
        <f>INDEX(resultados!$A$2:$ZZ$2614, 789, MATCH($B$2, resultados!$A$1:$ZZ$1, 0))</f>
        <v/>
      </c>
      <c r="C795">
        <f>INDEX(resultados!$A$2:$ZZ$2614, 789, MATCH($B$3, resultados!$A$1:$ZZ$1, 0))</f>
        <v/>
      </c>
    </row>
    <row r="796">
      <c r="A796">
        <f>INDEX(resultados!$A$2:$ZZ$2614, 790, MATCH($B$1, resultados!$A$1:$ZZ$1, 0))</f>
        <v/>
      </c>
      <c r="B796">
        <f>INDEX(resultados!$A$2:$ZZ$2614, 790, MATCH($B$2, resultados!$A$1:$ZZ$1, 0))</f>
        <v/>
      </c>
      <c r="C796">
        <f>INDEX(resultados!$A$2:$ZZ$2614, 790, MATCH($B$3, resultados!$A$1:$ZZ$1, 0))</f>
        <v/>
      </c>
    </row>
    <row r="797">
      <c r="A797">
        <f>INDEX(resultados!$A$2:$ZZ$2614, 791, MATCH($B$1, resultados!$A$1:$ZZ$1, 0))</f>
        <v/>
      </c>
      <c r="B797">
        <f>INDEX(resultados!$A$2:$ZZ$2614, 791, MATCH($B$2, resultados!$A$1:$ZZ$1, 0))</f>
        <v/>
      </c>
      <c r="C797">
        <f>INDEX(resultados!$A$2:$ZZ$2614, 791, MATCH($B$3, resultados!$A$1:$ZZ$1, 0))</f>
        <v/>
      </c>
    </row>
    <row r="798">
      <c r="A798">
        <f>INDEX(resultados!$A$2:$ZZ$2614, 792, MATCH($B$1, resultados!$A$1:$ZZ$1, 0))</f>
        <v/>
      </c>
      <c r="B798">
        <f>INDEX(resultados!$A$2:$ZZ$2614, 792, MATCH($B$2, resultados!$A$1:$ZZ$1, 0))</f>
        <v/>
      </c>
      <c r="C798">
        <f>INDEX(resultados!$A$2:$ZZ$2614, 792, MATCH($B$3, resultados!$A$1:$ZZ$1, 0))</f>
        <v/>
      </c>
    </row>
    <row r="799">
      <c r="A799">
        <f>INDEX(resultados!$A$2:$ZZ$2614, 793, MATCH($B$1, resultados!$A$1:$ZZ$1, 0))</f>
        <v/>
      </c>
      <c r="B799">
        <f>INDEX(resultados!$A$2:$ZZ$2614, 793, MATCH($B$2, resultados!$A$1:$ZZ$1, 0))</f>
        <v/>
      </c>
      <c r="C799">
        <f>INDEX(resultados!$A$2:$ZZ$2614, 793, MATCH($B$3, resultados!$A$1:$ZZ$1, 0))</f>
        <v/>
      </c>
    </row>
    <row r="800">
      <c r="A800">
        <f>INDEX(resultados!$A$2:$ZZ$2614, 794, MATCH($B$1, resultados!$A$1:$ZZ$1, 0))</f>
        <v/>
      </c>
      <c r="B800">
        <f>INDEX(resultados!$A$2:$ZZ$2614, 794, MATCH($B$2, resultados!$A$1:$ZZ$1, 0))</f>
        <v/>
      </c>
      <c r="C800">
        <f>INDEX(resultados!$A$2:$ZZ$2614, 794, MATCH($B$3, resultados!$A$1:$ZZ$1, 0))</f>
        <v/>
      </c>
    </row>
    <row r="801">
      <c r="A801">
        <f>INDEX(resultados!$A$2:$ZZ$2614, 795, MATCH($B$1, resultados!$A$1:$ZZ$1, 0))</f>
        <v/>
      </c>
      <c r="B801">
        <f>INDEX(resultados!$A$2:$ZZ$2614, 795, MATCH($B$2, resultados!$A$1:$ZZ$1, 0))</f>
        <v/>
      </c>
      <c r="C801">
        <f>INDEX(resultados!$A$2:$ZZ$2614, 795, MATCH($B$3, resultados!$A$1:$ZZ$1, 0))</f>
        <v/>
      </c>
    </row>
    <row r="802">
      <c r="A802">
        <f>INDEX(resultados!$A$2:$ZZ$2614, 796, MATCH($B$1, resultados!$A$1:$ZZ$1, 0))</f>
        <v/>
      </c>
      <c r="B802">
        <f>INDEX(resultados!$A$2:$ZZ$2614, 796, MATCH($B$2, resultados!$A$1:$ZZ$1, 0))</f>
        <v/>
      </c>
      <c r="C802">
        <f>INDEX(resultados!$A$2:$ZZ$2614, 796, MATCH($B$3, resultados!$A$1:$ZZ$1, 0))</f>
        <v/>
      </c>
    </row>
    <row r="803">
      <c r="A803">
        <f>INDEX(resultados!$A$2:$ZZ$2614, 797, MATCH($B$1, resultados!$A$1:$ZZ$1, 0))</f>
        <v/>
      </c>
      <c r="B803">
        <f>INDEX(resultados!$A$2:$ZZ$2614, 797, MATCH($B$2, resultados!$A$1:$ZZ$1, 0))</f>
        <v/>
      </c>
      <c r="C803">
        <f>INDEX(resultados!$A$2:$ZZ$2614, 797, MATCH($B$3, resultados!$A$1:$ZZ$1, 0))</f>
        <v/>
      </c>
    </row>
    <row r="804">
      <c r="A804">
        <f>INDEX(resultados!$A$2:$ZZ$2614, 798, MATCH($B$1, resultados!$A$1:$ZZ$1, 0))</f>
        <v/>
      </c>
      <c r="B804">
        <f>INDEX(resultados!$A$2:$ZZ$2614, 798, MATCH($B$2, resultados!$A$1:$ZZ$1, 0))</f>
        <v/>
      </c>
      <c r="C804">
        <f>INDEX(resultados!$A$2:$ZZ$2614, 798, MATCH($B$3, resultados!$A$1:$ZZ$1, 0))</f>
        <v/>
      </c>
    </row>
    <row r="805">
      <c r="A805">
        <f>INDEX(resultados!$A$2:$ZZ$2614, 799, MATCH($B$1, resultados!$A$1:$ZZ$1, 0))</f>
        <v/>
      </c>
      <c r="B805">
        <f>INDEX(resultados!$A$2:$ZZ$2614, 799, MATCH($B$2, resultados!$A$1:$ZZ$1, 0))</f>
        <v/>
      </c>
      <c r="C805">
        <f>INDEX(resultados!$A$2:$ZZ$2614, 799, MATCH($B$3, resultados!$A$1:$ZZ$1, 0))</f>
        <v/>
      </c>
    </row>
    <row r="806">
      <c r="A806">
        <f>INDEX(resultados!$A$2:$ZZ$2614, 800, MATCH($B$1, resultados!$A$1:$ZZ$1, 0))</f>
        <v/>
      </c>
      <c r="B806">
        <f>INDEX(resultados!$A$2:$ZZ$2614, 800, MATCH($B$2, resultados!$A$1:$ZZ$1, 0))</f>
        <v/>
      </c>
      <c r="C806">
        <f>INDEX(resultados!$A$2:$ZZ$2614, 800, MATCH($B$3, resultados!$A$1:$ZZ$1, 0))</f>
        <v/>
      </c>
    </row>
    <row r="807">
      <c r="A807">
        <f>INDEX(resultados!$A$2:$ZZ$2614, 801, MATCH($B$1, resultados!$A$1:$ZZ$1, 0))</f>
        <v/>
      </c>
      <c r="B807">
        <f>INDEX(resultados!$A$2:$ZZ$2614, 801, MATCH($B$2, resultados!$A$1:$ZZ$1, 0))</f>
        <v/>
      </c>
      <c r="C807">
        <f>INDEX(resultados!$A$2:$ZZ$2614, 801, MATCH($B$3, resultados!$A$1:$ZZ$1, 0))</f>
        <v/>
      </c>
    </row>
    <row r="808">
      <c r="A808">
        <f>INDEX(resultados!$A$2:$ZZ$2614, 802, MATCH($B$1, resultados!$A$1:$ZZ$1, 0))</f>
        <v/>
      </c>
      <c r="B808">
        <f>INDEX(resultados!$A$2:$ZZ$2614, 802, MATCH($B$2, resultados!$A$1:$ZZ$1, 0))</f>
        <v/>
      </c>
      <c r="C808">
        <f>INDEX(resultados!$A$2:$ZZ$2614, 802, MATCH($B$3, resultados!$A$1:$ZZ$1, 0))</f>
        <v/>
      </c>
    </row>
    <row r="809">
      <c r="A809">
        <f>INDEX(resultados!$A$2:$ZZ$2614, 803, MATCH($B$1, resultados!$A$1:$ZZ$1, 0))</f>
        <v/>
      </c>
      <c r="B809">
        <f>INDEX(resultados!$A$2:$ZZ$2614, 803, MATCH($B$2, resultados!$A$1:$ZZ$1, 0))</f>
        <v/>
      </c>
      <c r="C809">
        <f>INDEX(resultados!$A$2:$ZZ$2614, 803, MATCH($B$3, resultados!$A$1:$ZZ$1, 0))</f>
        <v/>
      </c>
    </row>
    <row r="810">
      <c r="A810">
        <f>INDEX(resultados!$A$2:$ZZ$2614, 804, MATCH($B$1, resultados!$A$1:$ZZ$1, 0))</f>
        <v/>
      </c>
      <c r="B810">
        <f>INDEX(resultados!$A$2:$ZZ$2614, 804, MATCH($B$2, resultados!$A$1:$ZZ$1, 0))</f>
        <v/>
      </c>
      <c r="C810">
        <f>INDEX(resultados!$A$2:$ZZ$2614, 804, MATCH($B$3, resultados!$A$1:$ZZ$1, 0))</f>
        <v/>
      </c>
    </row>
    <row r="811">
      <c r="A811">
        <f>INDEX(resultados!$A$2:$ZZ$2614, 805, MATCH($B$1, resultados!$A$1:$ZZ$1, 0))</f>
        <v/>
      </c>
      <c r="B811">
        <f>INDEX(resultados!$A$2:$ZZ$2614, 805, MATCH($B$2, resultados!$A$1:$ZZ$1, 0))</f>
        <v/>
      </c>
      <c r="C811">
        <f>INDEX(resultados!$A$2:$ZZ$2614, 805, MATCH($B$3, resultados!$A$1:$ZZ$1, 0))</f>
        <v/>
      </c>
    </row>
    <row r="812">
      <c r="A812">
        <f>INDEX(resultados!$A$2:$ZZ$2614, 806, MATCH($B$1, resultados!$A$1:$ZZ$1, 0))</f>
        <v/>
      </c>
      <c r="B812">
        <f>INDEX(resultados!$A$2:$ZZ$2614, 806, MATCH($B$2, resultados!$A$1:$ZZ$1, 0))</f>
        <v/>
      </c>
      <c r="C812">
        <f>INDEX(resultados!$A$2:$ZZ$2614, 806, MATCH($B$3, resultados!$A$1:$ZZ$1, 0))</f>
        <v/>
      </c>
    </row>
    <row r="813">
      <c r="A813">
        <f>INDEX(resultados!$A$2:$ZZ$2614, 807, MATCH($B$1, resultados!$A$1:$ZZ$1, 0))</f>
        <v/>
      </c>
      <c r="B813">
        <f>INDEX(resultados!$A$2:$ZZ$2614, 807, MATCH($B$2, resultados!$A$1:$ZZ$1, 0))</f>
        <v/>
      </c>
      <c r="C813">
        <f>INDEX(resultados!$A$2:$ZZ$2614, 807, MATCH($B$3, resultados!$A$1:$ZZ$1, 0))</f>
        <v/>
      </c>
    </row>
    <row r="814">
      <c r="A814">
        <f>INDEX(resultados!$A$2:$ZZ$2614, 808, MATCH($B$1, resultados!$A$1:$ZZ$1, 0))</f>
        <v/>
      </c>
      <c r="B814">
        <f>INDEX(resultados!$A$2:$ZZ$2614, 808, MATCH($B$2, resultados!$A$1:$ZZ$1, 0))</f>
        <v/>
      </c>
      <c r="C814">
        <f>INDEX(resultados!$A$2:$ZZ$2614, 808, MATCH($B$3, resultados!$A$1:$ZZ$1, 0))</f>
        <v/>
      </c>
    </row>
    <row r="815">
      <c r="A815">
        <f>INDEX(resultados!$A$2:$ZZ$2614, 809, MATCH($B$1, resultados!$A$1:$ZZ$1, 0))</f>
        <v/>
      </c>
      <c r="B815">
        <f>INDEX(resultados!$A$2:$ZZ$2614, 809, MATCH($B$2, resultados!$A$1:$ZZ$1, 0))</f>
        <v/>
      </c>
      <c r="C815">
        <f>INDEX(resultados!$A$2:$ZZ$2614, 809, MATCH($B$3, resultados!$A$1:$ZZ$1, 0))</f>
        <v/>
      </c>
    </row>
    <row r="816">
      <c r="A816">
        <f>INDEX(resultados!$A$2:$ZZ$2614, 810, MATCH($B$1, resultados!$A$1:$ZZ$1, 0))</f>
        <v/>
      </c>
      <c r="B816">
        <f>INDEX(resultados!$A$2:$ZZ$2614, 810, MATCH($B$2, resultados!$A$1:$ZZ$1, 0))</f>
        <v/>
      </c>
      <c r="C816">
        <f>INDEX(resultados!$A$2:$ZZ$2614, 810, MATCH($B$3, resultados!$A$1:$ZZ$1, 0))</f>
        <v/>
      </c>
    </row>
    <row r="817">
      <c r="A817">
        <f>INDEX(resultados!$A$2:$ZZ$2614, 811, MATCH($B$1, resultados!$A$1:$ZZ$1, 0))</f>
        <v/>
      </c>
      <c r="B817">
        <f>INDEX(resultados!$A$2:$ZZ$2614, 811, MATCH($B$2, resultados!$A$1:$ZZ$1, 0))</f>
        <v/>
      </c>
      <c r="C817">
        <f>INDEX(resultados!$A$2:$ZZ$2614, 811, MATCH($B$3, resultados!$A$1:$ZZ$1, 0))</f>
        <v/>
      </c>
    </row>
    <row r="818">
      <c r="A818">
        <f>INDEX(resultados!$A$2:$ZZ$2614, 812, MATCH($B$1, resultados!$A$1:$ZZ$1, 0))</f>
        <v/>
      </c>
      <c r="B818">
        <f>INDEX(resultados!$A$2:$ZZ$2614, 812, MATCH($B$2, resultados!$A$1:$ZZ$1, 0))</f>
        <v/>
      </c>
      <c r="C818">
        <f>INDEX(resultados!$A$2:$ZZ$2614, 812, MATCH($B$3, resultados!$A$1:$ZZ$1, 0))</f>
        <v/>
      </c>
    </row>
    <row r="819">
      <c r="A819">
        <f>INDEX(resultados!$A$2:$ZZ$2614, 813, MATCH($B$1, resultados!$A$1:$ZZ$1, 0))</f>
        <v/>
      </c>
      <c r="B819">
        <f>INDEX(resultados!$A$2:$ZZ$2614, 813, MATCH($B$2, resultados!$A$1:$ZZ$1, 0))</f>
        <v/>
      </c>
      <c r="C819">
        <f>INDEX(resultados!$A$2:$ZZ$2614, 813, MATCH($B$3, resultados!$A$1:$ZZ$1, 0))</f>
        <v/>
      </c>
    </row>
    <row r="820">
      <c r="A820">
        <f>INDEX(resultados!$A$2:$ZZ$2614, 814, MATCH($B$1, resultados!$A$1:$ZZ$1, 0))</f>
        <v/>
      </c>
      <c r="B820">
        <f>INDEX(resultados!$A$2:$ZZ$2614, 814, MATCH($B$2, resultados!$A$1:$ZZ$1, 0))</f>
        <v/>
      </c>
      <c r="C820">
        <f>INDEX(resultados!$A$2:$ZZ$2614, 814, MATCH($B$3, resultados!$A$1:$ZZ$1, 0))</f>
        <v/>
      </c>
    </row>
    <row r="821">
      <c r="A821">
        <f>INDEX(resultados!$A$2:$ZZ$2614, 815, MATCH($B$1, resultados!$A$1:$ZZ$1, 0))</f>
        <v/>
      </c>
      <c r="B821">
        <f>INDEX(resultados!$A$2:$ZZ$2614, 815, MATCH($B$2, resultados!$A$1:$ZZ$1, 0))</f>
        <v/>
      </c>
      <c r="C821">
        <f>INDEX(resultados!$A$2:$ZZ$2614, 815, MATCH($B$3, resultados!$A$1:$ZZ$1, 0))</f>
        <v/>
      </c>
    </row>
    <row r="822">
      <c r="A822">
        <f>INDEX(resultados!$A$2:$ZZ$2614, 816, MATCH($B$1, resultados!$A$1:$ZZ$1, 0))</f>
        <v/>
      </c>
      <c r="B822">
        <f>INDEX(resultados!$A$2:$ZZ$2614, 816, MATCH($B$2, resultados!$A$1:$ZZ$1, 0))</f>
        <v/>
      </c>
      <c r="C822">
        <f>INDEX(resultados!$A$2:$ZZ$2614, 816, MATCH($B$3, resultados!$A$1:$ZZ$1, 0))</f>
        <v/>
      </c>
    </row>
    <row r="823">
      <c r="A823">
        <f>INDEX(resultados!$A$2:$ZZ$2614, 817, MATCH($B$1, resultados!$A$1:$ZZ$1, 0))</f>
        <v/>
      </c>
      <c r="B823">
        <f>INDEX(resultados!$A$2:$ZZ$2614, 817, MATCH($B$2, resultados!$A$1:$ZZ$1, 0))</f>
        <v/>
      </c>
      <c r="C823">
        <f>INDEX(resultados!$A$2:$ZZ$2614, 817, MATCH($B$3, resultados!$A$1:$ZZ$1, 0))</f>
        <v/>
      </c>
    </row>
    <row r="824">
      <c r="A824">
        <f>INDEX(resultados!$A$2:$ZZ$2614, 818, MATCH($B$1, resultados!$A$1:$ZZ$1, 0))</f>
        <v/>
      </c>
      <c r="B824">
        <f>INDEX(resultados!$A$2:$ZZ$2614, 818, MATCH($B$2, resultados!$A$1:$ZZ$1, 0))</f>
        <v/>
      </c>
      <c r="C824">
        <f>INDEX(resultados!$A$2:$ZZ$2614, 818, MATCH($B$3, resultados!$A$1:$ZZ$1, 0))</f>
        <v/>
      </c>
    </row>
    <row r="825">
      <c r="A825">
        <f>INDEX(resultados!$A$2:$ZZ$2614, 819, MATCH($B$1, resultados!$A$1:$ZZ$1, 0))</f>
        <v/>
      </c>
      <c r="B825">
        <f>INDEX(resultados!$A$2:$ZZ$2614, 819, MATCH($B$2, resultados!$A$1:$ZZ$1, 0))</f>
        <v/>
      </c>
      <c r="C825">
        <f>INDEX(resultados!$A$2:$ZZ$2614, 819, MATCH($B$3, resultados!$A$1:$ZZ$1, 0))</f>
        <v/>
      </c>
    </row>
    <row r="826">
      <c r="A826">
        <f>INDEX(resultados!$A$2:$ZZ$2614, 820, MATCH($B$1, resultados!$A$1:$ZZ$1, 0))</f>
        <v/>
      </c>
      <c r="B826">
        <f>INDEX(resultados!$A$2:$ZZ$2614, 820, MATCH($B$2, resultados!$A$1:$ZZ$1, 0))</f>
        <v/>
      </c>
      <c r="C826">
        <f>INDEX(resultados!$A$2:$ZZ$2614, 820, MATCH($B$3, resultados!$A$1:$ZZ$1, 0))</f>
        <v/>
      </c>
    </row>
    <row r="827">
      <c r="A827">
        <f>INDEX(resultados!$A$2:$ZZ$2614, 821, MATCH($B$1, resultados!$A$1:$ZZ$1, 0))</f>
        <v/>
      </c>
      <c r="B827">
        <f>INDEX(resultados!$A$2:$ZZ$2614, 821, MATCH($B$2, resultados!$A$1:$ZZ$1, 0))</f>
        <v/>
      </c>
      <c r="C827">
        <f>INDEX(resultados!$A$2:$ZZ$2614, 821, MATCH($B$3, resultados!$A$1:$ZZ$1, 0))</f>
        <v/>
      </c>
    </row>
    <row r="828">
      <c r="A828">
        <f>INDEX(resultados!$A$2:$ZZ$2614, 822, MATCH($B$1, resultados!$A$1:$ZZ$1, 0))</f>
        <v/>
      </c>
      <c r="B828">
        <f>INDEX(resultados!$A$2:$ZZ$2614, 822, MATCH($B$2, resultados!$A$1:$ZZ$1, 0))</f>
        <v/>
      </c>
      <c r="C828">
        <f>INDEX(resultados!$A$2:$ZZ$2614, 822, MATCH($B$3, resultados!$A$1:$ZZ$1, 0))</f>
        <v/>
      </c>
    </row>
    <row r="829">
      <c r="A829">
        <f>INDEX(resultados!$A$2:$ZZ$2614, 823, MATCH($B$1, resultados!$A$1:$ZZ$1, 0))</f>
        <v/>
      </c>
      <c r="B829">
        <f>INDEX(resultados!$A$2:$ZZ$2614, 823, MATCH($B$2, resultados!$A$1:$ZZ$1, 0))</f>
        <v/>
      </c>
      <c r="C829">
        <f>INDEX(resultados!$A$2:$ZZ$2614, 823, MATCH($B$3, resultados!$A$1:$ZZ$1, 0))</f>
        <v/>
      </c>
    </row>
    <row r="830">
      <c r="A830">
        <f>INDEX(resultados!$A$2:$ZZ$2614, 824, MATCH($B$1, resultados!$A$1:$ZZ$1, 0))</f>
        <v/>
      </c>
      <c r="B830">
        <f>INDEX(resultados!$A$2:$ZZ$2614, 824, MATCH($B$2, resultados!$A$1:$ZZ$1, 0))</f>
        <v/>
      </c>
      <c r="C830">
        <f>INDEX(resultados!$A$2:$ZZ$2614, 824, MATCH($B$3, resultados!$A$1:$ZZ$1, 0))</f>
        <v/>
      </c>
    </row>
    <row r="831">
      <c r="A831">
        <f>INDEX(resultados!$A$2:$ZZ$2614, 825, MATCH($B$1, resultados!$A$1:$ZZ$1, 0))</f>
        <v/>
      </c>
      <c r="B831">
        <f>INDEX(resultados!$A$2:$ZZ$2614, 825, MATCH($B$2, resultados!$A$1:$ZZ$1, 0))</f>
        <v/>
      </c>
      <c r="C831">
        <f>INDEX(resultados!$A$2:$ZZ$2614, 825, MATCH($B$3, resultados!$A$1:$ZZ$1, 0))</f>
        <v/>
      </c>
    </row>
    <row r="832">
      <c r="A832">
        <f>INDEX(resultados!$A$2:$ZZ$2614, 826, MATCH($B$1, resultados!$A$1:$ZZ$1, 0))</f>
        <v/>
      </c>
      <c r="B832">
        <f>INDEX(resultados!$A$2:$ZZ$2614, 826, MATCH($B$2, resultados!$A$1:$ZZ$1, 0))</f>
        <v/>
      </c>
      <c r="C832">
        <f>INDEX(resultados!$A$2:$ZZ$2614, 826, MATCH($B$3, resultados!$A$1:$ZZ$1, 0))</f>
        <v/>
      </c>
    </row>
    <row r="833">
      <c r="A833">
        <f>INDEX(resultados!$A$2:$ZZ$2614, 827, MATCH($B$1, resultados!$A$1:$ZZ$1, 0))</f>
        <v/>
      </c>
      <c r="B833">
        <f>INDEX(resultados!$A$2:$ZZ$2614, 827, MATCH($B$2, resultados!$A$1:$ZZ$1, 0))</f>
        <v/>
      </c>
      <c r="C833">
        <f>INDEX(resultados!$A$2:$ZZ$2614, 827, MATCH($B$3, resultados!$A$1:$ZZ$1, 0))</f>
        <v/>
      </c>
    </row>
    <row r="834">
      <c r="A834">
        <f>INDEX(resultados!$A$2:$ZZ$2614, 828, MATCH($B$1, resultados!$A$1:$ZZ$1, 0))</f>
        <v/>
      </c>
      <c r="B834">
        <f>INDEX(resultados!$A$2:$ZZ$2614, 828, MATCH($B$2, resultados!$A$1:$ZZ$1, 0))</f>
        <v/>
      </c>
      <c r="C834">
        <f>INDEX(resultados!$A$2:$ZZ$2614, 828, MATCH($B$3, resultados!$A$1:$ZZ$1, 0))</f>
        <v/>
      </c>
    </row>
    <row r="835">
      <c r="A835">
        <f>INDEX(resultados!$A$2:$ZZ$2614, 829, MATCH($B$1, resultados!$A$1:$ZZ$1, 0))</f>
        <v/>
      </c>
      <c r="B835">
        <f>INDEX(resultados!$A$2:$ZZ$2614, 829, MATCH($B$2, resultados!$A$1:$ZZ$1, 0))</f>
        <v/>
      </c>
      <c r="C835">
        <f>INDEX(resultados!$A$2:$ZZ$2614, 829, MATCH($B$3, resultados!$A$1:$ZZ$1, 0))</f>
        <v/>
      </c>
    </row>
    <row r="836">
      <c r="A836">
        <f>INDEX(resultados!$A$2:$ZZ$2614, 830, MATCH($B$1, resultados!$A$1:$ZZ$1, 0))</f>
        <v/>
      </c>
      <c r="B836">
        <f>INDEX(resultados!$A$2:$ZZ$2614, 830, MATCH($B$2, resultados!$A$1:$ZZ$1, 0))</f>
        <v/>
      </c>
      <c r="C836">
        <f>INDEX(resultados!$A$2:$ZZ$2614, 830, MATCH($B$3, resultados!$A$1:$ZZ$1, 0))</f>
        <v/>
      </c>
    </row>
    <row r="837">
      <c r="A837">
        <f>INDEX(resultados!$A$2:$ZZ$2614, 831, MATCH($B$1, resultados!$A$1:$ZZ$1, 0))</f>
        <v/>
      </c>
      <c r="B837">
        <f>INDEX(resultados!$A$2:$ZZ$2614, 831, MATCH($B$2, resultados!$A$1:$ZZ$1, 0))</f>
        <v/>
      </c>
      <c r="C837">
        <f>INDEX(resultados!$A$2:$ZZ$2614, 831, MATCH($B$3, resultados!$A$1:$ZZ$1, 0))</f>
        <v/>
      </c>
    </row>
    <row r="838">
      <c r="A838">
        <f>INDEX(resultados!$A$2:$ZZ$2614, 832, MATCH($B$1, resultados!$A$1:$ZZ$1, 0))</f>
        <v/>
      </c>
      <c r="B838">
        <f>INDEX(resultados!$A$2:$ZZ$2614, 832, MATCH($B$2, resultados!$A$1:$ZZ$1, 0))</f>
        <v/>
      </c>
      <c r="C838">
        <f>INDEX(resultados!$A$2:$ZZ$2614, 832, MATCH($B$3, resultados!$A$1:$ZZ$1, 0))</f>
        <v/>
      </c>
    </row>
    <row r="839">
      <c r="A839">
        <f>INDEX(resultados!$A$2:$ZZ$2614, 833, MATCH($B$1, resultados!$A$1:$ZZ$1, 0))</f>
        <v/>
      </c>
      <c r="B839">
        <f>INDEX(resultados!$A$2:$ZZ$2614, 833, MATCH($B$2, resultados!$A$1:$ZZ$1, 0))</f>
        <v/>
      </c>
      <c r="C839">
        <f>INDEX(resultados!$A$2:$ZZ$2614, 833, MATCH($B$3, resultados!$A$1:$ZZ$1, 0))</f>
        <v/>
      </c>
    </row>
    <row r="840">
      <c r="A840">
        <f>INDEX(resultados!$A$2:$ZZ$2614, 834, MATCH($B$1, resultados!$A$1:$ZZ$1, 0))</f>
        <v/>
      </c>
      <c r="B840">
        <f>INDEX(resultados!$A$2:$ZZ$2614, 834, MATCH($B$2, resultados!$A$1:$ZZ$1, 0))</f>
        <v/>
      </c>
      <c r="C840">
        <f>INDEX(resultados!$A$2:$ZZ$2614, 834, MATCH($B$3, resultados!$A$1:$ZZ$1, 0))</f>
        <v/>
      </c>
    </row>
    <row r="841">
      <c r="A841">
        <f>INDEX(resultados!$A$2:$ZZ$2614, 835, MATCH($B$1, resultados!$A$1:$ZZ$1, 0))</f>
        <v/>
      </c>
      <c r="B841">
        <f>INDEX(resultados!$A$2:$ZZ$2614, 835, MATCH($B$2, resultados!$A$1:$ZZ$1, 0))</f>
        <v/>
      </c>
      <c r="C841">
        <f>INDEX(resultados!$A$2:$ZZ$2614, 835, MATCH($B$3, resultados!$A$1:$ZZ$1, 0))</f>
        <v/>
      </c>
    </row>
    <row r="842">
      <c r="A842">
        <f>INDEX(resultados!$A$2:$ZZ$2614, 836, MATCH($B$1, resultados!$A$1:$ZZ$1, 0))</f>
        <v/>
      </c>
      <c r="B842">
        <f>INDEX(resultados!$A$2:$ZZ$2614, 836, MATCH($B$2, resultados!$A$1:$ZZ$1, 0))</f>
        <v/>
      </c>
      <c r="C842">
        <f>INDEX(resultados!$A$2:$ZZ$2614, 836, MATCH($B$3, resultados!$A$1:$ZZ$1, 0))</f>
        <v/>
      </c>
    </row>
    <row r="843">
      <c r="A843">
        <f>INDEX(resultados!$A$2:$ZZ$2614, 837, MATCH($B$1, resultados!$A$1:$ZZ$1, 0))</f>
        <v/>
      </c>
      <c r="B843">
        <f>INDEX(resultados!$A$2:$ZZ$2614, 837, MATCH($B$2, resultados!$A$1:$ZZ$1, 0))</f>
        <v/>
      </c>
      <c r="C843">
        <f>INDEX(resultados!$A$2:$ZZ$2614, 837, MATCH($B$3, resultados!$A$1:$ZZ$1, 0))</f>
        <v/>
      </c>
    </row>
    <row r="844">
      <c r="A844">
        <f>INDEX(resultados!$A$2:$ZZ$2614, 838, MATCH($B$1, resultados!$A$1:$ZZ$1, 0))</f>
        <v/>
      </c>
      <c r="B844">
        <f>INDEX(resultados!$A$2:$ZZ$2614, 838, MATCH($B$2, resultados!$A$1:$ZZ$1, 0))</f>
        <v/>
      </c>
      <c r="C844">
        <f>INDEX(resultados!$A$2:$ZZ$2614, 838, MATCH($B$3, resultados!$A$1:$ZZ$1, 0))</f>
        <v/>
      </c>
    </row>
    <row r="845">
      <c r="A845">
        <f>INDEX(resultados!$A$2:$ZZ$2614, 839, MATCH($B$1, resultados!$A$1:$ZZ$1, 0))</f>
        <v/>
      </c>
      <c r="B845">
        <f>INDEX(resultados!$A$2:$ZZ$2614, 839, MATCH($B$2, resultados!$A$1:$ZZ$1, 0))</f>
        <v/>
      </c>
      <c r="C845">
        <f>INDEX(resultados!$A$2:$ZZ$2614, 839, MATCH($B$3, resultados!$A$1:$ZZ$1, 0))</f>
        <v/>
      </c>
    </row>
    <row r="846">
      <c r="A846">
        <f>INDEX(resultados!$A$2:$ZZ$2614, 840, MATCH($B$1, resultados!$A$1:$ZZ$1, 0))</f>
        <v/>
      </c>
      <c r="B846">
        <f>INDEX(resultados!$A$2:$ZZ$2614, 840, MATCH($B$2, resultados!$A$1:$ZZ$1, 0))</f>
        <v/>
      </c>
      <c r="C846">
        <f>INDEX(resultados!$A$2:$ZZ$2614, 840, MATCH($B$3, resultados!$A$1:$ZZ$1, 0))</f>
        <v/>
      </c>
    </row>
    <row r="847">
      <c r="A847">
        <f>INDEX(resultados!$A$2:$ZZ$2614, 841, MATCH($B$1, resultados!$A$1:$ZZ$1, 0))</f>
        <v/>
      </c>
      <c r="B847">
        <f>INDEX(resultados!$A$2:$ZZ$2614, 841, MATCH($B$2, resultados!$A$1:$ZZ$1, 0))</f>
        <v/>
      </c>
      <c r="C847">
        <f>INDEX(resultados!$A$2:$ZZ$2614, 841, MATCH($B$3, resultados!$A$1:$ZZ$1, 0))</f>
        <v/>
      </c>
    </row>
    <row r="848">
      <c r="A848">
        <f>INDEX(resultados!$A$2:$ZZ$2614, 842, MATCH($B$1, resultados!$A$1:$ZZ$1, 0))</f>
        <v/>
      </c>
      <c r="B848">
        <f>INDEX(resultados!$A$2:$ZZ$2614, 842, MATCH($B$2, resultados!$A$1:$ZZ$1, 0))</f>
        <v/>
      </c>
      <c r="C848">
        <f>INDEX(resultados!$A$2:$ZZ$2614, 842, MATCH($B$3, resultados!$A$1:$ZZ$1, 0))</f>
        <v/>
      </c>
    </row>
    <row r="849">
      <c r="A849">
        <f>INDEX(resultados!$A$2:$ZZ$2614, 843, MATCH($B$1, resultados!$A$1:$ZZ$1, 0))</f>
        <v/>
      </c>
      <c r="B849">
        <f>INDEX(resultados!$A$2:$ZZ$2614, 843, MATCH($B$2, resultados!$A$1:$ZZ$1, 0))</f>
        <v/>
      </c>
      <c r="C849">
        <f>INDEX(resultados!$A$2:$ZZ$2614, 843, MATCH($B$3, resultados!$A$1:$ZZ$1, 0))</f>
        <v/>
      </c>
    </row>
    <row r="850">
      <c r="A850">
        <f>INDEX(resultados!$A$2:$ZZ$2614, 844, MATCH($B$1, resultados!$A$1:$ZZ$1, 0))</f>
        <v/>
      </c>
      <c r="B850">
        <f>INDEX(resultados!$A$2:$ZZ$2614, 844, MATCH($B$2, resultados!$A$1:$ZZ$1, 0))</f>
        <v/>
      </c>
      <c r="C850">
        <f>INDEX(resultados!$A$2:$ZZ$2614, 844, MATCH($B$3, resultados!$A$1:$ZZ$1, 0))</f>
        <v/>
      </c>
    </row>
    <row r="851">
      <c r="A851">
        <f>INDEX(resultados!$A$2:$ZZ$2614, 845, MATCH($B$1, resultados!$A$1:$ZZ$1, 0))</f>
        <v/>
      </c>
      <c r="B851">
        <f>INDEX(resultados!$A$2:$ZZ$2614, 845, MATCH($B$2, resultados!$A$1:$ZZ$1, 0))</f>
        <v/>
      </c>
      <c r="C851">
        <f>INDEX(resultados!$A$2:$ZZ$2614, 845, MATCH($B$3, resultados!$A$1:$ZZ$1, 0))</f>
        <v/>
      </c>
    </row>
    <row r="852">
      <c r="A852">
        <f>INDEX(resultados!$A$2:$ZZ$2614, 846, MATCH($B$1, resultados!$A$1:$ZZ$1, 0))</f>
        <v/>
      </c>
      <c r="B852">
        <f>INDEX(resultados!$A$2:$ZZ$2614, 846, MATCH($B$2, resultados!$A$1:$ZZ$1, 0))</f>
        <v/>
      </c>
      <c r="C852">
        <f>INDEX(resultados!$A$2:$ZZ$2614, 846, MATCH($B$3, resultados!$A$1:$ZZ$1, 0))</f>
        <v/>
      </c>
    </row>
    <row r="853">
      <c r="A853">
        <f>INDEX(resultados!$A$2:$ZZ$2614, 847, MATCH($B$1, resultados!$A$1:$ZZ$1, 0))</f>
        <v/>
      </c>
      <c r="B853">
        <f>INDEX(resultados!$A$2:$ZZ$2614, 847, MATCH($B$2, resultados!$A$1:$ZZ$1, 0))</f>
        <v/>
      </c>
      <c r="C853">
        <f>INDEX(resultados!$A$2:$ZZ$2614, 847, MATCH($B$3, resultados!$A$1:$ZZ$1, 0))</f>
        <v/>
      </c>
    </row>
    <row r="854">
      <c r="A854">
        <f>INDEX(resultados!$A$2:$ZZ$2614, 848, MATCH($B$1, resultados!$A$1:$ZZ$1, 0))</f>
        <v/>
      </c>
      <c r="B854">
        <f>INDEX(resultados!$A$2:$ZZ$2614, 848, MATCH($B$2, resultados!$A$1:$ZZ$1, 0))</f>
        <v/>
      </c>
      <c r="C854">
        <f>INDEX(resultados!$A$2:$ZZ$2614, 848, MATCH($B$3, resultados!$A$1:$ZZ$1, 0))</f>
        <v/>
      </c>
    </row>
    <row r="855">
      <c r="A855">
        <f>INDEX(resultados!$A$2:$ZZ$2614, 849, MATCH($B$1, resultados!$A$1:$ZZ$1, 0))</f>
        <v/>
      </c>
      <c r="B855">
        <f>INDEX(resultados!$A$2:$ZZ$2614, 849, MATCH($B$2, resultados!$A$1:$ZZ$1, 0))</f>
        <v/>
      </c>
      <c r="C855">
        <f>INDEX(resultados!$A$2:$ZZ$2614, 849, MATCH($B$3, resultados!$A$1:$ZZ$1, 0))</f>
        <v/>
      </c>
    </row>
    <row r="856">
      <c r="A856">
        <f>INDEX(resultados!$A$2:$ZZ$2614, 850, MATCH($B$1, resultados!$A$1:$ZZ$1, 0))</f>
        <v/>
      </c>
      <c r="B856">
        <f>INDEX(resultados!$A$2:$ZZ$2614, 850, MATCH($B$2, resultados!$A$1:$ZZ$1, 0))</f>
        <v/>
      </c>
      <c r="C856">
        <f>INDEX(resultados!$A$2:$ZZ$2614, 850, MATCH($B$3, resultados!$A$1:$ZZ$1, 0))</f>
        <v/>
      </c>
    </row>
    <row r="857">
      <c r="A857">
        <f>INDEX(resultados!$A$2:$ZZ$2614, 851, MATCH($B$1, resultados!$A$1:$ZZ$1, 0))</f>
        <v/>
      </c>
      <c r="B857">
        <f>INDEX(resultados!$A$2:$ZZ$2614, 851, MATCH($B$2, resultados!$A$1:$ZZ$1, 0))</f>
        <v/>
      </c>
      <c r="C857">
        <f>INDEX(resultados!$A$2:$ZZ$2614, 851, MATCH($B$3, resultados!$A$1:$ZZ$1, 0))</f>
        <v/>
      </c>
    </row>
    <row r="858">
      <c r="A858">
        <f>INDEX(resultados!$A$2:$ZZ$2614, 852, MATCH($B$1, resultados!$A$1:$ZZ$1, 0))</f>
        <v/>
      </c>
      <c r="B858">
        <f>INDEX(resultados!$A$2:$ZZ$2614, 852, MATCH($B$2, resultados!$A$1:$ZZ$1, 0))</f>
        <v/>
      </c>
      <c r="C858">
        <f>INDEX(resultados!$A$2:$ZZ$2614, 852, MATCH($B$3, resultados!$A$1:$ZZ$1, 0))</f>
        <v/>
      </c>
    </row>
    <row r="859">
      <c r="A859">
        <f>INDEX(resultados!$A$2:$ZZ$2614, 853, MATCH($B$1, resultados!$A$1:$ZZ$1, 0))</f>
        <v/>
      </c>
      <c r="B859">
        <f>INDEX(resultados!$A$2:$ZZ$2614, 853, MATCH($B$2, resultados!$A$1:$ZZ$1, 0))</f>
        <v/>
      </c>
      <c r="C859">
        <f>INDEX(resultados!$A$2:$ZZ$2614, 853, MATCH($B$3, resultados!$A$1:$ZZ$1, 0))</f>
        <v/>
      </c>
    </row>
    <row r="860">
      <c r="A860">
        <f>INDEX(resultados!$A$2:$ZZ$2614, 854, MATCH($B$1, resultados!$A$1:$ZZ$1, 0))</f>
        <v/>
      </c>
      <c r="B860">
        <f>INDEX(resultados!$A$2:$ZZ$2614, 854, MATCH($B$2, resultados!$A$1:$ZZ$1, 0))</f>
        <v/>
      </c>
      <c r="C860">
        <f>INDEX(resultados!$A$2:$ZZ$2614, 854, MATCH($B$3, resultados!$A$1:$ZZ$1, 0))</f>
        <v/>
      </c>
    </row>
    <row r="861">
      <c r="A861">
        <f>INDEX(resultados!$A$2:$ZZ$2614, 855, MATCH($B$1, resultados!$A$1:$ZZ$1, 0))</f>
        <v/>
      </c>
      <c r="B861">
        <f>INDEX(resultados!$A$2:$ZZ$2614, 855, MATCH($B$2, resultados!$A$1:$ZZ$1, 0))</f>
        <v/>
      </c>
      <c r="C861">
        <f>INDEX(resultados!$A$2:$ZZ$2614, 855, MATCH($B$3, resultados!$A$1:$ZZ$1, 0))</f>
        <v/>
      </c>
    </row>
    <row r="862">
      <c r="A862">
        <f>INDEX(resultados!$A$2:$ZZ$2614, 856, MATCH($B$1, resultados!$A$1:$ZZ$1, 0))</f>
        <v/>
      </c>
      <c r="B862">
        <f>INDEX(resultados!$A$2:$ZZ$2614, 856, MATCH($B$2, resultados!$A$1:$ZZ$1, 0))</f>
        <v/>
      </c>
      <c r="C862">
        <f>INDEX(resultados!$A$2:$ZZ$2614, 856, MATCH($B$3, resultados!$A$1:$ZZ$1, 0))</f>
        <v/>
      </c>
    </row>
    <row r="863">
      <c r="A863">
        <f>INDEX(resultados!$A$2:$ZZ$2614, 857, MATCH($B$1, resultados!$A$1:$ZZ$1, 0))</f>
        <v/>
      </c>
      <c r="B863">
        <f>INDEX(resultados!$A$2:$ZZ$2614, 857, MATCH($B$2, resultados!$A$1:$ZZ$1, 0))</f>
        <v/>
      </c>
      <c r="C863">
        <f>INDEX(resultados!$A$2:$ZZ$2614, 857, MATCH($B$3, resultados!$A$1:$ZZ$1, 0))</f>
        <v/>
      </c>
    </row>
    <row r="864">
      <c r="A864">
        <f>INDEX(resultados!$A$2:$ZZ$2614, 858, MATCH($B$1, resultados!$A$1:$ZZ$1, 0))</f>
        <v/>
      </c>
      <c r="B864">
        <f>INDEX(resultados!$A$2:$ZZ$2614, 858, MATCH($B$2, resultados!$A$1:$ZZ$1, 0))</f>
        <v/>
      </c>
      <c r="C864">
        <f>INDEX(resultados!$A$2:$ZZ$2614, 858, MATCH($B$3, resultados!$A$1:$ZZ$1, 0))</f>
        <v/>
      </c>
    </row>
    <row r="865">
      <c r="A865">
        <f>INDEX(resultados!$A$2:$ZZ$2614, 859, MATCH($B$1, resultados!$A$1:$ZZ$1, 0))</f>
        <v/>
      </c>
      <c r="B865">
        <f>INDEX(resultados!$A$2:$ZZ$2614, 859, MATCH($B$2, resultados!$A$1:$ZZ$1, 0))</f>
        <v/>
      </c>
      <c r="C865">
        <f>INDEX(resultados!$A$2:$ZZ$2614, 859, MATCH($B$3, resultados!$A$1:$ZZ$1, 0))</f>
        <v/>
      </c>
    </row>
    <row r="866">
      <c r="A866">
        <f>INDEX(resultados!$A$2:$ZZ$2614, 860, MATCH($B$1, resultados!$A$1:$ZZ$1, 0))</f>
        <v/>
      </c>
      <c r="B866">
        <f>INDEX(resultados!$A$2:$ZZ$2614, 860, MATCH($B$2, resultados!$A$1:$ZZ$1, 0))</f>
        <v/>
      </c>
      <c r="C866">
        <f>INDEX(resultados!$A$2:$ZZ$2614, 860, MATCH($B$3, resultados!$A$1:$ZZ$1, 0))</f>
        <v/>
      </c>
    </row>
    <row r="867">
      <c r="A867">
        <f>INDEX(resultados!$A$2:$ZZ$2614, 861, MATCH($B$1, resultados!$A$1:$ZZ$1, 0))</f>
        <v/>
      </c>
      <c r="B867">
        <f>INDEX(resultados!$A$2:$ZZ$2614, 861, MATCH($B$2, resultados!$A$1:$ZZ$1, 0))</f>
        <v/>
      </c>
      <c r="C867">
        <f>INDEX(resultados!$A$2:$ZZ$2614, 861, MATCH($B$3, resultados!$A$1:$ZZ$1, 0))</f>
        <v/>
      </c>
    </row>
    <row r="868">
      <c r="A868">
        <f>INDEX(resultados!$A$2:$ZZ$2614, 862, MATCH($B$1, resultados!$A$1:$ZZ$1, 0))</f>
        <v/>
      </c>
      <c r="B868">
        <f>INDEX(resultados!$A$2:$ZZ$2614, 862, MATCH($B$2, resultados!$A$1:$ZZ$1, 0))</f>
        <v/>
      </c>
      <c r="C868">
        <f>INDEX(resultados!$A$2:$ZZ$2614, 862, MATCH($B$3, resultados!$A$1:$ZZ$1, 0))</f>
        <v/>
      </c>
    </row>
    <row r="869">
      <c r="A869">
        <f>INDEX(resultados!$A$2:$ZZ$2614, 863, MATCH($B$1, resultados!$A$1:$ZZ$1, 0))</f>
        <v/>
      </c>
      <c r="B869">
        <f>INDEX(resultados!$A$2:$ZZ$2614, 863, MATCH($B$2, resultados!$A$1:$ZZ$1, 0))</f>
        <v/>
      </c>
      <c r="C869">
        <f>INDEX(resultados!$A$2:$ZZ$2614, 863, MATCH($B$3, resultados!$A$1:$ZZ$1, 0))</f>
        <v/>
      </c>
    </row>
    <row r="870">
      <c r="A870">
        <f>INDEX(resultados!$A$2:$ZZ$2614, 864, MATCH($B$1, resultados!$A$1:$ZZ$1, 0))</f>
        <v/>
      </c>
      <c r="B870">
        <f>INDEX(resultados!$A$2:$ZZ$2614, 864, MATCH($B$2, resultados!$A$1:$ZZ$1, 0))</f>
        <v/>
      </c>
      <c r="C870">
        <f>INDEX(resultados!$A$2:$ZZ$2614, 864, MATCH($B$3, resultados!$A$1:$ZZ$1, 0))</f>
        <v/>
      </c>
    </row>
    <row r="871">
      <c r="A871">
        <f>INDEX(resultados!$A$2:$ZZ$2614, 865, MATCH($B$1, resultados!$A$1:$ZZ$1, 0))</f>
        <v/>
      </c>
      <c r="B871">
        <f>INDEX(resultados!$A$2:$ZZ$2614, 865, MATCH($B$2, resultados!$A$1:$ZZ$1, 0))</f>
        <v/>
      </c>
      <c r="C871">
        <f>INDEX(resultados!$A$2:$ZZ$2614, 865, MATCH($B$3, resultados!$A$1:$ZZ$1, 0))</f>
        <v/>
      </c>
    </row>
    <row r="872">
      <c r="A872">
        <f>INDEX(resultados!$A$2:$ZZ$2614, 866, MATCH($B$1, resultados!$A$1:$ZZ$1, 0))</f>
        <v/>
      </c>
      <c r="B872">
        <f>INDEX(resultados!$A$2:$ZZ$2614, 866, MATCH($B$2, resultados!$A$1:$ZZ$1, 0))</f>
        <v/>
      </c>
      <c r="C872">
        <f>INDEX(resultados!$A$2:$ZZ$2614, 866, MATCH($B$3, resultados!$A$1:$ZZ$1, 0))</f>
        <v/>
      </c>
    </row>
    <row r="873">
      <c r="A873">
        <f>INDEX(resultados!$A$2:$ZZ$2614, 867, MATCH($B$1, resultados!$A$1:$ZZ$1, 0))</f>
        <v/>
      </c>
      <c r="B873">
        <f>INDEX(resultados!$A$2:$ZZ$2614, 867, MATCH($B$2, resultados!$A$1:$ZZ$1, 0))</f>
        <v/>
      </c>
      <c r="C873">
        <f>INDEX(resultados!$A$2:$ZZ$2614, 867, MATCH($B$3, resultados!$A$1:$ZZ$1, 0))</f>
        <v/>
      </c>
    </row>
    <row r="874">
      <c r="A874">
        <f>INDEX(resultados!$A$2:$ZZ$2614, 868, MATCH($B$1, resultados!$A$1:$ZZ$1, 0))</f>
        <v/>
      </c>
      <c r="B874">
        <f>INDEX(resultados!$A$2:$ZZ$2614, 868, MATCH($B$2, resultados!$A$1:$ZZ$1, 0))</f>
        <v/>
      </c>
      <c r="C874">
        <f>INDEX(resultados!$A$2:$ZZ$2614, 868, MATCH($B$3, resultados!$A$1:$ZZ$1, 0))</f>
        <v/>
      </c>
    </row>
    <row r="875">
      <c r="A875">
        <f>INDEX(resultados!$A$2:$ZZ$2614, 869, MATCH($B$1, resultados!$A$1:$ZZ$1, 0))</f>
        <v/>
      </c>
      <c r="B875">
        <f>INDEX(resultados!$A$2:$ZZ$2614, 869, MATCH($B$2, resultados!$A$1:$ZZ$1, 0))</f>
        <v/>
      </c>
      <c r="C875">
        <f>INDEX(resultados!$A$2:$ZZ$2614, 869, MATCH($B$3, resultados!$A$1:$ZZ$1, 0))</f>
        <v/>
      </c>
    </row>
    <row r="876">
      <c r="A876">
        <f>INDEX(resultados!$A$2:$ZZ$2614, 870, MATCH($B$1, resultados!$A$1:$ZZ$1, 0))</f>
        <v/>
      </c>
      <c r="B876">
        <f>INDEX(resultados!$A$2:$ZZ$2614, 870, MATCH($B$2, resultados!$A$1:$ZZ$1, 0))</f>
        <v/>
      </c>
      <c r="C876">
        <f>INDEX(resultados!$A$2:$ZZ$2614, 870, MATCH($B$3, resultados!$A$1:$ZZ$1, 0))</f>
        <v/>
      </c>
    </row>
    <row r="877">
      <c r="A877">
        <f>INDEX(resultados!$A$2:$ZZ$2614, 871, MATCH($B$1, resultados!$A$1:$ZZ$1, 0))</f>
        <v/>
      </c>
      <c r="B877">
        <f>INDEX(resultados!$A$2:$ZZ$2614, 871, MATCH($B$2, resultados!$A$1:$ZZ$1, 0))</f>
        <v/>
      </c>
      <c r="C877">
        <f>INDEX(resultados!$A$2:$ZZ$2614, 871, MATCH($B$3, resultados!$A$1:$ZZ$1, 0))</f>
        <v/>
      </c>
    </row>
    <row r="878">
      <c r="A878">
        <f>INDEX(resultados!$A$2:$ZZ$2614, 872, MATCH($B$1, resultados!$A$1:$ZZ$1, 0))</f>
        <v/>
      </c>
      <c r="B878">
        <f>INDEX(resultados!$A$2:$ZZ$2614, 872, MATCH($B$2, resultados!$A$1:$ZZ$1, 0))</f>
        <v/>
      </c>
      <c r="C878">
        <f>INDEX(resultados!$A$2:$ZZ$2614, 872, MATCH($B$3, resultados!$A$1:$ZZ$1, 0))</f>
        <v/>
      </c>
    </row>
    <row r="879">
      <c r="A879">
        <f>INDEX(resultados!$A$2:$ZZ$2614, 873, MATCH($B$1, resultados!$A$1:$ZZ$1, 0))</f>
        <v/>
      </c>
      <c r="B879">
        <f>INDEX(resultados!$A$2:$ZZ$2614, 873, MATCH($B$2, resultados!$A$1:$ZZ$1, 0))</f>
        <v/>
      </c>
      <c r="C879">
        <f>INDEX(resultados!$A$2:$ZZ$2614, 873, MATCH($B$3, resultados!$A$1:$ZZ$1, 0))</f>
        <v/>
      </c>
    </row>
    <row r="880">
      <c r="A880">
        <f>INDEX(resultados!$A$2:$ZZ$2614, 874, MATCH($B$1, resultados!$A$1:$ZZ$1, 0))</f>
        <v/>
      </c>
      <c r="B880">
        <f>INDEX(resultados!$A$2:$ZZ$2614, 874, MATCH($B$2, resultados!$A$1:$ZZ$1, 0))</f>
        <v/>
      </c>
      <c r="C880">
        <f>INDEX(resultados!$A$2:$ZZ$2614, 874, MATCH($B$3, resultados!$A$1:$ZZ$1, 0))</f>
        <v/>
      </c>
    </row>
    <row r="881">
      <c r="A881">
        <f>INDEX(resultados!$A$2:$ZZ$2614, 875, MATCH($B$1, resultados!$A$1:$ZZ$1, 0))</f>
        <v/>
      </c>
      <c r="B881">
        <f>INDEX(resultados!$A$2:$ZZ$2614, 875, MATCH($B$2, resultados!$A$1:$ZZ$1, 0))</f>
        <v/>
      </c>
      <c r="C881">
        <f>INDEX(resultados!$A$2:$ZZ$2614, 875, MATCH($B$3, resultados!$A$1:$ZZ$1, 0))</f>
        <v/>
      </c>
    </row>
    <row r="882">
      <c r="A882">
        <f>INDEX(resultados!$A$2:$ZZ$2614, 876, MATCH($B$1, resultados!$A$1:$ZZ$1, 0))</f>
        <v/>
      </c>
      <c r="B882">
        <f>INDEX(resultados!$A$2:$ZZ$2614, 876, MATCH($B$2, resultados!$A$1:$ZZ$1, 0))</f>
        <v/>
      </c>
      <c r="C882">
        <f>INDEX(resultados!$A$2:$ZZ$2614, 876, MATCH($B$3, resultados!$A$1:$ZZ$1, 0))</f>
        <v/>
      </c>
    </row>
    <row r="883">
      <c r="A883">
        <f>INDEX(resultados!$A$2:$ZZ$2614, 877, MATCH($B$1, resultados!$A$1:$ZZ$1, 0))</f>
        <v/>
      </c>
      <c r="B883">
        <f>INDEX(resultados!$A$2:$ZZ$2614, 877, MATCH($B$2, resultados!$A$1:$ZZ$1, 0))</f>
        <v/>
      </c>
      <c r="C883">
        <f>INDEX(resultados!$A$2:$ZZ$2614, 877, MATCH($B$3, resultados!$A$1:$ZZ$1, 0))</f>
        <v/>
      </c>
    </row>
    <row r="884">
      <c r="A884">
        <f>INDEX(resultados!$A$2:$ZZ$2614, 878, MATCH($B$1, resultados!$A$1:$ZZ$1, 0))</f>
        <v/>
      </c>
      <c r="B884">
        <f>INDEX(resultados!$A$2:$ZZ$2614, 878, MATCH($B$2, resultados!$A$1:$ZZ$1, 0))</f>
        <v/>
      </c>
      <c r="C884">
        <f>INDEX(resultados!$A$2:$ZZ$2614, 878, MATCH($B$3, resultados!$A$1:$ZZ$1, 0))</f>
        <v/>
      </c>
    </row>
    <row r="885">
      <c r="A885">
        <f>INDEX(resultados!$A$2:$ZZ$2614, 879, MATCH($B$1, resultados!$A$1:$ZZ$1, 0))</f>
        <v/>
      </c>
      <c r="B885">
        <f>INDEX(resultados!$A$2:$ZZ$2614, 879, MATCH($B$2, resultados!$A$1:$ZZ$1, 0))</f>
        <v/>
      </c>
      <c r="C885">
        <f>INDEX(resultados!$A$2:$ZZ$2614, 879, MATCH($B$3, resultados!$A$1:$ZZ$1, 0))</f>
        <v/>
      </c>
    </row>
    <row r="886">
      <c r="A886">
        <f>INDEX(resultados!$A$2:$ZZ$2614, 880, MATCH($B$1, resultados!$A$1:$ZZ$1, 0))</f>
        <v/>
      </c>
      <c r="B886">
        <f>INDEX(resultados!$A$2:$ZZ$2614, 880, MATCH($B$2, resultados!$A$1:$ZZ$1, 0))</f>
        <v/>
      </c>
      <c r="C886">
        <f>INDEX(resultados!$A$2:$ZZ$2614, 880, MATCH($B$3, resultados!$A$1:$ZZ$1, 0))</f>
        <v/>
      </c>
    </row>
    <row r="887">
      <c r="A887">
        <f>INDEX(resultados!$A$2:$ZZ$2614, 881, MATCH($B$1, resultados!$A$1:$ZZ$1, 0))</f>
        <v/>
      </c>
      <c r="B887">
        <f>INDEX(resultados!$A$2:$ZZ$2614, 881, MATCH($B$2, resultados!$A$1:$ZZ$1, 0))</f>
        <v/>
      </c>
      <c r="C887">
        <f>INDEX(resultados!$A$2:$ZZ$2614, 881, MATCH($B$3, resultados!$A$1:$ZZ$1, 0))</f>
        <v/>
      </c>
    </row>
    <row r="888">
      <c r="A888">
        <f>INDEX(resultados!$A$2:$ZZ$2614, 882, MATCH($B$1, resultados!$A$1:$ZZ$1, 0))</f>
        <v/>
      </c>
      <c r="B888">
        <f>INDEX(resultados!$A$2:$ZZ$2614, 882, MATCH($B$2, resultados!$A$1:$ZZ$1, 0))</f>
        <v/>
      </c>
      <c r="C888">
        <f>INDEX(resultados!$A$2:$ZZ$2614, 882, MATCH($B$3, resultados!$A$1:$ZZ$1, 0))</f>
        <v/>
      </c>
    </row>
    <row r="889">
      <c r="A889">
        <f>INDEX(resultados!$A$2:$ZZ$2614, 883, MATCH($B$1, resultados!$A$1:$ZZ$1, 0))</f>
        <v/>
      </c>
      <c r="B889">
        <f>INDEX(resultados!$A$2:$ZZ$2614, 883, MATCH($B$2, resultados!$A$1:$ZZ$1, 0))</f>
        <v/>
      </c>
      <c r="C889">
        <f>INDEX(resultados!$A$2:$ZZ$2614, 883, MATCH($B$3, resultados!$A$1:$ZZ$1, 0))</f>
        <v/>
      </c>
    </row>
    <row r="890">
      <c r="A890">
        <f>INDEX(resultados!$A$2:$ZZ$2614, 884, MATCH($B$1, resultados!$A$1:$ZZ$1, 0))</f>
        <v/>
      </c>
      <c r="B890">
        <f>INDEX(resultados!$A$2:$ZZ$2614, 884, MATCH($B$2, resultados!$A$1:$ZZ$1, 0))</f>
        <v/>
      </c>
      <c r="C890">
        <f>INDEX(resultados!$A$2:$ZZ$2614, 884, MATCH($B$3, resultados!$A$1:$ZZ$1, 0))</f>
        <v/>
      </c>
    </row>
    <row r="891">
      <c r="A891">
        <f>INDEX(resultados!$A$2:$ZZ$2614, 885, MATCH($B$1, resultados!$A$1:$ZZ$1, 0))</f>
        <v/>
      </c>
      <c r="B891">
        <f>INDEX(resultados!$A$2:$ZZ$2614, 885, MATCH($B$2, resultados!$A$1:$ZZ$1, 0))</f>
        <v/>
      </c>
      <c r="C891">
        <f>INDEX(resultados!$A$2:$ZZ$2614, 885, MATCH($B$3, resultados!$A$1:$ZZ$1, 0))</f>
        <v/>
      </c>
    </row>
    <row r="892">
      <c r="A892">
        <f>INDEX(resultados!$A$2:$ZZ$2614, 886, MATCH($B$1, resultados!$A$1:$ZZ$1, 0))</f>
        <v/>
      </c>
      <c r="B892">
        <f>INDEX(resultados!$A$2:$ZZ$2614, 886, MATCH($B$2, resultados!$A$1:$ZZ$1, 0))</f>
        <v/>
      </c>
      <c r="C892">
        <f>INDEX(resultados!$A$2:$ZZ$2614, 886, MATCH($B$3, resultados!$A$1:$ZZ$1, 0))</f>
        <v/>
      </c>
    </row>
    <row r="893">
      <c r="A893">
        <f>INDEX(resultados!$A$2:$ZZ$2614, 887, MATCH($B$1, resultados!$A$1:$ZZ$1, 0))</f>
        <v/>
      </c>
      <c r="B893">
        <f>INDEX(resultados!$A$2:$ZZ$2614, 887, MATCH($B$2, resultados!$A$1:$ZZ$1, 0))</f>
        <v/>
      </c>
      <c r="C893">
        <f>INDEX(resultados!$A$2:$ZZ$2614, 887, MATCH($B$3, resultados!$A$1:$ZZ$1, 0))</f>
        <v/>
      </c>
    </row>
    <row r="894">
      <c r="A894">
        <f>INDEX(resultados!$A$2:$ZZ$2614, 888, MATCH($B$1, resultados!$A$1:$ZZ$1, 0))</f>
        <v/>
      </c>
      <c r="B894">
        <f>INDEX(resultados!$A$2:$ZZ$2614, 888, MATCH($B$2, resultados!$A$1:$ZZ$1, 0))</f>
        <v/>
      </c>
      <c r="C894">
        <f>INDEX(resultados!$A$2:$ZZ$2614, 888, MATCH($B$3, resultados!$A$1:$ZZ$1, 0))</f>
        <v/>
      </c>
    </row>
    <row r="895">
      <c r="A895">
        <f>INDEX(resultados!$A$2:$ZZ$2614, 889, MATCH($B$1, resultados!$A$1:$ZZ$1, 0))</f>
        <v/>
      </c>
      <c r="B895">
        <f>INDEX(resultados!$A$2:$ZZ$2614, 889, MATCH($B$2, resultados!$A$1:$ZZ$1, 0))</f>
        <v/>
      </c>
      <c r="C895">
        <f>INDEX(resultados!$A$2:$ZZ$2614, 889, MATCH($B$3, resultados!$A$1:$ZZ$1, 0))</f>
        <v/>
      </c>
    </row>
    <row r="896">
      <c r="A896">
        <f>INDEX(resultados!$A$2:$ZZ$2614, 890, MATCH($B$1, resultados!$A$1:$ZZ$1, 0))</f>
        <v/>
      </c>
      <c r="B896">
        <f>INDEX(resultados!$A$2:$ZZ$2614, 890, MATCH($B$2, resultados!$A$1:$ZZ$1, 0))</f>
        <v/>
      </c>
      <c r="C896">
        <f>INDEX(resultados!$A$2:$ZZ$2614, 890, MATCH($B$3, resultados!$A$1:$ZZ$1, 0))</f>
        <v/>
      </c>
    </row>
    <row r="897">
      <c r="A897">
        <f>INDEX(resultados!$A$2:$ZZ$2614, 891, MATCH($B$1, resultados!$A$1:$ZZ$1, 0))</f>
        <v/>
      </c>
      <c r="B897">
        <f>INDEX(resultados!$A$2:$ZZ$2614, 891, MATCH($B$2, resultados!$A$1:$ZZ$1, 0))</f>
        <v/>
      </c>
      <c r="C897">
        <f>INDEX(resultados!$A$2:$ZZ$2614, 891, MATCH($B$3, resultados!$A$1:$ZZ$1, 0))</f>
        <v/>
      </c>
    </row>
    <row r="898">
      <c r="A898">
        <f>INDEX(resultados!$A$2:$ZZ$2614, 892, MATCH($B$1, resultados!$A$1:$ZZ$1, 0))</f>
        <v/>
      </c>
      <c r="B898">
        <f>INDEX(resultados!$A$2:$ZZ$2614, 892, MATCH($B$2, resultados!$A$1:$ZZ$1, 0))</f>
        <v/>
      </c>
      <c r="C898">
        <f>INDEX(resultados!$A$2:$ZZ$2614, 892, MATCH($B$3, resultados!$A$1:$ZZ$1, 0))</f>
        <v/>
      </c>
    </row>
    <row r="899">
      <c r="A899">
        <f>INDEX(resultados!$A$2:$ZZ$2614, 893, MATCH($B$1, resultados!$A$1:$ZZ$1, 0))</f>
        <v/>
      </c>
      <c r="B899">
        <f>INDEX(resultados!$A$2:$ZZ$2614, 893, MATCH($B$2, resultados!$A$1:$ZZ$1, 0))</f>
        <v/>
      </c>
      <c r="C899">
        <f>INDEX(resultados!$A$2:$ZZ$2614, 893, MATCH($B$3, resultados!$A$1:$ZZ$1, 0))</f>
        <v/>
      </c>
    </row>
    <row r="900">
      <c r="A900">
        <f>INDEX(resultados!$A$2:$ZZ$2614, 894, MATCH($B$1, resultados!$A$1:$ZZ$1, 0))</f>
        <v/>
      </c>
      <c r="B900">
        <f>INDEX(resultados!$A$2:$ZZ$2614, 894, MATCH($B$2, resultados!$A$1:$ZZ$1, 0))</f>
        <v/>
      </c>
      <c r="C900">
        <f>INDEX(resultados!$A$2:$ZZ$2614, 894, MATCH($B$3, resultados!$A$1:$ZZ$1, 0))</f>
        <v/>
      </c>
    </row>
    <row r="901">
      <c r="A901">
        <f>INDEX(resultados!$A$2:$ZZ$2614, 895, MATCH($B$1, resultados!$A$1:$ZZ$1, 0))</f>
        <v/>
      </c>
      <c r="B901">
        <f>INDEX(resultados!$A$2:$ZZ$2614, 895, MATCH($B$2, resultados!$A$1:$ZZ$1, 0))</f>
        <v/>
      </c>
      <c r="C901">
        <f>INDEX(resultados!$A$2:$ZZ$2614, 895, MATCH($B$3, resultados!$A$1:$ZZ$1, 0))</f>
        <v/>
      </c>
    </row>
    <row r="902">
      <c r="A902">
        <f>INDEX(resultados!$A$2:$ZZ$2614, 896, MATCH($B$1, resultados!$A$1:$ZZ$1, 0))</f>
        <v/>
      </c>
      <c r="B902">
        <f>INDEX(resultados!$A$2:$ZZ$2614, 896, MATCH($B$2, resultados!$A$1:$ZZ$1, 0))</f>
        <v/>
      </c>
      <c r="C902">
        <f>INDEX(resultados!$A$2:$ZZ$2614, 896, MATCH($B$3, resultados!$A$1:$ZZ$1, 0))</f>
        <v/>
      </c>
    </row>
    <row r="903">
      <c r="A903">
        <f>INDEX(resultados!$A$2:$ZZ$2614, 897, MATCH($B$1, resultados!$A$1:$ZZ$1, 0))</f>
        <v/>
      </c>
      <c r="B903">
        <f>INDEX(resultados!$A$2:$ZZ$2614, 897, MATCH($B$2, resultados!$A$1:$ZZ$1, 0))</f>
        <v/>
      </c>
      <c r="C903">
        <f>INDEX(resultados!$A$2:$ZZ$2614, 897, MATCH($B$3, resultados!$A$1:$ZZ$1, 0))</f>
        <v/>
      </c>
    </row>
    <row r="904">
      <c r="A904">
        <f>INDEX(resultados!$A$2:$ZZ$2614, 898, MATCH($B$1, resultados!$A$1:$ZZ$1, 0))</f>
        <v/>
      </c>
      <c r="B904">
        <f>INDEX(resultados!$A$2:$ZZ$2614, 898, MATCH($B$2, resultados!$A$1:$ZZ$1, 0))</f>
        <v/>
      </c>
      <c r="C904">
        <f>INDEX(resultados!$A$2:$ZZ$2614, 898, MATCH($B$3, resultados!$A$1:$ZZ$1, 0))</f>
        <v/>
      </c>
    </row>
    <row r="905">
      <c r="A905">
        <f>INDEX(resultados!$A$2:$ZZ$2614, 899, MATCH($B$1, resultados!$A$1:$ZZ$1, 0))</f>
        <v/>
      </c>
      <c r="B905">
        <f>INDEX(resultados!$A$2:$ZZ$2614, 899, MATCH($B$2, resultados!$A$1:$ZZ$1, 0))</f>
        <v/>
      </c>
      <c r="C905">
        <f>INDEX(resultados!$A$2:$ZZ$2614, 899, MATCH($B$3, resultados!$A$1:$ZZ$1, 0))</f>
        <v/>
      </c>
    </row>
    <row r="906">
      <c r="A906">
        <f>INDEX(resultados!$A$2:$ZZ$2614, 900, MATCH($B$1, resultados!$A$1:$ZZ$1, 0))</f>
        <v/>
      </c>
      <c r="B906">
        <f>INDEX(resultados!$A$2:$ZZ$2614, 900, MATCH($B$2, resultados!$A$1:$ZZ$1, 0))</f>
        <v/>
      </c>
      <c r="C906">
        <f>INDEX(resultados!$A$2:$ZZ$2614, 900, MATCH($B$3, resultados!$A$1:$ZZ$1, 0))</f>
        <v/>
      </c>
    </row>
    <row r="907">
      <c r="A907">
        <f>INDEX(resultados!$A$2:$ZZ$2614, 901, MATCH($B$1, resultados!$A$1:$ZZ$1, 0))</f>
        <v/>
      </c>
      <c r="B907">
        <f>INDEX(resultados!$A$2:$ZZ$2614, 901, MATCH($B$2, resultados!$A$1:$ZZ$1, 0))</f>
        <v/>
      </c>
      <c r="C907">
        <f>INDEX(resultados!$A$2:$ZZ$2614, 901, MATCH($B$3, resultados!$A$1:$ZZ$1, 0))</f>
        <v/>
      </c>
    </row>
    <row r="908">
      <c r="A908">
        <f>INDEX(resultados!$A$2:$ZZ$2614, 902, MATCH($B$1, resultados!$A$1:$ZZ$1, 0))</f>
        <v/>
      </c>
      <c r="B908">
        <f>INDEX(resultados!$A$2:$ZZ$2614, 902, MATCH($B$2, resultados!$A$1:$ZZ$1, 0))</f>
        <v/>
      </c>
      <c r="C908">
        <f>INDEX(resultados!$A$2:$ZZ$2614, 902, MATCH($B$3, resultados!$A$1:$ZZ$1, 0))</f>
        <v/>
      </c>
    </row>
    <row r="909">
      <c r="A909">
        <f>INDEX(resultados!$A$2:$ZZ$2614, 903, MATCH($B$1, resultados!$A$1:$ZZ$1, 0))</f>
        <v/>
      </c>
      <c r="B909">
        <f>INDEX(resultados!$A$2:$ZZ$2614, 903, MATCH($B$2, resultados!$A$1:$ZZ$1, 0))</f>
        <v/>
      </c>
      <c r="C909">
        <f>INDEX(resultados!$A$2:$ZZ$2614, 903, MATCH($B$3, resultados!$A$1:$ZZ$1, 0))</f>
        <v/>
      </c>
    </row>
    <row r="910">
      <c r="A910">
        <f>INDEX(resultados!$A$2:$ZZ$2614, 904, MATCH($B$1, resultados!$A$1:$ZZ$1, 0))</f>
        <v/>
      </c>
      <c r="B910">
        <f>INDEX(resultados!$A$2:$ZZ$2614, 904, MATCH($B$2, resultados!$A$1:$ZZ$1, 0))</f>
        <v/>
      </c>
      <c r="C910">
        <f>INDEX(resultados!$A$2:$ZZ$2614, 904, MATCH($B$3, resultados!$A$1:$ZZ$1, 0))</f>
        <v/>
      </c>
    </row>
    <row r="911">
      <c r="A911">
        <f>INDEX(resultados!$A$2:$ZZ$2614, 905, MATCH($B$1, resultados!$A$1:$ZZ$1, 0))</f>
        <v/>
      </c>
      <c r="B911">
        <f>INDEX(resultados!$A$2:$ZZ$2614, 905, MATCH($B$2, resultados!$A$1:$ZZ$1, 0))</f>
        <v/>
      </c>
      <c r="C911">
        <f>INDEX(resultados!$A$2:$ZZ$2614, 905, MATCH($B$3, resultados!$A$1:$ZZ$1, 0))</f>
        <v/>
      </c>
    </row>
    <row r="912">
      <c r="A912">
        <f>INDEX(resultados!$A$2:$ZZ$2614, 906, MATCH($B$1, resultados!$A$1:$ZZ$1, 0))</f>
        <v/>
      </c>
      <c r="B912">
        <f>INDEX(resultados!$A$2:$ZZ$2614, 906, MATCH($B$2, resultados!$A$1:$ZZ$1, 0))</f>
        <v/>
      </c>
      <c r="C912">
        <f>INDEX(resultados!$A$2:$ZZ$2614, 906, MATCH($B$3, resultados!$A$1:$ZZ$1, 0))</f>
        <v/>
      </c>
    </row>
    <row r="913">
      <c r="A913">
        <f>INDEX(resultados!$A$2:$ZZ$2614, 907, MATCH($B$1, resultados!$A$1:$ZZ$1, 0))</f>
        <v/>
      </c>
      <c r="B913">
        <f>INDEX(resultados!$A$2:$ZZ$2614, 907, MATCH($B$2, resultados!$A$1:$ZZ$1, 0))</f>
        <v/>
      </c>
      <c r="C913">
        <f>INDEX(resultados!$A$2:$ZZ$2614, 907, MATCH($B$3, resultados!$A$1:$ZZ$1, 0))</f>
        <v/>
      </c>
    </row>
    <row r="914">
      <c r="A914">
        <f>INDEX(resultados!$A$2:$ZZ$2614, 908, MATCH($B$1, resultados!$A$1:$ZZ$1, 0))</f>
        <v/>
      </c>
      <c r="B914">
        <f>INDEX(resultados!$A$2:$ZZ$2614, 908, MATCH($B$2, resultados!$A$1:$ZZ$1, 0))</f>
        <v/>
      </c>
      <c r="C914">
        <f>INDEX(resultados!$A$2:$ZZ$2614, 908, MATCH($B$3, resultados!$A$1:$ZZ$1, 0))</f>
        <v/>
      </c>
    </row>
    <row r="915">
      <c r="A915">
        <f>INDEX(resultados!$A$2:$ZZ$2614, 909, MATCH($B$1, resultados!$A$1:$ZZ$1, 0))</f>
        <v/>
      </c>
      <c r="B915">
        <f>INDEX(resultados!$A$2:$ZZ$2614, 909, MATCH($B$2, resultados!$A$1:$ZZ$1, 0))</f>
        <v/>
      </c>
      <c r="C915">
        <f>INDEX(resultados!$A$2:$ZZ$2614, 909, MATCH($B$3, resultados!$A$1:$ZZ$1, 0))</f>
        <v/>
      </c>
    </row>
    <row r="916">
      <c r="A916">
        <f>INDEX(resultados!$A$2:$ZZ$2614, 910, MATCH($B$1, resultados!$A$1:$ZZ$1, 0))</f>
        <v/>
      </c>
      <c r="B916">
        <f>INDEX(resultados!$A$2:$ZZ$2614, 910, MATCH($B$2, resultados!$A$1:$ZZ$1, 0))</f>
        <v/>
      </c>
      <c r="C916">
        <f>INDEX(resultados!$A$2:$ZZ$2614, 910, MATCH($B$3, resultados!$A$1:$ZZ$1, 0))</f>
        <v/>
      </c>
    </row>
    <row r="917">
      <c r="A917">
        <f>INDEX(resultados!$A$2:$ZZ$2614, 911, MATCH($B$1, resultados!$A$1:$ZZ$1, 0))</f>
        <v/>
      </c>
      <c r="B917">
        <f>INDEX(resultados!$A$2:$ZZ$2614, 911, MATCH($B$2, resultados!$A$1:$ZZ$1, 0))</f>
        <v/>
      </c>
      <c r="C917">
        <f>INDEX(resultados!$A$2:$ZZ$2614, 911, MATCH($B$3, resultados!$A$1:$ZZ$1, 0))</f>
        <v/>
      </c>
    </row>
    <row r="918">
      <c r="A918">
        <f>INDEX(resultados!$A$2:$ZZ$2614, 912, MATCH($B$1, resultados!$A$1:$ZZ$1, 0))</f>
        <v/>
      </c>
      <c r="B918">
        <f>INDEX(resultados!$A$2:$ZZ$2614, 912, MATCH($B$2, resultados!$A$1:$ZZ$1, 0))</f>
        <v/>
      </c>
      <c r="C918">
        <f>INDEX(resultados!$A$2:$ZZ$2614, 912, MATCH($B$3, resultados!$A$1:$ZZ$1, 0))</f>
        <v/>
      </c>
    </row>
    <row r="919">
      <c r="A919">
        <f>INDEX(resultados!$A$2:$ZZ$2614, 913, MATCH($B$1, resultados!$A$1:$ZZ$1, 0))</f>
        <v/>
      </c>
      <c r="B919">
        <f>INDEX(resultados!$A$2:$ZZ$2614, 913, MATCH($B$2, resultados!$A$1:$ZZ$1, 0))</f>
        <v/>
      </c>
      <c r="C919">
        <f>INDEX(resultados!$A$2:$ZZ$2614, 913, MATCH($B$3, resultados!$A$1:$ZZ$1, 0))</f>
        <v/>
      </c>
    </row>
    <row r="920">
      <c r="A920">
        <f>INDEX(resultados!$A$2:$ZZ$2614, 914, MATCH($B$1, resultados!$A$1:$ZZ$1, 0))</f>
        <v/>
      </c>
      <c r="B920">
        <f>INDEX(resultados!$A$2:$ZZ$2614, 914, MATCH($B$2, resultados!$A$1:$ZZ$1, 0))</f>
        <v/>
      </c>
      <c r="C920">
        <f>INDEX(resultados!$A$2:$ZZ$2614, 914, MATCH($B$3, resultados!$A$1:$ZZ$1, 0))</f>
        <v/>
      </c>
    </row>
    <row r="921">
      <c r="A921">
        <f>INDEX(resultados!$A$2:$ZZ$2614, 915, MATCH($B$1, resultados!$A$1:$ZZ$1, 0))</f>
        <v/>
      </c>
      <c r="B921">
        <f>INDEX(resultados!$A$2:$ZZ$2614, 915, MATCH($B$2, resultados!$A$1:$ZZ$1, 0))</f>
        <v/>
      </c>
      <c r="C921">
        <f>INDEX(resultados!$A$2:$ZZ$2614, 915, MATCH($B$3, resultados!$A$1:$ZZ$1, 0))</f>
        <v/>
      </c>
    </row>
    <row r="922">
      <c r="A922">
        <f>INDEX(resultados!$A$2:$ZZ$2614, 916, MATCH($B$1, resultados!$A$1:$ZZ$1, 0))</f>
        <v/>
      </c>
      <c r="B922">
        <f>INDEX(resultados!$A$2:$ZZ$2614, 916, MATCH($B$2, resultados!$A$1:$ZZ$1, 0))</f>
        <v/>
      </c>
      <c r="C922">
        <f>INDEX(resultados!$A$2:$ZZ$2614, 916, MATCH($B$3, resultados!$A$1:$ZZ$1, 0))</f>
        <v/>
      </c>
    </row>
    <row r="923">
      <c r="A923">
        <f>INDEX(resultados!$A$2:$ZZ$2614, 917, MATCH($B$1, resultados!$A$1:$ZZ$1, 0))</f>
        <v/>
      </c>
      <c r="B923">
        <f>INDEX(resultados!$A$2:$ZZ$2614, 917, MATCH($B$2, resultados!$A$1:$ZZ$1, 0))</f>
        <v/>
      </c>
      <c r="C923">
        <f>INDEX(resultados!$A$2:$ZZ$2614, 917, MATCH($B$3, resultados!$A$1:$ZZ$1, 0))</f>
        <v/>
      </c>
    </row>
    <row r="924">
      <c r="A924">
        <f>INDEX(resultados!$A$2:$ZZ$2614, 918, MATCH($B$1, resultados!$A$1:$ZZ$1, 0))</f>
        <v/>
      </c>
      <c r="B924">
        <f>INDEX(resultados!$A$2:$ZZ$2614, 918, MATCH($B$2, resultados!$A$1:$ZZ$1, 0))</f>
        <v/>
      </c>
      <c r="C924">
        <f>INDEX(resultados!$A$2:$ZZ$2614, 918, MATCH($B$3, resultados!$A$1:$ZZ$1, 0))</f>
        <v/>
      </c>
    </row>
    <row r="925">
      <c r="A925">
        <f>INDEX(resultados!$A$2:$ZZ$2614, 919, MATCH($B$1, resultados!$A$1:$ZZ$1, 0))</f>
        <v/>
      </c>
      <c r="B925">
        <f>INDEX(resultados!$A$2:$ZZ$2614, 919, MATCH($B$2, resultados!$A$1:$ZZ$1, 0))</f>
        <v/>
      </c>
      <c r="C925">
        <f>INDEX(resultados!$A$2:$ZZ$2614, 919, MATCH($B$3, resultados!$A$1:$ZZ$1, 0))</f>
        <v/>
      </c>
    </row>
    <row r="926">
      <c r="A926">
        <f>INDEX(resultados!$A$2:$ZZ$2614, 920, MATCH($B$1, resultados!$A$1:$ZZ$1, 0))</f>
        <v/>
      </c>
      <c r="B926">
        <f>INDEX(resultados!$A$2:$ZZ$2614, 920, MATCH($B$2, resultados!$A$1:$ZZ$1, 0))</f>
        <v/>
      </c>
      <c r="C926">
        <f>INDEX(resultados!$A$2:$ZZ$2614, 920, MATCH($B$3, resultados!$A$1:$ZZ$1, 0))</f>
        <v/>
      </c>
    </row>
    <row r="927">
      <c r="A927">
        <f>INDEX(resultados!$A$2:$ZZ$2614, 921, MATCH($B$1, resultados!$A$1:$ZZ$1, 0))</f>
        <v/>
      </c>
      <c r="B927">
        <f>INDEX(resultados!$A$2:$ZZ$2614, 921, MATCH($B$2, resultados!$A$1:$ZZ$1, 0))</f>
        <v/>
      </c>
      <c r="C927">
        <f>INDEX(resultados!$A$2:$ZZ$2614, 921, MATCH($B$3, resultados!$A$1:$ZZ$1, 0))</f>
        <v/>
      </c>
    </row>
    <row r="928">
      <c r="A928">
        <f>INDEX(resultados!$A$2:$ZZ$2614, 922, MATCH($B$1, resultados!$A$1:$ZZ$1, 0))</f>
        <v/>
      </c>
      <c r="B928">
        <f>INDEX(resultados!$A$2:$ZZ$2614, 922, MATCH($B$2, resultados!$A$1:$ZZ$1, 0))</f>
        <v/>
      </c>
      <c r="C928">
        <f>INDEX(resultados!$A$2:$ZZ$2614, 922, MATCH($B$3, resultados!$A$1:$ZZ$1, 0))</f>
        <v/>
      </c>
    </row>
    <row r="929">
      <c r="A929">
        <f>INDEX(resultados!$A$2:$ZZ$2614, 923, MATCH($B$1, resultados!$A$1:$ZZ$1, 0))</f>
        <v/>
      </c>
      <c r="B929">
        <f>INDEX(resultados!$A$2:$ZZ$2614, 923, MATCH($B$2, resultados!$A$1:$ZZ$1, 0))</f>
        <v/>
      </c>
      <c r="C929">
        <f>INDEX(resultados!$A$2:$ZZ$2614, 923, MATCH($B$3, resultados!$A$1:$ZZ$1, 0))</f>
        <v/>
      </c>
    </row>
    <row r="930">
      <c r="A930">
        <f>INDEX(resultados!$A$2:$ZZ$2614, 924, MATCH($B$1, resultados!$A$1:$ZZ$1, 0))</f>
        <v/>
      </c>
      <c r="B930">
        <f>INDEX(resultados!$A$2:$ZZ$2614, 924, MATCH($B$2, resultados!$A$1:$ZZ$1, 0))</f>
        <v/>
      </c>
      <c r="C930">
        <f>INDEX(resultados!$A$2:$ZZ$2614, 924, MATCH($B$3, resultados!$A$1:$ZZ$1, 0))</f>
        <v/>
      </c>
    </row>
    <row r="931">
      <c r="A931">
        <f>INDEX(resultados!$A$2:$ZZ$2614, 925, MATCH($B$1, resultados!$A$1:$ZZ$1, 0))</f>
        <v/>
      </c>
      <c r="B931">
        <f>INDEX(resultados!$A$2:$ZZ$2614, 925, MATCH($B$2, resultados!$A$1:$ZZ$1, 0))</f>
        <v/>
      </c>
      <c r="C931">
        <f>INDEX(resultados!$A$2:$ZZ$2614, 925, MATCH($B$3, resultados!$A$1:$ZZ$1, 0))</f>
        <v/>
      </c>
    </row>
    <row r="932">
      <c r="A932">
        <f>INDEX(resultados!$A$2:$ZZ$2614, 926, MATCH($B$1, resultados!$A$1:$ZZ$1, 0))</f>
        <v/>
      </c>
      <c r="B932">
        <f>INDEX(resultados!$A$2:$ZZ$2614, 926, MATCH($B$2, resultados!$A$1:$ZZ$1, 0))</f>
        <v/>
      </c>
      <c r="C932">
        <f>INDEX(resultados!$A$2:$ZZ$2614, 926, MATCH($B$3, resultados!$A$1:$ZZ$1, 0))</f>
        <v/>
      </c>
    </row>
    <row r="933">
      <c r="A933">
        <f>INDEX(resultados!$A$2:$ZZ$2614, 927, MATCH($B$1, resultados!$A$1:$ZZ$1, 0))</f>
        <v/>
      </c>
      <c r="B933">
        <f>INDEX(resultados!$A$2:$ZZ$2614, 927, MATCH($B$2, resultados!$A$1:$ZZ$1, 0))</f>
        <v/>
      </c>
      <c r="C933">
        <f>INDEX(resultados!$A$2:$ZZ$2614, 927, MATCH($B$3, resultados!$A$1:$ZZ$1, 0))</f>
        <v/>
      </c>
    </row>
    <row r="934">
      <c r="A934">
        <f>INDEX(resultados!$A$2:$ZZ$2614, 928, MATCH($B$1, resultados!$A$1:$ZZ$1, 0))</f>
        <v/>
      </c>
      <c r="B934">
        <f>INDEX(resultados!$A$2:$ZZ$2614, 928, MATCH($B$2, resultados!$A$1:$ZZ$1, 0))</f>
        <v/>
      </c>
      <c r="C934">
        <f>INDEX(resultados!$A$2:$ZZ$2614, 928, MATCH($B$3, resultados!$A$1:$ZZ$1, 0))</f>
        <v/>
      </c>
    </row>
    <row r="935">
      <c r="A935">
        <f>INDEX(resultados!$A$2:$ZZ$2614, 929, MATCH($B$1, resultados!$A$1:$ZZ$1, 0))</f>
        <v/>
      </c>
      <c r="B935">
        <f>INDEX(resultados!$A$2:$ZZ$2614, 929, MATCH($B$2, resultados!$A$1:$ZZ$1, 0))</f>
        <v/>
      </c>
      <c r="C935">
        <f>INDEX(resultados!$A$2:$ZZ$2614, 929, MATCH($B$3, resultados!$A$1:$ZZ$1, 0))</f>
        <v/>
      </c>
    </row>
    <row r="936">
      <c r="A936">
        <f>INDEX(resultados!$A$2:$ZZ$2614, 930, MATCH($B$1, resultados!$A$1:$ZZ$1, 0))</f>
        <v/>
      </c>
      <c r="B936">
        <f>INDEX(resultados!$A$2:$ZZ$2614, 930, MATCH($B$2, resultados!$A$1:$ZZ$1, 0))</f>
        <v/>
      </c>
      <c r="C936">
        <f>INDEX(resultados!$A$2:$ZZ$2614, 930, MATCH($B$3, resultados!$A$1:$ZZ$1, 0))</f>
        <v/>
      </c>
    </row>
    <row r="937">
      <c r="A937">
        <f>INDEX(resultados!$A$2:$ZZ$2614, 931, MATCH($B$1, resultados!$A$1:$ZZ$1, 0))</f>
        <v/>
      </c>
      <c r="B937">
        <f>INDEX(resultados!$A$2:$ZZ$2614, 931, MATCH($B$2, resultados!$A$1:$ZZ$1, 0))</f>
        <v/>
      </c>
      <c r="C937">
        <f>INDEX(resultados!$A$2:$ZZ$2614, 931, MATCH($B$3, resultados!$A$1:$ZZ$1, 0))</f>
        <v/>
      </c>
    </row>
    <row r="938">
      <c r="A938">
        <f>INDEX(resultados!$A$2:$ZZ$2614, 932, MATCH($B$1, resultados!$A$1:$ZZ$1, 0))</f>
        <v/>
      </c>
      <c r="B938">
        <f>INDEX(resultados!$A$2:$ZZ$2614, 932, MATCH($B$2, resultados!$A$1:$ZZ$1, 0))</f>
        <v/>
      </c>
      <c r="C938">
        <f>INDEX(resultados!$A$2:$ZZ$2614, 932, MATCH($B$3, resultados!$A$1:$ZZ$1, 0))</f>
        <v/>
      </c>
    </row>
    <row r="939">
      <c r="A939">
        <f>INDEX(resultados!$A$2:$ZZ$2614, 933, MATCH($B$1, resultados!$A$1:$ZZ$1, 0))</f>
        <v/>
      </c>
      <c r="B939">
        <f>INDEX(resultados!$A$2:$ZZ$2614, 933, MATCH($B$2, resultados!$A$1:$ZZ$1, 0))</f>
        <v/>
      </c>
      <c r="C939">
        <f>INDEX(resultados!$A$2:$ZZ$2614, 933, MATCH($B$3, resultados!$A$1:$ZZ$1, 0))</f>
        <v/>
      </c>
    </row>
    <row r="940">
      <c r="A940">
        <f>INDEX(resultados!$A$2:$ZZ$2614, 934, MATCH($B$1, resultados!$A$1:$ZZ$1, 0))</f>
        <v/>
      </c>
      <c r="B940">
        <f>INDEX(resultados!$A$2:$ZZ$2614, 934, MATCH($B$2, resultados!$A$1:$ZZ$1, 0))</f>
        <v/>
      </c>
      <c r="C940">
        <f>INDEX(resultados!$A$2:$ZZ$2614, 934, MATCH($B$3, resultados!$A$1:$ZZ$1, 0))</f>
        <v/>
      </c>
    </row>
    <row r="941">
      <c r="A941">
        <f>INDEX(resultados!$A$2:$ZZ$2614, 935, MATCH($B$1, resultados!$A$1:$ZZ$1, 0))</f>
        <v/>
      </c>
      <c r="B941">
        <f>INDEX(resultados!$A$2:$ZZ$2614, 935, MATCH($B$2, resultados!$A$1:$ZZ$1, 0))</f>
        <v/>
      </c>
      <c r="C941">
        <f>INDEX(resultados!$A$2:$ZZ$2614, 935, MATCH($B$3, resultados!$A$1:$ZZ$1, 0))</f>
        <v/>
      </c>
    </row>
    <row r="942">
      <c r="A942">
        <f>INDEX(resultados!$A$2:$ZZ$2614, 936, MATCH($B$1, resultados!$A$1:$ZZ$1, 0))</f>
        <v/>
      </c>
      <c r="B942">
        <f>INDEX(resultados!$A$2:$ZZ$2614, 936, MATCH($B$2, resultados!$A$1:$ZZ$1, 0))</f>
        <v/>
      </c>
      <c r="C942">
        <f>INDEX(resultados!$A$2:$ZZ$2614, 936, MATCH($B$3, resultados!$A$1:$ZZ$1, 0))</f>
        <v/>
      </c>
    </row>
    <row r="943">
      <c r="A943">
        <f>INDEX(resultados!$A$2:$ZZ$2614, 937, MATCH($B$1, resultados!$A$1:$ZZ$1, 0))</f>
        <v/>
      </c>
      <c r="B943">
        <f>INDEX(resultados!$A$2:$ZZ$2614, 937, MATCH($B$2, resultados!$A$1:$ZZ$1, 0))</f>
        <v/>
      </c>
      <c r="C943">
        <f>INDEX(resultados!$A$2:$ZZ$2614, 937, MATCH($B$3, resultados!$A$1:$ZZ$1, 0))</f>
        <v/>
      </c>
    </row>
    <row r="944">
      <c r="A944">
        <f>INDEX(resultados!$A$2:$ZZ$2614, 938, MATCH($B$1, resultados!$A$1:$ZZ$1, 0))</f>
        <v/>
      </c>
      <c r="B944">
        <f>INDEX(resultados!$A$2:$ZZ$2614, 938, MATCH($B$2, resultados!$A$1:$ZZ$1, 0))</f>
        <v/>
      </c>
      <c r="C944">
        <f>INDEX(resultados!$A$2:$ZZ$2614, 938, MATCH($B$3, resultados!$A$1:$ZZ$1, 0))</f>
        <v/>
      </c>
    </row>
    <row r="945">
      <c r="A945">
        <f>INDEX(resultados!$A$2:$ZZ$2614, 939, MATCH($B$1, resultados!$A$1:$ZZ$1, 0))</f>
        <v/>
      </c>
      <c r="B945">
        <f>INDEX(resultados!$A$2:$ZZ$2614, 939, MATCH($B$2, resultados!$A$1:$ZZ$1, 0))</f>
        <v/>
      </c>
      <c r="C945">
        <f>INDEX(resultados!$A$2:$ZZ$2614, 939, MATCH($B$3, resultados!$A$1:$ZZ$1, 0))</f>
        <v/>
      </c>
    </row>
    <row r="946">
      <c r="A946">
        <f>INDEX(resultados!$A$2:$ZZ$2614, 940, MATCH($B$1, resultados!$A$1:$ZZ$1, 0))</f>
        <v/>
      </c>
      <c r="B946">
        <f>INDEX(resultados!$A$2:$ZZ$2614, 940, MATCH($B$2, resultados!$A$1:$ZZ$1, 0))</f>
        <v/>
      </c>
      <c r="C946">
        <f>INDEX(resultados!$A$2:$ZZ$2614, 940, MATCH($B$3, resultados!$A$1:$ZZ$1, 0))</f>
        <v/>
      </c>
    </row>
    <row r="947">
      <c r="A947">
        <f>INDEX(resultados!$A$2:$ZZ$2614, 941, MATCH($B$1, resultados!$A$1:$ZZ$1, 0))</f>
        <v/>
      </c>
      <c r="B947">
        <f>INDEX(resultados!$A$2:$ZZ$2614, 941, MATCH($B$2, resultados!$A$1:$ZZ$1, 0))</f>
        <v/>
      </c>
      <c r="C947">
        <f>INDEX(resultados!$A$2:$ZZ$2614, 941, MATCH($B$3, resultados!$A$1:$ZZ$1, 0))</f>
        <v/>
      </c>
    </row>
    <row r="948">
      <c r="A948">
        <f>INDEX(resultados!$A$2:$ZZ$2614, 942, MATCH($B$1, resultados!$A$1:$ZZ$1, 0))</f>
        <v/>
      </c>
      <c r="B948">
        <f>INDEX(resultados!$A$2:$ZZ$2614, 942, MATCH($B$2, resultados!$A$1:$ZZ$1, 0))</f>
        <v/>
      </c>
      <c r="C948">
        <f>INDEX(resultados!$A$2:$ZZ$2614, 942, MATCH($B$3, resultados!$A$1:$ZZ$1, 0))</f>
        <v/>
      </c>
    </row>
    <row r="949">
      <c r="A949">
        <f>INDEX(resultados!$A$2:$ZZ$2614, 943, MATCH($B$1, resultados!$A$1:$ZZ$1, 0))</f>
        <v/>
      </c>
      <c r="B949">
        <f>INDEX(resultados!$A$2:$ZZ$2614, 943, MATCH($B$2, resultados!$A$1:$ZZ$1, 0))</f>
        <v/>
      </c>
      <c r="C949">
        <f>INDEX(resultados!$A$2:$ZZ$2614, 943, MATCH($B$3, resultados!$A$1:$ZZ$1, 0))</f>
        <v/>
      </c>
    </row>
    <row r="950">
      <c r="A950">
        <f>INDEX(resultados!$A$2:$ZZ$2614, 944, MATCH($B$1, resultados!$A$1:$ZZ$1, 0))</f>
        <v/>
      </c>
      <c r="B950">
        <f>INDEX(resultados!$A$2:$ZZ$2614, 944, MATCH($B$2, resultados!$A$1:$ZZ$1, 0))</f>
        <v/>
      </c>
      <c r="C950">
        <f>INDEX(resultados!$A$2:$ZZ$2614, 944, MATCH($B$3, resultados!$A$1:$ZZ$1, 0))</f>
        <v/>
      </c>
    </row>
    <row r="951">
      <c r="A951">
        <f>INDEX(resultados!$A$2:$ZZ$2614, 945, MATCH($B$1, resultados!$A$1:$ZZ$1, 0))</f>
        <v/>
      </c>
      <c r="B951">
        <f>INDEX(resultados!$A$2:$ZZ$2614, 945, MATCH($B$2, resultados!$A$1:$ZZ$1, 0))</f>
        <v/>
      </c>
      <c r="C951">
        <f>INDEX(resultados!$A$2:$ZZ$2614, 945, MATCH($B$3, resultados!$A$1:$ZZ$1, 0))</f>
        <v/>
      </c>
    </row>
    <row r="952">
      <c r="A952">
        <f>INDEX(resultados!$A$2:$ZZ$2614, 946, MATCH($B$1, resultados!$A$1:$ZZ$1, 0))</f>
        <v/>
      </c>
      <c r="B952">
        <f>INDEX(resultados!$A$2:$ZZ$2614, 946, MATCH($B$2, resultados!$A$1:$ZZ$1, 0))</f>
        <v/>
      </c>
      <c r="C952">
        <f>INDEX(resultados!$A$2:$ZZ$2614, 946, MATCH($B$3, resultados!$A$1:$ZZ$1, 0))</f>
        <v/>
      </c>
    </row>
    <row r="953">
      <c r="A953">
        <f>INDEX(resultados!$A$2:$ZZ$2614, 947, MATCH($B$1, resultados!$A$1:$ZZ$1, 0))</f>
        <v/>
      </c>
      <c r="B953">
        <f>INDEX(resultados!$A$2:$ZZ$2614, 947, MATCH($B$2, resultados!$A$1:$ZZ$1, 0))</f>
        <v/>
      </c>
      <c r="C953">
        <f>INDEX(resultados!$A$2:$ZZ$2614, 947, MATCH($B$3, resultados!$A$1:$ZZ$1, 0))</f>
        <v/>
      </c>
    </row>
    <row r="954">
      <c r="A954">
        <f>INDEX(resultados!$A$2:$ZZ$2614, 948, MATCH($B$1, resultados!$A$1:$ZZ$1, 0))</f>
        <v/>
      </c>
      <c r="B954">
        <f>INDEX(resultados!$A$2:$ZZ$2614, 948, MATCH($B$2, resultados!$A$1:$ZZ$1, 0))</f>
        <v/>
      </c>
      <c r="C954">
        <f>INDEX(resultados!$A$2:$ZZ$2614, 948, MATCH($B$3, resultados!$A$1:$ZZ$1, 0))</f>
        <v/>
      </c>
    </row>
    <row r="955">
      <c r="A955">
        <f>INDEX(resultados!$A$2:$ZZ$2614, 949, MATCH($B$1, resultados!$A$1:$ZZ$1, 0))</f>
        <v/>
      </c>
      <c r="B955">
        <f>INDEX(resultados!$A$2:$ZZ$2614, 949, MATCH($B$2, resultados!$A$1:$ZZ$1, 0))</f>
        <v/>
      </c>
      <c r="C955">
        <f>INDEX(resultados!$A$2:$ZZ$2614, 949, MATCH($B$3, resultados!$A$1:$ZZ$1, 0))</f>
        <v/>
      </c>
    </row>
    <row r="956">
      <c r="A956">
        <f>INDEX(resultados!$A$2:$ZZ$2614, 950, MATCH($B$1, resultados!$A$1:$ZZ$1, 0))</f>
        <v/>
      </c>
      <c r="B956">
        <f>INDEX(resultados!$A$2:$ZZ$2614, 950, MATCH($B$2, resultados!$A$1:$ZZ$1, 0))</f>
        <v/>
      </c>
      <c r="C956">
        <f>INDEX(resultados!$A$2:$ZZ$2614, 950, MATCH($B$3, resultados!$A$1:$ZZ$1, 0))</f>
        <v/>
      </c>
    </row>
    <row r="957">
      <c r="A957">
        <f>INDEX(resultados!$A$2:$ZZ$2614, 951, MATCH($B$1, resultados!$A$1:$ZZ$1, 0))</f>
        <v/>
      </c>
      <c r="B957">
        <f>INDEX(resultados!$A$2:$ZZ$2614, 951, MATCH($B$2, resultados!$A$1:$ZZ$1, 0))</f>
        <v/>
      </c>
      <c r="C957">
        <f>INDEX(resultados!$A$2:$ZZ$2614, 951, MATCH($B$3, resultados!$A$1:$ZZ$1, 0))</f>
        <v/>
      </c>
    </row>
    <row r="958">
      <c r="A958">
        <f>INDEX(resultados!$A$2:$ZZ$2614, 952, MATCH($B$1, resultados!$A$1:$ZZ$1, 0))</f>
        <v/>
      </c>
      <c r="B958">
        <f>INDEX(resultados!$A$2:$ZZ$2614, 952, MATCH($B$2, resultados!$A$1:$ZZ$1, 0))</f>
        <v/>
      </c>
      <c r="C958">
        <f>INDEX(resultados!$A$2:$ZZ$2614, 952, MATCH($B$3, resultados!$A$1:$ZZ$1, 0))</f>
        <v/>
      </c>
    </row>
    <row r="959">
      <c r="A959">
        <f>INDEX(resultados!$A$2:$ZZ$2614, 953, MATCH($B$1, resultados!$A$1:$ZZ$1, 0))</f>
        <v/>
      </c>
      <c r="B959">
        <f>INDEX(resultados!$A$2:$ZZ$2614, 953, MATCH($B$2, resultados!$A$1:$ZZ$1, 0))</f>
        <v/>
      </c>
      <c r="C959">
        <f>INDEX(resultados!$A$2:$ZZ$2614, 953, MATCH($B$3, resultados!$A$1:$ZZ$1, 0))</f>
        <v/>
      </c>
    </row>
    <row r="960">
      <c r="A960">
        <f>INDEX(resultados!$A$2:$ZZ$2614, 954, MATCH($B$1, resultados!$A$1:$ZZ$1, 0))</f>
        <v/>
      </c>
      <c r="B960">
        <f>INDEX(resultados!$A$2:$ZZ$2614, 954, MATCH($B$2, resultados!$A$1:$ZZ$1, 0))</f>
        <v/>
      </c>
      <c r="C960">
        <f>INDEX(resultados!$A$2:$ZZ$2614, 954, MATCH($B$3, resultados!$A$1:$ZZ$1, 0))</f>
        <v/>
      </c>
    </row>
    <row r="961">
      <c r="A961">
        <f>INDEX(resultados!$A$2:$ZZ$2614, 955, MATCH($B$1, resultados!$A$1:$ZZ$1, 0))</f>
        <v/>
      </c>
      <c r="B961">
        <f>INDEX(resultados!$A$2:$ZZ$2614, 955, MATCH($B$2, resultados!$A$1:$ZZ$1, 0))</f>
        <v/>
      </c>
      <c r="C961">
        <f>INDEX(resultados!$A$2:$ZZ$2614, 955, MATCH($B$3, resultados!$A$1:$ZZ$1, 0))</f>
        <v/>
      </c>
    </row>
    <row r="962">
      <c r="A962">
        <f>INDEX(resultados!$A$2:$ZZ$2614, 956, MATCH($B$1, resultados!$A$1:$ZZ$1, 0))</f>
        <v/>
      </c>
      <c r="B962">
        <f>INDEX(resultados!$A$2:$ZZ$2614, 956, MATCH($B$2, resultados!$A$1:$ZZ$1, 0))</f>
        <v/>
      </c>
      <c r="C962">
        <f>INDEX(resultados!$A$2:$ZZ$2614, 956, MATCH($B$3, resultados!$A$1:$ZZ$1, 0))</f>
        <v/>
      </c>
    </row>
    <row r="963">
      <c r="A963">
        <f>INDEX(resultados!$A$2:$ZZ$2614, 957, MATCH($B$1, resultados!$A$1:$ZZ$1, 0))</f>
        <v/>
      </c>
      <c r="B963">
        <f>INDEX(resultados!$A$2:$ZZ$2614, 957, MATCH($B$2, resultados!$A$1:$ZZ$1, 0))</f>
        <v/>
      </c>
      <c r="C963">
        <f>INDEX(resultados!$A$2:$ZZ$2614, 957, MATCH($B$3, resultados!$A$1:$ZZ$1, 0))</f>
        <v/>
      </c>
    </row>
    <row r="964">
      <c r="A964">
        <f>INDEX(resultados!$A$2:$ZZ$2614, 958, MATCH($B$1, resultados!$A$1:$ZZ$1, 0))</f>
        <v/>
      </c>
      <c r="B964">
        <f>INDEX(resultados!$A$2:$ZZ$2614, 958, MATCH($B$2, resultados!$A$1:$ZZ$1, 0))</f>
        <v/>
      </c>
      <c r="C964">
        <f>INDEX(resultados!$A$2:$ZZ$2614, 958, MATCH($B$3, resultados!$A$1:$ZZ$1, 0))</f>
        <v/>
      </c>
    </row>
    <row r="965">
      <c r="A965">
        <f>INDEX(resultados!$A$2:$ZZ$2614, 959, MATCH($B$1, resultados!$A$1:$ZZ$1, 0))</f>
        <v/>
      </c>
      <c r="B965">
        <f>INDEX(resultados!$A$2:$ZZ$2614, 959, MATCH($B$2, resultados!$A$1:$ZZ$1, 0))</f>
        <v/>
      </c>
      <c r="C965">
        <f>INDEX(resultados!$A$2:$ZZ$2614, 959, MATCH($B$3, resultados!$A$1:$ZZ$1, 0))</f>
        <v/>
      </c>
    </row>
    <row r="966">
      <c r="A966">
        <f>INDEX(resultados!$A$2:$ZZ$2614, 960, MATCH($B$1, resultados!$A$1:$ZZ$1, 0))</f>
        <v/>
      </c>
      <c r="B966">
        <f>INDEX(resultados!$A$2:$ZZ$2614, 960, MATCH($B$2, resultados!$A$1:$ZZ$1, 0))</f>
        <v/>
      </c>
      <c r="C966">
        <f>INDEX(resultados!$A$2:$ZZ$2614, 960, MATCH($B$3, resultados!$A$1:$ZZ$1, 0))</f>
        <v/>
      </c>
    </row>
    <row r="967">
      <c r="A967">
        <f>INDEX(resultados!$A$2:$ZZ$2614, 961, MATCH($B$1, resultados!$A$1:$ZZ$1, 0))</f>
        <v/>
      </c>
      <c r="B967">
        <f>INDEX(resultados!$A$2:$ZZ$2614, 961, MATCH($B$2, resultados!$A$1:$ZZ$1, 0))</f>
        <v/>
      </c>
      <c r="C967">
        <f>INDEX(resultados!$A$2:$ZZ$2614, 961, MATCH($B$3, resultados!$A$1:$ZZ$1, 0))</f>
        <v/>
      </c>
    </row>
    <row r="968">
      <c r="A968">
        <f>INDEX(resultados!$A$2:$ZZ$2614, 962, MATCH($B$1, resultados!$A$1:$ZZ$1, 0))</f>
        <v/>
      </c>
      <c r="B968">
        <f>INDEX(resultados!$A$2:$ZZ$2614, 962, MATCH($B$2, resultados!$A$1:$ZZ$1, 0))</f>
        <v/>
      </c>
      <c r="C968">
        <f>INDEX(resultados!$A$2:$ZZ$2614, 962, MATCH($B$3, resultados!$A$1:$ZZ$1, 0))</f>
        <v/>
      </c>
    </row>
    <row r="969">
      <c r="A969">
        <f>INDEX(resultados!$A$2:$ZZ$2614, 963, MATCH($B$1, resultados!$A$1:$ZZ$1, 0))</f>
        <v/>
      </c>
      <c r="B969">
        <f>INDEX(resultados!$A$2:$ZZ$2614, 963, MATCH($B$2, resultados!$A$1:$ZZ$1, 0))</f>
        <v/>
      </c>
      <c r="C969">
        <f>INDEX(resultados!$A$2:$ZZ$2614, 963, MATCH($B$3, resultados!$A$1:$ZZ$1, 0))</f>
        <v/>
      </c>
    </row>
    <row r="970">
      <c r="A970">
        <f>INDEX(resultados!$A$2:$ZZ$2614, 964, MATCH($B$1, resultados!$A$1:$ZZ$1, 0))</f>
        <v/>
      </c>
      <c r="B970">
        <f>INDEX(resultados!$A$2:$ZZ$2614, 964, MATCH($B$2, resultados!$A$1:$ZZ$1, 0))</f>
        <v/>
      </c>
      <c r="C970">
        <f>INDEX(resultados!$A$2:$ZZ$2614, 964, MATCH($B$3, resultados!$A$1:$ZZ$1, 0))</f>
        <v/>
      </c>
    </row>
    <row r="971">
      <c r="A971">
        <f>INDEX(resultados!$A$2:$ZZ$2614, 965, MATCH($B$1, resultados!$A$1:$ZZ$1, 0))</f>
        <v/>
      </c>
      <c r="B971">
        <f>INDEX(resultados!$A$2:$ZZ$2614, 965, MATCH($B$2, resultados!$A$1:$ZZ$1, 0))</f>
        <v/>
      </c>
      <c r="C971">
        <f>INDEX(resultados!$A$2:$ZZ$2614, 965, MATCH($B$3, resultados!$A$1:$ZZ$1, 0))</f>
        <v/>
      </c>
    </row>
    <row r="972">
      <c r="A972">
        <f>INDEX(resultados!$A$2:$ZZ$2614, 966, MATCH($B$1, resultados!$A$1:$ZZ$1, 0))</f>
        <v/>
      </c>
      <c r="B972">
        <f>INDEX(resultados!$A$2:$ZZ$2614, 966, MATCH($B$2, resultados!$A$1:$ZZ$1, 0))</f>
        <v/>
      </c>
      <c r="C972">
        <f>INDEX(resultados!$A$2:$ZZ$2614, 966, MATCH($B$3, resultados!$A$1:$ZZ$1, 0))</f>
        <v/>
      </c>
    </row>
    <row r="973">
      <c r="A973">
        <f>INDEX(resultados!$A$2:$ZZ$2614, 967, MATCH($B$1, resultados!$A$1:$ZZ$1, 0))</f>
        <v/>
      </c>
      <c r="B973">
        <f>INDEX(resultados!$A$2:$ZZ$2614, 967, MATCH($B$2, resultados!$A$1:$ZZ$1, 0))</f>
        <v/>
      </c>
      <c r="C973">
        <f>INDEX(resultados!$A$2:$ZZ$2614, 967, MATCH($B$3, resultados!$A$1:$ZZ$1, 0))</f>
        <v/>
      </c>
    </row>
    <row r="974">
      <c r="A974">
        <f>INDEX(resultados!$A$2:$ZZ$2614, 968, MATCH($B$1, resultados!$A$1:$ZZ$1, 0))</f>
        <v/>
      </c>
      <c r="B974">
        <f>INDEX(resultados!$A$2:$ZZ$2614, 968, MATCH($B$2, resultados!$A$1:$ZZ$1, 0))</f>
        <v/>
      </c>
      <c r="C974">
        <f>INDEX(resultados!$A$2:$ZZ$2614, 968, MATCH($B$3, resultados!$A$1:$ZZ$1, 0))</f>
        <v/>
      </c>
    </row>
    <row r="975">
      <c r="A975">
        <f>INDEX(resultados!$A$2:$ZZ$2614, 969, MATCH($B$1, resultados!$A$1:$ZZ$1, 0))</f>
        <v/>
      </c>
      <c r="B975">
        <f>INDEX(resultados!$A$2:$ZZ$2614, 969, MATCH($B$2, resultados!$A$1:$ZZ$1, 0))</f>
        <v/>
      </c>
      <c r="C975">
        <f>INDEX(resultados!$A$2:$ZZ$2614, 969, MATCH($B$3, resultados!$A$1:$ZZ$1, 0))</f>
        <v/>
      </c>
    </row>
    <row r="976">
      <c r="A976">
        <f>INDEX(resultados!$A$2:$ZZ$2614, 970, MATCH($B$1, resultados!$A$1:$ZZ$1, 0))</f>
        <v/>
      </c>
      <c r="B976">
        <f>INDEX(resultados!$A$2:$ZZ$2614, 970, MATCH($B$2, resultados!$A$1:$ZZ$1, 0))</f>
        <v/>
      </c>
      <c r="C976">
        <f>INDEX(resultados!$A$2:$ZZ$2614, 970, MATCH($B$3, resultados!$A$1:$ZZ$1, 0))</f>
        <v/>
      </c>
    </row>
    <row r="977">
      <c r="A977">
        <f>INDEX(resultados!$A$2:$ZZ$2614, 971, MATCH($B$1, resultados!$A$1:$ZZ$1, 0))</f>
        <v/>
      </c>
      <c r="B977">
        <f>INDEX(resultados!$A$2:$ZZ$2614, 971, MATCH($B$2, resultados!$A$1:$ZZ$1, 0))</f>
        <v/>
      </c>
      <c r="C977">
        <f>INDEX(resultados!$A$2:$ZZ$2614, 971, MATCH($B$3, resultados!$A$1:$ZZ$1, 0))</f>
        <v/>
      </c>
    </row>
    <row r="978">
      <c r="A978">
        <f>INDEX(resultados!$A$2:$ZZ$2614, 972, MATCH($B$1, resultados!$A$1:$ZZ$1, 0))</f>
        <v/>
      </c>
      <c r="B978">
        <f>INDEX(resultados!$A$2:$ZZ$2614, 972, MATCH($B$2, resultados!$A$1:$ZZ$1, 0))</f>
        <v/>
      </c>
      <c r="C978">
        <f>INDEX(resultados!$A$2:$ZZ$2614, 972, MATCH($B$3, resultados!$A$1:$ZZ$1, 0))</f>
        <v/>
      </c>
    </row>
    <row r="979">
      <c r="A979">
        <f>INDEX(resultados!$A$2:$ZZ$2614, 973, MATCH($B$1, resultados!$A$1:$ZZ$1, 0))</f>
        <v/>
      </c>
      <c r="B979">
        <f>INDEX(resultados!$A$2:$ZZ$2614, 973, MATCH($B$2, resultados!$A$1:$ZZ$1, 0))</f>
        <v/>
      </c>
      <c r="C979">
        <f>INDEX(resultados!$A$2:$ZZ$2614, 973, MATCH($B$3, resultados!$A$1:$ZZ$1, 0))</f>
        <v/>
      </c>
    </row>
    <row r="980">
      <c r="A980">
        <f>INDEX(resultados!$A$2:$ZZ$2614, 974, MATCH($B$1, resultados!$A$1:$ZZ$1, 0))</f>
        <v/>
      </c>
      <c r="B980">
        <f>INDEX(resultados!$A$2:$ZZ$2614, 974, MATCH($B$2, resultados!$A$1:$ZZ$1, 0))</f>
        <v/>
      </c>
      <c r="C980">
        <f>INDEX(resultados!$A$2:$ZZ$2614, 974, MATCH($B$3, resultados!$A$1:$ZZ$1, 0))</f>
        <v/>
      </c>
    </row>
    <row r="981">
      <c r="A981">
        <f>INDEX(resultados!$A$2:$ZZ$2614, 975, MATCH($B$1, resultados!$A$1:$ZZ$1, 0))</f>
        <v/>
      </c>
      <c r="B981">
        <f>INDEX(resultados!$A$2:$ZZ$2614, 975, MATCH($B$2, resultados!$A$1:$ZZ$1, 0))</f>
        <v/>
      </c>
      <c r="C981">
        <f>INDEX(resultados!$A$2:$ZZ$2614, 975, MATCH($B$3, resultados!$A$1:$ZZ$1, 0))</f>
        <v/>
      </c>
    </row>
    <row r="982">
      <c r="A982">
        <f>INDEX(resultados!$A$2:$ZZ$2614, 976, MATCH($B$1, resultados!$A$1:$ZZ$1, 0))</f>
        <v/>
      </c>
      <c r="B982">
        <f>INDEX(resultados!$A$2:$ZZ$2614, 976, MATCH($B$2, resultados!$A$1:$ZZ$1, 0))</f>
        <v/>
      </c>
      <c r="C982">
        <f>INDEX(resultados!$A$2:$ZZ$2614, 976, MATCH($B$3, resultados!$A$1:$ZZ$1, 0))</f>
        <v/>
      </c>
    </row>
    <row r="983">
      <c r="A983">
        <f>INDEX(resultados!$A$2:$ZZ$2614, 977, MATCH($B$1, resultados!$A$1:$ZZ$1, 0))</f>
        <v/>
      </c>
      <c r="B983">
        <f>INDEX(resultados!$A$2:$ZZ$2614, 977, MATCH($B$2, resultados!$A$1:$ZZ$1, 0))</f>
        <v/>
      </c>
      <c r="C983">
        <f>INDEX(resultados!$A$2:$ZZ$2614, 977, MATCH($B$3, resultados!$A$1:$ZZ$1, 0))</f>
        <v/>
      </c>
    </row>
    <row r="984">
      <c r="A984">
        <f>INDEX(resultados!$A$2:$ZZ$2614, 978, MATCH($B$1, resultados!$A$1:$ZZ$1, 0))</f>
        <v/>
      </c>
      <c r="B984">
        <f>INDEX(resultados!$A$2:$ZZ$2614, 978, MATCH($B$2, resultados!$A$1:$ZZ$1, 0))</f>
        <v/>
      </c>
      <c r="C984">
        <f>INDEX(resultados!$A$2:$ZZ$2614, 978, MATCH($B$3, resultados!$A$1:$ZZ$1, 0))</f>
        <v/>
      </c>
    </row>
    <row r="985">
      <c r="A985">
        <f>INDEX(resultados!$A$2:$ZZ$2614, 979, MATCH($B$1, resultados!$A$1:$ZZ$1, 0))</f>
        <v/>
      </c>
      <c r="B985">
        <f>INDEX(resultados!$A$2:$ZZ$2614, 979, MATCH($B$2, resultados!$A$1:$ZZ$1, 0))</f>
        <v/>
      </c>
      <c r="C985">
        <f>INDEX(resultados!$A$2:$ZZ$2614, 979, MATCH($B$3, resultados!$A$1:$ZZ$1, 0))</f>
        <v/>
      </c>
    </row>
    <row r="986">
      <c r="A986">
        <f>INDEX(resultados!$A$2:$ZZ$2614, 980, MATCH($B$1, resultados!$A$1:$ZZ$1, 0))</f>
        <v/>
      </c>
      <c r="B986">
        <f>INDEX(resultados!$A$2:$ZZ$2614, 980, MATCH($B$2, resultados!$A$1:$ZZ$1, 0))</f>
        <v/>
      </c>
      <c r="C986">
        <f>INDEX(resultados!$A$2:$ZZ$2614, 980, MATCH($B$3, resultados!$A$1:$ZZ$1, 0))</f>
        <v/>
      </c>
    </row>
    <row r="987">
      <c r="A987">
        <f>INDEX(resultados!$A$2:$ZZ$2614, 981, MATCH($B$1, resultados!$A$1:$ZZ$1, 0))</f>
        <v/>
      </c>
      <c r="B987">
        <f>INDEX(resultados!$A$2:$ZZ$2614, 981, MATCH($B$2, resultados!$A$1:$ZZ$1, 0))</f>
        <v/>
      </c>
      <c r="C987">
        <f>INDEX(resultados!$A$2:$ZZ$2614, 981, MATCH($B$3, resultados!$A$1:$ZZ$1, 0))</f>
        <v/>
      </c>
    </row>
    <row r="988">
      <c r="A988">
        <f>INDEX(resultados!$A$2:$ZZ$2614, 982, MATCH($B$1, resultados!$A$1:$ZZ$1, 0))</f>
        <v/>
      </c>
      <c r="B988">
        <f>INDEX(resultados!$A$2:$ZZ$2614, 982, MATCH($B$2, resultados!$A$1:$ZZ$1, 0))</f>
        <v/>
      </c>
      <c r="C988">
        <f>INDEX(resultados!$A$2:$ZZ$2614, 982, MATCH($B$3, resultados!$A$1:$ZZ$1, 0))</f>
        <v/>
      </c>
    </row>
    <row r="989">
      <c r="A989">
        <f>INDEX(resultados!$A$2:$ZZ$2614, 983, MATCH($B$1, resultados!$A$1:$ZZ$1, 0))</f>
        <v/>
      </c>
      <c r="B989">
        <f>INDEX(resultados!$A$2:$ZZ$2614, 983, MATCH($B$2, resultados!$A$1:$ZZ$1, 0))</f>
        <v/>
      </c>
      <c r="C989">
        <f>INDEX(resultados!$A$2:$ZZ$2614, 983, MATCH($B$3, resultados!$A$1:$ZZ$1, 0))</f>
        <v/>
      </c>
    </row>
    <row r="990">
      <c r="A990">
        <f>INDEX(resultados!$A$2:$ZZ$2614, 984, MATCH($B$1, resultados!$A$1:$ZZ$1, 0))</f>
        <v/>
      </c>
      <c r="B990">
        <f>INDEX(resultados!$A$2:$ZZ$2614, 984, MATCH($B$2, resultados!$A$1:$ZZ$1, 0))</f>
        <v/>
      </c>
      <c r="C990">
        <f>INDEX(resultados!$A$2:$ZZ$2614, 984, MATCH($B$3, resultados!$A$1:$ZZ$1, 0))</f>
        <v/>
      </c>
    </row>
    <row r="991">
      <c r="A991">
        <f>INDEX(resultados!$A$2:$ZZ$2614, 985, MATCH($B$1, resultados!$A$1:$ZZ$1, 0))</f>
        <v/>
      </c>
      <c r="B991">
        <f>INDEX(resultados!$A$2:$ZZ$2614, 985, MATCH($B$2, resultados!$A$1:$ZZ$1, 0))</f>
        <v/>
      </c>
      <c r="C991">
        <f>INDEX(resultados!$A$2:$ZZ$2614, 985, MATCH($B$3, resultados!$A$1:$ZZ$1, 0))</f>
        <v/>
      </c>
    </row>
    <row r="992">
      <c r="A992">
        <f>INDEX(resultados!$A$2:$ZZ$2614, 986, MATCH($B$1, resultados!$A$1:$ZZ$1, 0))</f>
        <v/>
      </c>
      <c r="B992">
        <f>INDEX(resultados!$A$2:$ZZ$2614, 986, MATCH($B$2, resultados!$A$1:$ZZ$1, 0))</f>
        <v/>
      </c>
      <c r="C992">
        <f>INDEX(resultados!$A$2:$ZZ$2614, 986, MATCH($B$3, resultados!$A$1:$ZZ$1, 0))</f>
        <v/>
      </c>
    </row>
    <row r="993">
      <c r="A993">
        <f>INDEX(resultados!$A$2:$ZZ$2614, 987, MATCH($B$1, resultados!$A$1:$ZZ$1, 0))</f>
        <v/>
      </c>
      <c r="B993">
        <f>INDEX(resultados!$A$2:$ZZ$2614, 987, MATCH($B$2, resultados!$A$1:$ZZ$1, 0))</f>
        <v/>
      </c>
      <c r="C993">
        <f>INDEX(resultados!$A$2:$ZZ$2614, 987, MATCH($B$3, resultados!$A$1:$ZZ$1, 0))</f>
        <v/>
      </c>
    </row>
    <row r="994">
      <c r="A994">
        <f>INDEX(resultados!$A$2:$ZZ$2614, 988, MATCH($B$1, resultados!$A$1:$ZZ$1, 0))</f>
        <v/>
      </c>
      <c r="B994">
        <f>INDEX(resultados!$A$2:$ZZ$2614, 988, MATCH($B$2, resultados!$A$1:$ZZ$1, 0))</f>
        <v/>
      </c>
      <c r="C994">
        <f>INDEX(resultados!$A$2:$ZZ$2614, 988, MATCH($B$3, resultados!$A$1:$ZZ$1, 0))</f>
        <v/>
      </c>
    </row>
    <row r="995">
      <c r="A995">
        <f>INDEX(resultados!$A$2:$ZZ$2614, 989, MATCH($B$1, resultados!$A$1:$ZZ$1, 0))</f>
        <v/>
      </c>
      <c r="B995">
        <f>INDEX(resultados!$A$2:$ZZ$2614, 989, MATCH($B$2, resultados!$A$1:$ZZ$1, 0))</f>
        <v/>
      </c>
      <c r="C995">
        <f>INDEX(resultados!$A$2:$ZZ$2614, 989, MATCH($B$3, resultados!$A$1:$ZZ$1, 0))</f>
        <v/>
      </c>
    </row>
    <row r="996">
      <c r="A996">
        <f>INDEX(resultados!$A$2:$ZZ$2614, 990, MATCH($B$1, resultados!$A$1:$ZZ$1, 0))</f>
        <v/>
      </c>
      <c r="B996">
        <f>INDEX(resultados!$A$2:$ZZ$2614, 990, MATCH($B$2, resultados!$A$1:$ZZ$1, 0))</f>
        <v/>
      </c>
      <c r="C996">
        <f>INDEX(resultados!$A$2:$ZZ$2614, 990, MATCH($B$3, resultados!$A$1:$ZZ$1, 0))</f>
        <v/>
      </c>
    </row>
    <row r="997">
      <c r="A997">
        <f>INDEX(resultados!$A$2:$ZZ$2614, 991, MATCH($B$1, resultados!$A$1:$ZZ$1, 0))</f>
        <v/>
      </c>
      <c r="B997">
        <f>INDEX(resultados!$A$2:$ZZ$2614, 991, MATCH($B$2, resultados!$A$1:$ZZ$1, 0))</f>
        <v/>
      </c>
      <c r="C997">
        <f>INDEX(resultados!$A$2:$ZZ$2614, 991, MATCH($B$3, resultados!$A$1:$ZZ$1, 0))</f>
        <v/>
      </c>
    </row>
    <row r="998">
      <c r="A998">
        <f>INDEX(resultados!$A$2:$ZZ$2614, 992, MATCH($B$1, resultados!$A$1:$ZZ$1, 0))</f>
        <v/>
      </c>
      <c r="B998">
        <f>INDEX(resultados!$A$2:$ZZ$2614, 992, MATCH($B$2, resultados!$A$1:$ZZ$1, 0))</f>
        <v/>
      </c>
      <c r="C998">
        <f>INDEX(resultados!$A$2:$ZZ$2614, 992, MATCH($B$3, resultados!$A$1:$ZZ$1, 0))</f>
        <v/>
      </c>
    </row>
    <row r="999">
      <c r="A999">
        <f>INDEX(resultados!$A$2:$ZZ$2614, 993, MATCH($B$1, resultados!$A$1:$ZZ$1, 0))</f>
        <v/>
      </c>
      <c r="B999">
        <f>INDEX(resultados!$A$2:$ZZ$2614, 993, MATCH($B$2, resultados!$A$1:$ZZ$1, 0))</f>
        <v/>
      </c>
      <c r="C999">
        <f>INDEX(resultados!$A$2:$ZZ$2614, 993, MATCH($B$3, resultados!$A$1:$ZZ$1, 0))</f>
        <v/>
      </c>
    </row>
    <row r="1000">
      <c r="A1000">
        <f>INDEX(resultados!$A$2:$ZZ$2614, 994, MATCH($B$1, resultados!$A$1:$ZZ$1, 0))</f>
        <v/>
      </c>
      <c r="B1000">
        <f>INDEX(resultados!$A$2:$ZZ$2614, 994, MATCH($B$2, resultados!$A$1:$ZZ$1, 0))</f>
        <v/>
      </c>
      <c r="C1000">
        <f>INDEX(resultados!$A$2:$ZZ$2614, 994, MATCH($B$3, resultados!$A$1:$ZZ$1, 0))</f>
        <v/>
      </c>
    </row>
    <row r="1001">
      <c r="A1001">
        <f>INDEX(resultados!$A$2:$ZZ$2614, 995, MATCH($B$1, resultados!$A$1:$ZZ$1, 0))</f>
        <v/>
      </c>
      <c r="B1001">
        <f>INDEX(resultados!$A$2:$ZZ$2614, 995, MATCH($B$2, resultados!$A$1:$ZZ$1, 0))</f>
        <v/>
      </c>
      <c r="C1001">
        <f>INDEX(resultados!$A$2:$ZZ$2614, 995, MATCH($B$3, resultados!$A$1:$ZZ$1, 0))</f>
        <v/>
      </c>
    </row>
    <row r="1002">
      <c r="A1002">
        <f>INDEX(resultados!$A$2:$ZZ$2614, 996, MATCH($B$1, resultados!$A$1:$ZZ$1, 0))</f>
        <v/>
      </c>
      <c r="B1002">
        <f>INDEX(resultados!$A$2:$ZZ$2614, 996, MATCH($B$2, resultados!$A$1:$ZZ$1, 0))</f>
        <v/>
      </c>
      <c r="C1002">
        <f>INDEX(resultados!$A$2:$ZZ$2614, 996, MATCH($B$3, resultados!$A$1:$ZZ$1, 0))</f>
        <v/>
      </c>
    </row>
    <row r="1003">
      <c r="A1003">
        <f>INDEX(resultados!$A$2:$ZZ$2614, 997, MATCH($B$1, resultados!$A$1:$ZZ$1, 0))</f>
        <v/>
      </c>
      <c r="B1003">
        <f>INDEX(resultados!$A$2:$ZZ$2614, 997, MATCH($B$2, resultados!$A$1:$ZZ$1, 0))</f>
        <v/>
      </c>
      <c r="C1003">
        <f>INDEX(resultados!$A$2:$ZZ$2614, 997, MATCH($B$3, resultados!$A$1:$ZZ$1, 0))</f>
        <v/>
      </c>
    </row>
    <row r="1004">
      <c r="A1004">
        <f>INDEX(resultados!$A$2:$ZZ$2614, 998, MATCH($B$1, resultados!$A$1:$ZZ$1, 0))</f>
        <v/>
      </c>
      <c r="B1004">
        <f>INDEX(resultados!$A$2:$ZZ$2614, 998, MATCH($B$2, resultados!$A$1:$ZZ$1, 0))</f>
        <v/>
      </c>
      <c r="C1004">
        <f>INDEX(resultados!$A$2:$ZZ$2614, 998, MATCH($B$3, resultados!$A$1:$ZZ$1, 0))</f>
        <v/>
      </c>
    </row>
    <row r="1005">
      <c r="A1005">
        <f>INDEX(resultados!$A$2:$ZZ$2614, 999, MATCH($B$1, resultados!$A$1:$ZZ$1, 0))</f>
        <v/>
      </c>
      <c r="B1005">
        <f>INDEX(resultados!$A$2:$ZZ$2614, 999, MATCH($B$2, resultados!$A$1:$ZZ$1, 0))</f>
        <v/>
      </c>
      <c r="C1005">
        <f>INDEX(resultados!$A$2:$ZZ$2614, 999, MATCH($B$3, resultados!$A$1:$ZZ$1, 0))</f>
        <v/>
      </c>
    </row>
    <row r="1006">
      <c r="A1006">
        <f>INDEX(resultados!$A$2:$ZZ$2614, 1000, MATCH($B$1, resultados!$A$1:$ZZ$1, 0))</f>
        <v/>
      </c>
      <c r="B1006">
        <f>INDEX(resultados!$A$2:$ZZ$2614, 1000, MATCH($B$2, resultados!$A$1:$ZZ$1, 0))</f>
        <v/>
      </c>
      <c r="C1006">
        <f>INDEX(resultados!$A$2:$ZZ$2614, 1000, MATCH($B$3, resultados!$A$1:$ZZ$1, 0))</f>
        <v/>
      </c>
    </row>
    <row r="1007">
      <c r="A1007">
        <f>INDEX(resultados!$A$2:$ZZ$2614, 1001, MATCH($B$1, resultados!$A$1:$ZZ$1, 0))</f>
        <v/>
      </c>
      <c r="B1007">
        <f>INDEX(resultados!$A$2:$ZZ$2614, 1001, MATCH($B$2, resultados!$A$1:$ZZ$1, 0))</f>
        <v/>
      </c>
      <c r="C1007">
        <f>INDEX(resultados!$A$2:$ZZ$2614, 1001, MATCH($B$3, resultados!$A$1:$ZZ$1, 0))</f>
        <v/>
      </c>
    </row>
    <row r="1008">
      <c r="A1008">
        <f>INDEX(resultados!$A$2:$ZZ$2614, 1002, MATCH($B$1, resultados!$A$1:$ZZ$1, 0))</f>
        <v/>
      </c>
      <c r="B1008">
        <f>INDEX(resultados!$A$2:$ZZ$2614, 1002, MATCH($B$2, resultados!$A$1:$ZZ$1, 0))</f>
        <v/>
      </c>
      <c r="C1008">
        <f>INDEX(resultados!$A$2:$ZZ$2614, 1002, MATCH($B$3, resultados!$A$1:$ZZ$1, 0))</f>
        <v/>
      </c>
    </row>
    <row r="1009">
      <c r="A1009">
        <f>INDEX(resultados!$A$2:$ZZ$2614, 1003, MATCH($B$1, resultados!$A$1:$ZZ$1, 0))</f>
        <v/>
      </c>
      <c r="B1009">
        <f>INDEX(resultados!$A$2:$ZZ$2614, 1003, MATCH($B$2, resultados!$A$1:$ZZ$1, 0))</f>
        <v/>
      </c>
      <c r="C1009">
        <f>INDEX(resultados!$A$2:$ZZ$2614, 1003, MATCH($B$3, resultados!$A$1:$ZZ$1, 0))</f>
        <v/>
      </c>
    </row>
    <row r="1010">
      <c r="A1010">
        <f>INDEX(resultados!$A$2:$ZZ$2614, 1004, MATCH($B$1, resultados!$A$1:$ZZ$1, 0))</f>
        <v/>
      </c>
      <c r="B1010">
        <f>INDEX(resultados!$A$2:$ZZ$2614, 1004, MATCH($B$2, resultados!$A$1:$ZZ$1, 0))</f>
        <v/>
      </c>
      <c r="C1010">
        <f>INDEX(resultados!$A$2:$ZZ$2614, 1004, MATCH($B$3, resultados!$A$1:$ZZ$1, 0))</f>
        <v/>
      </c>
    </row>
    <row r="1011">
      <c r="A1011">
        <f>INDEX(resultados!$A$2:$ZZ$2614, 1005, MATCH($B$1, resultados!$A$1:$ZZ$1, 0))</f>
        <v/>
      </c>
      <c r="B1011">
        <f>INDEX(resultados!$A$2:$ZZ$2614, 1005, MATCH($B$2, resultados!$A$1:$ZZ$1, 0))</f>
        <v/>
      </c>
      <c r="C1011">
        <f>INDEX(resultados!$A$2:$ZZ$2614, 1005, MATCH($B$3, resultados!$A$1:$ZZ$1, 0))</f>
        <v/>
      </c>
    </row>
    <row r="1012">
      <c r="A1012">
        <f>INDEX(resultados!$A$2:$ZZ$2614, 1006, MATCH($B$1, resultados!$A$1:$ZZ$1, 0))</f>
        <v/>
      </c>
      <c r="B1012">
        <f>INDEX(resultados!$A$2:$ZZ$2614, 1006, MATCH($B$2, resultados!$A$1:$ZZ$1, 0))</f>
        <v/>
      </c>
      <c r="C1012">
        <f>INDEX(resultados!$A$2:$ZZ$2614, 1006, MATCH($B$3, resultados!$A$1:$ZZ$1, 0))</f>
        <v/>
      </c>
    </row>
    <row r="1013">
      <c r="A1013">
        <f>INDEX(resultados!$A$2:$ZZ$2614, 1007, MATCH($B$1, resultados!$A$1:$ZZ$1, 0))</f>
        <v/>
      </c>
      <c r="B1013">
        <f>INDEX(resultados!$A$2:$ZZ$2614, 1007, MATCH($B$2, resultados!$A$1:$ZZ$1, 0))</f>
        <v/>
      </c>
      <c r="C1013">
        <f>INDEX(resultados!$A$2:$ZZ$2614, 1007, MATCH($B$3, resultados!$A$1:$ZZ$1, 0))</f>
        <v/>
      </c>
    </row>
    <row r="1014">
      <c r="A1014">
        <f>INDEX(resultados!$A$2:$ZZ$2614, 1008, MATCH($B$1, resultados!$A$1:$ZZ$1, 0))</f>
        <v/>
      </c>
      <c r="B1014">
        <f>INDEX(resultados!$A$2:$ZZ$2614, 1008, MATCH($B$2, resultados!$A$1:$ZZ$1, 0))</f>
        <v/>
      </c>
      <c r="C1014">
        <f>INDEX(resultados!$A$2:$ZZ$2614, 1008, MATCH($B$3, resultados!$A$1:$ZZ$1, 0))</f>
        <v/>
      </c>
    </row>
    <row r="1015">
      <c r="A1015">
        <f>INDEX(resultados!$A$2:$ZZ$2614, 1009, MATCH($B$1, resultados!$A$1:$ZZ$1, 0))</f>
        <v/>
      </c>
      <c r="B1015">
        <f>INDEX(resultados!$A$2:$ZZ$2614, 1009, MATCH($B$2, resultados!$A$1:$ZZ$1, 0))</f>
        <v/>
      </c>
      <c r="C1015">
        <f>INDEX(resultados!$A$2:$ZZ$2614, 1009, MATCH($B$3, resultados!$A$1:$ZZ$1, 0))</f>
        <v/>
      </c>
    </row>
    <row r="1016">
      <c r="A1016">
        <f>INDEX(resultados!$A$2:$ZZ$2614, 1010, MATCH($B$1, resultados!$A$1:$ZZ$1, 0))</f>
        <v/>
      </c>
      <c r="B1016">
        <f>INDEX(resultados!$A$2:$ZZ$2614, 1010, MATCH($B$2, resultados!$A$1:$ZZ$1, 0))</f>
        <v/>
      </c>
      <c r="C1016">
        <f>INDEX(resultados!$A$2:$ZZ$2614, 1010, MATCH($B$3, resultados!$A$1:$ZZ$1, 0))</f>
        <v/>
      </c>
    </row>
    <row r="1017">
      <c r="A1017">
        <f>INDEX(resultados!$A$2:$ZZ$2614, 1011, MATCH($B$1, resultados!$A$1:$ZZ$1, 0))</f>
        <v/>
      </c>
      <c r="B1017">
        <f>INDEX(resultados!$A$2:$ZZ$2614, 1011, MATCH($B$2, resultados!$A$1:$ZZ$1, 0))</f>
        <v/>
      </c>
      <c r="C1017">
        <f>INDEX(resultados!$A$2:$ZZ$2614, 1011, MATCH($B$3, resultados!$A$1:$ZZ$1, 0))</f>
        <v/>
      </c>
    </row>
    <row r="1018">
      <c r="A1018">
        <f>INDEX(resultados!$A$2:$ZZ$2614, 1012, MATCH($B$1, resultados!$A$1:$ZZ$1, 0))</f>
        <v/>
      </c>
      <c r="B1018">
        <f>INDEX(resultados!$A$2:$ZZ$2614, 1012, MATCH($B$2, resultados!$A$1:$ZZ$1, 0))</f>
        <v/>
      </c>
      <c r="C1018">
        <f>INDEX(resultados!$A$2:$ZZ$2614, 1012, MATCH($B$3, resultados!$A$1:$ZZ$1, 0))</f>
        <v/>
      </c>
    </row>
    <row r="1019">
      <c r="A1019">
        <f>INDEX(resultados!$A$2:$ZZ$2614, 1013, MATCH($B$1, resultados!$A$1:$ZZ$1, 0))</f>
        <v/>
      </c>
      <c r="B1019">
        <f>INDEX(resultados!$A$2:$ZZ$2614, 1013, MATCH($B$2, resultados!$A$1:$ZZ$1, 0))</f>
        <v/>
      </c>
      <c r="C1019">
        <f>INDEX(resultados!$A$2:$ZZ$2614, 1013, MATCH($B$3, resultados!$A$1:$ZZ$1, 0))</f>
        <v/>
      </c>
    </row>
    <row r="1020">
      <c r="A1020">
        <f>INDEX(resultados!$A$2:$ZZ$2614, 1014, MATCH($B$1, resultados!$A$1:$ZZ$1, 0))</f>
        <v/>
      </c>
      <c r="B1020">
        <f>INDEX(resultados!$A$2:$ZZ$2614, 1014, MATCH($B$2, resultados!$A$1:$ZZ$1, 0))</f>
        <v/>
      </c>
      <c r="C1020">
        <f>INDEX(resultados!$A$2:$ZZ$2614, 1014, MATCH($B$3, resultados!$A$1:$ZZ$1, 0))</f>
        <v/>
      </c>
    </row>
    <row r="1021">
      <c r="A1021">
        <f>INDEX(resultados!$A$2:$ZZ$2614, 1015, MATCH($B$1, resultados!$A$1:$ZZ$1, 0))</f>
        <v/>
      </c>
      <c r="B1021">
        <f>INDEX(resultados!$A$2:$ZZ$2614, 1015, MATCH($B$2, resultados!$A$1:$ZZ$1, 0))</f>
        <v/>
      </c>
      <c r="C1021">
        <f>INDEX(resultados!$A$2:$ZZ$2614, 1015, MATCH($B$3, resultados!$A$1:$ZZ$1, 0))</f>
        <v/>
      </c>
    </row>
    <row r="1022">
      <c r="A1022">
        <f>INDEX(resultados!$A$2:$ZZ$2614, 1016, MATCH($B$1, resultados!$A$1:$ZZ$1, 0))</f>
        <v/>
      </c>
      <c r="B1022">
        <f>INDEX(resultados!$A$2:$ZZ$2614, 1016, MATCH($B$2, resultados!$A$1:$ZZ$1, 0))</f>
        <v/>
      </c>
      <c r="C1022">
        <f>INDEX(resultados!$A$2:$ZZ$2614, 1016, MATCH($B$3, resultados!$A$1:$ZZ$1, 0))</f>
        <v/>
      </c>
    </row>
    <row r="1023">
      <c r="A1023">
        <f>INDEX(resultados!$A$2:$ZZ$2614, 1017, MATCH($B$1, resultados!$A$1:$ZZ$1, 0))</f>
        <v/>
      </c>
      <c r="B1023">
        <f>INDEX(resultados!$A$2:$ZZ$2614, 1017, MATCH($B$2, resultados!$A$1:$ZZ$1, 0))</f>
        <v/>
      </c>
      <c r="C1023">
        <f>INDEX(resultados!$A$2:$ZZ$2614, 1017, MATCH($B$3, resultados!$A$1:$ZZ$1, 0))</f>
        <v/>
      </c>
    </row>
    <row r="1024">
      <c r="A1024">
        <f>INDEX(resultados!$A$2:$ZZ$2614, 1018, MATCH($B$1, resultados!$A$1:$ZZ$1, 0))</f>
        <v/>
      </c>
      <c r="B1024">
        <f>INDEX(resultados!$A$2:$ZZ$2614, 1018, MATCH($B$2, resultados!$A$1:$ZZ$1, 0))</f>
        <v/>
      </c>
      <c r="C1024">
        <f>INDEX(resultados!$A$2:$ZZ$2614, 1018, MATCH($B$3, resultados!$A$1:$ZZ$1, 0))</f>
        <v/>
      </c>
    </row>
    <row r="1025">
      <c r="A1025">
        <f>INDEX(resultados!$A$2:$ZZ$2614, 1019, MATCH($B$1, resultados!$A$1:$ZZ$1, 0))</f>
        <v/>
      </c>
      <c r="B1025">
        <f>INDEX(resultados!$A$2:$ZZ$2614, 1019, MATCH($B$2, resultados!$A$1:$ZZ$1, 0))</f>
        <v/>
      </c>
      <c r="C1025">
        <f>INDEX(resultados!$A$2:$ZZ$2614, 1019, MATCH($B$3, resultados!$A$1:$ZZ$1, 0))</f>
        <v/>
      </c>
    </row>
    <row r="1026">
      <c r="A1026">
        <f>INDEX(resultados!$A$2:$ZZ$2614, 1020, MATCH($B$1, resultados!$A$1:$ZZ$1, 0))</f>
        <v/>
      </c>
      <c r="B1026">
        <f>INDEX(resultados!$A$2:$ZZ$2614, 1020, MATCH($B$2, resultados!$A$1:$ZZ$1, 0))</f>
        <v/>
      </c>
      <c r="C1026">
        <f>INDEX(resultados!$A$2:$ZZ$2614, 1020, MATCH($B$3, resultados!$A$1:$ZZ$1, 0))</f>
        <v/>
      </c>
    </row>
    <row r="1027">
      <c r="A1027">
        <f>INDEX(resultados!$A$2:$ZZ$2614, 1021, MATCH($B$1, resultados!$A$1:$ZZ$1, 0))</f>
        <v/>
      </c>
      <c r="B1027">
        <f>INDEX(resultados!$A$2:$ZZ$2614, 1021, MATCH($B$2, resultados!$A$1:$ZZ$1, 0))</f>
        <v/>
      </c>
      <c r="C1027">
        <f>INDEX(resultados!$A$2:$ZZ$2614, 1021, MATCH($B$3, resultados!$A$1:$ZZ$1, 0))</f>
        <v/>
      </c>
    </row>
    <row r="1028">
      <c r="A1028">
        <f>INDEX(resultados!$A$2:$ZZ$2614, 1022, MATCH($B$1, resultados!$A$1:$ZZ$1, 0))</f>
        <v/>
      </c>
      <c r="B1028">
        <f>INDEX(resultados!$A$2:$ZZ$2614, 1022, MATCH($B$2, resultados!$A$1:$ZZ$1, 0))</f>
        <v/>
      </c>
      <c r="C1028">
        <f>INDEX(resultados!$A$2:$ZZ$2614, 1022, MATCH($B$3, resultados!$A$1:$ZZ$1, 0))</f>
        <v/>
      </c>
    </row>
    <row r="1029">
      <c r="A1029">
        <f>INDEX(resultados!$A$2:$ZZ$2614, 1023, MATCH($B$1, resultados!$A$1:$ZZ$1, 0))</f>
        <v/>
      </c>
      <c r="B1029">
        <f>INDEX(resultados!$A$2:$ZZ$2614, 1023, MATCH($B$2, resultados!$A$1:$ZZ$1, 0))</f>
        <v/>
      </c>
      <c r="C1029">
        <f>INDEX(resultados!$A$2:$ZZ$2614, 1023, MATCH($B$3, resultados!$A$1:$ZZ$1, 0))</f>
        <v/>
      </c>
    </row>
    <row r="1030">
      <c r="A1030">
        <f>INDEX(resultados!$A$2:$ZZ$2614, 1024, MATCH($B$1, resultados!$A$1:$ZZ$1, 0))</f>
        <v/>
      </c>
      <c r="B1030">
        <f>INDEX(resultados!$A$2:$ZZ$2614, 1024, MATCH($B$2, resultados!$A$1:$ZZ$1, 0))</f>
        <v/>
      </c>
      <c r="C1030">
        <f>INDEX(resultados!$A$2:$ZZ$2614, 1024, MATCH($B$3, resultados!$A$1:$ZZ$1, 0))</f>
        <v/>
      </c>
    </row>
    <row r="1031">
      <c r="A1031">
        <f>INDEX(resultados!$A$2:$ZZ$2614, 1025, MATCH($B$1, resultados!$A$1:$ZZ$1, 0))</f>
        <v/>
      </c>
      <c r="B1031">
        <f>INDEX(resultados!$A$2:$ZZ$2614, 1025, MATCH($B$2, resultados!$A$1:$ZZ$1, 0))</f>
        <v/>
      </c>
      <c r="C1031">
        <f>INDEX(resultados!$A$2:$ZZ$2614, 1025, MATCH($B$3, resultados!$A$1:$ZZ$1, 0))</f>
        <v/>
      </c>
    </row>
    <row r="1032">
      <c r="A1032">
        <f>INDEX(resultados!$A$2:$ZZ$2614, 1026, MATCH($B$1, resultados!$A$1:$ZZ$1, 0))</f>
        <v/>
      </c>
      <c r="B1032">
        <f>INDEX(resultados!$A$2:$ZZ$2614, 1026, MATCH($B$2, resultados!$A$1:$ZZ$1, 0))</f>
        <v/>
      </c>
      <c r="C1032">
        <f>INDEX(resultados!$A$2:$ZZ$2614, 1026, MATCH($B$3, resultados!$A$1:$ZZ$1, 0))</f>
        <v/>
      </c>
    </row>
    <row r="1033">
      <c r="A1033">
        <f>INDEX(resultados!$A$2:$ZZ$2614, 1027, MATCH($B$1, resultados!$A$1:$ZZ$1, 0))</f>
        <v/>
      </c>
      <c r="B1033">
        <f>INDEX(resultados!$A$2:$ZZ$2614, 1027, MATCH($B$2, resultados!$A$1:$ZZ$1, 0))</f>
        <v/>
      </c>
      <c r="C1033">
        <f>INDEX(resultados!$A$2:$ZZ$2614, 1027, MATCH($B$3, resultados!$A$1:$ZZ$1, 0))</f>
        <v/>
      </c>
    </row>
    <row r="1034">
      <c r="A1034">
        <f>INDEX(resultados!$A$2:$ZZ$2614, 1028, MATCH($B$1, resultados!$A$1:$ZZ$1, 0))</f>
        <v/>
      </c>
      <c r="B1034">
        <f>INDEX(resultados!$A$2:$ZZ$2614, 1028, MATCH($B$2, resultados!$A$1:$ZZ$1, 0))</f>
        <v/>
      </c>
      <c r="C1034">
        <f>INDEX(resultados!$A$2:$ZZ$2614, 1028, MATCH($B$3, resultados!$A$1:$ZZ$1, 0))</f>
        <v/>
      </c>
    </row>
    <row r="1035">
      <c r="A1035">
        <f>INDEX(resultados!$A$2:$ZZ$2614, 1029, MATCH($B$1, resultados!$A$1:$ZZ$1, 0))</f>
        <v/>
      </c>
      <c r="B1035">
        <f>INDEX(resultados!$A$2:$ZZ$2614, 1029, MATCH($B$2, resultados!$A$1:$ZZ$1, 0))</f>
        <v/>
      </c>
      <c r="C1035">
        <f>INDEX(resultados!$A$2:$ZZ$2614, 1029, MATCH($B$3, resultados!$A$1:$ZZ$1, 0))</f>
        <v/>
      </c>
    </row>
    <row r="1036">
      <c r="A1036">
        <f>INDEX(resultados!$A$2:$ZZ$2614, 1030, MATCH($B$1, resultados!$A$1:$ZZ$1, 0))</f>
        <v/>
      </c>
      <c r="B1036">
        <f>INDEX(resultados!$A$2:$ZZ$2614, 1030, MATCH($B$2, resultados!$A$1:$ZZ$1, 0))</f>
        <v/>
      </c>
      <c r="C1036">
        <f>INDEX(resultados!$A$2:$ZZ$2614, 1030, MATCH($B$3, resultados!$A$1:$ZZ$1, 0))</f>
        <v/>
      </c>
    </row>
    <row r="1037">
      <c r="A1037">
        <f>INDEX(resultados!$A$2:$ZZ$2614, 1031, MATCH($B$1, resultados!$A$1:$ZZ$1, 0))</f>
        <v/>
      </c>
      <c r="B1037">
        <f>INDEX(resultados!$A$2:$ZZ$2614, 1031, MATCH($B$2, resultados!$A$1:$ZZ$1, 0))</f>
        <v/>
      </c>
      <c r="C1037">
        <f>INDEX(resultados!$A$2:$ZZ$2614, 1031, MATCH($B$3, resultados!$A$1:$ZZ$1, 0))</f>
        <v/>
      </c>
    </row>
    <row r="1038">
      <c r="A1038">
        <f>INDEX(resultados!$A$2:$ZZ$2614, 1032, MATCH($B$1, resultados!$A$1:$ZZ$1, 0))</f>
        <v/>
      </c>
      <c r="B1038">
        <f>INDEX(resultados!$A$2:$ZZ$2614, 1032, MATCH($B$2, resultados!$A$1:$ZZ$1, 0))</f>
        <v/>
      </c>
      <c r="C1038">
        <f>INDEX(resultados!$A$2:$ZZ$2614, 1032, MATCH($B$3, resultados!$A$1:$ZZ$1, 0))</f>
        <v/>
      </c>
    </row>
    <row r="1039">
      <c r="A1039">
        <f>INDEX(resultados!$A$2:$ZZ$2614, 1033, MATCH($B$1, resultados!$A$1:$ZZ$1, 0))</f>
        <v/>
      </c>
      <c r="B1039">
        <f>INDEX(resultados!$A$2:$ZZ$2614, 1033, MATCH($B$2, resultados!$A$1:$ZZ$1, 0))</f>
        <v/>
      </c>
      <c r="C1039">
        <f>INDEX(resultados!$A$2:$ZZ$2614, 1033, MATCH($B$3, resultados!$A$1:$ZZ$1, 0))</f>
        <v/>
      </c>
    </row>
    <row r="1040">
      <c r="A1040">
        <f>INDEX(resultados!$A$2:$ZZ$2614, 1034, MATCH($B$1, resultados!$A$1:$ZZ$1, 0))</f>
        <v/>
      </c>
      <c r="B1040">
        <f>INDEX(resultados!$A$2:$ZZ$2614, 1034, MATCH($B$2, resultados!$A$1:$ZZ$1, 0))</f>
        <v/>
      </c>
      <c r="C1040">
        <f>INDEX(resultados!$A$2:$ZZ$2614, 1034, MATCH($B$3, resultados!$A$1:$ZZ$1, 0))</f>
        <v/>
      </c>
    </row>
    <row r="1041">
      <c r="A1041">
        <f>INDEX(resultados!$A$2:$ZZ$2614, 1035, MATCH($B$1, resultados!$A$1:$ZZ$1, 0))</f>
        <v/>
      </c>
      <c r="B1041">
        <f>INDEX(resultados!$A$2:$ZZ$2614, 1035, MATCH($B$2, resultados!$A$1:$ZZ$1, 0))</f>
        <v/>
      </c>
      <c r="C1041">
        <f>INDEX(resultados!$A$2:$ZZ$2614, 1035, MATCH($B$3, resultados!$A$1:$ZZ$1, 0))</f>
        <v/>
      </c>
    </row>
    <row r="1042">
      <c r="A1042">
        <f>INDEX(resultados!$A$2:$ZZ$2614, 1036, MATCH($B$1, resultados!$A$1:$ZZ$1, 0))</f>
        <v/>
      </c>
      <c r="B1042">
        <f>INDEX(resultados!$A$2:$ZZ$2614, 1036, MATCH($B$2, resultados!$A$1:$ZZ$1, 0))</f>
        <v/>
      </c>
      <c r="C1042">
        <f>INDEX(resultados!$A$2:$ZZ$2614, 1036, MATCH($B$3, resultados!$A$1:$ZZ$1, 0))</f>
        <v/>
      </c>
    </row>
    <row r="1043">
      <c r="A1043">
        <f>INDEX(resultados!$A$2:$ZZ$2614, 1037, MATCH($B$1, resultados!$A$1:$ZZ$1, 0))</f>
        <v/>
      </c>
      <c r="B1043">
        <f>INDEX(resultados!$A$2:$ZZ$2614, 1037, MATCH($B$2, resultados!$A$1:$ZZ$1, 0))</f>
        <v/>
      </c>
      <c r="C1043">
        <f>INDEX(resultados!$A$2:$ZZ$2614, 1037, MATCH($B$3, resultados!$A$1:$ZZ$1, 0))</f>
        <v/>
      </c>
    </row>
    <row r="1044">
      <c r="A1044">
        <f>INDEX(resultados!$A$2:$ZZ$2614, 1038, MATCH($B$1, resultados!$A$1:$ZZ$1, 0))</f>
        <v/>
      </c>
      <c r="B1044">
        <f>INDEX(resultados!$A$2:$ZZ$2614, 1038, MATCH($B$2, resultados!$A$1:$ZZ$1, 0))</f>
        <v/>
      </c>
      <c r="C1044">
        <f>INDEX(resultados!$A$2:$ZZ$2614, 1038, MATCH($B$3, resultados!$A$1:$ZZ$1, 0))</f>
        <v/>
      </c>
    </row>
    <row r="1045">
      <c r="A1045">
        <f>INDEX(resultados!$A$2:$ZZ$2614, 1039, MATCH($B$1, resultados!$A$1:$ZZ$1, 0))</f>
        <v/>
      </c>
      <c r="B1045">
        <f>INDEX(resultados!$A$2:$ZZ$2614, 1039, MATCH($B$2, resultados!$A$1:$ZZ$1, 0))</f>
        <v/>
      </c>
      <c r="C1045">
        <f>INDEX(resultados!$A$2:$ZZ$2614, 1039, MATCH($B$3, resultados!$A$1:$ZZ$1, 0))</f>
        <v/>
      </c>
    </row>
    <row r="1046">
      <c r="A1046">
        <f>INDEX(resultados!$A$2:$ZZ$2614, 1040, MATCH($B$1, resultados!$A$1:$ZZ$1, 0))</f>
        <v/>
      </c>
      <c r="B1046">
        <f>INDEX(resultados!$A$2:$ZZ$2614, 1040, MATCH($B$2, resultados!$A$1:$ZZ$1, 0))</f>
        <v/>
      </c>
      <c r="C1046">
        <f>INDEX(resultados!$A$2:$ZZ$2614, 1040, MATCH($B$3, resultados!$A$1:$ZZ$1, 0))</f>
        <v/>
      </c>
    </row>
    <row r="1047">
      <c r="A1047">
        <f>INDEX(resultados!$A$2:$ZZ$2614, 1041, MATCH($B$1, resultados!$A$1:$ZZ$1, 0))</f>
        <v/>
      </c>
      <c r="B1047">
        <f>INDEX(resultados!$A$2:$ZZ$2614, 1041, MATCH($B$2, resultados!$A$1:$ZZ$1, 0))</f>
        <v/>
      </c>
      <c r="C1047">
        <f>INDEX(resultados!$A$2:$ZZ$2614, 1041, MATCH($B$3, resultados!$A$1:$ZZ$1, 0))</f>
        <v/>
      </c>
    </row>
    <row r="1048">
      <c r="A1048">
        <f>INDEX(resultados!$A$2:$ZZ$2614, 1042, MATCH($B$1, resultados!$A$1:$ZZ$1, 0))</f>
        <v/>
      </c>
      <c r="B1048">
        <f>INDEX(resultados!$A$2:$ZZ$2614, 1042, MATCH($B$2, resultados!$A$1:$ZZ$1, 0))</f>
        <v/>
      </c>
      <c r="C1048">
        <f>INDEX(resultados!$A$2:$ZZ$2614, 1042, MATCH($B$3, resultados!$A$1:$ZZ$1, 0))</f>
        <v/>
      </c>
    </row>
    <row r="1049">
      <c r="A1049">
        <f>INDEX(resultados!$A$2:$ZZ$2614, 1043, MATCH($B$1, resultados!$A$1:$ZZ$1, 0))</f>
        <v/>
      </c>
      <c r="B1049">
        <f>INDEX(resultados!$A$2:$ZZ$2614, 1043, MATCH($B$2, resultados!$A$1:$ZZ$1, 0))</f>
        <v/>
      </c>
      <c r="C1049">
        <f>INDEX(resultados!$A$2:$ZZ$2614, 1043, MATCH($B$3, resultados!$A$1:$ZZ$1, 0))</f>
        <v/>
      </c>
    </row>
    <row r="1050">
      <c r="A1050">
        <f>INDEX(resultados!$A$2:$ZZ$2614, 1044, MATCH($B$1, resultados!$A$1:$ZZ$1, 0))</f>
        <v/>
      </c>
      <c r="B1050">
        <f>INDEX(resultados!$A$2:$ZZ$2614, 1044, MATCH($B$2, resultados!$A$1:$ZZ$1, 0))</f>
        <v/>
      </c>
      <c r="C1050">
        <f>INDEX(resultados!$A$2:$ZZ$2614, 1044, MATCH($B$3, resultados!$A$1:$ZZ$1, 0))</f>
        <v/>
      </c>
    </row>
    <row r="1051">
      <c r="A1051">
        <f>INDEX(resultados!$A$2:$ZZ$2614, 1045, MATCH($B$1, resultados!$A$1:$ZZ$1, 0))</f>
        <v/>
      </c>
      <c r="B1051">
        <f>INDEX(resultados!$A$2:$ZZ$2614, 1045, MATCH($B$2, resultados!$A$1:$ZZ$1, 0))</f>
        <v/>
      </c>
      <c r="C1051">
        <f>INDEX(resultados!$A$2:$ZZ$2614, 1045, MATCH($B$3, resultados!$A$1:$ZZ$1, 0))</f>
        <v/>
      </c>
    </row>
    <row r="1052">
      <c r="A1052">
        <f>INDEX(resultados!$A$2:$ZZ$2614, 1046, MATCH($B$1, resultados!$A$1:$ZZ$1, 0))</f>
        <v/>
      </c>
      <c r="B1052">
        <f>INDEX(resultados!$A$2:$ZZ$2614, 1046, MATCH($B$2, resultados!$A$1:$ZZ$1, 0))</f>
        <v/>
      </c>
      <c r="C1052">
        <f>INDEX(resultados!$A$2:$ZZ$2614, 1046, MATCH($B$3, resultados!$A$1:$ZZ$1, 0))</f>
        <v/>
      </c>
    </row>
    <row r="1053">
      <c r="A1053">
        <f>INDEX(resultados!$A$2:$ZZ$2614, 1047, MATCH($B$1, resultados!$A$1:$ZZ$1, 0))</f>
        <v/>
      </c>
      <c r="B1053">
        <f>INDEX(resultados!$A$2:$ZZ$2614, 1047, MATCH($B$2, resultados!$A$1:$ZZ$1, 0))</f>
        <v/>
      </c>
      <c r="C1053">
        <f>INDEX(resultados!$A$2:$ZZ$2614, 1047, MATCH($B$3, resultados!$A$1:$ZZ$1, 0))</f>
        <v/>
      </c>
    </row>
    <row r="1054">
      <c r="A1054">
        <f>INDEX(resultados!$A$2:$ZZ$2614, 1048, MATCH($B$1, resultados!$A$1:$ZZ$1, 0))</f>
        <v/>
      </c>
      <c r="B1054">
        <f>INDEX(resultados!$A$2:$ZZ$2614, 1048, MATCH($B$2, resultados!$A$1:$ZZ$1, 0))</f>
        <v/>
      </c>
      <c r="C1054">
        <f>INDEX(resultados!$A$2:$ZZ$2614, 1048, MATCH($B$3, resultados!$A$1:$ZZ$1, 0))</f>
        <v/>
      </c>
    </row>
    <row r="1055">
      <c r="A1055">
        <f>INDEX(resultados!$A$2:$ZZ$2614, 1049, MATCH($B$1, resultados!$A$1:$ZZ$1, 0))</f>
        <v/>
      </c>
      <c r="B1055">
        <f>INDEX(resultados!$A$2:$ZZ$2614, 1049, MATCH($B$2, resultados!$A$1:$ZZ$1, 0))</f>
        <v/>
      </c>
      <c r="C1055">
        <f>INDEX(resultados!$A$2:$ZZ$2614, 1049, MATCH($B$3, resultados!$A$1:$ZZ$1, 0))</f>
        <v/>
      </c>
    </row>
    <row r="1056">
      <c r="A1056">
        <f>INDEX(resultados!$A$2:$ZZ$2614, 1050, MATCH($B$1, resultados!$A$1:$ZZ$1, 0))</f>
        <v/>
      </c>
      <c r="B1056">
        <f>INDEX(resultados!$A$2:$ZZ$2614, 1050, MATCH($B$2, resultados!$A$1:$ZZ$1, 0))</f>
        <v/>
      </c>
      <c r="C1056">
        <f>INDEX(resultados!$A$2:$ZZ$2614, 1050, MATCH($B$3, resultados!$A$1:$ZZ$1, 0))</f>
        <v/>
      </c>
    </row>
    <row r="1057">
      <c r="A1057">
        <f>INDEX(resultados!$A$2:$ZZ$2614, 1051, MATCH($B$1, resultados!$A$1:$ZZ$1, 0))</f>
        <v/>
      </c>
      <c r="B1057">
        <f>INDEX(resultados!$A$2:$ZZ$2614, 1051, MATCH($B$2, resultados!$A$1:$ZZ$1, 0))</f>
        <v/>
      </c>
      <c r="C1057">
        <f>INDEX(resultados!$A$2:$ZZ$2614, 1051, MATCH($B$3, resultados!$A$1:$ZZ$1, 0))</f>
        <v/>
      </c>
    </row>
    <row r="1058">
      <c r="A1058">
        <f>INDEX(resultados!$A$2:$ZZ$2614, 1052, MATCH($B$1, resultados!$A$1:$ZZ$1, 0))</f>
        <v/>
      </c>
      <c r="B1058">
        <f>INDEX(resultados!$A$2:$ZZ$2614, 1052, MATCH($B$2, resultados!$A$1:$ZZ$1, 0))</f>
        <v/>
      </c>
      <c r="C1058">
        <f>INDEX(resultados!$A$2:$ZZ$2614, 1052, MATCH($B$3, resultados!$A$1:$ZZ$1, 0))</f>
        <v/>
      </c>
    </row>
    <row r="1059">
      <c r="A1059">
        <f>INDEX(resultados!$A$2:$ZZ$2614, 1053, MATCH($B$1, resultados!$A$1:$ZZ$1, 0))</f>
        <v/>
      </c>
      <c r="B1059">
        <f>INDEX(resultados!$A$2:$ZZ$2614, 1053, MATCH($B$2, resultados!$A$1:$ZZ$1, 0))</f>
        <v/>
      </c>
      <c r="C1059">
        <f>INDEX(resultados!$A$2:$ZZ$2614, 1053, MATCH($B$3, resultados!$A$1:$ZZ$1, 0))</f>
        <v/>
      </c>
    </row>
    <row r="1060">
      <c r="A1060">
        <f>INDEX(resultados!$A$2:$ZZ$2614, 1054, MATCH($B$1, resultados!$A$1:$ZZ$1, 0))</f>
        <v/>
      </c>
      <c r="B1060">
        <f>INDEX(resultados!$A$2:$ZZ$2614, 1054, MATCH($B$2, resultados!$A$1:$ZZ$1, 0))</f>
        <v/>
      </c>
      <c r="C1060">
        <f>INDEX(resultados!$A$2:$ZZ$2614, 1054, MATCH($B$3, resultados!$A$1:$ZZ$1, 0))</f>
        <v/>
      </c>
    </row>
    <row r="1061">
      <c r="A1061">
        <f>INDEX(resultados!$A$2:$ZZ$2614, 1055, MATCH($B$1, resultados!$A$1:$ZZ$1, 0))</f>
        <v/>
      </c>
      <c r="B1061">
        <f>INDEX(resultados!$A$2:$ZZ$2614, 1055, MATCH($B$2, resultados!$A$1:$ZZ$1, 0))</f>
        <v/>
      </c>
      <c r="C1061">
        <f>INDEX(resultados!$A$2:$ZZ$2614, 1055, MATCH($B$3, resultados!$A$1:$ZZ$1, 0))</f>
        <v/>
      </c>
    </row>
    <row r="1062">
      <c r="A1062">
        <f>INDEX(resultados!$A$2:$ZZ$2614, 1056, MATCH($B$1, resultados!$A$1:$ZZ$1, 0))</f>
        <v/>
      </c>
      <c r="B1062">
        <f>INDEX(resultados!$A$2:$ZZ$2614, 1056, MATCH($B$2, resultados!$A$1:$ZZ$1, 0))</f>
        <v/>
      </c>
      <c r="C1062">
        <f>INDEX(resultados!$A$2:$ZZ$2614, 1056, MATCH($B$3, resultados!$A$1:$ZZ$1, 0))</f>
        <v/>
      </c>
    </row>
    <row r="1063">
      <c r="A1063">
        <f>INDEX(resultados!$A$2:$ZZ$2614, 1057, MATCH($B$1, resultados!$A$1:$ZZ$1, 0))</f>
        <v/>
      </c>
      <c r="B1063">
        <f>INDEX(resultados!$A$2:$ZZ$2614, 1057, MATCH($B$2, resultados!$A$1:$ZZ$1, 0))</f>
        <v/>
      </c>
      <c r="C1063">
        <f>INDEX(resultados!$A$2:$ZZ$2614, 1057, MATCH($B$3, resultados!$A$1:$ZZ$1, 0))</f>
        <v/>
      </c>
    </row>
    <row r="1064">
      <c r="A1064">
        <f>INDEX(resultados!$A$2:$ZZ$2614, 1058, MATCH($B$1, resultados!$A$1:$ZZ$1, 0))</f>
        <v/>
      </c>
      <c r="B1064">
        <f>INDEX(resultados!$A$2:$ZZ$2614, 1058, MATCH($B$2, resultados!$A$1:$ZZ$1, 0))</f>
        <v/>
      </c>
      <c r="C1064">
        <f>INDEX(resultados!$A$2:$ZZ$2614, 1058, MATCH($B$3, resultados!$A$1:$ZZ$1, 0))</f>
        <v/>
      </c>
    </row>
    <row r="1065">
      <c r="A1065">
        <f>INDEX(resultados!$A$2:$ZZ$2614, 1059, MATCH($B$1, resultados!$A$1:$ZZ$1, 0))</f>
        <v/>
      </c>
      <c r="B1065">
        <f>INDEX(resultados!$A$2:$ZZ$2614, 1059, MATCH($B$2, resultados!$A$1:$ZZ$1, 0))</f>
        <v/>
      </c>
      <c r="C1065">
        <f>INDEX(resultados!$A$2:$ZZ$2614, 1059, MATCH($B$3, resultados!$A$1:$ZZ$1, 0))</f>
        <v/>
      </c>
    </row>
    <row r="1066">
      <c r="A1066">
        <f>INDEX(resultados!$A$2:$ZZ$2614, 1060, MATCH($B$1, resultados!$A$1:$ZZ$1, 0))</f>
        <v/>
      </c>
      <c r="B1066">
        <f>INDEX(resultados!$A$2:$ZZ$2614, 1060, MATCH($B$2, resultados!$A$1:$ZZ$1, 0))</f>
        <v/>
      </c>
      <c r="C1066">
        <f>INDEX(resultados!$A$2:$ZZ$2614, 1060, MATCH($B$3, resultados!$A$1:$ZZ$1, 0))</f>
        <v/>
      </c>
    </row>
    <row r="1067">
      <c r="A1067">
        <f>INDEX(resultados!$A$2:$ZZ$2614, 1061, MATCH($B$1, resultados!$A$1:$ZZ$1, 0))</f>
        <v/>
      </c>
      <c r="B1067">
        <f>INDEX(resultados!$A$2:$ZZ$2614, 1061, MATCH($B$2, resultados!$A$1:$ZZ$1, 0))</f>
        <v/>
      </c>
      <c r="C1067">
        <f>INDEX(resultados!$A$2:$ZZ$2614, 1061, MATCH($B$3, resultados!$A$1:$ZZ$1, 0))</f>
        <v/>
      </c>
    </row>
    <row r="1068">
      <c r="A1068">
        <f>INDEX(resultados!$A$2:$ZZ$2614, 1062, MATCH($B$1, resultados!$A$1:$ZZ$1, 0))</f>
        <v/>
      </c>
      <c r="B1068">
        <f>INDEX(resultados!$A$2:$ZZ$2614, 1062, MATCH($B$2, resultados!$A$1:$ZZ$1, 0))</f>
        <v/>
      </c>
      <c r="C1068">
        <f>INDEX(resultados!$A$2:$ZZ$2614, 1062, MATCH($B$3, resultados!$A$1:$ZZ$1, 0))</f>
        <v/>
      </c>
    </row>
    <row r="1069">
      <c r="A1069">
        <f>INDEX(resultados!$A$2:$ZZ$2614, 1063, MATCH($B$1, resultados!$A$1:$ZZ$1, 0))</f>
        <v/>
      </c>
      <c r="B1069">
        <f>INDEX(resultados!$A$2:$ZZ$2614, 1063, MATCH($B$2, resultados!$A$1:$ZZ$1, 0))</f>
        <v/>
      </c>
      <c r="C1069">
        <f>INDEX(resultados!$A$2:$ZZ$2614, 1063, MATCH($B$3, resultados!$A$1:$ZZ$1, 0))</f>
        <v/>
      </c>
    </row>
    <row r="1070">
      <c r="A1070">
        <f>INDEX(resultados!$A$2:$ZZ$2614, 1064, MATCH($B$1, resultados!$A$1:$ZZ$1, 0))</f>
        <v/>
      </c>
      <c r="B1070">
        <f>INDEX(resultados!$A$2:$ZZ$2614, 1064, MATCH($B$2, resultados!$A$1:$ZZ$1, 0))</f>
        <v/>
      </c>
      <c r="C1070">
        <f>INDEX(resultados!$A$2:$ZZ$2614, 1064, MATCH($B$3, resultados!$A$1:$ZZ$1, 0))</f>
        <v/>
      </c>
    </row>
    <row r="1071">
      <c r="A1071">
        <f>INDEX(resultados!$A$2:$ZZ$2614, 1065, MATCH($B$1, resultados!$A$1:$ZZ$1, 0))</f>
        <v/>
      </c>
      <c r="B1071">
        <f>INDEX(resultados!$A$2:$ZZ$2614, 1065, MATCH($B$2, resultados!$A$1:$ZZ$1, 0))</f>
        <v/>
      </c>
      <c r="C1071">
        <f>INDEX(resultados!$A$2:$ZZ$2614, 1065, MATCH($B$3, resultados!$A$1:$ZZ$1, 0))</f>
        <v/>
      </c>
    </row>
    <row r="1072">
      <c r="A1072">
        <f>INDEX(resultados!$A$2:$ZZ$2614, 1066, MATCH($B$1, resultados!$A$1:$ZZ$1, 0))</f>
        <v/>
      </c>
      <c r="B1072">
        <f>INDEX(resultados!$A$2:$ZZ$2614, 1066, MATCH($B$2, resultados!$A$1:$ZZ$1, 0))</f>
        <v/>
      </c>
      <c r="C1072">
        <f>INDEX(resultados!$A$2:$ZZ$2614, 1066, MATCH($B$3, resultados!$A$1:$ZZ$1, 0))</f>
        <v/>
      </c>
    </row>
    <row r="1073">
      <c r="A1073">
        <f>INDEX(resultados!$A$2:$ZZ$2614, 1067, MATCH($B$1, resultados!$A$1:$ZZ$1, 0))</f>
        <v/>
      </c>
      <c r="B1073">
        <f>INDEX(resultados!$A$2:$ZZ$2614, 1067, MATCH($B$2, resultados!$A$1:$ZZ$1, 0))</f>
        <v/>
      </c>
      <c r="C1073">
        <f>INDEX(resultados!$A$2:$ZZ$2614, 1067, MATCH($B$3, resultados!$A$1:$ZZ$1, 0))</f>
        <v/>
      </c>
    </row>
    <row r="1074">
      <c r="A1074">
        <f>INDEX(resultados!$A$2:$ZZ$2614, 1068, MATCH($B$1, resultados!$A$1:$ZZ$1, 0))</f>
        <v/>
      </c>
      <c r="B1074">
        <f>INDEX(resultados!$A$2:$ZZ$2614, 1068, MATCH($B$2, resultados!$A$1:$ZZ$1, 0))</f>
        <v/>
      </c>
      <c r="C1074">
        <f>INDEX(resultados!$A$2:$ZZ$2614, 1068, MATCH($B$3, resultados!$A$1:$ZZ$1, 0))</f>
        <v/>
      </c>
    </row>
    <row r="1075">
      <c r="A1075">
        <f>INDEX(resultados!$A$2:$ZZ$2614, 1069, MATCH($B$1, resultados!$A$1:$ZZ$1, 0))</f>
        <v/>
      </c>
      <c r="B1075">
        <f>INDEX(resultados!$A$2:$ZZ$2614, 1069, MATCH($B$2, resultados!$A$1:$ZZ$1, 0))</f>
        <v/>
      </c>
      <c r="C1075">
        <f>INDEX(resultados!$A$2:$ZZ$2614, 1069, MATCH($B$3, resultados!$A$1:$ZZ$1, 0))</f>
        <v/>
      </c>
    </row>
    <row r="1076">
      <c r="A1076">
        <f>INDEX(resultados!$A$2:$ZZ$2614, 1070, MATCH($B$1, resultados!$A$1:$ZZ$1, 0))</f>
        <v/>
      </c>
      <c r="B1076">
        <f>INDEX(resultados!$A$2:$ZZ$2614, 1070, MATCH($B$2, resultados!$A$1:$ZZ$1, 0))</f>
        <v/>
      </c>
      <c r="C1076">
        <f>INDEX(resultados!$A$2:$ZZ$2614, 1070, MATCH($B$3, resultados!$A$1:$ZZ$1, 0))</f>
        <v/>
      </c>
    </row>
    <row r="1077">
      <c r="A1077">
        <f>INDEX(resultados!$A$2:$ZZ$2614, 1071, MATCH($B$1, resultados!$A$1:$ZZ$1, 0))</f>
        <v/>
      </c>
      <c r="B1077">
        <f>INDEX(resultados!$A$2:$ZZ$2614, 1071, MATCH($B$2, resultados!$A$1:$ZZ$1, 0))</f>
        <v/>
      </c>
      <c r="C1077">
        <f>INDEX(resultados!$A$2:$ZZ$2614, 1071, MATCH($B$3, resultados!$A$1:$ZZ$1, 0))</f>
        <v/>
      </c>
    </row>
    <row r="1078">
      <c r="A1078">
        <f>INDEX(resultados!$A$2:$ZZ$2614, 1072, MATCH($B$1, resultados!$A$1:$ZZ$1, 0))</f>
        <v/>
      </c>
      <c r="B1078">
        <f>INDEX(resultados!$A$2:$ZZ$2614, 1072, MATCH($B$2, resultados!$A$1:$ZZ$1, 0))</f>
        <v/>
      </c>
      <c r="C1078">
        <f>INDEX(resultados!$A$2:$ZZ$2614, 1072, MATCH($B$3, resultados!$A$1:$ZZ$1, 0))</f>
        <v/>
      </c>
    </row>
    <row r="1079">
      <c r="A1079">
        <f>INDEX(resultados!$A$2:$ZZ$2614, 1073, MATCH($B$1, resultados!$A$1:$ZZ$1, 0))</f>
        <v/>
      </c>
      <c r="B1079">
        <f>INDEX(resultados!$A$2:$ZZ$2614, 1073, MATCH($B$2, resultados!$A$1:$ZZ$1, 0))</f>
        <v/>
      </c>
      <c r="C1079">
        <f>INDEX(resultados!$A$2:$ZZ$2614, 1073, MATCH($B$3, resultados!$A$1:$ZZ$1, 0))</f>
        <v/>
      </c>
    </row>
    <row r="1080">
      <c r="A1080">
        <f>INDEX(resultados!$A$2:$ZZ$2614, 1074, MATCH($B$1, resultados!$A$1:$ZZ$1, 0))</f>
        <v/>
      </c>
      <c r="B1080">
        <f>INDEX(resultados!$A$2:$ZZ$2614, 1074, MATCH($B$2, resultados!$A$1:$ZZ$1, 0))</f>
        <v/>
      </c>
      <c r="C1080">
        <f>INDEX(resultados!$A$2:$ZZ$2614, 1074, MATCH($B$3, resultados!$A$1:$ZZ$1, 0))</f>
        <v/>
      </c>
    </row>
    <row r="1081">
      <c r="A1081">
        <f>INDEX(resultados!$A$2:$ZZ$2614, 1075, MATCH($B$1, resultados!$A$1:$ZZ$1, 0))</f>
        <v/>
      </c>
      <c r="B1081">
        <f>INDEX(resultados!$A$2:$ZZ$2614, 1075, MATCH($B$2, resultados!$A$1:$ZZ$1, 0))</f>
        <v/>
      </c>
      <c r="C1081">
        <f>INDEX(resultados!$A$2:$ZZ$2614, 1075, MATCH($B$3, resultados!$A$1:$ZZ$1, 0))</f>
        <v/>
      </c>
    </row>
    <row r="1082">
      <c r="A1082">
        <f>INDEX(resultados!$A$2:$ZZ$2614, 1076, MATCH($B$1, resultados!$A$1:$ZZ$1, 0))</f>
        <v/>
      </c>
      <c r="B1082">
        <f>INDEX(resultados!$A$2:$ZZ$2614, 1076, MATCH($B$2, resultados!$A$1:$ZZ$1, 0))</f>
        <v/>
      </c>
      <c r="C1082">
        <f>INDEX(resultados!$A$2:$ZZ$2614, 1076, MATCH($B$3, resultados!$A$1:$ZZ$1, 0))</f>
        <v/>
      </c>
    </row>
    <row r="1083">
      <c r="A1083">
        <f>INDEX(resultados!$A$2:$ZZ$2614, 1077, MATCH($B$1, resultados!$A$1:$ZZ$1, 0))</f>
        <v/>
      </c>
      <c r="B1083">
        <f>INDEX(resultados!$A$2:$ZZ$2614, 1077, MATCH($B$2, resultados!$A$1:$ZZ$1, 0))</f>
        <v/>
      </c>
      <c r="C1083">
        <f>INDEX(resultados!$A$2:$ZZ$2614, 1077, MATCH($B$3, resultados!$A$1:$ZZ$1, 0))</f>
        <v/>
      </c>
    </row>
    <row r="1084">
      <c r="A1084">
        <f>INDEX(resultados!$A$2:$ZZ$2614, 1078, MATCH($B$1, resultados!$A$1:$ZZ$1, 0))</f>
        <v/>
      </c>
      <c r="B1084">
        <f>INDEX(resultados!$A$2:$ZZ$2614, 1078, MATCH($B$2, resultados!$A$1:$ZZ$1, 0))</f>
        <v/>
      </c>
      <c r="C1084">
        <f>INDEX(resultados!$A$2:$ZZ$2614, 1078, MATCH($B$3, resultados!$A$1:$ZZ$1, 0))</f>
        <v/>
      </c>
    </row>
    <row r="1085">
      <c r="A1085">
        <f>INDEX(resultados!$A$2:$ZZ$2614, 1079, MATCH($B$1, resultados!$A$1:$ZZ$1, 0))</f>
        <v/>
      </c>
      <c r="B1085">
        <f>INDEX(resultados!$A$2:$ZZ$2614, 1079, MATCH($B$2, resultados!$A$1:$ZZ$1, 0))</f>
        <v/>
      </c>
      <c r="C1085">
        <f>INDEX(resultados!$A$2:$ZZ$2614, 1079, MATCH($B$3, resultados!$A$1:$ZZ$1, 0))</f>
        <v/>
      </c>
    </row>
    <row r="1086">
      <c r="A1086">
        <f>INDEX(resultados!$A$2:$ZZ$2614, 1080, MATCH($B$1, resultados!$A$1:$ZZ$1, 0))</f>
        <v/>
      </c>
      <c r="B1086">
        <f>INDEX(resultados!$A$2:$ZZ$2614, 1080, MATCH($B$2, resultados!$A$1:$ZZ$1, 0))</f>
        <v/>
      </c>
      <c r="C1086">
        <f>INDEX(resultados!$A$2:$ZZ$2614, 1080, MATCH($B$3, resultados!$A$1:$ZZ$1, 0))</f>
        <v/>
      </c>
    </row>
    <row r="1087">
      <c r="A1087">
        <f>INDEX(resultados!$A$2:$ZZ$2614, 1081, MATCH($B$1, resultados!$A$1:$ZZ$1, 0))</f>
        <v/>
      </c>
      <c r="B1087">
        <f>INDEX(resultados!$A$2:$ZZ$2614, 1081, MATCH($B$2, resultados!$A$1:$ZZ$1, 0))</f>
        <v/>
      </c>
      <c r="C1087">
        <f>INDEX(resultados!$A$2:$ZZ$2614, 1081, MATCH($B$3, resultados!$A$1:$ZZ$1, 0))</f>
        <v/>
      </c>
    </row>
    <row r="1088">
      <c r="A1088">
        <f>INDEX(resultados!$A$2:$ZZ$2614, 1082, MATCH($B$1, resultados!$A$1:$ZZ$1, 0))</f>
        <v/>
      </c>
      <c r="B1088">
        <f>INDEX(resultados!$A$2:$ZZ$2614, 1082, MATCH($B$2, resultados!$A$1:$ZZ$1, 0))</f>
        <v/>
      </c>
      <c r="C1088">
        <f>INDEX(resultados!$A$2:$ZZ$2614, 1082, MATCH($B$3, resultados!$A$1:$ZZ$1, 0))</f>
        <v/>
      </c>
    </row>
    <row r="1089">
      <c r="A1089">
        <f>INDEX(resultados!$A$2:$ZZ$2614, 1083, MATCH($B$1, resultados!$A$1:$ZZ$1, 0))</f>
        <v/>
      </c>
      <c r="B1089">
        <f>INDEX(resultados!$A$2:$ZZ$2614, 1083, MATCH($B$2, resultados!$A$1:$ZZ$1, 0))</f>
        <v/>
      </c>
      <c r="C1089">
        <f>INDEX(resultados!$A$2:$ZZ$2614, 1083, MATCH($B$3, resultados!$A$1:$ZZ$1, 0))</f>
        <v/>
      </c>
    </row>
    <row r="1090">
      <c r="A1090">
        <f>INDEX(resultados!$A$2:$ZZ$2614, 1084, MATCH($B$1, resultados!$A$1:$ZZ$1, 0))</f>
        <v/>
      </c>
      <c r="B1090">
        <f>INDEX(resultados!$A$2:$ZZ$2614, 1084, MATCH($B$2, resultados!$A$1:$ZZ$1, 0))</f>
        <v/>
      </c>
      <c r="C1090">
        <f>INDEX(resultados!$A$2:$ZZ$2614, 1084, MATCH($B$3, resultados!$A$1:$ZZ$1, 0))</f>
        <v/>
      </c>
    </row>
    <row r="1091">
      <c r="A1091">
        <f>INDEX(resultados!$A$2:$ZZ$2614, 1085, MATCH($B$1, resultados!$A$1:$ZZ$1, 0))</f>
        <v/>
      </c>
      <c r="B1091">
        <f>INDEX(resultados!$A$2:$ZZ$2614, 1085, MATCH($B$2, resultados!$A$1:$ZZ$1, 0))</f>
        <v/>
      </c>
      <c r="C1091">
        <f>INDEX(resultados!$A$2:$ZZ$2614, 1085, MATCH($B$3, resultados!$A$1:$ZZ$1, 0))</f>
        <v/>
      </c>
    </row>
    <row r="1092">
      <c r="A1092">
        <f>INDEX(resultados!$A$2:$ZZ$2614, 1086, MATCH($B$1, resultados!$A$1:$ZZ$1, 0))</f>
        <v/>
      </c>
      <c r="B1092">
        <f>INDEX(resultados!$A$2:$ZZ$2614, 1086, MATCH($B$2, resultados!$A$1:$ZZ$1, 0))</f>
        <v/>
      </c>
      <c r="C1092">
        <f>INDEX(resultados!$A$2:$ZZ$2614, 1086, MATCH($B$3, resultados!$A$1:$ZZ$1, 0))</f>
        <v/>
      </c>
    </row>
    <row r="1093">
      <c r="A1093">
        <f>INDEX(resultados!$A$2:$ZZ$2614, 1087, MATCH($B$1, resultados!$A$1:$ZZ$1, 0))</f>
        <v/>
      </c>
      <c r="B1093">
        <f>INDEX(resultados!$A$2:$ZZ$2614, 1087, MATCH($B$2, resultados!$A$1:$ZZ$1, 0))</f>
        <v/>
      </c>
      <c r="C1093">
        <f>INDEX(resultados!$A$2:$ZZ$2614, 1087, MATCH($B$3, resultados!$A$1:$ZZ$1, 0))</f>
        <v/>
      </c>
    </row>
    <row r="1094">
      <c r="A1094">
        <f>INDEX(resultados!$A$2:$ZZ$2614, 1088, MATCH($B$1, resultados!$A$1:$ZZ$1, 0))</f>
        <v/>
      </c>
      <c r="B1094">
        <f>INDEX(resultados!$A$2:$ZZ$2614, 1088, MATCH($B$2, resultados!$A$1:$ZZ$1, 0))</f>
        <v/>
      </c>
      <c r="C1094">
        <f>INDEX(resultados!$A$2:$ZZ$2614, 1088, MATCH($B$3, resultados!$A$1:$ZZ$1, 0))</f>
        <v/>
      </c>
    </row>
    <row r="1095">
      <c r="A1095">
        <f>INDEX(resultados!$A$2:$ZZ$2614, 1089, MATCH($B$1, resultados!$A$1:$ZZ$1, 0))</f>
        <v/>
      </c>
      <c r="B1095">
        <f>INDEX(resultados!$A$2:$ZZ$2614, 1089, MATCH($B$2, resultados!$A$1:$ZZ$1, 0))</f>
        <v/>
      </c>
      <c r="C1095">
        <f>INDEX(resultados!$A$2:$ZZ$2614, 1089, MATCH($B$3, resultados!$A$1:$ZZ$1, 0))</f>
        <v/>
      </c>
    </row>
    <row r="1096">
      <c r="A1096">
        <f>INDEX(resultados!$A$2:$ZZ$2614, 1090, MATCH($B$1, resultados!$A$1:$ZZ$1, 0))</f>
        <v/>
      </c>
      <c r="B1096">
        <f>INDEX(resultados!$A$2:$ZZ$2614, 1090, MATCH($B$2, resultados!$A$1:$ZZ$1, 0))</f>
        <v/>
      </c>
      <c r="C1096">
        <f>INDEX(resultados!$A$2:$ZZ$2614, 1090, MATCH($B$3, resultados!$A$1:$ZZ$1, 0))</f>
        <v/>
      </c>
    </row>
    <row r="1097">
      <c r="A1097">
        <f>INDEX(resultados!$A$2:$ZZ$2614, 1091, MATCH($B$1, resultados!$A$1:$ZZ$1, 0))</f>
        <v/>
      </c>
      <c r="B1097">
        <f>INDEX(resultados!$A$2:$ZZ$2614, 1091, MATCH($B$2, resultados!$A$1:$ZZ$1, 0))</f>
        <v/>
      </c>
      <c r="C1097">
        <f>INDEX(resultados!$A$2:$ZZ$2614, 1091, MATCH($B$3, resultados!$A$1:$ZZ$1, 0))</f>
        <v/>
      </c>
    </row>
    <row r="1098">
      <c r="A1098">
        <f>INDEX(resultados!$A$2:$ZZ$2614, 1092, MATCH($B$1, resultados!$A$1:$ZZ$1, 0))</f>
        <v/>
      </c>
      <c r="B1098">
        <f>INDEX(resultados!$A$2:$ZZ$2614, 1092, MATCH($B$2, resultados!$A$1:$ZZ$1, 0))</f>
        <v/>
      </c>
      <c r="C1098">
        <f>INDEX(resultados!$A$2:$ZZ$2614, 1092, MATCH($B$3, resultados!$A$1:$ZZ$1, 0))</f>
        <v/>
      </c>
    </row>
    <row r="1099">
      <c r="A1099">
        <f>INDEX(resultados!$A$2:$ZZ$2614, 1093, MATCH($B$1, resultados!$A$1:$ZZ$1, 0))</f>
        <v/>
      </c>
      <c r="B1099">
        <f>INDEX(resultados!$A$2:$ZZ$2614, 1093, MATCH($B$2, resultados!$A$1:$ZZ$1, 0))</f>
        <v/>
      </c>
      <c r="C1099">
        <f>INDEX(resultados!$A$2:$ZZ$2614, 1093, MATCH($B$3, resultados!$A$1:$ZZ$1, 0))</f>
        <v/>
      </c>
    </row>
    <row r="1100">
      <c r="A1100">
        <f>INDEX(resultados!$A$2:$ZZ$2614, 1094, MATCH($B$1, resultados!$A$1:$ZZ$1, 0))</f>
        <v/>
      </c>
      <c r="B1100">
        <f>INDEX(resultados!$A$2:$ZZ$2614, 1094, MATCH($B$2, resultados!$A$1:$ZZ$1, 0))</f>
        <v/>
      </c>
      <c r="C1100">
        <f>INDEX(resultados!$A$2:$ZZ$2614, 1094, MATCH($B$3, resultados!$A$1:$ZZ$1, 0))</f>
        <v/>
      </c>
    </row>
    <row r="1101">
      <c r="A1101">
        <f>INDEX(resultados!$A$2:$ZZ$2614, 1095, MATCH($B$1, resultados!$A$1:$ZZ$1, 0))</f>
        <v/>
      </c>
      <c r="B1101">
        <f>INDEX(resultados!$A$2:$ZZ$2614, 1095, MATCH($B$2, resultados!$A$1:$ZZ$1, 0))</f>
        <v/>
      </c>
      <c r="C1101">
        <f>INDEX(resultados!$A$2:$ZZ$2614, 1095, MATCH($B$3, resultados!$A$1:$ZZ$1, 0))</f>
        <v/>
      </c>
    </row>
    <row r="1102">
      <c r="A1102">
        <f>INDEX(resultados!$A$2:$ZZ$2614, 1096, MATCH($B$1, resultados!$A$1:$ZZ$1, 0))</f>
        <v/>
      </c>
      <c r="B1102">
        <f>INDEX(resultados!$A$2:$ZZ$2614, 1096, MATCH($B$2, resultados!$A$1:$ZZ$1, 0))</f>
        <v/>
      </c>
      <c r="C1102">
        <f>INDEX(resultados!$A$2:$ZZ$2614, 1096, MATCH($B$3, resultados!$A$1:$ZZ$1, 0))</f>
        <v/>
      </c>
    </row>
    <row r="1103">
      <c r="A1103">
        <f>INDEX(resultados!$A$2:$ZZ$2614, 1097, MATCH($B$1, resultados!$A$1:$ZZ$1, 0))</f>
        <v/>
      </c>
      <c r="B1103">
        <f>INDEX(resultados!$A$2:$ZZ$2614, 1097, MATCH($B$2, resultados!$A$1:$ZZ$1, 0))</f>
        <v/>
      </c>
      <c r="C1103">
        <f>INDEX(resultados!$A$2:$ZZ$2614, 1097, MATCH($B$3, resultados!$A$1:$ZZ$1, 0))</f>
        <v/>
      </c>
    </row>
    <row r="1104">
      <c r="A1104">
        <f>INDEX(resultados!$A$2:$ZZ$2614, 1098, MATCH($B$1, resultados!$A$1:$ZZ$1, 0))</f>
        <v/>
      </c>
      <c r="B1104">
        <f>INDEX(resultados!$A$2:$ZZ$2614, 1098, MATCH($B$2, resultados!$A$1:$ZZ$1, 0))</f>
        <v/>
      </c>
      <c r="C1104">
        <f>INDEX(resultados!$A$2:$ZZ$2614, 1098, MATCH($B$3, resultados!$A$1:$ZZ$1, 0))</f>
        <v/>
      </c>
    </row>
    <row r="1105">
      <c r="A1105">
        <f>INDEX(resultados!$A$2:$ZZ$2614, 1099, MATCH($B$1, resultados!$A$1:$ZZ$1, 0))</f>
        <v/>
      </c>
      <c r="B1105">
        <f>INDEX(resultados!$A$2:$ZZ$2614, 1099, MATCH($B$2, resultados!$A$1:$ZZ$1, 0))</f>
        <v/>
      </c>
      <c r="C1105">
        <f>INDEX(resultados!$A$2:$ZZ$2614, 1099, MATCH($B$3, resultados!$A$1:$ZZ$1, 0))</f>
        <v/>
      </c>
    </row>
    <row r="1106">
      <c r="A1106">
        <f>INDEX(resultados!$A$2:$ZZ$2614, 1100, MATCH($B$1, resultados!$A$1:$ZZ$1, 0))</f>
        <v/>
      </c>
      <c r="B1106">
        <f>INDEX(resultados!$A$2:$ZZ$2614, 1100, MATCH($B$2, resultados!$A$1:$ZZ$1, 0))</f>
        <v/>
      </c>
      <c r="C1106">
        <f>INDEX(resultados!$A$2:$ZZ$2614, 1100, MATCH($B$3, resultados!$A$1:$ZZ$1, 0))</f>
        <v/>
      </c>
    </row>
    <row r="1107">
      <c r="A1107">
        <f>INDEX(resultados!$A$2:$ZZ$2614, 1101, MATCH($B$1, resultados!$A$1:$ZZ$1, 0))</f>
        <v/>
      </c>
      <c r="B1107">
        <f>INDEX(resultados!$A$2:$ZZ$2614, 1101, MATCH($B$2, resultados!$A$1:$ZZ$1, 0))</f>
        <v/>
      </c>
      <c r="C1107">
        <f>INDEX(resultados!$A$2:$ZZ$2614, 1101, MATCH($B$3, resultados!$A$1:$ZZ$1, 0))</f>
        <v/>
      </c>
    </row>
    <row r="1108">
      <c r="A1108">
        <f>INDEX(resultados!$A$2:$ZZ$2614, 1102, MATCH($B$1, resultados!$A$1:$ZZ$1, 0))</f>
        <v/>
      </c>
      <c r="B1108">
        <f>INDEX(resultados!$A$2:$ZZ$2614, 1102, MATCH($B$2, resultados!$A$1:$ZZ$1, 0))</f>
        <v/>
      </c>
      <c r="C1108">
        <f>INDEX(resultados!$A$2:$ZZ$2614, 1102, MATCH($B$3, resultados!$A$1:$ZZ$1, 0))</f>
        <v/>
      </c>
    </row>
    <row r="1109">
      <c r="A1109">
        <f>INDEX(resultados!$A$2:$ZZ$2614, 1103, MATCH($B$1, resultados!$A$1:$ZZ$1, 0))</f>
        <v/>
      </c>
      <c r="B1109">
        <f>INDEX(resultados!$A$2:$ZZ$2614, 1103, MATCH($B$2, resultados!$A$1:$ZZ$1, 0))</f>
        <v/>
      </c>
      <c r="C1109">
        <f>INDEX(resultados!$A$2:$ZZ$2614, 1103, MATCH($B$3, resultados!$A$1:$ZZ$1, 0))</f>
        <v/>
      </c>
    </row>
    <row r="1110">
      <c r="A1110">
        <f>INDEX(resultados!$A$2:$ZZ$2614, 1104, MATCH($B$1, resultados!$A$1:$ZZ$1, 0))</f>
        <v/>
      </c>
      <c r="B1110">
        <f>INDEX(resultados!$A$2:$ZZ$2614, 1104, MATCH($B$2, resultados!$A$1:$ZZ$1, 0))</f>
        <v/>
      </c>
      <c r="C1110">
        <f>INDEX(resultados!$A$2:$ZZ$2614, 1104, MATCH($B$3, resultados!$A$1:$ZZ$1, 0))</f>
        <v/>
      </c>
    </row>
    <row r="1111">
      <c r="A1111">
        <f>INDEX(resultados!$A$2:$ZZ$2614, 1105, MATCH($B$1, resultados!$A$1:$ZZ$1, 0))</f>
        <v/>
      </c>
      <c r="B1111">
        <f>INDEX(resultados!$A$2:$ZZ$2614, 1105, MATCH($B$2, resultados!$A$1:$ZZ$1, 0))</f>
        <v/>
      </c>
      <c r="C1111">
        <f>INDEX(resultados!$A$2:$ZZ$2614, 1105, MATCH($B$3, resultados!$A$1:$ZZ$1, 0))</f>
        <v/>
      </c>
    </row>
    <row r="1112">
      <c r="A1112">
        <f>INDEX(resultados!$A$2:$ZZ$2614, 1106, MATCH($B$1, resultados!$A$1:$ZZ$1, 0))</f>
        <v/>
      </c>
      <c r="B1112">
        <f>INDEX(resultados!$A$2:$ZZ$2614, 1106, MATCH($B$2, resultados!$A$1:$ZZ$1, 0))</f>
        <v/>
      </c>
      <c r="C1112">
        <f>INDEX(resultados!$A$2:$ZZ$2614, 1106, MATCH($B$3, resultados!$A$1:$ZZ$1, 0))</f>
        <v/>
      </c>
    </row>
    <row r="1113">
      <c r="A1113">
        <f>INDEX(resultados!$A$2:$ZZ$2614, 1107, MATCH($B$1, resultados!$A$1:$ZZ$1, 0))</f>
        <v/>
      </c>
      <c r="B1113">
        <f>INDEX(resultados!$A$2:$ZZ$2614, 1107, MATCH($B$2, resultados!$A$1:$ZZ$1, 0))</f>
        <v/>
      </c>
      <c r="C1113">
        <f>INDEX(resultados!$A$2:$ZZ$2614, 1107, MATCH($B$3, resultados!$A$1:$ZZ$1, 0))</f>
        <v/>
      </c>
    </row>
    <row r="1114">
      <c r="A1114">
        <f>INDEX(resultados!$A$2:$ZZ$2614, 1108, MATCH($B$1, resultados!$A$1:$ZZ$1, 0))</f>
        <v/>
      </c>
      <c r="B1114">
        <f>INDEX(resultados!$A$2:$ZZ$2614, 1108, MATCH($B$2, resultados!$A$1:$ZZ$1, 0))</f>
        <v/>
      </c>
      <c r="C1114">
        <f>INDEX(resultados!$A$2:$ZZ$2614, 1108, MATCH($B$3, resultados!$A$1:$ZZ$1, 0))</f>
        <v/>
      </c>
    </row>
    <row r="1115">
      <c r="A1115">
        <f>INDEX(resultados!$A$2:$ZZ$2614, 1109, MATCH($B$1, resultados!$A$1:$ZZ$1, 0))</f>
        <v/>
      </c>
      <c r="B1115">
        <f>INDEX(resultados!$A$2:$ZZ$2614, 1109, MATCH($B$2, resultados!$A$1:$ZZ$1, 0))</f>
        <v/>
      </c>
      <c r="C1115">
        <f>INDEX(resultados!$A$2:$ZZ$2614, 1109, MATCH($B$3, resultados!$A$1:$ZZ$1, 0))</f>
        <v/>
      </c>
    </row>
    <row r="1116">
      <c r="A1116">
        <f>INDEX(resultados!$A$2:$ZZ$2614, 1110, MATCH($B$1, resultados!$A$1:$ZZ$1, 0))</f>
        <v/>
      </c>
      <c r="B1116">
        <f>INDEX(resultados!$A$2:$ZZ$2614, 1110, MATCH($B$2, resultados!$A$1:$ZZ$1, 0))</f>
        <v/>
      </c>
      <c r="C1116">
        <f>INDEX(resultados!$A$2:$ZZ$2614, 1110, MATCH($B$3, resultados!$A$1:$ZZ$1, 0))</f>
        <v/>
      </c>
    </row>
    <row r="1117">
      <c r="A1117">
        <f>INDEX(resultados!$A$2:$ZZ$2614, 1111, MATCH($B$1, resultados!$A$1:$ZZ$1, 0))</f>
        <v/>
      </c>
      <c r="B1117">
        <f>INDEX(resultados!$A$2:$ZZ$2614, 1111, MATCH($B$2, resultados!$A$1:$ZZ$1, 0))</f>
        <v/>
      </c>
      <c r="C1117">
        <f>INDEX(resultados!$A$2:$ZZ$2614, 1111, MATCH($B$3, resultados!$A$1:$ZZ$1, 0))</f>
        <v/>
      </c>
    </row>
    <row r="1118">
      <c r="A1118">
        <f>INDEX(resultados!$A$2:$ZZ$2614, 1112, MATCH($B$1, resultados!$A$1:$ZZ$1, 0))</f>
        <v/>
      </c>
      <c r="B1118">
        <f>INDEX(resultados!$A$2:$ZZ$2614, 1112, MATCH($B$2, resultados!$A$1:$ZZ$1, 0))</f>
        <v/>
      </c>
      <c r="C1118">
        <f>INDEX(resultados!$A$2:$ZZ$2614, 1112, MATCH($B$3, resultados!$A$1:$ZZ$1, 0))</f>
        <v/>
      </c>
    </row>
    <row r="1119">
      <c r="A1119">
        <f>INDEX(resultados!$A$2:$ZZ$2614, 1113, MATCH($B$1, resultados!$A$1:$ZZ$1, 0))</f>
        <v/>
      </c>
      <c r="B1119">
        <f>INDEX(resultados!$A$2:$ZZ$2614, 1113, MATCH($B$2, resultados!$A$1:$ZZ$1, 0))</f>
        <v/>
      </c>
      <c r="C1119">
        <f>INDEX(resultados!$A$2:$ZZ$2614, 1113, MATCH($B$3, resultados!$A$1:$ZZ$1, 0))</f>
        <v/>
      </c>
    </row>
    <row r="1120">
      <c r="A1120">
        <f>INDEX(resultados!$A$2:$ZZ$2614, 1114, MATCH($B$1, resultados!$A$1:$ZZ$1, 0))</f>
        <v/>
      </c>
      <c r="B1120">
        <f>INDEX(resultados!$A$2:$ZZ$2614, 1114, MATCH($B$2, resultados!$A$1:$ZZ$1, 0))</f>
        <v/>
      </c>
      <c r="C1120">
        <f>INDEX(resultados!$A$2:$ZZ$2614, 1114, MATCH($B$3, resultados!$A$1:$ZZ$1, 0))</f>
        <v/>
      </c>
    </row>
    <row r="1121">
      <c r="A1121">
        <f>INDEX(resultados!$A$2:$ZZ$2614, 1115, MATCH($B$1, resultados!$A$1:$ZZ$1, 0))</f>
        <v/>
      </c>
      <c r="B1121">
        <f>INDEX(resultados!$A$2:$ZZ$2614, 1115, MATCH($B$2, resultados!$A$1:$ZZ$1, 0))</f>
        <v/>
      </c>
      <c r="C1121">
        <f>INDEX(resultados!$A$2:$ZZ$2614, 1115, MATCH($B$3, resultados!$A$1:$ZZ$1, 0))</f>
        <v/>
      </c>
    </row>
    <row r="1122">
      <c r="A1122">
        <f>INDEX(resultados!$A$2:$ZZ$2614, 1116, MATCH($B$1, resultados!$A$1:$ZZ$1, 0))</f>
        <v/>
      </c>
      <c r="B1122">
        <f>INDEX(resultados!$A$2:$ZZ$2614, 1116, MATCH($B$2, resultados!$A$1:$ZZ$1, 0))</f>
        <v/>
      </c>
      <c r="C1122">
        <f>INDEX(resultados!$A$2:$ZZ$2614, 1116, MATCH($B$3, resultados!$A$1:$ZZ$1, 0))</f>
        <v/>
      </c>
    </row>
    <row r="1123">
      <c r="A1123">
        <f>INDEX(resultados!$A$2:$ZZ$2614, 1117, MATCH($B$1, resultados!$A$1:$ZZ$1, 0))</f>
        <v/>
      </c>
      <c r="B1123">
        <f>INDEX(resultados!$A$2:$ZZ$2614, 1117, MATCH($B$2, resultados!$A$1:$ZZ$1, 0))</f>
        <v/>
      </c>
      <c r="C1123">
        <f>INDEX(resultados!$A$2:$ZZ$2614, 1117, MATCH($B$3, resultados!$A$1:$ZZ$1, 0))</f>
        <v/>
      </c>
    </row>
    <row r="1124">
      <c r="A1124">
        <f>INDEX(resultados!$A$2:$ZZ$2614, 1118, MATCH($B$1, resultados!$A$1:$ZZ$1, 0))</f>
        <v/>
      </c>
      <c r="B1124">
        <f>INDEX(resultados!$A$2:$ZZ$2614, 1118, MATCH($B$2, resultados!$A$1:$ZZ$1, 0))</f>
        <v/>
      </c>
      <c r="C1124">
        <f>INDEX(resultados!$A$2:$ZZ$2614, 1118, MATCH($B$3, resultados!$A$1:$ZZ$1, 0))</f>
        <v/>
      </c>
    </row>
    <row r="1125">
      <c r="A1125">
        <f>INDEX(resultados!$A$2:$ZZ$2614, 1119, MATCH($B$1, resultados!$A$1:$ZZ$1, 0))</f>
        <v/>
      </c>
      <c r="B1125">
        <f>INDEX(resultados!$A$2:$ZZ$2614, 1119, MATCH($B$2, resultados!$A$1:$ZZ$1, 0))</f>
        <v/>
      </c>
      <c r="C1125">
        <f>INDEX(resultados!$A$2:$ZZ$2614, 1119, MATCH($B$3, resultados!$A$1:$ZZ$1, 0))</f>
        <v/>
      </c>
    </row>
    <row r="1126">
      <c r="A1126">
        <f>INDEX(resultados!$A$2:$ZZ$2614, 1120, MATCH($B$1, resultados!$A$1:$ZZ$1, 0))</f>
        <v/>
      </c>
      <c r="B1126">
        <f>INDEX(resultados!$A$2:$ZZ$2614, 1120, MATCH($B$2, resultados!$A$1:$ZZ$1, 0))</f>
        <v/>
      </c>
      <c r="C1126">
        <f>INDEX(resultados!$A$2:$ZZ$2614, 1120, MATCH($B$3, resultados!$A$1:$ZZ$1, 0))</f>
        <v/>
      </c>
    </row>
    <row r="1127">
      <c r="A1127">
        <f>INDEX(resultados!$A$2:$ZZ$2614, 1121, MATCH($B$1, resultados!$A$1:$ZZ$1, 0))</f>
        <v/>
      </c>
      <c r="B1127">
        <f>INDEX(resultados!$A$2:$ZZ$2614, 1121, MATCH($B$2, resultados!$A$1:$ZZ$1, 0))</f>
        <v/>
      </c>
      <c r="C1127">
        <f>INDEX(resultados!$A$2:$ZZ$2614, 1121, MATCH($B$3, resultados!$A$1:$ZZ$1, 0))</f>
        <v/>
      </c>
    </row>
    <row r="1128">
      <c r="A1128">
        <f>INDEX(resultados!$A$2:$ZZ$2614, 1122, MATCH($B$1, resultados!$A$1:$ZZ$1, 0))</f>
        <v/>
      </c>
      <c r="B1128">
        <f>INDEX(resultados!$A$2:$ZZ$2614, 1122, MATCH($B$2, resultados!$A$1:$ZZ$1, 0))</f>
        <v/>
      </c>
      <c r="C1128">
        <f>INDEX(resultados!$A$2:$ZZ$2614, 1122, MATCH($B$3, resultados!$A$1:$ZZ$1, 0))</f>
        <v/>
      </c>
    </row>
    <row r="1129">
      <c r="A1129">
        <f>INDEX(resultados!$A$2:$ZZ$2614, 1123, MATCH($B$1, resultados!$A$1:$ZZ$1, 0))</f>
        <v/>
      </c>
      <c r="B1129">
        <f>INDEX(resultados!$A$2:$ZZ$2614, 1123, MATCH($B$2, resultados!$A$1:$ZZ$1, 0))</f>
        <v/>
      </c>
      <c r="C1129">
        <f>INDEX(resultados!$A$2:$ZZ$2614, 1123, MATCH($B$3, resultados!$A$1:$ZZ$1, 0))</f>
        <v/>
      </c>
    </row>
    <row r="1130">
      <c r="A1130">
        <f>INDEX(resultados!$A$2:$ZZ$2614, 1124, MATCH($B$1, resultados!$A$1:$ZZ$1, 0))</f>
        <v/>
      </c>
      <c r="B1130">
        <f>INDEX(resultados!$A$2:$ZZ$2614, 1124, MATCH($B$2, resultados!$A$1:$ZZ$1, 0))</f>
        <v/>
      </c>
      <c r="C1130">
        <f>INDEX(resultados!$A$2:$ZZ$2614, 1124, MATCH($B$3, resultados!$A$1:$ZZ$1, 0))</f>
        <v/>
      </c>
    </row>
    <row r="1131">
      <c r="A1131">
        <f>INDEX(resultados!$A$2:$ZZ$2614, 1125, MATCH($B$1, resultados!$A$1:$ZZ$1, 0))</f>
        <v/>
      </c>
      <c r="B1131">
        <f>INDEX(resultados!$A$2:$ZZ$2614, 1125, MATCH($B$2, resultados!$A$1:$ZZ$1, 0))</f>
        <v/>
      </c>
      <c r="C1131">
        <f>INDEX(resultados!$A$2:$ZZ$2614, 1125, MATCH($B$3, resultados!$A$1:$ZZ$1, 0))</f>
        <v/>
      </c>
    </row>
    <row r="1132">
      <c r="A1132">
        <f>INDEX(resultados!$A$2:$ZZ$2614, 1126, MATCH($B$1, resultados!$A$1:$ZZ$1, 0))</f>
        <v/>
      </c>
      <c r="B1132">
        <f>INDEX(resultados!$A$2:$ZZ$2614, 1126, MATCH($B$2, resultados!$A$1:$ZZ$1, 0))</f>
        <v/>
      </c>
      <c r="C1132">
        <f>INDEX(resultados!$A$2:$ZZ$2614, 1126, MATCH($B$3, resultados!$A$1:$ZZ$1, 0))</f>
        <v/>
      </c>
    </row>
    <row r="1133">
      <c r="A1133">
        <f>INDEX(resultados!$A$2:$ZZ$2614, 1127, MATCH($B$1, resultados!$A$1:$ZZ$1, 0))</f>
        <v/>
      </c>
      <c r="B1133">
        <f>INDEX(resultados!$A$2:$ZZ$2614, 1127, MATCH($B$2, resultados!$A$1:$ZZ$1, 0))</f>
        <v/>
      </c>
      <c r="C1133">
        <f>INDEX(resultados!$A$2:$ZZ$2614, 1127, MATCH($B$3, resultados!$A$1:$ZZ$1, 0))</f>
        <v/>
      </c>
    </row>
    <row r="1134">
      <c r="A1134">
        <f>INDEX(resultados!$A$2:$ZZ$2614, 1128, MATCH($B$1, resultados!$A$1:$ZZ$1, 0))</f>
        <v/>
      </c>
      <c r="B1134">
        <f>INDEX(resultados!$A$2:$ZZ$2614, 1128, MATCH($B$2, resultados!$A$1:$ZZ$1, 0))</f>
        <v/>
      </c>
      <c r="C1134">
        <f>INDEX(resultados!$A$2:$ZZ$2614, 1128, MATCH($B$3, resultados!$A$1:$ZZ$1, 0))</f>
        <v/>
      </c>
    </row>
    <row r="1135">
      <c r="A1135">
        <f>INDEX(resultados!$A$2:$ZZ$2614, 1129, MATCH($B$1, resultados!$A$1:$ZZ$1, 0))</f>
        <v/>
      </c>
      <c r="B1135">
        <f>INDEX(resultados!$A$2:$ZZ$2614, 1129, MATCH($B$2, resultados!$A$1:$ZZ$1, 0))</f>
        <v/>
      </c>
      <c r="C1135">
        <f>INDEX(resultados!$A$2:$ZZ$2614, 1129, MATCH($B$3, resultados!$A$1:$ZZ$1, 0))</f>
        <v/>
      </c>
    </row>
    <row r="1136">
      <c r="A1136">
        <f>INDEX(resultados!$A$2:$ZZ$2614, 1130, MATCH($B$1, resultados!$A$1:$ZZ$1, 0))</f>
        <v/>
      </c>
      <c r="B1136">
        <f>INDEX(resultados!$A$2:$ZZ$2614, 1130, MATCH($B$2, resultados!$A$1:$ZZ$1, 0))</f>
        <v/>
      </c>
      <c r="C1136">
        <f>INDEX(resultados!$A$2:$ZZ$2614, 1130, MATCH($B$3, resultados!$A$1:$ZZ$1, 0))</f>
        <v/>
      </c>
    </row>
    <row r="1137">
      <c r="A1137">
        <f>INDEX(resultados!$A$2:$ZZ$2614, 1131, MATCH($B$1, resultados!$A$1:$ZZ$1, 0))</f>
        <v/>
      </c>
      <c r="B1137">
        <f>INDEX(resultados!$A$2:$ZZ$2614, 1131, MATCH($B$2, resultados!$A$1:$ZZ$1, 0))</f>
        <v/>
      </c>
      <c r="C1137">
        <f>INDEX(resultados!$A$2:$ZZ$2614, 1131, MATCH($B$3, resultados!$A$1:$ZZ$1, 0))</f>
        <v/>
      </c>
    </row>
    <row r="1138">
      <c r="A1138">
        <f>INDEX(resultados!$A$2:$ZZ$2614, 1132, MATCH($B$1, resultados!$A$1:$ZZ$1, 0))</f>
        <v/>
      </c>
      <c r="B1138">
        <f>INDEX(resultados!$A$2:$ZZ$2614, 1132, MATCH($B$2, resultados!$A$1:$ZZ$1, 0))</f>
        <v/>
      </c>
      <c r="C1138">
        <f>INDEX(resultados!$A$2:$ZZ$2614, 1132, MATCH($B$3, resultados!$A$1:$ZZ$1, 0))</f>
        <v/>
      </c>
    </row>
    <row r="1139">
      <c r="A1139">
        <f>INDEX(resultados!$A$2:$ZZ$2614, 1133, MATCH($B$1, resultados!$A$1:$ZZ$1, 0))</f>
        <v/>
      </c>
      <c r="B1139">
        <f>INDEX(resultados!$A$2:$ZZ$2614, 1133, MATCH($B$2, resultados!$A$1:$ZZ$1, 0))</f>
        <v/>
      </c>
      <c r="C1139">
        <f>INDEX(resultados!$A$2:$ZZ$2614, 1133, MATCH($B$3, resultados!$A$1:$ZZ$1, 0))</f>
        <v/>
      </c>
    </row>
    <row r="1140">
      <c r="A1140">
        <f>INDEX(resultados!$A$2:$ZZ$2614, 1134, MATCH($B$1, resultados!$A$1:$ZZ$1, 0))</f>
        <v/>
      </c>
      <c r="B1140">
        <f>INDEX(resultados!$A$2:$ZZ$2614, 1134, MATCH($B$2, resultados!$A$1:$ZZ$1, 0))</f>
        <v/>
      </c>
      <c r="C1140">
        <f>INDEX(resultados!$A$2:$ZZ$2614, 1134, MATCH($B$3, resultados!$A$1:$ZZ$1, 0))</f>
        <v/>
      </c>
    </row>
    <row r="1141">
      <c r="A1141">
        <f>INDEX(resultados!$A$2:$ZZ$2614, 1135, MATCH($B$1, resultados!$A$1:$ZZ$1, 0))</f>
        <v/>
      </c>
      <c r="B1141">
        <f>INDEX(resultados!$A$2:$ZZ$2614, 1135, MATCH($B$2, resultados!$A$1:$ZZ$1, 0))</f>
        <v/>
      </c>
      <c r="C1141">
        <f>INDEX(resultados!$A$2:$ZZ$2614, 1135, MATCH($B$3, resultados!$A$1:$ZZ$1, 0))</f>
        <v/>
      </c>
    </row>
    <row r="1142">
      <c r="A1142">
        <f>INDEX(resultados!$A$2:$ZZ$2614, 1136, MATCH($B$1, resultados!$A$1:$ZZ$1, 0))</f>
        <v/>
      </c>
      <c r="B1142">
        <f>INDEX(resultados!$A$2:$ZZ$2614, 1136, MATCH($B$2, resultados!$A$1:$ZZ$1, 0))</f>
        <v/>
      </c>
      <c r="C1142">
        <f>INDEX(resultados!$A$2:$ZZ$2614, 1136, MATCH($B$3, resultados!$A$1:$ZZ$1, 0))</f>
        <v/>
      </c>
    </row>
    <row r="1143">
      <c r="A1143">
        <f>INDEX(resultados!$A$2:$ZZ$2614, 1137, MATCH($B$1, resultados!$A$1:$ZZ$1, 0))</f>
        <v/>
      </c>
      <c r="B1143">
        <f>INDEX(resultados!$A$2:$ZZ$2614, 1137, MATCH($B$2, resultados!$A$1:$ZZ$1, 0))</f>
        <v/>
      </c>
      <c r="C1143">
        <f>INDEX(resultados!$A$2:$ZZ$2614, 1137, MATCH($B$3, resultados!$A$1:$ZZ$1, 0))</f>
        <v/>
      </c>
    </row>
    <row r="1144">
      <c r="A1144">
        <f>INDEX(resultados!$A$2:$ZZ$2614, 1138, MATCH($B$1, resultados!$A$1:$ZZ$1, 0))</f>
        <v/>
      </c>
      <c r="B1144">
        <f>INDEX(resultados!$A$2:$ZZ$2614, 1138, MATCH($B$2, resultados!$A$1:$ZZ$1, 0))</f>
        <v/>
      </c>
      <c r="C1144">
        <f>INDEX(resultados!$A$2:$ZZ$2614, 1138, MATCH($B$3, resultados!$A$1:$ZZ$1, 0))</f>
        <v/>
      </c>
    </row>
    <row r="1145">
      <c r="A1145">
        <f>INDEX(resultados!$A$2:$ZZ$2614, 1139, MATCH($B$1, resultados!$A$1:$ZZ$1, 0))</f>
        <v/>
      </c>
      <c r="B1145">
        <f>INDEX(resultados!$A$2:$ZZ$2614, 1139, MATCH($B$2, resultados!$A$1:$ZZ$1, 0))</f>
        <v/>
      </c>
      <c r="C1145">
        <f>INDEX(resultados!$A$2:$ZZ$2614, 1139, MATCH($B$3, resultados!$A$1:$ZZ$1, 0))</f>
        <v/>
      </c>
    </row>
    <row r="1146">
      <c r="A1146">
        <f>INDEX(resultados!$A$2:$ZZ$2614, 1140, MATCH($B$1, resultados!$A$1:$ZZ$1, 0))</f>
        <v/>
      </c>
      <c r="B1146">
        <f>INDEX(resultados!$A$2:$ZZ$2614, 1140, MATCH($B$2, resultados!$A$1:$ZZ$1, 0))</f>
        <v/>
      </c>
      <c r="C1146">
        <f>INDEX(resultados!$A$2:$ZZ$2614, 1140, MATCH($B$3, resultados!$A$1:$ZZ$1, 0))</f>
        <v/>
      </c>
    </row>
    <row r="1147">
      <c r="A1147">
        <f>INDEX(resultados!$A$2:$ZZ$2614, 1141, MATCH($B$1, resultados!$A$1:$ZZ$1, 0))</f>
        <v/>
      </c>
      <c r="B1147">
        <f>INDEX(resultados!$A$2:$ZZ$2614, 1141, MATCH($B$2, resultados!$A$1:$ZZ$1, 0))</f>
        <v/>
      </c>
      <c r="C1147">
        <f>INDEX(resultados!$A$2:$ZZ$2614, 1141, MATCH($B$3, resultados!$A$1:$ZZ$1, 0))</f>
        <v/>
      </c>
    </row>
    <row r="1148">
      <c r="A1148">
        <f>INDEX(resultados!$A$2:$ZZ$2614, 1142, MATCH($B$1, resultados!$A$1:$ZZ$1, 0))</f>
        <v/>
      </c>
      <c r="B1148">
        <f>INDEX(resultados!$A$2:$ZZ$2614, 1142, MATCH($B$2, resultados!$A$1:$ZZ$1, 0))</f>
        <v/>
      </c>
      <c r="C1148">
        <f>INDEX(resultados!$A$2:$ZZ$2614, 1142, MATCH($B$3, resultados!$A$1:$ZZ$1, 0))</f>
        <v/>
      </c>
    </row>
    <row r="1149">
      <c r="A1149">
        <f>INDEX(resultados!$A$2:$ZZ$2614, 1143, MATCH($B$1, resultados!$A$1:$ZZ$1, 0))</f>
        <v/>
      </c>
      <c r="B1149">
        <f>INDEX(resultados!$A$2:$ZZ$2614, 1143, MATCH($B$2, resultados!$A$1:$ZZ$1, 0))</f>
        <v/>
      </c>
      <c r="C1149">
        <f>INDEX(resultados!$A$2:$ZZ$2614, 1143, MATCH($B$3, resultados!$A$1:$ZZ$1, 0))</f>
        <v/>
      </c>
    </row>
    <row r="1150">
      <c r="A1150">
        <f>INDEX(resultados!$A$2:$ZZ$2614, 1144, MATCH($B$1, resultados!$A$1:$ZZ$1, 0))</f>
        <v/>
      </c>
      <c r="B1150">
        <f>INDEX(resultados!$A$2:$ZZ$2614, 1144, MATCH($B$2, resultados!$A$1:$ZZ$1, 0))</f>
        <v/>
      </c>
      <c r="C1150">
        <f>INDEX(resultados!$A$2:$ZZ$2614, 1144, MATCH($B$3, resultados!$A$1:$ZZ$1, 0))</f>
        <v/>
      </c>
    </row>
    <row r="1151">
      <c r="A1151">
        <f>INDEX(resultados!$A$2:$ZZ$2614, 1145, MATCH($B$1, resultados!$A$1:$ZZ$1, 0))</f>
        <v/>
      </c>
      <c r="B1151">
        <f>INDEX(resultados!$A$2:$ZZ$2614, 1145, MATCH($B$2, resultados!$A$1:$ZZ$1, 0))</f>
        <v/>
      </c>
      <c r="C1151">
        <f>INDEX(resultados!$A$2:$ZZ$2614, 1145, MATCH($B$3, resultados!$A$1:$ZZ$1, 0))</f>
        <v/>
      </c>
    </row>
    <row r="1152">
      <c r="A1152">
        <f>INDEX(resultados!$A$2:$ZZ$2614, 1146, MATCH($B$1, resultados!$A$1:$ZZ$1, 0))</f>
        <v/>
      </c>
      <c r="B1152">
        <f>INDEX(resultados!$A$2:$ZZ$2614, 1146, MATCH($B$2, resultados!$A$1:$ZZ$1, 0))</f>
        <v/>
      </c>
      <c r="C1152">
        <f>INDEX(resultados!$A$2:$ZZ$2614, 1146, MATCH($B$3, resultados!$A$1:$ZZ$1, 0))</f>
        <v/>
      </c>
    </row>
    <row r="1153">
      <c r="A1153">
        <f>INDEX(resultados!$A$2:$ZZ$2614, 1147, MATCH($B$1, resultados!$A$1:$ZZ$1, 0))</f>
        <v/>
      </c>
      <c r="B1153">
        <f>INDEX(resultados!$A$2:$ZZ$2614, 1147, MATCH($B$2, resultados!$A$1:$ZZ$1, 0))</f>
        <v/>
      </c>
      <c r="C1153">
        <f>INDEX(resultados!$A$2:$ZZ$2614, 1147, MATCH($B$3, resultados!$A$1:$ZZ$1, 0))</f>
        <v/>
      </c>
    </row>
    <row r="1154">
      <c r="A1154">
        <f>INDEX(resultados!$A$2:$ZZ$2614, 1148, MATCH($B$1, resultados!$A$1:$ZZ$1, 0))</f>
        <v/>
      </c>
      <c r="B1154">
        <f>INDEX(resultados!$A$2:$ZZ$2614, 1148, MATCH($B$2, resultados!$A$1:$ZZ$1, 0))</f>
        <v/>
      </c>
      <c r="C1154">
        <f>INDEX(resultados!$A$2:$ZZ$2614, 1148, MATCH($B$3, resultados!$A$1:$ZZ$1, 0))</f>
        <v/>
      </c>
    </row>
    <row r="1155">
      <c r="A1155">
        <f>INDEX(resultados!$A$2:$ZZ$2614, 1149, MATCH($B$1, resultados!$A$1:$ZZ$1, 0))</f>
        <v/>
      </c>
      <c r="B1155">
        <f>INDEX(resultados!$A$2:$ZZ$2614, 1149, MATCH($B$2, resultados!$A$1:$ZZ$1, 0))</f>
        <v/>
      </c>
      <c r="C1155">
        <f>INDEX(resultados!$A$2:$ZZ$2614, 1149, MATCH($B$3, resultados!$A$1:$ZZ$1, 0))</f>
        <v/>
      </c>
    </row>
    <row r="1156">
      <c r="A1156">
        <f>INDEX(resultados!$A$2:$ZZ$2614, 1150, MATCH($B$1, resultados!$A$1:$ZZ$1, 0))</f>
        <v/>
      </c>
      <c r="B1156">
        <f>INDEX(resultados!$A$2:$ZZ$2614, 1150, MATCH($B$2, resultados!$A$1:$ZZ$1, 0))</f>
        <v/>
      </c>
      <c r="C1156">
        <f>INDEX(resultados!$A$2:$ZZ$2614, 1150, MATCH($B$3, resultados!$A$1:$ZZ$1, 0))</f>
        <v/>
      </c>
    </row>
    <row r="1157">
      <c r="A1157">
        <f>INDEX(resultados!$A$2:$ZZ$2614, 1151, MATCH($B$1, resultados!$A$1:$ZZ$1, 0))</f>
        <v/>
      </c>
      <c r="B1157">
        <f>INDEX(resultados!$A$2:$ZZ$2614, 1151, MATCH($B$2, resultados!$A$1:$ZZ$1, 0))</f>
        <v/>
      </c>
      <c r="C1157">
        <f>INDEX(resultados!$A$2:$ZZ$2614, 1151, MATCH($B$3, resultados!$A$1:$ZZ$1, 0))</f>
        <v/>
      </c>
    </row>
    <row r="1158">
      <c r="A1158">
        <f>INDEX(resultados!$A$2:$ZZ$2614, 1152, MATCH($B$1, resultados!$A$1:$ZZ$1, 0))</f>
        <v/>
      </c>
      <c r="B1158">
        <f>INDEX(resultados!$A$2:$ZZ$2614, 1152, MATCH($B$2, resultados!$A$1:$ZZ$1, 0))</f>
        <v/>
      </c>
      <c r="C1158">
        <f>INDEX(resultados!$A$2:$ZZ$2614, 1152, MATCH($B$3, resultados!$A$1:$ZZ$1, 0))</f>
        <v/>
      </c>
    </row>
    <row r="1159">
      <c r="A1159">
        <f>INDEX(resultados!$A$2:$ZZ$2614, 1153, MATCH($B$1, resultados!$A$1:$ZZ$1, 0))</f>
        <v/>
      </c>
      <c r="B1159">
        <f>INDEX(resultados!$A$2:$ZZ$2614, 1153, MATCH($B$2, resultados!$A$1:$ZZ$1, 0))</f>
        <v/>
      </c>
      <c r="C1159">
        <f>INDEX(resultados!$A$2:$ZZ$2614, 1153, MATCH($B$3, resultados!$A$1:$ZZ$1, 0))</f>
        <v/>
      </c>
    </row>
    <row r="1160">
      <c r="A1160">
        <f>INDEX(resultados!$A$2:$ZZ$2614, 1154, MATCH($B$1, resultados!$A$1:$ZZ$1, 0))</f>
        <v/>
      </c>
      <c r="B1160">
        <f>INDEX(resultados!$A$2:$ZZ$2614, 1154, MATCH($B$2, resultados!$A$1:$ZZ$1, 0))</f>
        <v/>
      </c>
      <c r="C1160">
        <f>INDEX(resultados!$A$2:$ZZ$2614, 1154, MATCH($B$3, resultados!$A$1:$ZZ$1, 0))</f>
        <v/>
      </c>
    </row>
    <row r="1161">
      <c r="A1161">
        <f>INDEX(resultados!$A$2:$ZZ$2614, 1155, MATCH($B$1, resultados!$A$1:$ZZ$1, 0))</f>
        <v/>
      </c>
      <c r="B1161">
        <f>INDEX(resultados!$A$2:$ZZ$2614, 1155, MATCH($B$2, resultados!$A$1:$ZZ$1, 0))</f>
        <v/>
      </c>
      <c r="C1161">
        <f>INDEX(resultados!$A$2:$ZZ$2614, 1155, MATCH($B$3, resultados!$A$1:$ZZ$1, 0))</f>
        <v/>
      </c>
    </row>
    <row r="1162">
      <c r="A1162">
        <f>INDEX(resultados!$A$2:$ZZ$2614, 1156, MATCH($B$1, resultados!$A$1:$ZZ$1, 0))</f>
        <v/>
      </c>
      <c r="B1162">
        <f>INDEX(resultados!$A$2:$ZZ$2614, 1156, MATCH($B$2, resultados!$A$1:$ZZ$1, 0))</f>
        <v/>
      </c>
      <c r="C1162">
        <f>INDEX(resultados!$A$2:$ZZ$2614, 1156, MATCH($B$3, resultados!$A$1:$ZZ$1, 0))</f>
        <v/>
      </c>
    </row>
    <row r="1163">
      <c r="A1163">
        <f>INDEX(resultados!$A$2:$ZZ$2614, 1157, MATCH($B$1, resultados!$A$1:$ZZ$1, 0))</f>
        <v/>
      </c>
      <c r="B1163">
        <f>INDEX(resultados!$A$2:$ZZ$2614, 1157, MATCH($B$2, resultados!$A$1:$ZZ$1, 0))</f>
        <v/>
      </c>
      <c r="C1163">
        <f>INDEX(resultados!$A$2:$ZZ$2614, 1157, MATCH($B$3, resultados!$A$1:$ZZ$1, 0))</f>
        <v/>
      </c>
    </row>
    <row r="1164">
      <c r="A1164">
        <f>INDEX(resultados!$A$2:$ZZ$2614, 1158, MATCH($B$1, resultados!$A$1:$ZZ$1, 0))</f>
        <v/>
      </c>
      <c r="B1164">
        <f>INDEX(resultados!$A$2:$ZZ$2614, 1158, MATCH($B$2, resultados!$A$1:$ZZ$1, 0))</f>
        <v/>
      </c>
      <c r="C1164">
        <f>INDEX(resultados!$A$2:$ZZ$2614, 1158, MATCH($B$3, resultados!$A$1:$ZZ$1, 0))</f>
        <v/>
      </c>
    </row>
    <row r="1165">
      <c r="A1165">
        <f>INDEX(resultados!$A$2:$ZZ$2614, 1159, MATCH($B$1, resultados!$A$1:$ZZ$1, 0))</f>
        <v/>
      </c>
      <c r="B1165">
        <f>INDEX(resultados!$A$2:$ZZ$2614, 1159, MATCH($B$2, resultados!$A$1:$ZZ$1, 0))</f>
        <v/>
      </c>
      <c r="C1165">
        <f>INDEX(resultados!$A$2:$ZZ$2614, 1159, MATCH($B$3, resultados!$A$1:$ZZ$1, 0))</f>
        <v/>
      </c>
    </row>
    <row r="1166">
      <c r="A1166">
        <f>INDEX(resultados!$A$2:$ZZ$2614, 1160, MATCH($B$1, resultados!$A$1:$ZZ$1, 0))</f>
        <v/>
      </c>
      <c r="B1166">
        <f>INDEX(resultados!$A$2:$ZZ$2614, 1160, MATCH($B$2, resultados!$A$1:$ZZ$1, 0))</f>
        <v/>
      </c>
      <c r="C1166">
        <f>INDEX(resultados!$A$2:$ZZ$2614, 1160, MATCH($B$3, resultados!$A$1:$ZZ$1, 0))</f>
        <v/>
      </c>
    </row>
    <row r="1167">
      <c r="A1167">
        <f>INDEX(resultados!$A$2:$ZZ$2614, 1161, MATCH($B$1, resultados!$A$1:$ZZ$1, 0))</f>
        <v/>
      </c>
      <c r="B1167">
        <f>INDEX(resultados!$A$2:$ZZ$2614, 1161, MATCH($B$2, resultados!$A$1:$ZZ$1, 0))</f>
        <v/>
      </c>
      <c r="C1167">
        <f>INDEX(resultados!$A$2:$ZZ$2614, 1161, MATCH($B$3, resultados!$A$1:$ZZ$1, 0))</f>
        <v/>
      </c>
    </row>
    <row r="1168">
      <c r="A1168">
        <f>INDEX(resultados!$A$2:$ZZ$2614, 1162, MATCH($B$1, resultados!$A$1:$ZZ$1, 0))</f>
        <v/>
      </c>
      <c r="B1168">
        <f>INDEX(resultados!$A$2:$ZZ$2614, 1162, MATCH($B$2, resultados!$A$1:$ZZ$1, 0))</f>
        <v/>
      </c>
      <c r="C1168">
        <f>INDEX(resultados!$A$2:$ZZ$2614, 1162, MATCH($B$3, resultados!$A$1:$ZZ$1, 0))</f>
        <v/>
      </c>
    </row>
    <row r="1169">
      <c r="A1169">
        <f>INDEX(resultados!$A$2:$ZZ$2614, 1163, MATCH($B$1, resultados!$A$1:$ZZ$1, 0))</f>
        <v/>
      </c>
      <c r="B1169">
        <f>INDEX(resultados!$A$2:$ZZ$2614, 1163, MATCH($B$2, resultados!$A$1:$ZZ$1, 0))</f>
        <v/>
      </c>
      <c r="C1169">
        <f>INDEX(resultados!$A$2:$ZZ$2614, 1163, MATCH($B$3, resultados!$A$1:$ZZ$1, 0))</f>
        <v/>
      </c>
    </row>
    <row r="1170">
      <c r="A1170">
        <f>INDEX(resultados!$A$2:$ZZ$2614, 1164, MATCH($B$1, resultados!$A$1:$ZZ$1, 0))</f>
        <v/>
      </c>
      <c r="B1170">
        <f>INDEX(resultados!$A$2:$ZZ$2614, 1164, MATCH($B$2, resultados!$A$1:$ZZ$1, 0))</f>
        <v/>
      </c>
      <c r="C1170">
        <f>INDEX(resultados!$A$2:$ZZ$2614, 1164, MATCH($B$3, resultados!$A$1:$ZZ$1, 0))</f>
        <v/>
      </c>
    </row>
    <row r="1171">
      <c r="A1171">
        <f>INDEX(resultados!$A$2:$ZZ$2614, 1165, MATCH($B$1, resultados!$A$1:$ZZ$1, 0))</f>
        <v/>
      </c>
      <c r="B1171">
        <f>INDEX(resultados!$A$2:$ZZ$2614, 1165, MATCH($B$2, resultados!$A$1:$ZZ$1, 0))</f>
        <v/>
      </c>
      <c r="C1171">
        <f>INDEX(resultados!$A$2:$ZZ$2614, 1165, MATCH($B$3, resultados!$A$1:$ZZ$1, 0))</f>
        <v/>
      </c>
    </row>
    <row r="1172">
      <c r="A1172">
        <f>INDEX(resultados!$A$2:$ZZ$2614, 1166, MATCH($B$1, resultados!$A$1:$ZZ$1, 0))</f>
        <v/>
      </c>
      <c r="B1172">
        <f>INDEX(resultados!$A$2:$ZZ$2614, 1166, MATCH($B$2, resultados!$A$1:$ZZ$1, 0))</f>
        <v/>
      </c>
      <c r="C1172">
        <f>INDEX(resultados!$A$2:$ZZ$2614, 1166, MATCH($B$3, resultados!$A$1:$ZZ$1, 0))</f>
        <v/>
      </c>
    </row>
    <row r="1173">
      <c r="A1173">
        <f>INDEX(resultados!$A$2:$ZZ$2614, 1167, MATCH($B$1, resultados!$A$1:$ZZ$1, 0))</f>
        <v/>
      </c>
      <c r="B1173">
        <f>INDEX(resultados!$A$2:$ZZ$2614, 1167, MATCH($B$2, resultados!$A$1:$ZZ$1, 0))</f>
        <v/>
      </c>
      <c r="C1173">
        <f>INDEX(resultados!$A$2:$ZZ$2614, 1167, MATCH($B$3, resultados!$A$1:$ZZ$1, 0))</f>
        <v/>
      </c>
    </row>
    <row r="1174">
      <c r="A1174">
        <f>INDEX(resultados!$A$2:$ZZ$2614, 1168, MATCH($B$1, resultados!$A$1:$ZZ$1, 0))</f>
        <v/>
      </c>
      <c r="B1174">
        <f>INDEX(resultados!$A$2:$ZZ$2614, 1168, MATCH($B$2, resultados!$A$1:$ZZ$1, 0))</f>
        <v/>
      </c>
      <c r="C1174">
        <f>INDEX(resultados!$A$2:$ZZ$2614, 1168, MATCH($B$3, resultados!$A$1:$ZZ$1, 0))</f>
        <v/>
      </c>
    </row>
    <row r="1175">
      <c r="A1175">
        <f>INDEX(resultados!$A$2:$ZZ$2614, 1169, MATCH($B$1, resultados!$A$1:$ZZ$1, 0))</f>
        <v/>
      </c>
      <c r="B1175">
        <f>INDEX(resultados!$A$2:$ZZ$2614, 1169, MATCH($B$2, resultados!$A$1:$ZZ$1, 0))</f>
        <v/>
      </c>
      <c r="C1175">
        <f>INDEX(resultados!$A$2:$ZZ$2614, 1169, MATCH($B$3, resultados!$A$1:$ZZ$1, 0))</f>
        <v/>
      </c>
    </row>
    <row r="1176">
      <c r="A1176">
        <f>INDEX(resultados!$A$2:$ZZ$2614, 1170, MATCH($B$1, resultados!$A$1:$ZZ$1, 0))</f>
        <v/>
      </c>
      <c r="B1176">
        <f>INDEX(resultados!$A$2:$ZZ$2614, 1170, MATCH($B$2, resultados!$A$1:$ZZ$1, 0))</f>
        <v/>
      </c>
      <c r="C1176">
        <f>INDEX(resultados!$A$2:$ZZ$2614, 1170, MATCH($B$3, resultados!$A$1:$ZZ$1, 0))</f>
        <v/>
      </c>
    </row>
    <row r="1177">
      <c r="A1177">
        <f>INDEX(resultados!$A$2:$ZZ$2614, 1171, MATCH($B$1, resultados!$A$1:$ZZ$1, 0))</f>
        <v/>
      </c>
      <c r="B1177">
        <f>INDEX(resultados!$A$2:$ZZ$2614, 1171, MATCH($B$2, resultados!$A$1:$ZZ$1, 0))</f>
        <v/>
      </c>
      <c r="C1177">
        <f>INDEX(resultados!$A$2:$ZZ$2614, 1171, MATCH($B$3, resultados!$A$1:$ZZ$1, 0))</f>
        <v/>
      </c>
    </row>
    <row r="1178">
      <c r="A1178">
        <f>INDEX(resultados!$A$2:$ZZ$2614, 1172, MATCH($B$1, resultados!$A$1:$ZZ$1, 0))</f>
        <v/>
      </c>
      <c r="B1178">
        <f>INDEX(resultados!$A$2:$ZZ$2614, 1172, MATCH($B$2, resultados!$A$1:$ZZ$1, 0))</f>
        <v/>
      </c>
      <c r="C1178">
        <f>INDEX(resultados!$A$2:$ZZ$2614, 1172, MATCH($B$3, resultados!$A$1:$ZZ$1, 0))</f>
        <v/>
      </c>
    </row>
    <row r="1179">
      <c r="A1179">
        <f>INDEX(resultados!$A$2:$ZZ$2614, 1173, MATCH($B$1, resultados!$A$1:$ZZ$1, 0))</f>
        <v/>
      </c>
      <c r="B1179">
        <f>INDEX(resultados!$A$2:$ZZ$2614, 1173, MATCH($B$2, resultados!$A$1:$ZZ$1, 0))</f>
        <v/>
      </c>
      <c r="C1179">
        <f>INDEX(resultados!$A$2:$ZZ$2614, 1173, MATCH($B$3, resultados!$A$1:$ZZ$1, 0))</f>
        <v/>
      </c>
    </row>
    <row r="1180">
      <c r="A1180">
        <f>INDEX(resultados!$A$2:$ZZ$2614, 1174, MATCH($B$1, resultados!$A$1:$ZZ$1, 0))</f>
        <v/>
      </c>
      <c r="B1180">
        <f>INDEX(resultados!$A$2:$ZZ$2614, 1174, MATCH($B$2, resultados!$A$1:$ZZ$1, 0))</f>
        <v/>
      </c>
      <c r="C1180">
        <f>INDEX(resultados!$A$2:$ZZ$2614, 1174, MATCH($B$3, resultados!$A$1:$ZZ$1, 0))</f>
        <v/>
      </c>
    </row>
    <row r="1181">
      <c r="A1181">
        <f>INDEX(resultados!$A$2:$ZZ$2614, 1175, MATCH($B$1, resultados!$A$1:$ZZ$1, 0))</f>
        <v/>
      </c>
      <c r="B1181">
        <f>INDEX(resultados!$A$2:$ZZ$2614, 1175, MATCH($B$2, resultados!$A$1:$ZZ$1, 0))</f>
        <v/>
      </c>
      <c r="C1181">
        <f>INDEX(resultados!$A$2:$ZZ$2614, 1175, MATCH($B$3, resultados!$A$1:$ZZ$1, 0))</f>
        <v/>
      </c>
    </row>
    <row r="1182">
      <c r="A1182">
        <f>INDEX(resultados!$A$2:$ZZ$2614, 1176, MATCH($B$1, resultados!$A$1:$ZZ$1, 0))</f>
        <v/>
      </c>
      <c r="B1182">
        <f>INDEX(resultados!$A$2:$ZZ$2614, 1176, MATCH($B$2, resultados!$A$1:$ZZ$1, 0))</f>
        <v/>
      </c>
      <c r="C1182">
        <f>INDEX(resultados!$A$2:$ZZ$2614, 1176, MATCH($B$3, resultados!$A$1:$ZZ$1, 0))</f>
        <v/>
      </c>
    </row>
    <row r="1183">
      <c r="A1183">
        <f>INDEX(resultados!$A$2:$ZZ$2614, 1177, MATCH($B$1, resultados!$A$1:$ZZ$1, 0))</f>
        <v/>
      </c>
      <c r="B1183">
        <f>INDEX(resultados!$A$2:$ZZ$2614, 1177, MATCH($B$2, resultados!$A$1:$ZZ$1, 0))</f>
        <v/>
      </c>
      <c r="C1183">
        <f>INDEX(resultados!$A$2:$ZZ$2614, 1177, MATCH($B$3, resultados!$A$1:$ZZ$1, 0))</f>
        <v/>
      </c>
    </row>
    <row r="1184">
      <c r="A1184">
        <f>INDEX(resultados!$A$2:$ZZ$2614, 1178, MATCH($B$1, resultados!$A$1:$ZZ$1, 0))</f>
        <v/>
      </c>
      <c r="B1184">
        <f>INDEX(resultados!$A$2:$ZZ$2614, 1178, MATCH($B$2, resultados!$A$1:$ZZ$1, 0))</f>
        <v/>
      </c>
      <c r="C1184">
        <f>INDEX(resultados!$A$2:$ZZ$2614, 1178, MATCH($B$3, resultados!$A$1:$ZZ$1, 0))</f>
        <v/>
      </c>
    </row>
    <row r="1185">
      <c r="A1185">
        <f>INDEX(resultados!$A$2:$ZZ$2614, 1179, MATCH($B$1, resultados!$A$1:$ZZ$1, 0))</f>
        <v/>
      </c>
      <c r="B1185">
        <f>INDEX(resultados!$A$2:$ZZ$2614, 1179, MATCH($B$2, resultados!$A$1:$ZZ$1, 0))</f>
        <v/>
      </c>
      <c r="C1185">
        <f>INDEX(resultados!$A$2:$ZZ$2614, 1179, MATCH($B$3, resultados!$A$1:$ZZ$1, 0))</f>
        <v/>
      </c>
    </row>
    <row r="1186">
      <c r="A1186">
        <f>INDEX(resultados!$A$2:$ZZ$2614, 1180, MATCH($B$1, resultados!$A$1:$ZZ$1, 0))</f>
        <v/>
      </c>
      <c r="B1186">
        <f>INDEX(resultados!$A$2:$ZZ$2614, 1180, MATCH($B$2, resultados!$A$1:$ZZ$1, 0))</f>
        <v/>
      </c>
      <c r="C1186">
        <f>INDEX(resultados!$A$2:$ZZ$2614, 1180, MATCH($B$3, resultados!$A$1:$ZZ$1, 0))</f>
        <v/>
      </c>
    </row>
    <row r="1187">
      <c r="A1187">
        <f>INDEX(resultados!$A$2:$ZZ$2614, 1181, MATCH($B$1, resultados!$A$1:$ZZ$1, 0))</f>
        <v/>
      </c>
      <c r="B1187">
        <f>INDEX(resultados!$A$2:$ZZ$2614, 1181, MATCH($B$2, resultados!$A$1:$ZZ$1, 0))</f>
        <v/>
      </c>
      <c r="C1187">
        <f>INDEX(resultados!$A$2:$ZZ$2614, 1181, MATCH($B$3, resultados!$A$1:$ZZ$1, 0))</f>
        <v/>
      </c>
    </row>
    <row r="1188">
      <c r="A1188">
        <f>INDEX(resultados!$A$2:$ZZ$2614, 1182, MATCH($B$1, resultados!$A$1:$ZZ$1, 0))</f>
        <v/>
      </c>
      <c r="B1188">
        <f>INDEX(resultados!$A$2:$ZZ$2614, 1182, MATCH($B$2, resultados!$A$1:$ZZ$1, 0))</f>
        <v/>
      </c>
      <c r="C1188">
        <f>INDEX(resultados!$A$2:$ZZ$2614, 1182, MATCH($B$3, resultados!$A$1:$ZZ$1, 0))</f>
        <v/>
      </c>
    </row>
    <row r="1189">
      <c r="A1189">
        <f>INDEX(resultados!$A$2:$ZZ$2614, 1183, MATCH($B$1, resultados!$A$1:$ZZ$1, 0))</f>
        <v/>
      </c>
      <c r="B1189">
        <f>INDEX(resultados!$A$2:$ZZ$2614, 1183, MATCH($B$2, resultados!$A$1:$ZZ$1, 0))</f>
        <v/>
      </c>
      <c r="C1189">
        <f>INDEX(resultados!$A$2:$ZZ$2614, 1183, MATCH($B$3, resultados!$A$1:$ZZ$1, 0))</f>
        <v/>
      </c>
    </row>
    <row r="1190">
      <c r="A1190">
        <f>INDEX(resultados!$A$2:$ZZ$2614, 1184, MATCH($B$1, resultados!$A$1:$ZZ$1, 0))</f>
        <v/>
      </c>
      <c r="B1190">
        <f>INDEX(resultados!$A$2:$ZZ$2614, 1184, MATCH($B$2, resultados!$A$1:$ZZ$1, 0))</f>
        <v/>
      </c>
      <c r="C1190">
        <f>INDEX(resultados!$A$2:$ZZ$2614, 1184, MATCH($B$3, resultados!$A$1:$ZZ$1, 0))</f>
        <v/>
      </c>
    </row>
    <row r="1191">
      <c r="A1191">
        <f>INDEX(resultados!$A$2:$ZZ$2614, 1185, MATCH($B$1, resultados!$A$1:$ZZ$1, 0))</f>
        <v/>
      </c>
      <c r="B1191">
        <f>INDEX(resultados!$A$2:$ZZ$2614, 1185, MATCH($B$2, resultados!$A$1:$ZZ$1, 0))</f>
        <v/>
      </c>
      <c r="C1191">
        <f>INDEX(resultados!$A$2:$ZZ$2614, 1185, MATCH($B$3, resultados!$A$1:$ZZ$1, 0))</f>
        <v/>
      </c>
    </row>
    <row r="1192">
      <c r="A1192">
        <f>INDEX(resultados!$A$2:$ZZ$2614, 1186, MATCH($B$1, resultados!$A$1:$ZZ$1, 0))</f>
        <v/>
      </c>
      <c r="B1192">
        <f>INDEX(resultados!$A$2:$ZZ$2614, 1186, MATCH($B$2, resultados!$A$1:$ZZ$1, 0))</f>
        <v/>
      </c>
      <c r="C1192">
        <f>INDEX(resultados!$A$2:$ZZ$2614, 1186, MATCH($B$3, resultados!$A$1:$ZZ$1, 0))</f>
        <v/>
      </c>
    </row>
    <row r="1193">
      <c r="A1193">
        <f>INDEX(resultados!$A$2:$ZZ$2614, 1187, MATCH($B$1, resultados!$A$1:$ZZ$1, 0))</f>
        <v/>
      </c>
      <c r="B1193">
        <f>INDEX(resultados!$A$2:$ZZ$2614, 1187, MATCH($B$2, resultados!$A$1:$ZZ$1, 0))</f>
        <v/>
      </c>
      <c r="C1193">
        <f>INDEX(resultados!$A$2:$ZZ$2614, 1187, MATCH($B$3, resultados!$A$1:$ZZ$1, 0))</f>
        <v/>
      </c>
    </row>
    <row r="1194">
      <c r="A1194">
        <f>INDEX(resultados!$A$2:$ZZ$2614, 1188, MATCH($B$1, resultados!$A$1:$ZZ$1, 0))</f>
        <v/>
      </c>
      <c r="B1194">
        <f>INDEX(resultados!$A$2:$ZZ$2614, 1188, MATCH($B$2, resultados!$A$1:$ZZ$1, 0))</f>
        <v/>
      </c>
      <c r="C1194">
        <f>INDEX(resultados!$A$2:$ZZ$2614, 1188, MATCH($B$3, resultados!$A$1:$ZZ$1, 0))</f>
        <v/>
      </c>
    </row>
    <row r="1195">
      <c r="A1195">
        <f>INDEX(resultados!$A$2:$ZZ$2614, 1189, MATCH($B$1, resultados!$A$1:$ZZ$1, 0))</f>
        <v/>
      </c>
      <c r="B1195">
        <f>INDEX(resultados!$A$2:$ZZ$2614, 1189, MATCH($B$2, resultados!$A$1:$ZZ$1, 0))</f>
        <v/>
      </c>
      <c r="C1195">
        <f>INDEX(resultados!$A$2:$ZZ$2614, 1189, MATCH($B$3, resultados!$A$1:$ZZ$1, 0))</f>
        <v/>
      </c>
    </row>
    <row r="1196">
      <c r="A1196">
        <f>INDEX(resultados!$A$2:$ZZ$2614, 1190, MATCH($B$1, resultados!$A$1:$ZZ$1, 0))</f>
        <v/>
      </c>
      <c r="B1196">
        <f>INDEX(resultados!$A$2:$ZZ$2614, 1190, MATCH($B$2, resultados!$A$1:$ZZ$1, 0))</f>
        <v/>
      </c>
      <c r="C1196">
        <f>INDEX(resultados!$A$2:$ZZ$2614, 1190, MATCH($B$3, resultados!$A$1:$ZZ$1, 0))</f>
        <v/>
      </c>
    </row>
    <row r="1197">
      <c r="A1197">
        <f>INDEX(resultados!$A$2:$ZZ$2614, 1191, MATCH($B$1, resultados!$A$1:$ZZ$1, 0))</f>
        <v/>
      </c>
      <c r="B1197">
        <f>INDEX(resultados!$A$2:$ZZ$2614, 1191, MATCH($B$2, resultados!$A$1:$ZZ$1, 0))</f>
        <v/>
      </c>
      <c r="C1197">
        <f>INDEX(resultados!$A$2:$ZZ$2614, 1191, MATCH($B$3, resultados!$A$1:$ZZ$1, 0))</f>
        <v/>
      </c>
    </row>
    <row r="1198">
      <c r="A1198">
        <f>INDEX(resultados!$A$2:$ZZ$2614, 1192, MATCH($B$1, resultados!$A$1:$ZZ$1, 0))</f>
        <v/>
      </c>
      <c r="B1198">
        <f>INDEX(resultados!$A$2:$ZZ$2614, 1192, MATCH($B$2, resultados!$A$1:$ZZ$1, 0))</f>
        <v/>
      </c>
      <c r="C1198">
        <f>INDEX(resultados!$A$2:$ZZ$2614, 1192, MATCH($B$3, resultados!$A$1:$ZZ$1, 0))</f>
        <v/>
      </c>
    </row>
    <row r="1199">
      <c r="A1199">
        <f>INDEX(resultados!$A$2:$ZZ$2614, 1193, MATCH($B$1, resultados!$A$1:$ZZ$1, 0))</f>
        <v/>
      </c>
      <c r="B1199">
        <f>INDEX(resultados!$A$2:$ZZ$2614, 1193, MATCH($B$2, resultados!$A$1:$ZZ$1, 0))</f>
        <v/>
      </c>
      <c r="C1199">
        <f>INDEX(resultados!$A$2:$ZZ$2614, 1193, MATCH($B$3, resultados!$A$1:$ZZ$1, 0))</f>
        <v/>
      </c>
    </row>
    <row r="1200">
      <c r="A1200">
        <f>INDEX(resultados!$A$2:$ZZ$2614, 1194, MATCH($B$1, resultados!$A$1:$ZZ$1, 0))</f>
        <v/>
      </c>
      <c r="B1200">
        <f>INDEX(resultados!$A$2:$ZZ$2614, 1194, MATCH($B$2, resultados!$A$1:$ZZ$1, 0))</f>
        <v/>
      </c>
      <c r="C1200">
        <f>INDEX(resultados!$A$2:$ZZ$2614, 1194, MATCH($B$3, resultados!$A$1:$ZZ$1, 0))</f>
        <v/>
      </c>
    </row>
    <row r="1201">
      <c r="A1201">
        <f>INDEX(resultados!$A$2:$ZZ$2614, 1195, MATCH($B$1, resultados!$A$1:$ZZ$1, 0))</f>
        <v/>
      </c>
      <c r="B1201">
        <f>INDEX(resultados!$A$2:$ZZ$2614, 1195, MATCH($B$2, resultados!$A$1:$ZZ$1, 0))</f>
        <v/>
      </c>
      <c r="C1201">
        <f>INDEX(resultados!$A$2:$ZZ$2614, 1195, MATCH($B$3, resultados!$A$1:$ZZ$1, 0))</f>
        <v/>
      </c>
    </row>
    <row r="1202">
      <c r="A1202">
        <f>INDEX(resultados!$A$2:$ZZ$2614, 1196, MATCH($B$1, resultados!$A$1:$ZZ$1, 0))</f>
        <v/>
      </c>
      <c r="B1202">
        <f>INDEX(resultados!$A$2:$ZZ$2614, 1196, MATCH($B$2, resultados!$A$1:$ZZ$1, 0))</f>
        <v/>
      </c>
      <c r="C1202">
        <f>INDEX(resultados!$A$2:$ZZ$2614, 1196, MATCH($B$3, resultados!$A$1:$ZZ$1, 0))</f>
        <v/>
      </c>
    </row>
    <row r="1203">
      <c r="A1203">
        <f>INDEX(resultados!$A$2:$ZZ$2614, 1197, MATCH($B$1, resultados!$A$1:$ZZ$1, 0))</f>
        <v/>
      </c>
      <c r="B1203">
        <f>INDEX(resultados!$A$2:$ZZ$2614, 1197, MATCH($B$2, resultados!$A$1:$ZZ$1, 0))</f>
        <v/>
      </c>
      <c r="C1203">
        <f>INDEX(resultados!$A$2:$ZZ$2614, 1197, MATCH($B$3, resultados!$A$1:$ZZ$1, 0))</f>
        <v/>
      </c>
    </row>
    <row r="1204">
      <c r="A1204">
        <f>INDEX(resultados!$A$2:$ZZ$2614, 1198, MATCH($B$1, resultados!$A$1:$ZZ$1, 0))</f>
        <v/>
      </c>
      <c r="B1204">
        <f>INDEX(resultados!$A$2:$ZZ$2614, 1198, MATCH($B$2, resultados!$A$1:$ZZ$1, 0))</f>
        <v/>
      </c>
      <c r="C1204">
        <f>INDEX(resultados!$A$2:$ZZ$2614, 1198, MATCH($B$3, resultados!$A$1:$ZZ$1, 0))</f>
        <v/>
      </c>
    </row>
    <row r="1205">
      <c r="A1205">
        <f>INDEX(resultados!$A$2:$ZZ$2614, 1199, MATCH($B$1, resultados!$A$1:$ZZ$1, 0))</f>
        <v/>
      </c>
      <c r="B1205">
        <f>INDEX(resultados!$A$2:$ZZ$2614, 1199, MATCH($B$2, resultados!$A$1:$ZZ$1, 0))</f>
        <v/>
      </c>
      <c r="C1205">
        <f>INDEX(resultados!$A$2:$ZZ$2614, 1199, MATCH($B$3, resultados!$A$1:$ZZ$1, 0))</f>
        <v/>
      </c>
    </row>
    <row r="1206">
      <c r="A1206">
        <f>INDEX(resultados!$A$2:$ZZ$2614, 1200, MATCH($B$1, resultados!$A$1:$ZZ$1, 0))</f>
        <v/>
      </c>
      <c r="B1206">
        <f>INDEX(resultados!$A$2:$ZZ$2614, 1200, MATCH($B$2, resultados!$A$1:$ZZ$1, 0))</f>
        <v/>
      </c>
      <c r="C1206">
        <f>INDEX(resultados!$A$2:$ZZ$2614, 1200, MATCH($B$3, resultados!$A$1:$ZZ$1, 0))</f>
        <v/>
      </c>
    </row>
    <row r="1207">
      <c r="A1207">
        <f>INDEX(resultados!$A$2:$ZZ$2614, 1201, MATCH($B$1, resultados!$A$1:$ZZ$1, 0))</f>
        <v/>
      </c>
      <c r="B1207">
        <f>INDEX(resultados!$A$2:$ZZ$2614, 1201, MATCH($B$2, resultados!$A$1:$ZZ$1, 0))</f>
        <v/>
      </c>
      <c r="C1207">
        <f>INDEX(resultados!$A$2:$ZZ$2614, 1201, MATCH($B$3, resultados!$A$1:$ZZ$1, 0))</f>
        <v/>
      </c>
    </row>
    <row r="1208">
      <c r="A1208">
        <f>INDEX(resultados!$A$2:$ZZ$2614, 1202, MATCH($B$1, resultados!$A$1:$ZZ$1, 0))</f>
        <v/>
      </c>
      <c r="B1208">
        <f>INDEX(resultados!$A$2:$ZZ$2614, 1202, MATCH($B$2, resultados!$A$1:$ZZ$1, 0))</f>
        <v/>
      </c>
      <c r="C1208">
        <f>INDEX(resultados!$A$2:$ZZ$2614, 1202, MATCH($B$3, resultados!$A$1:$ZZ$1, 0))</f>
        <v/>
      </c>
    </row>
    <row r="1209">
      <c r="A1209">
        <f>INDEX(resultados!$A$2:$ZZ$2614, 1203, MATCH($B$1, resultados!$A$1:$ZZ$1, 0))</f>
        <v/>
      </c>
      <c r="B1209">
        <f>INDEX(resultados!$A$2:$ZZ$2614, 1203, MATCH($B$2, resultados!$A$1:$ZZ$1, 0))</f>
        <v/>
      </c>
      <c r="C1209">
        <f>INDEX(resultados!$A$2:$ZZ$2614, 1203, MATCH($B$3, resultados!$A$1:$ZZ$1, 0))</f>
        <v/>
      </c>
    </row>
    <row r="1210">
      <c r="A1210">
        <f>INDEX(resultados!$A$2:$ZZ$2614, 1204, MATCH($B$1, resultados!$A$1:$ZZ$1, 0))</f>
        <v/>
      </c>
      <c r="B1210">
        <f>INDEX(resultados!$A$2:$ZZ$2614, 1204, MATCH($B$2, resultados!$A$1:$ZZ$1, 0))</f>
        <v/>
      </c>
      <c r="C1210">
        <f>INDEX(resultados!$A$2:$ZZ$2614, 1204, MATCH($B$3, resultados!$A$1:$ZZ$1, 0))</f>
        <v/>
      </c>
    </row>
    <row r="1211">
      <c r="A1211">
        <f>INDEX(resultados!$A$2:$ZZ$2614, 1205, MATCH($B$1, resultados!$A$1:$ZZ$1, 0))</f>
        <v/>
      </c>
      <c r="B1211">
        <f>INDEX(resultados!$A$2:$ZZ$2614, 1205, MATCH($B$2, resultados!$A$1:$ZZ$1, 0))</f>
        <v/>
      </c>
      <c r="C1211">
        <f>INDEX(resultados!$A$2:$ZZ$2614, 1205, MATCH($B$3, resultados!$A$1:$ZZ$1, 0))</f>
        <v/>
      </c>
    </row>
    <row r="1212">
      <c r="A1212">
        <f>INDEX(resultados!$A$2:$ZZ$2614, 1206, MATCH($B$1, resultados!$A$1:$ZZ$1, 0))</f>
        <v/>
      </c>
      <c r="B1212">
        <f>INDEX(resultados!$A$2:$ZZ$2614, 1206, MATCH($B$2, resultados!$A$1:$ZZ$1, 0))</f>
        <v/>
      </c>
      <c r="C1212">
        <f>INDEX(resultados!$A$2:$ZZ$2614, 1206, MATCH($B$3, resultados!$A$1:$ZZ$1, 0))</f>
        <v/>
      </c>
    </row>
    <row r="1213">
      <c r="A1213">
        <f>INDEX(resultados!$A$2:$ZZ$2614, 1207, MATCH($B$1, resultados!$A$1:$ZZ$1, 0))</f>
        <v/>
      </c>
      <c r="B1213">
        <f>INDEX(resultados!$A$2:$ZZ$2614, 1207, MATCH($B$2, resultados!$A$1:$ZZ$1, 0))</f>
        <v/>
      </c>
      <c r="C1213">
        <f>INDEX(resultados!$A$2:$ZZ$2614, 1207, MATCH($B$3, resultados!$A$1:$ZZ$1, 0))</f>
        <v/>
      </c>
    </row>
    <row r="1214">
      <c r="A1214">
        <f>INDEX(resultados!$A$2:$ZZ$2614, 1208, MATCH($B$1, resultados!$A$1:$ZZ$1, 0))</f>
        <v/>
      </c>
      <c r="B1214">
        <f>INDEX(resultados!$A$2:$ZZ$2614, 1208, MATCH($B$2, resultados!$A$1:$ZZ$1, 0))</f>
        <v/>
      </c>
      <c r="C1214">
        <f>INDEX(resultados!$A$2:$ZZ$2614, 1208, MATCH($B$3, resultados!$A$1:$ZZ$1, 0))</f>
        <v/>
      </c>
    </row>
    <row r="1215">
      <c r="A1215">
        <f>INDEX(resultados!$A$2:$ZZ$2614, 1209, MATCH($B$1, resultados!$A$1:$ZZ$1, 0))</f>
        <v/>
      </c>
      <c r="B1215">
        <f>INDEX(resultados!$A$2:$ZZ$2614, 1209, MATCH($B$2, resultados!$A$1:$ZZ$1, 0))</f>
        <v/>
      </c>
      <c r="C1215">
        <f>INDEX(resultados!$A$2:$ZZ$2614, 1209, MATCH($B$3, resultados!$A$1:$ZZ$1, 0))</f>
        <v/>
      </c>
    </row>
    <row r="1216">
      <c r="A1216">
        <f>INDEX(resultados!$A$2:$ZZ$2614, 1210, MATCH($B$1, resultados!$A$1:$ZZ$1, 0))</f>
        <v/>
      </c>
      <c r="B1216">
        <f>INDEX(resultados!$A$2:$ZZ$2614, 1210, MATCH($B$2, resultados!$A$1:$ZZ$1, 0))</f>
        <v/>
      </c>
      <c r="C1216">
        <f>INDEX(resultados!$A$2:$ZZ$2614, 1210, MATCH($B$3, resultados!$A$1:$ZZ$1, 0))</f>
        <v/>
      </c>
    </row>
    <row r="1217">
      <c r="A1217">
        <f>INDEX(resultados!$A$2:$ZZ$2614, 1211, MATCH($B$1, resultados!$A$1:$ZZ$1, 0))</f>
        <v/>
      </c>
      <c r="B1217">
        <f>INDEX(resultados!$A$2:$ZZ$2614, 1211, MATCH($B$2, resultados!$A$1:$ZZ$1, 0))</f>
        <v/>
      </c>
      <c r="C1217">
        <f>INDEX(resultados!$A$2:$ZZ$2614, 1211, MATCH($B$3, resultados!$A$1:$ZZ$1, 0))</f>
        <v/>
      </c>
    </row>
    <row r="1218">
      <c r="A1218">
        <f>INDEX(resultados!$A$2:$ZZ$2614, 1212, MATCH($B$1, resultados!$A$1:$ZZ$1, 0))</f>
        <v/>
      </c>
      <c r="B1218">
        <f>INDEX(resultados!$A$2:$ZZ$2614, 1212, MATCH($B$2, resultados!$A$1:$ZZ$1, 0))</f>
        <v/>
      </c>
      <c r="C1218">
        <f>INDEX(resultados!$A$2:$ZZ$2614, 1212, MATCH($B$3, resultados!$A$1:$ZZ$1, 0))</f>
        <v/>
      </c>
    </row>
    <row r="1219">
      <c r="A1219">
        <f>INDEX(resultados!$A$2:$ZZ$2614, 1213, MATCH($B$1, resultados!$A$1:$ZZ$1, 0))</f>
        <v/>
      </c>
      <c r="B1219">
        <f>INDEX(resultados!$A$2:$ZZ$2614, 1213, MATCH($B$2, resultados!$A$1:$ZZ$1, 0))</f>
        <v/>
      </c>
      <c r="C1219">
        <f>INDEX(resultados!$A$2:$ZZ$2614, 1213, MATCH($B$3, resultados!$A$1:$ZZ$1, 0))</f>
        <v/>
      </c>
    </row>
    <row r="1220">
      <c r="A1220">
        <f>INDEX(resultados!$A$2:$ZZ$2614, 1214, MATCH($B$1, resultados!$A$1:$ZZ$1, 0))</f>
        <v/>
      </c>
      <c r="B1220">
        <f>INDEX(resultados!$A$2:$ZZ$2614, 1214, MATCH($B$2, resultados!$A$1:$ZZ$1, 0))</f>
        <v/>
      </c>
      <c r="C1220">
        <f>INDEX(resultados!$A$2:$ZZ$2614, 1214, MATCH($B$3, resultados!$A$1:$ZZ$1, 0))</f>
        <v/>
      </c>
    </row>
    <row r="1221">
      <c r="A1221">
        <f>INDEX(resultados!$A$2:$ZZ$2614, 1215, MATCH($B$1, resultados!$A$1:$ZZ$1, 0))</f>
        <v/>
      </c>
      <c r="B1221">
        <f>INDEX(resultados!$A$2:$ZZ$2614, 1215, MATCH($B$2, resultados!$A$1:$ZZ$1, 0))</f>
        <v/>
      </c>
      <c r="C1221">
        <f>INDEX(resultados!$A$2:$ZZ$2614, 1215, MATCH($B$3, resultados!$A$1:$ZZ$1, 0))</f>
        <v/>
      </c>
    </row>
    <row r="1222">
      <c r="A1222">
        <f>INDEX(resultados!$A$2:$ZZ$2614, 1216, MATCH($B$1, resultados!$A$1:$ZZ$1, 0))</f>
        <v/>
      </c>
      <c r="B1222">
        <f>INDEX(resultados!$A$2:$ZZ$2614, 1216, MATCH($B$2, resultados!$A$1:$ZZ$1, 0))</f>
        <v/>
      </c>
      <c r="C1222">
        <f>INDEX(resultados!$A$2:$ZZ$2614, 1216, MATCH($B$3, resultados!$A$1:$ZZ$1, 0))</f>
        <v/>
      </c>
    </row>
    <row r="1223">
      <c r="A1223">
        <f>INDEX(resultados!$A$2:$ZZ$2614, 1217, MATCH($B$1, resultados!$A$1:$ZZ$1, 0))</f>
        <v/>
      </c>
      <c r="B1223">
        <f>INDEX(resultados!$A$2:$ZZ$2614, 1217, MATCH($B$2, resultados!$A$1:$ZZ$1, 0))</f>
        <v/>
      </c>
      <c r="C1223">
        <f>INDEX(resultados!$A$2:$ZZ$2614, 1217, MATCH($B$3, resultados!$A$1:$ZZ$1, 0))</f>
        <v/>
      </c>
    </row>
    <row r="1224">
      <c r="A1224">
        <f>INDEX(resultados!$A$2:$ZZ$2614, 1218, MATCH($B$1, resultados!$A$1:$ZZ$1, 0))</f>
        <v/>
      </c>
      <c r="B1224">
        <f>INDEX(resultados!$A$2:$ZZ$2614, 1218, MATCH($B$2, resultados!$A$1:$ZZ$1, 0))</f>
        <v/>
      </c>
      <c r="C1224">
        <f>INDEX(resultados!$A$2:$ZZ$2614, 1218, MATCH($B$3, resultados!$A$1:$ZZ$1, 0))</f>
        <v/>
      </c>
    </row>
    <row r="1225">
      <c r="A1225">
        <f>INDEX(resultados!$A$2:$ZZ$2614, 1219, MATCH($B$1, resultados!$A$1:$ZZ$1, 0))</f>
        <v/>
      </c>
      <c r="B1225">
        <f>INDEX(resultados!$A$2:$ZZ$2614, 1219, MATCH($B$2, resultados!$A$1:$ZZ$1, 0))</f>
        <v/>
      </c>
      <c r="C1225">
        <f>INDEX(resultados!$A$2:$ZZ$2614, 1219, MATCH($B$3, resultados!$A$1:$ZZ$1, 0))</f>
        <v/>
      </c>
    </row>
    <row r="1226">
      <c r="A1226">
        <f>INDEX(resultados!$A$2:$ZZ$2614, 1220, MATCH($B$1, resultados!$A$1:$ZZ$1, 0))</f>
        <v/>
      </c>
      <c r="B1226">
        <f>INDEX(resultados!$A$2:$ZZ$2614, 1220, MATCH($B$2, resultados!$A$1:$ZZ$1, 0))</f>
        <v/>
      </c>
      <c r="C1226">
        <f>INDEX(resultados!$A$2:$ZZ$2614, 1220, MATCH($B$3, resultados!$A$1:$ZZ$1, 0))</f>
        <v/>
      </c>
    </row>
    <row r="1227">
      <c r="A1227">
        <f>INDEX(resultados!$A$2:$ZZ$2614, 1221, MATCH($B$1, resultados!$A$1:$ZZ$1, 0))</f>
        <v/>
      </c>
      <c r="B1227">
        <f>INDEX(resultados!$A$2:$ZZ$2614, 1221, MATCH($B$2, resultados!$A$1:$ZZ$1, 0))</f>
        <v/>
      </c>
      <c r="C1227">
        <f>INDEX(resultados!$A$2:$ZZ$2614, 1221, MATCH($B$3, resultados!$A$1:$ZZ$1, 0))</f>
        <v/>
      </c>
    </row>
    <row r="1228">
      <c r="A1228">
        <f>INDEX(resultados!$A$2:$ZZ$2614, 1222, MATCH($B$1, resultados!$A$1:$ZZ$1, 0))</f>
        <v/>
      </c>
      <c r="B1228">
        <f>INDEX(resultados!$A$2:$ZZ$2614, 1222, MATCH($B$2, resultados!$A$1:$ZZ$1, 0))</f>
        <v/>
      </c>
      <c r="C1228">
        <f>INDEX(resultados!$A$2:$ZZ$2614, 1222, MATCH($B$3, resultados!$A$1:$ZZ$1, 0))</f>
        <v/>
      </c>
    </row>
    <row r="1229">
      <c r="A1229">
        <f>INDEX(resultados!$A$2:$ZZ$2614, 1223, MATCH($B$1, resultados!$A$1:$ZZ$1, 0))</f>
        <v/>
      </c>
      <c r="B1229">
        <f>INDEX(resultados!$A$2:$ZZ$2614, 1223, MATCH($B$2, resultados!$A$1:$ZZ$1, 0))</f>
        <v/>
      </c>
      <c r="C1229">
        <f>INDEX(resultados!$A$2:$ZZ$2614, 1223, MATCH($B$3, resultados!$A$1:$ZZ$1, 0))</f>
        <v/>
      </c>
    </row>
    <row r="1230">
      <c r="A1230">
        <f>INDEX(resultados!$A$2:$ZZ$2614, 1224, MATCH($B$1, resultados!$A$1:$ZZ$1, 0))</f>
        <v/>
      </c>
      <c r="B1230">
        <f>INDEX(resultados!$A$2:$ZZ$2614, 1224, MATCH($B$2, resultados!$A$1:$ZZ$1, 0))</f>
        <v/>
      </c>
      <c r="C1230">
        <f>INDEX(resultados!$A$2:$ZZ$2614, 1224, MATCH($B$3, resultados!$A$1:$ZZ$1, 0))</f>
        <v/>
      </c>
    </row>
    <row r="1231">
      <c r="A1231">
        <f>INDEX(resultados!$A$2:$ZZ$2614, 1225, MATCH($B$1, resultados!$A$1:$ZZ$1, 0))</f>
        <v/>
      </c>
      <c r="B1231">
        <f>INDEX(resultados!$A$2:$ZZ$2614, 1225, MATCH($B$2, resultados!$A$1:$ZZ$1, 0))</f>
        <v/>
      </c>
      <c r="C1231">
        <f>INDEX(resultados!$A$2:$ZZ$2614, 1225, MATCH($B$3, resultados!$A$1:$ZZ$1, 0))</f>
        <v/>
      </c>
    </row>
    <row r="1232">
      <c r="A1232">
        <f>INDEX(resultados!$A$2:$ZZ$2614, 1226, MATCH($B$1, resultados!$A$1:$ZZ$1, 0))</f>
        <v/>
      </c>
      <c r="B1232">
        <f>INDEX(resultados!$A$2:$ZZ$2614, 1226, MATCH($B$2, resultados!$A$1:$ZZ$1, 0))</f>
        <v/>
      </c>
      <c r="C1232">
        <f>INDEX(resultados!$A$2:$ZZ$2614, 1226, MATCH($B$3, resultados!$A$1:$ZZ$1, 0))</f>
        <v/>
      </c>
    </row>
    <row r="1233">
      <c r="A1233">
        <f>INDEX(resultados!$A$2:$ZZ$2614, 1227, MATCH($B$1, resultados!$A$1:$ZZ$1, 0))</f>
        <v/>
      </c>
      <c r="B1233">
        <f>INDEX(resultados!$A$2:$ZZ$2614, 1227, MATCH($B$2, resultados!$A$1:$ZZ$1, 0))</f>
        <v/>
      </c>
      <c r="C1233">
        <f>INDEX(resultados!$A$2:$ZZ$2614, 1227, MATCH($B$3, resultados!$A$1:$ZZ$1, 0))</f>
        <v/>
      </c>
    </row>
    <row r="1234">
      <c r="A1234">
        <f>INDEX(resultados!$A$2:$ZZ$2614, 1228, MATCH($B$1, resultados!$A$1:$ZZ$1, 0))</f>
        <v/>
      </c>
      <c r="B1234">
        <f>INDEX(resultados!$A$2:$ZZ$2614, 1228, MATCH($B$2, resultados!$A$1:$ZZ$1, 0))</f>
        <v/>
      </c>
      <c r="C1234">
        <f>INDEX(resultados!$A$2:$ZZ$2614, 1228, MATCH($B$3, resultados!$A$1:$ZZ$1, 0))</f>
        <v/>
      </c>
    </row>
    <row r="1235">
      <c r="A1235">
        <f>INDEX(resultados!$A$2:$ZZ$2614, 1229, MATCH($B$1, resultados!$A$1:$ZZ$1, 0))</f>
        <v/>
      </c>
      <c r="B1235">
        <f>INDEX(resultados!$A$2:$ZZ$2614, 1229, MATCH($B$2, resultados!$A$1:$ZZ$1, 0))</f>
        <v/>
      </c>
      <c r="C1235">
        <f>INDEX(resultados!$A$2:$ZZ$2614, 1229, MATCH($B$3, resultados!$A$1:$ZZ$1, 0))</f>
        <v/>
      </c>
    </row>
    <row r="1236">
      <c r="A1236">
        <f>INDEX(resultados!$A$2:$ZZ$2614, 1230, MATCH($B$1, resultados!$A$1:$ZZ$1, 0))</f>
        <v/>
      </c>
      <c r="B1236">
        <f>INDEX(resultados!$A$2:$ZZ$2614, 1230, MATCH($B$2, resultados!$A$1:$ZZ$1, 0))</f>
        <v/>
      </c>
      <c r="C1236">
        <f>INDEX(resultados!$A$2:$ZZ$2614, 1230, MATCH($B$3, resultados!$A$1:$ZZ$1, 0))</f>
        <v/>
      </c>
    </row>
    <row r="1237">
      <c r="A1237">
        <f>INDEX(resultados!$A$2:$ZZ$2614, 1231, MATCH($B$1, resultados!$A$1:$ZZ$1, 0))</f>
        <v/>
      </c>
      <c r="B1237">
        <f>INDEX(resultados!$A$2:$ZZ$2614, 1231, MATCH($B$2, resultados!$A$1:$ZZ$1, 0))</f>
        <v/>
      </c>
      <c r="C1237">
        <f>INDEX(resultados!$A$2:$ZZ$2614, 1231, MATCH($B$3, resultados!$A$1:$ZZ$1, 0))</f>
        <v/>
      </c>
    </row>
    <row r="1238">
      <c r="A1238">
        <f>INDEX(resultados!$A$2:$ZZ$2614, 1232, MATCH($B$1, resultados!$A$1:$ZZ$1, 0))</f>
        <v/>
      </c>
      <c r="B1238">
        <f>INDEX(resultados!$A$2:$ZZ$2614, 1232, MATCH($B$2, resultados!$A$1:$ZZ$1, 0))</f>
        <v/>
      </c>
      <c r="C1238">
        <f>INDEX(resultados!$A$2:$ZZ$2614, 1232, MATCH($B$3, resultados!$A$1:$ZZ$1, 0))</f>
        <v/>
      </c>
    </row>
    <row r="1239">
      <c r="A1239">
        <f>INDEX(resultados!$A$2:$ZZ$2614, 1233, MATCH($B$1, resultados!$A$1:$ZZ$1, 0))</f>
        <v/>
      </c>
      <c r="B1239">
        <f>INDEX(resultados!$A$2:$ZZ$2614, 1233, MATCH($B$2, resultados!$A$1:$ZZ$1, 0))</f>
        <v/>
      </c>
      <c r="C1239">
        <f>INDEX(resultados!$A$2:$ZZ$2614, 1233, MATCH($B$3, resultados!$A$1:$ZZ$1, 0))</f>
        <v/>
      </c>
    </row>
    <row r="1240">
      <c r="A1240">
        <f>INDEX(resultados!$A$2:$ZZ$2614, 1234, MATCH($B$1, resultados!$A$1:$ZZ$1, 0))</f>
        <v/>
      </c>
      <c r="B1240">
        <f>INDEX(resultados!$A$2:$ZZ$2614, 1234, MATCH($B$2, resultados!$A$1:$ZZ$1, 0))</f>
        <v/>
      </c>
      <c r="C1240">
        <f>INDEX(resultados!$A$2:$ZZ$2614, 1234, MATCH($B$3, resultados!$A$1:$ZZ$1, 0))</f>
        <v/>
      </c>
    </row>
    <row r="1241">
      <c r="A1241">
        <f>INDEX(resultados!$A$2:$ZZ$2614, 1235, MATCH($B$1, resultados!$A$1:$ZZ$1, 0))</f>
        <v/>
      </c>
      <c r="B1241">
        <f>INDEX(resultados!$A$2:$ZZ$2614, 1235, MATCH($B$2, resultados!$A$1:$ZZ$1, 0))</f>
        <v/>
      </c>
      <c r="C1241">
        <f>INDEX(resultados!$A$2:$ZZ$2614, 1235, MATCH($B$3, resultados!$A$1:$ZZ$1, 0))</f>
        <v/>
      </c>
    </row>
    <row r="1242">
      <c r="A1242">
        <f>INDEX(resultados!$A$2:$ZZ$2614, 1236, MATCH($B$1, resultados!$A$1:$ZZ$1, 0))</f>
        <v/>
      </c>
      <c r="B1242">
        <f>INDEX(resultados!$A$2:$ZZ$2614, 1236, MATCH($B$2, resultados!$A$1:$ZZ$1, 0))</f>
        <v/>
      </c>
      <c r="C1242">
        <f>INDEX(resultados!$A$2:$ZZ$2614, 1236, MATCH($B$3, resultados!$A$1:$ZZ$1, 0))</f>
        <v/>
      </c>
    </row>
    <row r="1243">
      <c r="A1243">
        <f>INDEX(resultados!$A$2:$ZZ$2614, 1237, MATCH($B$1, resultados!$A$1:$ZZ$1, 0))</f>
        <v/>
      </c>
      <c r="B1243">
        <f>INDEX(resultados!$A$2:$ZZ$2614, 1237, MATCH($B$2, resultados!$A$1:$ZZ$1, 0))</f>
        <v/>
      </c>
      <c r="C1243">
        <f>INDEX(resultados!$A$2:$ZZ$2614, 1237, MATCH($B$3, resultados!$A$1:$ZZ$1, 0))</f>
        <v/>
      </c>
    </row>
    <row r="1244">
      <c r="A1244">
        <f>INDEX(resultados!$A$2:$ZZ$2614, 1238, MATCH($B$1, resultados!$A$1:$ZZ$1, 0))</f>
        <v/>
      </c>
      <c r="B1244">
        <f>INDEX(resultados!$A$2:$ZZ$2614, 1238, MATCH($B$2, resultados!$A$1:$ZZ$1, 0))</f>
        <v/>
      </c>
      <c r="C1244">
        <f>INDEX(resultados!$A$2:$ZZ$2614, 1238, MATCH($B$3, resultados!$A$1:$ZZ$1, 0))</f>
        <v/>
      </c>
    </row>
    <row r="1245">
      <c r="A1245">
        <f>INDEX(resultados!$A$2:$ZZ$2614, 1239, MATCH($B$1, resultados!$A$1:$ZZ$1, 0))</f>
        <v/>
      </c>
      <c r="B1245">
        <f>INDEX(resultados!$A$2:$ZZ$2614, 1239, MATCH($B$2, resultados!$A$1:$ZZ$1, 0))</f>
        <v/>
      </c>
      <c r="C1245">
        <f>INDEX(resultados!$A$2:$ZZ$2614, 1239, MATCH($B$3, resultados!$A$1:$ZZ$1, 0))</f>
        <v/>
      </c>
    </row>
    <row r="1246">
      <c r="A1246">
        <f>INDEX(resultados!$A$2:$ZZ$2614, 1240, MATCH($B$1, resultados!$A$1:$ZZ$1, 0))</f>
        <v/>
      </c>
      <c r="B1246">
        <f>INDEX(resultados!$A$2:$ZZ$2614, 1240, MATCH($B$2, resultados!$A$1:$ZZ$1, 0))</f>
        <v/>
      </c>
      <c r="C1246">
        <f>INDEX(resultados!$A$2:$ZZ$2614, 1240, MATCH($B$3, resultados!$A$1:$ZZ$1, 0))</f>
        <v/>
      </c>
    </row>
    <row r="1247">
      <c r="A1247">
        <f>INDEX(resultados!$A$2:$ZZ$2614, 1241, MATCH($B$1, resultados!$A$1:$ZZ$1, 0))</f>
        <v/>
      </c>
      <c r="B1247">
        <f>INDEX(resultados!$A$2:$ZZ$2614, 1241, MATCH($B$2, resultados!$A$1:$ZZ$1, 0))</f>
        <v/>
      </c>
      <c r="C1247">
        <f>INDEX(resultados!$A$2:$ZZ$2614, 1241, MATCH($B$3, resultados!$A$1:$ZZ$1, 0))</f>
        <v/>
      </c>
    </row>
    <row r="1248">
      <c r="A1248">
        <f>INDEX(resultados!$A$2:$ZZ$2614, 1242, MATCH($B$1, resultados!$A$1:$ZZ$1, 0))</f>
        <v/>
      </c>
      <c r="B1248">
        <f>INDEX(resultados!$A$2:$ZZ$2614, 1242, MATCH($B$2, resultados!$A$1:$ZZ$1, 0))</f>
        <v/>
      </c>
      <c r="C1248">
        <f>INDEX(resultados!$A$2:$ZZ$2614, 1242, MATCH($B$3, resultados!$A$1:$ZZ$1, 0))</f>
        <v/>
      </c>
    </row>
    <row r="1249">
      <c r="A1249">
        <f>INDEX(resultados!$A$2:$ZZ$2614, 1243, MATCH($B$1, resultados!$A$1:$ZZ$1, 0))</f>
        <v/>
      </c>
      <c r="B1249">
        <f>INDEX(resultados!$A$2:$ZZ$2614, 1243, MATCH($B$2, resultados!$A$1:$ZZ$1, 0))</f>
        <v/>
      </c>
      <c r="C1249">
        <f>INDEX(resultados!$A$2:$ZZ$2614, 1243, MATCH($B$3, resultados!$A$1:$ZZ$1, 0))</f>
        <v/>
      </c>
    </row>
    <row r="1250">
      <c r="A1250">
        <f>INDEX(resultados!$A$2:$ZZ$2614, 1244, MATCH($B$1, resultados!$A$1:$ZZ$1, 0))</f>
        <v/>
      </c>
      <c r="B1250">
        <f>INDEX(resultados!$A$2:$ZZ$2614, 1244, MATCH($B$2, resultados!$A$1:$ZZ$1, 0))</f>
        <v/>
      </c>
      <c r="C1250">
        <f>INDEX(resultados!$A$2:$ZZ$2614, 1244, MATCH($B$3, resultados!$A$1:$ZZ$1, 0))</f>
        <v/>
      </c>
    </row>
    <row r="1251">
      <c r="A1251">
        <f>INDEX(resultados!$A$2:$ZZ$2614, 1245, MATCH($B$1, resultados!$A$1:$ZZ$1, 0))</f>
        <v/>
      </c>
      <c r="B1251">
        <f>INDEX(resultados!$A$2:$ZZ$2614, 1245, MATCH($B$2, resultados!$A$1:$ZZ$1, 0))</f>
        <v/>
      </c>
      <c r="C1251">
        <f>INDEX(resultados!$A$2:$ZZ$2614, 1245, MATCH($B$3, resultados!$A$1:$ZZ$1, 0))</f>
        <v/>
      </c>
    </row>
    <row r="1252">
      <c r="A1252">
        <f>INDEX(resultados!$A$2:$ZZ$2614, 1246, MATCH($B$1, resultados!$A$1:$ZZ$1, 0))</f>
        <v/>
      </c>
      <c r="B1252">
        <f>INDEX(resultados!$A$2:$ZZ$2614, 1246, MATCH($B$2, resultados!$A$1:$ZZ$1, 0))</f>
        <v/>
      </c>
      <c r="C1252">
        <f>INDEX(resultados!$A$2:$ZZ$2614, 1246, MATCH($B$3, resultados!$A$1:$ZZ$1, 0))</f>
        <v/>
      </c>
    </row>
    <row r="1253">
      <c r="A1253">
        <f>INDEX(resultados!$A$2:$ZZ$2614, 1247, MATCH($B$1, resultados!$A$1:$ZZ$1, 0))</f>
        <v/>
      </c>
      <c r="B1253">
        <f>INDEX(resultados!$A$2:$ZZ$2614, 1247, MATCH($B$2, resultados!$A$1:$ZZ$1, 0))</f>
        <v/>
      </c>
      <c r="C1253">
        <f>INDEX(resultados!$A$2:$ZZ$2614, 1247, MATCH($B$3, resultados!$A$1:$ZZ$1, 0))</f>
        <v/>
      </c>
    </row>
    <row r="1254">
      <c r="A1254">
        <f>INDEX(resultados!$A$2:$ZZ$2614, 1248, MATCH($B$1, resultados!$A$1:$ZZ$1, 0))</f>
        <v/>
      </c>
      <c r="B1254">
        <f>INDEX(resultados!$A$2:$ZZ$2614, 1248, MATCH($B$2, resultados!$A$1:$ZZ$1, 0))</f>
        <v/>
      </c>
      <c r="C1254">
        <f>INDEX(resultados!$A$2:$ZZ$2614, 1248, MATCH($B$3, resultados!$A$1:$ZZ$1, 0))</f>
        <v/>
      </c>
    </row>
    <row r="1255">
      <c r="A1255">
        <f>INDEX(resultados!$A$2:$ZZ$2614, 1249, MATCH($B$1, resultados!$A$1:$ZZ$1, 0))</f>
        <v/>
      </c>
      <c r="B1255">
        <f>INDEX(resultados!$A$2:$ZZ$2614, 1249, MATCH($B$2, resultados!$A$1:$ZZ$1, 0))</f>
        <v/>
      </c>
      <c r="C1255">
        <f>INDEX(resultados!$A$2:$ZZ$2614, 1249, MATCH($B$3, resultados!$A$1:$ZZ$1, 0))</f>
        <v/>
      </c>
    </row>
    <row r="1256">
      <c r="A1256">
        <f>INDEX(resultados!$A$2:$ZZ$2614, 1250, MATCH($B$1, resultados!$A$1:$ZZ$1, 0))</f>
        <v/>
      </c>
      <c r="B1256">
        <f>INDEX(resultados!$A$2:$ZZ$2614, 1250, MATCH($B$2, resultados!$A$1:$ZZ$1, 0))</f>
        <v/>
      </c>
      <c r="C1256">
        <f>INDEX(resultados!$A$2:$ZZ$2614, 1250, MATCH($B$3, resultados!$A$1:$ZZ$1, 0))</f>
        <v/>
      </c>
    </row>
    <row r="1257">
      <c r="A1257">
        <f>INDEX(resultados!$A$2:$ZZ$2614, 1251, MATCH($B$1, resultados!$A$1:$ZZ$1, 0))</f>
        <v/>
      </c>
      <c r="B1257">
        <f>INDEX(resultados!$A$2:$ZZ$2614, 1251, MATCH($B$2, resultados!$A$1:$ZZ$1, 0))</f>
        <v/>
      </c>
      <c r="C1257">
        <f>INDEX(resultados!$A$2:$ZZ$2614, 1251, MATCH($B$3, resultados!$A$1:$ZZ$1, 0))</f>
        <v/>
      </c>
    </row>
    <row r="1258">
      <c r="A1258">
        <f>INDEX(resultados!$A$2:$ZZ$2614, 1252, MATCH($B$1, resultados!$A$1:$ZZ$1, 0))</f>
        <v/>
      </c>
      <c r="B1258">
        <f>INDEX(resultados!$A$2:$ZZ$2614, 1252, MATCH($B$2, resultados!$A$1:$ZZ$1, 0))</f>
        <v/>
      </c>
      <c r="C1258">
        <f>INDEX(resultados!$A$2:$ZZ$2614, 1252, MATCH($B$3, resultados!$A$1:$ZZ$1, 0))</f>
        <v/>
      </c>
    </row>
    <row r="1259">
      <c r="A1259">
        <f>INDEX(resultados!$A$2:$ZZ$2614, 1253, MATCH($B$1, resultados!$A$1:$ZZ$1, 0))</f>
        <v/>
      </c>
      <c r="B1259">
        <f>INDEX(resultados!$A$2:$ZZ$2614, 1253, MATCH($B$2, resultados!$A$1:$ZZ$1, 0))</f>
        <v/>
      </c>
      <c r="C1259">
        <f>INDEX(resultados!$A$2:$ZZ$2614, 1253, MATCH($B$3, resultados!$A$1:$ZZ$1, 0))</f>
        <v/>
      </c>
    </row>
    <row r="1260">
      <c r="A1260">
        <f>INDEX(resultados!$A$2:$ZZ$2614, 1254, MATCH($B$1, resultados!$A$1:$ZZ$1, 0))</f>
        <v/>
      </c>
      <c r="B1260">
        <f>INDEX(resultados!$A$2:$ZZ$2614, 1254, MATCH($B$2, resultados!$A$1:$ZZ$1, 0))</f>
        <v/>
      </c>
      <c r="C1260">
        <f>INDEX(resultados!$A$2:$ZZ$2614, 1254, MATCH($B$3, resultados!$A$1:$ZZ$1, 0))</f>
        <v/>
      </c>
    </row>
    <row r="1261">
      <c r="A1261">
        <f>INDEX(resultados!$A$2:$ZZ$2614, 1255, MATCH($B$1, resultados!$A$1:$ZZ$1, 0))</f>
        <v/>
      </c>
      <c r="B1261">
        <f>INDEX(resultados!$A$2:$ZZ$2614, 1255, MATCH($B$2, resultados!$A$1:$ZZ$1, 0))</f>
        <v/>
      </c>
      <c r="C1261">
        <f>INDEX(resultados!$A$2:$ZZ$2614, 1255, MATCH($B$3, resultados!$A$1:$ZZ$1, 0))</f>
        <v/>
      </c>
    </row>
    <row r="1262">
      <c r="A1262">
        <f>INDEX(resultados!$A$2:$ZZ$2614, 1256, MATCH($B$1, resultados!$A$1:$ZZ$1, 0))</f>
        <v/>
      </c>
      <c r="B1262">
        <f>INDEX(resultados!$A$2:$ZZ$2614, 1256, MATCH($B$2, resultados!$A$1:$ZZ$1, 0))</f>
        <v/>
      </c>
      <c r="C1262">
        <f>INDEX(resultados!$A$2:$ZZ$2614, 1256, MATCH($B$3, resultados!$A$1:$ZZ$1, 0))</f>
        <v/>
      </c>
    </row>
    <row r="1263">
      <c r="A1263">
        <f>INDEX(resultados!$A$2:$ZZ$2614, 1257, MATCH($B$1, resultados!$A$1:$ZZ$1, 0))</f>
        <v/>
      </c>
      <c r="B1263">
        <f>INDEX(resultados!$A$2:$ZZ$2614, 1257, MATCH($B$2, resultados!$A$1:$ZZ$1, 0))</f>
        <v/>
      </c>
      <c r="C1263">
        <f>INDEX(resultados!$A$2:$ZZ$2614, 1257, MATCH($B$3, resultados!$A$1:$ZZ$1, 0))</f>
        <v/>
      </c>
    </row>
    <row r="1264">
      <c r="A1264">
        <f>INDEX(resultados!$A$2:$ZZ$2614, 1258, MATCH($B$1, resultados!$A$1:$ZZ$1, 0))</f>
        <v/>
      </c>
      <c r="B1264">
        <f>INDEX(resultados!$A$2:$ZZ$2614, 1258, MATCH($B$2, resultados!$A$1:$ZZ$1, 0))</f>
        <v/>
      </c>
      <c r="C1264">
        <f>INDEX(resultados!$A$2:$ZZ$2614, 1258, MATCH($B$3, resultados!$A$1:$ZZ$1, 0))</f>
        <v/>
      </c>
    </row>
    <row r="1265">
      <c r="A1265">
        <f>INDEX(resultados!$A$2:$ZZ$2614, 1259, MATCH($B$1, resultados!$A$1:$ZZ$1, 0))</f>
        <v/>
      </c>
      <c r="B1265">
        <f>INDEX(resultados!$A$2:$ZZ$2614, 1259, MATCH($B$2, resultados!$A$1:$ZZ$1, 0))</f>
        <v/>
      </c>
      <c r="C1265">
        <f>INDEX(resultados!$A$2:$ZZ$2614, 1259, MATCH($B$3, resultados!$A$1:$ZZ$1, 0))</f>
        <v/>
      </c>
    </row>
    <row r="1266">
      <c r="A1266">
        <f>INDEX(resultados!$A$2:$ZZ$2614, 1260, MATCH($B$1, resultados!$A$1:$ZZ$1, 0))</f>
        <v/>
      </c>
      <c r="B1266">
        <f>INDEX(resultados!$A$2:$ZZ$2614, 1260, MATCH($B$2, resultados!$A$1:$ZZ$1, 0))</f>
        <v/>
      </c>
      <c r="C1266">
        <f>INDEX(resultados!$A$2:$ZZ$2614, 1260, MATCH($B$3, resultados!$A$1:$ZZ$1, 0))</f>
        <v/>
      </c>
    </row>
    <row r="1267">
      <c r="A1267">
        <f>INDEX(resultados!$A$2:$ZZ$2614, 1261, MATCH($B$1, resultados!$A$1:$ZZ$1, 0))</f>
        <v/>
      </c>
      <c r="B1267">
        <f>INDEX(resultados!$A$2:$ZZ$2614, 1261, MATCH($B$2, resultados!$A$1:$ZZ$1, 0))</f>
        <v/>
      </c>
      <c r="C1267">
        <f>INDEX(resultados!$A$2:$ZZ$2614, 1261, MATCH($B$3, resultados!$A$1:$ZZ$1, 0))</f>
        <v/>
      </c>
    </row>
    <row r="1268">
      <c r="A1268">
        <f>INDEX(resultados!$A$2:$ZZ$2614, 1262, MATCH($B$1, resultados!$A$1:$ZZ$1, 0))</f>
        <v/>
      </c>
      <c r="B1268">
        <f>INDEX(resultados!$A$2:$ZZ$2614, 1262, MATCH($B$2, resultados!$A$1:$ZZ$1, 0))</f>
        <v/>
      </c>
      <c r="C1268">
        <f>INDEX(resultados!$A$2:$ZZ$2614, 1262, MATCH($B$3, resultados!$A$1:$ZZ$1, 0))</f>
        <v/>
      </c>
    </row>
    <row r="1269">
      <c r="A1269">
        <f>INDEX(resultados!$A$2:$ZZ$2614, 1263, MATCH($B$1, resultados!$A$1:$ZZ$1, 0))</f>
        <v/>
      </c>
      <c r="B1269">
        <f>INDEX(resultados!$A$2:$ZZ$2614, 1263, MATCH($B$2, resultados!$A$1:$ZZ$1, 0))</f>
        <v/>
      </c>
      <c r="C1269">
        <f>INDEX(resultados!$A$2:$ZZ$2614, 1263, MATCH($B$3, resultados!$A$1:$ZZ$1, 0))</f>
        <v/>
      </c>
    </row>
    <row r="1270">
      <c r="A1270">
        <f>INDEX(resultados!$A$2:$ZZ$2614, 1264, MATCH($B$1, resultados!$A$1:$ZZ$1, 0))</f>
        <v/>
      </c>
      <c r="B1270">
        <f>INDEX(resultados!$A$2:$ZZ$2614, 1264, MATCH($B$2, resultados!$A$1:$ZZ$1, 0))</f>
        <v/>
      </c>
      <c r="C1270">
        <f>INDEX(resultados!$A$2:$ZZ$2614, 1264, MATCH($B$3, resultados!$A$1:$ZZ$1, 0))</f>
        <v/>
      </c>
    </row>
    <row r="1271">
      <c r="A1271">
        <f>INDEX(resultados!$A$2:$ZZ$2614, 1265, MATCH($B$1, resultados!$A$1:$ZZ$1, 0))</f>
        <v/>
      </c>
      <c r="B1271">
        <f>INDEX(resultados!$A$2:$ZZ$2614, 1265, MATCH($B$2, resultados!$A$1:$ZZ$1, 0))</f>
        <v/>
      </c>
      <c r="C1271">
        <f>INDEX(resultados!$A$2:$ZZ$2614, 1265, MATCH($B$3, resultados!$A$1:$ZZ$1, 0))</f>
        <v/>
      </c>
    </row>
    <row r="1272">
      <c r="A1272">
        <f>INDEX(resultados!$A$2:$ZZ$2614, 1266, MATCH($B$1, resultados!$A$1:$ZZ$1, 0))</f>
        <v/>
      </c>
      <c r="B1272">
        <f>INDEX(resultados!$A$2:$ZZ$2614, 1266, MATCH($B$2, resultados!$A$1:$ZZ$1, 0))</f>
        <v/>
      </c>
      <c r="C1272">
        <f>INDEX(resultados!$A$2:$ZZ$2614, 1266, MATCH($B$3, resultados!$A$1:$ZZ$1, 0))</f>
        <v/>
      </c>
    </row>
    <row r="1273">
      <c r="A1273">
        <f>INDEX(resultados!$A$2:$ZZ$2614, 1267, MATCH($B$1, resultados!$A$1:$ZZ$1, 0))</f>
        <v/>
      </c>
      <c r="B1273">
        <f>INDEX(resultados!$A$2:$ZZ$2614, 1267, MATCH($B$2, resultados!$A$1:$ZZ$1, 0))</f>
        <v/>
      </c>
      <c r="C1273">
        <f>INDEX(resultados!$A$2:$ZZ$2614, 1267, MATCH($B$3, resultados!$A$1:$ZZ$1, 0))</f>
        <v/>
      </c>
    </row>
    <row r="1274">
      <c r="A1274">
        <f>INDEX(resultados!$A$2:$ZZ$2614, 1268, MATCH($B$1, resultados!$A$1:$ZZ$1, 0))</f>
        <v/>
      </c>
      <c r="B1274">
        <f>INDEX(resultados!$A$2:$ZZ$2614, 1268, MATCH($B$2, resultados!$A$1:$ZZ$1, 0))</f>
        <v/>
      </c>
      <c r="C1274">
        <f>INDEX(resultados!$A$2:$ZZ$2614, 1268, MATCH($B$3, resultados!$A$1:$ZZ$1, 0))</f>
        <v/>
      </c>
    </row>
    <row r="1275">
      <c r="A1275">
        <f>INDEX(resultados!$A$2:$ZZ$2614, 1269, MATCH($B$1, resultados!$A$1:$ZZ$1, 0))</f>
        <v/>
      </c>
      <c r="B1275">
        <f>INDEX(resultados!$A$2:$ZZ$2614, 1269, MATCH($B$2, resultados!$A$1:$ZZ$1, 0))</f>
        <v/>
      </c>
      <c r="C1275">
        <f>INDEX(resultados!$A$2:$ZZ$2614, 1269, MATCH($B$3, resultados!$A$1:$ZZ$1, 0))</f>
        <v/>
      </c>
    </row>
    <row r="1276">
      <c r="A1276">
        <f>INDEX(resultados!$A$2:$ZZ$2614, 1270, MATCH($B$1, resultados!$A$1:$ZZ$1, 0))</f>
        <v/>
      </c>
      <c r="B1276">
        <f>INDEX(resultados!$A$2:$ZZ$2614, 1270, MATCH($B$2, resultados!$A$1:$ZZ$1, 0))</f>
        <v/>
      </c>
      <c r="C1276">
        <f>INDEX(resultados!$A$2:$ZZ$2614, 1270, MATCH($B$3, resultados!$A$1:$ZZ$1, 0))</f>
        <v/>
      </c>
    </row>
    <row r="1277">
      <c r="A1277">
        <f>INDEX(resultados!$A$2:$ZZ$2614, 1271, MATCH($B$1, resultados!$A$1:$ZZ$1, 0))</f>
        <v/>
      </c>
      <c r="B1277">
        <f>INDEX(resultados!$A$2:$ZZ$2614, 1271, MATCH($B$2, resultados!$A$1:$ZZ$1, 0))</f>
        <v/>
      </c>
      <c r="C1277">
        <f>INDEX(resultados!$A$2:$ZZ$2614, 1271, MATCH($B$3, resultados!$A$1:$ZZ$1, 0))</f>
        <v/>
      </c>
    </row>
    <row r="1278">
      <c r="A1278">
        <f>INDEX(resultados!$A$2:$ZZ$2614, 1272, MATCH($B$1, resultados!$A$1:$ZZ$1, 0))</f>
        <v/>
      </c>
      <c r="B1278">
        <f>INDEX(resultados!$A$2:$ZZ$2614, 1272, MATCH($B$2, resultados!$A$1:$ZZ$1, 0))</f>
        <v/>
      </c>
      <c r="C1278">
        <f>INDEX(resultados!$A$2:$ZZ$2614, 1272, MATCH($B$3, resultados!$A$1:$ZZ$1, 0))</f>
        <v/>
      </c>
    </row>
    <row r="1279">
      <c r="A1279">
        <f>INDEX(resultados!$A$2:$ZZ$2614, 1273, MATCH($B$1, resultados!$A$1:$ZZ$1, 0))</f>
        <v/>
      </c>
      <c r="B1279">
        <f>INDEX(resultados!$A$2:$ZZ$2614, 1273, MATCH($B$2, resultados!$A$1:$ZZ$1, 0))</f>
        <v/>
      </c>
      <c r="C1279">
        <f>INDEX(resultados!$A$2:$ZZ$2614, 1273, MATCH($B$3, resultados!$A$1:$ZZ$1, 0))</f>
        <v/>
      </c>
    </row>
    <row r="1280">
      <c r="A1280">
        <f>INDEX(resultados!$A$2:$ZZ$2614, 1274, MATCH($B$1, resultados!$A$1:$ZZ$1, 0))</f>
        <v/>
      </c>
      <c r="B1280">
        <f>INDEX(resultados!$A$2:$ZZ$2614, 1274, MATCH($B$2, resultados!$A$1:$ZZ$1, 0))</f>
        <v/>
      </c>
      <c r="C1280">
        <f>INDEX(resultados!$A$2:$ZZ$2614, 1274, MATCH($B$3, resultados!$A$1:$ZZ$1, 0))</f>
        <v/>
      </c>
    </row>
    <row r="1281">
      <c r="A1281">
        <f>INDEX(resultados!$A$2:$ZZ$2614, 1275, MATCH($B$1, resultados!$A$1:$ZZ$1, 0))</f>
        <v/>
      </c>
      <c r="B1281">
        <f>INDEX(resultados!$A$2:$ZZ$2614, 1275, MATCH($B$2, resultados!$A$1:$ZZ$1, 0))</f>
        <v/>
      </c>
      <c r="C1281">
        <f>INDEX(resultados!$A$2:$ZZ$2614, 1275, MATCH($B$3, resultados!$A$1:$ZZ$1, 0))</f>
        <v/>
      </c>
    </row>
    <row r="1282">
      <c r="A1282">
        <f>INDEX(resultados!$A$2:$ZZ$2614, 1276, MATCH($B$1, resultados!$A$1:$ZZ$1, 0))</f>
        <v/>
      </c>
      <c r="B1282">
        <f>INDEX(resultados!$A$2:$ZZ$2614, 1276, MATCH($B$2, resultados!$A$1:$ZZ$1, 0))</f>
        <v/>
      </c>
      <c r="C1282">
        <f>INDEX(resultados!$A$2:$ZZ$2614, 1276, MATCH($B$3, resultados!$A$1:$ZZ$1, 0))</f>
        <v/>
      </c>
    </row>
    <row r="1283">
      <c r="A1283">
        <f>INDEX(resultados!$A$2:$ZZ$2614, 1277, MATCH($B$1, resultados!$A$1:$ZZ$1, 0))</f>
        <v/>
      </c>
      <c r="B1283">
        <f>INDEX(resultados!$A$2:$ZZ$2614, 1277, MATCH($B$2, resultados!$A$1:$ZZ$1, 0))</f>
        <v/>
      </c>
      <c r="C1283">
        <f>INDEX(resultados!$A$2:$ZZ$2614, 1277, MATCH($B$3, resultados!$A$1:$ZZ$1, 0))</f>
        <v/>
      </c>
    </row>
    <row r="1284">
      <c r="A1284">
        <f>INDEX(resultados!$A$2:$ZZ$2614, 1278, MATCH($B$1, resultados!$A$1:$ZZ$1, 0))</f>
        <v/>
      </c>
      <c r="B1284">
        <f>INDEX(resultados!$A$2:$ZZ$2614, 1278, MATCH($B$2, resultados!$A$1:$ZZ$1, 0))</f>
        <v/>
      </c>
      <c r="C1284">
        <f>INDEX(resultados!$A$2:$ZZ$2614, 1278, MATCH($B$3, resultados!$A$1:$ZZ$1, 0))</f>
        <v/>
      </c>
    </row>
    <row r="1285">
      <c r="A1285">
        <f>INDEX(resultados!$A$2:$ZZ$2614, 1279, MATCH($B$1, resultados!$A$1:$ZZ$1, 0))</f>
        <v/>
      </c>
      <c r="B1285">
        <f>INDEX(resultados!$A$2:$ZZ$2614, 1279, MATCH($B$2, resultados!$A$1:$ZZ$1, 0))</f>
        <v/>
      </c>
      <c r="C1285">
        <f>INDEX(resultados!$A$2:$ZZ$2614, 1279, MATCH($B$3, resultados!$A$1:$ZZ$1, 0))</f>
        <v/>
      </c>
    </row>
    <row r="1286">
      <c r="A1286">
        <f>INDEX(resultados!$A$2:$ZZ$2614, 1280, MATCH($B$1, resultados!$A$1:$ZZ$1, 0))</f>
        <v/>
      </c>
      <c r="B1286">
        <f>INDEX(resultados!$A$2:$ZZ$2614, 1280, MATCH($B$2, resultados!$A$1:$ZZ$1, 0))</f>
        <v/>
      </c>
      <c r="C1286">
        <f>INDEX(resultados!$A$2:$ZZ$2614, 1280, MATCH($B$3, resultados!$A$1:$ZZ$1, 0))</f>
        <v/>
      </c>
    </row>
    <row r="1287">
      <c r="A1287">
        <f>INDEX(resultados!$A$2:$ZZ$2614, 1281, MATCH($B$1, resultados!$A$1:$ZZ$1, 0))</f>
        <v/>
      </c>
      <c r="B1287">
        <f>INDEX(resultados!$A$2:$ZZ$2614, 1281, MATCH($B$2, resultados!$A$1:$ZZ$1, 0))</f>
        <v/>
      </c>
      <c r="C1287">
        <f>INDEX(resultados!$A$2:$ZZ$2614, 1281, MATCH($B$3, resultados!$A$1:$ZZ$1, 0))</f>
        <v/>
      </c>
    </row>
    <row r="1288">
      <c r="A1288">
        <f>INDEX(resultados!$A$2:$ZZ$2614, 1282, MATCH($B$1, resultados!$A$1:$ZZ$1, 0))</f>
        <v/>
      </c>
      <c r="B1288">
        <f>INDEX(resultados!$A$2:$ZZ$2614, 1282, MATCH($B$2, resultados!$A$1:$ZZ$1, 0))</f>
        <v/>
      </c>
      <c r="C1288">
        <f>INDEX(resultados!$A$2:$ZZ$2614, 1282, MATCH($B$3, resultados!$A$1:$ZZ$1, 0))</f>
        <v/>
      </c>
    </row>
    <row r="1289">
      <c r="A1289">
        <f>INDEX(resultados!$A$2:$ZZ$2614, 1283, MATCH($B$1, resultados!$A$1:$ZZ$1, 0))</f>
        <v/>
      </c>
      <c r="B1289">
        <f>INDEX(resultados!$A$2:$ZZ$2614, 1283, MATCH($B$2, resultados!$A$1:$ZZ$1, 0))</f>
        <v/>
      </c>
      <c r="C1289">
        <f>INDEX(resultados!$A$2:$ZZ$2614, 1283, MATCH($B$3, resultados!$A$1:$ZZ$1, 0))</f>
        <v/>
      </c>
    </row>
    <row r="1290">
      <c r="A1290">
        <f>INDEX(resultados!$A$2:$ZZ$2614, 1284, MATCH($B$1, resultados!$A$1:$ZZ$1, 0))</f>
        <v/>
      </c>
      <c r="B1290">
        <f>INDEX(resultados!$A$2:$ZZ$2614, 1284, MATCH($B$2, resultados!$A$1:$ZZ$1, 0))</f>
        <v/>
      </c>
      <c r="C1290">
        <f>INDEX(resultados!$A$2:$ZZ$2614, 1284, MATCH($B$3, resultados!$A$1:$ZZ$1, 0))</f>
        <v/>
      </c>
    </row>
    <row r="1291">
      <c r="A1291">
        <f>INDEX(resultados!$A$2:$ZZ$2614, 1285, MATCH($B$1, resultados!$A$1:$ZZ$1, 0))</f>
        <v/>
      </c>
      <c r="B1291">
        <f>INDEX(resultados!$A$2:$ZZ$2614, 1285, MATCH($B$2, resultados!$A$1:$ZZ$1, 0))</f>
        <v/>
      </c>
      <c r="C1291">
        <f>INDEX(resultados!$A$2:$ZZ$2614, 1285, MATCH($B$3, resultados!$A$1:$ZZ$1, 0))</f>
        <v/>
      </c>
    </row>
    <row r="1292">
      <c r="A1292">
        <f>INDEX(resultados!$A$2:$ZZ$2614, 1286, MATCH($B$1, resultados!$A$1:$ZZ$1, 0))</f>
        <v/>
      </c>
      <c r="B1292">
        <f>INDEX(resultados!$A$2:$ZZ$2614, 1286, MATCH($B$2, resultados!$A$1:$ZZ$1, 0))</f>
        <v/>
      </c>
      <c r="C1292">
        <f>INDEX(resultados!$A$2:$ZZ$2614, 1286, MATCH($B$3, resultados!$A$1:$ZZ$1, 0))</f>
        <v/>
      </c>
    </row>
    <row r="1293">
      <c r="A1293">
        <f>INDEX(resultados!$A$2:$ZZ$2614, 1287, MATCH($B$1, resultados!$A$1:$ZZ$1, 0))</f>
        <v/>
      </c>
      <c r="B1293">
        <f>INDEX(resultados!$A$2:$ZZ$2614, 1287, MATCH($B$2, resultados!$A$1:$ZZ$1, 0))</f>
        <v/>
      </c>
      <c r="C1293">
        <f>INDEX(resultados!$A$2:$ZZ$2614, 1287, MATCH($B$3, resultados!$A$1:$ZZ$1, 0))</f>
        <v/>
      </c>
    </row>
    <row r="1294">
      <c r="A1294">
        <f>INDEX(resultados!$A$2:$ZZ$2614, 1288, MATCH($B$1, resultados!$A$1:$ZZ$1, 0))</f>
        <v/>
      </c>
      <c r="B1294">
        <f>INDEX(resultados!$A$2:$ZZ$2614, 1288, MATCH($B$2, resultados!$A$1:$ZZ$1, 0))</f>
        <v/>
      </c>
      <c r="C1294">
        <f>INDEX(resultados!$A$2:$ZZ$2614, 1288, MATCH($B$3, resultados!$A$1:$ZZ$1, 0))</f>
        <v/>
      </c>
    </row>
    <row r="1295">
      <c r="A1295">
        <f>INDEX(resultados!$A$2:$ZZ$2614, 1289, MATCH($B$1, resultados!$A$1:$ZZ$1, 0))</f>
        <v/>
      </c>
      <c r="B1295">
        <f>INDEX(resultados!$A$2:$ZZ$2614, 1289, MATCH($B$2, resultados!$A$1:$ZZ$1, 0))</f>
        <v/>
      </c>
      <c r="C1295">
        <f>INDEX(resultados!$A$2:$ZZ$2614, 1289, MATCH($B$3, resultados!$A$1:$ZZ$1, 0))</f>
        <v/>
      </c>
    </row>
    <row r="1296">
      <c r="A1296">
        <f>INDEX(resultados!$A$2:$ZZ$2614, 1290, MATCH($B$1, resultados!$A$1:$ZZ$1, 0))</f>
        <v/>
      </c>
      <c r="B1296">
        <f>INDEX(resultados!$A$2:$ZZ$2614, 1290, MATCH($B$2, resultados!$A$1:$ZZ$1, 0))</f>
        <v/>
      </c>
      <c r="C1296">
        <f>INDEX(resultados!$A$2:$ZZ$2614, 1290, MATCH($B$3, resultados!$A$1:$ZZ$1, 0))</f>
        <v/>
      </c>
    </row>
    <row r="1297">
      <c r="A1297">
        <f>INDEX(resultados!$A$2:$ZZ$2614, 1291, MATCH($B$1, resultados!$A$1:$ZZ$1, 0))</f>
        <v/>
      </c>
      <c r="B1297">
        <f>INDEX(resultados!$A$2:$ZZ$2614, 1291, MATCH($B$2, resultados!$A$1:$ZZ$1, 0))</f>
        <v/>
      </c>
      <c r="C1297">
        <f>INDEX(resultados!$A$2:$ZZ$2614, 1291, MATCH($B$3, resultados!$A$1:$ZZ$1, 0))</f>
        <v/>
      </c>
    </row>
    <row r="1298">
      <c r="A1298">
        <f>INDEX(resultados!$A$2:$ZZ$2614, 1292, MATCH($B$1, resultados!$A$1:$ZZ$1, 0))</f>
        <v/>
      </c>
      <c r="B1298">
        <f>INDEX(resultados!$A$2:$ZZ$2614, 1292, MATCH($B$2, resultados!$A$1:$ZZ$1, 0))</f>
        <v/>
      </c>
      <c r="C1298">
        <f>INDEX(resultados!$A$2:$ZZ$2614, 1292, MATCH($B$3, resultados!$A$1:$ZZ$1, 0))</f>
        <v/>
      </c>
    </row>
    <row r="1299">
      <c r="A1299">
        <f>INDEX(resultados!$A$2:$ZZ$2614, 1293, MATCH($B$1, resultados!$A$1:$ZZ$1, 0))</f>
        <v/>
      </c>
      <c r="B1299">
        <f>INDEX(resultados!$A$2:$ZZ$2614, 1293, MATCH($B$2, resultados!$A$1:$ZZ$1, 0))</f>
        <v/>
      </c>
      <c r="C1299">
        <f>INDEX(resultados!$A$2:$ZZ$2614, 1293, MATCH($B$3, resultados!$A$1:$ZZ$1, 0))</f>
        <v/>
      </c>
    </row>
    <row r="1300">
      <c r="A1300">
        <f>INDEX(resultados!$A$2:$ZZ$2614, 1294, MATCH($B$1, resultados!$A$1:$ZZ$1, 0))</f>
        <v/>
      </c>
      <c r="B1300">
        <f>INDEX(resultados!$A$2:$ZZ$2614, 1294, MATCH($B$2, resultados!$A$1:$ZZ$1, 0))</f>
        <v/>
      </c>
      <c r="C1300">
        <f>INDEX(resultados!$A$2:$ZZ$2614, 1294, MATCH($B$3, resultados!$A$1:$ZZ$1, 0))</f>
        <v/>
      </c>
    </row>
    <row r="1301">
      <c r="A1301">
        <f>INDEX(resultados!$A$2:$ZZ$2614, 1295, MATCH($B$1, resultados!$A$1:$ZZ$1, 0))</f>
        <v/>
      </c>
      <c r="B1301">
        <f>INDEX(resultados!$A$2:$ZZ$2614, 1295, MATCH($B$2, resultados!$A$1:$ZZ$1, 0))</f>
        <v/>
      </c>
      <c r="C1301">
        <f>INDEX(resultados!$A$2:$ZZ$2614, 1295, MATCH($B$3, resultados!$A$1:$ZZ$1, 0))</f>
        <v/>
      </c>
    </row>
    <row r="1302">
      <c r="A1302">
        <f>INDEX(resultados!$A$2:$ZZ$2614, 1296, MATCH($B$1, resultados!$A$1:$ZZ$1, 0))</f>
        <v/>
      </c>
      <c r="B1302">
        <f>INDEX(resultados!$A$2:$ZZ$2614, 1296, MATCH($B$2, resultados!$A$1:$ZZ$1, 0))</f>
        <v/>
      </c>
      <c r="C1302">
        <f>INDEX(resultados!$A$2:$ZZ$2614, 1296, MATCH($B$3, resultados!$A$1:$ZZ$1, 0))</f>
        <v/>
      </c>
    </row>
    <row r="1303">
      <c r="A1303">
        <f>INDEX(resultados!$A$2:$ZZ$2614, 1297, MATCH($B$1, resultados!$A$1:$ZZ$1, 0))</f>
        <v/>
      </c>
      <c r="B1303">
        <f>INDEX(resultados!$A$2:$ZZ$2614, 1297, MATCH($B$2, resultados!$A$1:$ZZ$1, 0))</f>
        <v/>
      </c>
      <c r="C1303">
        <f>INDEX(resultados!$A$2:$ZZ$2614, 1297, MATCH($B$3, resultados!$A$1:$ZZ$1, 0))</f>
        <v/>
      </c>
    </row>
    <row r="1304">
      <c r="A1304">
        <f>INDEX(resultados!$A$2:$ZZ$2614, 1298, MATCH($B$1, resultados!$A$1:$ZZ$1, 0))</f>
        <v/>
      </c>
      <c r="B1304">
        <f>INDEX(resultados!$A$2:$ZZ$2614, 1298, MATCH($B$2, resultados!$A$1:$ZZ$1, 0))</f>
        <v/>
      </c>
      <c r="C1304">
        <f>INDEX(resultados!$A$2:$ZZ$2614, 1298, MATCH($B$3, resultados!$A$1:$ZZ$1, 0))</f>
        <v/>
      </c>
    </row>
    <row r="1305">
      <c r="A1305">
        <f>INDEX(resultados!$A$2:$ZZ$2614, 1299, MATCH($B$1, resultados!$A$1:$ZZ$1, 0))</f>
        <v/>
      </c>
      <c r="B1305">
        <f>INDEX(resultados!$A$2:$ZZ$2614, 1299, MATCH($B$2, resultados!$A$1:$ZZ$1, 0))</f>
        <v/>
      </c>
      <c r="C1305">
        <f>INDEX(resultados!$A$2:$ZZ$2614, 1299, MATCH($B$3, resultados!$A$1:$ZZ$1, 0))</f>
        <v/>
      </c>
    </row>
    <row r="1306">
      <c r="A1306">
        <f>INDEX(resultados!$A$2:$ZZ$2614, 1300, MATCH($B$1, resultados!$A$1:$ZZ$1, 0))</f>
        <v/>
      </c>
      <c r="B1306">
        <f>INDEX(resultados!$A$2:$ZZ$2614, 1300, MATCH($B$2, resultados!$A$1:$ZZ$1, 0))</f>
        <v/>
      </c>
      <c r="C1306">
        <f>INDEX(resultados!$A$2:$ZZ$2614, 1300, MATCH($B$3, resultados!$A$1:$ZZ$1, 0))</f>
        <v/>
      </c>
    </row>
    <row r="1307">
      <c r="A1307">
        <f>INDEX(resultados!$A$2:$ZZ$2614, 1301, MATCH($B$1, resultados!$A$1:$ZZ$1, 0))</f>
        <v/>
      </c>
      <c r="B1307">
        <f>INDEX(resultados!$A$2:$ZZ$2614, 1301, MATCH($B$2, resultados!$A$1:$ZZ$1, 0))</f>
        <v/>
      </c>
      <c r="C1307">
        <f>INDEX(resultados!$A$2:$ZZ$2614, 1301, MATCH($B$3, resultados!$A$1:$ZZ$1, 0))</f>
        <v/>
      </c>
    </row>
    <row r="1308">
      <c r="A1308">
        <f>INDEX(resultados!$A$2:$ZZ$2614, 1302, MATCH($B$1, resultados!$A$1:$ZZ$1, 0))</f>
        <v/>
      </c>
      <c r="B1308">
        <f>INDEX(resultados!$A$2:$ZZ$2614, 1302, MATCH($B$2, resultados!$A$1:$ZZ$1, 0))</f>
        <v/>
      </c>
      <c r="C1308">
        <f>INDEX(resultados!$A$2:$ZZ$2614, 1302, MATCH($B$3, resultados!$A$1:$ZZ$1, 0))</f>
        <v/>
      </c>
    </row>
    <row r="1309">
      <c r="A1309">
        <f>INDEX(resultados!$A$2:$ZZ$2614, 1303, MATCH($B$1, resultados!$A$1:$ZZ$1, 0))</f>
        <v/>
      </c>
      <c r="B1309">
        <f>INDEX(resultados!$A$2:$ZZ$2614, 1303, MATCH($B$2, resultados!$A$1:$ZZ$1, 0))</f>
        <v/>
      </c>
      <c r="C1309">
        <f>INDEX(resultados!$A$2:$ZZ$2614, 1303, MATCH($B$3, resultados!$A$1:$ZZ$1, 0))</f>
        <v/>
      </c>
    </row>
    <row r="1310">
      <c r="A1310">
        <f>INDEX(resultados!$A$2:$ZZ$2614, 1304, MATCH($B$1, resultados!$A$1:$ZZ$1, 0))</f>
        <v/>
      </c>
      <c r="B1310">
        <f>INDEX(resultados!$A$2:$ZZ$2614, 1304, MATCH($B$2, resultados!$A$1:$ZZ$1, 0))</f>
        <v/>
      </c>
      <c r="C1310">
        <f>INDEX(resultados!$A$2:$ZZ$2614, 1304, MATCH($B$3, resultados!$A$1:$ZZ$1, 0))</f>
        <v/>
      </c>
    </row>
    <row r="1311">
      <c r="A1311">
        <f>INDEX(resultados!$A$2:$ZZ$2614, 1305, MATCH($B$1, resultados!$A$1:$ZZ$1, 0))</f>
        <v/>
      </c>
      <c r="B1311">
        <f>INDEX(resultados!$A$2:$ZZ$2614, 1305, MATCH($B$2, resultados!$A$1:$ZZ$1, 0))</f>
        <v/>
      </c>
      <c r="C1311">
        <f>INDEX(resultados!$A$2:$ZZ$2614, 1305, MATCH($B$3, resultados!$A$1:$ZZ$1, 0))</f>
        <v/>
      </c>
    </row>
    <row r="1312">
      <c r="A1312">
        <f>INDEX(resultados!$A$2:$ZZ$2614, 1306, MATCH($B$1, resultados!$A$1:$ZZ$1, 0))</f>
        <v/>
      </c>
      <c r="B1312">
        <f>INDEX(resultados!$A$2:$ZZ$2614, 1306, MATCH($B$2, resultados!$A$1:$ZZ$1, 0))</f>
        <v/>
      </c>
      <c r="C1312">
        <f>INDEX(resultados!$A$2:$ZZ$2614, 1306, MATCH($B$3, resultados!$A$1:$ZZ$1, 0))</f>
        <v/>
      </c>
    </row>
    <row r="1313">
      <c r="A1313">
        <f>INDEX(resultados!$A$2:$ZZ$2614, 1307, MATCH($B$1, resultados!$A$1:$ZZ$1, 0))</f>
        <v/>
      </c>
      <c r="B1313">
        <f>INDEX(resultados!$A$2:$ZZ$2614, 1307, MATCH($B$2, resultados!$A$1:$ZZ$1, 0))</f>
        <v/>
      </c>
      <c r="C1313">
        <f>INDEX(resultados!$A$2:$ZZ$2614, 1307, MATCH($B$3, resultados!$A$1:$ZZ$1, 0))</f>
        <v/>
      </c>
    </row>
    <row r="1314">
      <c r="A1314">
        <f>INDEX(resultados!$A$2:$ZZ$2614, 1308, MATCH($B$1, resultados!$A$1:$ZZ$1, 0))</f>
        <v/>
      </c>
      <c r="B1314">
        <f>INDEX(resultados!$A$2:$ZZ$2614, 1308, MATCH($B$2, resultados!$A$1:$ZZ$1, 0))</f>
        <v/>
      </c>
      <c r="C1314">
        <f>INDEX(resultados!$A$2:$ZZ$2614, 1308, MATCH($B$3, resultados!$A$1:$ZZ$1, 0))</f>
        <v/>
      </c>
    </row>
    <row r="1315">
      <c r="A1315">
        <f>INDEX(resultados!$A$2:$ZZ$2614, 1309, MATCH($B$1, resultados!$A$1:$ZZ$1, 0))</f>
        <v/>
      </c>
      <c r="B1315">
        <f>INDEX(resultados!$A$2:$ZZ$2614, 1309, MATCH($B$2, resultados!$A$1:$ZZ$1, 0))</f>
        <v/>
      </c>
      <c r="C1315">
        <f>INDEX(resultados!$A$2:$ZZ$2614, 1309, MATCH($B$3, resultados!$A$1:$ZZ$1, 0))</f>
        <v/>
      </c>
    </row>
    <row r="1316">
      <c r="A1316">
        <f>INDEX(resultados!$A$2:$ZZ$2614, 1310, MATCH($B$1, resultados!$A$1:$ZZ$1, 0))</f>
        <v/>
      </c>
      <c r="B1316">
        <f>INDEX(resultados!$A$2:$ZZ$2614, 1310, MATCH($B$2, resultados!$A$1:$ZZ$1, 0))</f>
        <v/>
      </c>
      <c r="C1316">
        <f>INDEX(resultados!$A$2:$ZZ$2614, 1310, MATCH($B$3, resultados!$A$1:$ZZ$1, 0))</f>
        <v/>
      </c>
    </row>
    <row r="1317">
      <c r="A1317">
        <f>INDEX(resultados!$A$2:$ZZ$2614, 1311, MATCH($B$1, resultados!$A$1:$ZZ$1, 0))</f>
        <v/>
      </c>
      <c r="B1317">
        <f>INDEX(resultados!$A$2:$ZZ$2614, 1311, MATCH($B$2, resultados!$A$1:$ZZ$1, 0))</f>
        <v/>
      </c>
      <c r="C1317">
        <f>INDEX(resultados!$A$2:$ZZ$2614, 1311, MATCH($B$3, resultados!$A$1:$ZZ$1, 0))</f>
        <v/>
      </c>
    </row>
    <row r="1318">
      <c r="A1318">
        <f>INDEX(resultados!$A$2:$ZZ$2614, 1312, MATCH($B$1, resultados!$A$1:$ZZ$1, 0))</f>
        <v/>
      </c>
      <c r="B1318">
        <f>INDEX(resultados!$A$2:$ZZ$2614, 1312, MATCH($B$2, resultados!$A$1:$ZZ$1, 0))</f>
        <v/>
      </c>
      <c r="C1318">
        <f>INDEX(resultados!$A$2:$ZZ$2614, 1312, MATCH($B$3, resultados!$A$1:$ZZ$1, 0))</f>
        <v/>
      </c>
    </row>
    <row r="1319">
      <c r="A1319">
        <f>INDEX(resultados!$A$2:$ZZ$2614, 1313, MATCH($B$1, resultados!$A$1:$ZZ$1, 0))</f>
        <v/>
      </c>
      <c r="B1319">
        <f>INDEX(resultados!$A$2:$ZZ$2614, 1313, MATCH($B$2, resultados!$A$1:$ZZ$1, 0))</f>
        <v/>
      </c>
      <c r="C1319">
        <f>INDEX(resultados!$A$2:$ZZ$2614, 1313, MATCH($B$3, resultados!$A$1:$ZZ$1, 0))</f>
        <v/>
      </c>
    </row>
    <row r="1320">
      <c r="A1320">
        <f>INDEX(resultados!$A$2:$ZZ$2614, 1314, MATCH($B$1, resultados!$A$1:$ZZ$1, 0))</f>
        <v/>
      </c>
      <c r="B1320">
        <f>INDEX(resultados!$A$2:$ZZ$2614, 1314, MATCH($B$2, resultados!$A$1:$ZZ$1, 0))</f>
        <v/>
      </c>
      <c r="C1320">
        <f>INDEX(resultados!$A$2:$ZZ$2614, 1314, MATCH($B$3, resultados!$A$1:$ZZ$1, 0))</f>
        <v/>
      </c>
    </row>
    <row r="1321">
      <c r="A1321">
        <f>INDEX(resultados!$A$2:$ZZ$2614, 1315, MATCH($B$1, resultados!$A$1:$ZZ$1, 0))</f>
        <v/>
      </c>
      <c r="B1321">
        <f>INDEX(resultados!$A$2:$ZZ$2614, 1315, MATCH($B$2, resultados!$A$1:$ZZ$1, 0))</f>
        <v/>
      </c>
      <c r="C1321">
        <f>INDEX(resultados!$A$2:$ZZ$2614, 1315, MATCH($B$3, resultados!$A$1:$ZZ$1, 0))</f>
        <v/>
      </c>
    </row>
    <row r="1322">
      <c r="A1322">
        <f>INDEX(resultados!$A$2:$ZZ$2614, 1316, MATCH($B$1, resultados!$A$1:$ZZ$1, 0))</f>
        <v/>
      </c>
      <c r="B1322">
        <f>INDEX(resultados!$A$2:$ZZ$2614, 1316, MATCH($B$2, resultados!$A$1:$ZZ$1, 0))</f>
        <v/>
      </c>
      <c r="C1322">
        <f>INDEX(resultados!$A$2:$ZZ$2614, 1316, MATCH($B$3, resultados!$A$1:$ZZ$1, 0))</f>
        <v/>
      </c>
    </row>
    <row r="1323">
      <c r="A1323">
        <f>INDEX(resultados!$A$2:$ZZ$2614, 1317, MATCH($B$1, resultados!$A$1:$ZZ$1, 0))</f>
        <v/>
      </c>
      <c r="B1323">
        <f>INDEX(resultados!$A$2:$ZZ$2614, 1317, MATCH($B$2, resultados!$A$1:$ZZ$1, 0))</f>
        <v/>
      </c>
      <c r="C1323">
        <f>INDEX(resultados!$A$2:$ZZ$2614, 1317, MATCH($B$3, resultados!$A$1:$ZZ$1, 0))</f>
        <v/>
      </c>
    </row>
    <row r="1324">
      <c r="A1324">
        <f>INDEX(resultados!$A$2:$ZZ$2614, 1318, MATCH($B$1, resultados!$A$1:$ZZ$1, 0))</f>
        <v/>
      </c>
      <c r="B1324">
        <f>INDEX(resultados!$A$2:$ZZ$2614, 1318, MATCH($B$2, resultados!$A$1:$ZZ$1, 0))</f>
        <v/>
      </c>
      <c r="C1324">
        <f>INDEX(resultados!$A$2:$ZZ$2614, 1318, MATCH($B$3, resultados!$A$1:$ZZ$1, 0))</f>
        <v/>
      </c>
    </row>
    <row r="1325">
      <c r="A1325">
        <f>INDEX(resultados!$A$2:$ZZ$2614, 1319, MATCH($B$1, resultados!$A$1:$ZZ$1, 0))</f>
        <v/>
      </c>
      <c r="B1325">
        <f>INDEX(resultados!$A$2:$ZZ$2614, 1319, MATCH($B$2, resultados!$A$1:$ZZ$1, 0))</f>
        <v/>
      </c>
      <c r="C1325">
        <f>INDEX(resultados!$A$2:$ZZ$2614, 1319, MATCH($B$3, resultados!$A$1:$ZZ$1, 0))</f>
        <v/>
      </c>
    </row>
    <row r="1326">
      <c r="A1326">
        <f>INDEX(resultados!$A$2:$ZZ$2614, 1320, MATCH($B$1, resultados!$A$1:$ZZ$1, 0))</f>
        <v/>
      </c>
      <c r="B1326">
        <f>INDEX(resultados!$A$2:$ZZ$2614, 1320, MATCH($B$2, resultados!$A$1:$ZZ$1, 0))</f>
        <v/>
      </c>
      <c r="C1326">
        <f>INDEX(resultados!$A$2:$ZZ$2614, 1320, MATCH($B$3, resultados!$A$1:$ZZ$1, 0))</f>
        <v/>
      </c>
    </row>
    <row r="1327">
      <c r="A1327">
        <f>INDEX(resultados!$A$2:$ZZ$2614, 1321, MATCH($B$1, resultados!$A$1:$ZZ$1, 0))</f>
        <v/>
      </c>
      <c r="B1327">
        <f>INDEX(resultados!$A$2:$ZZ$2614, 1321, MATCH($B$2, resultados!$A$1:$ZZ$1, 0))</f>
        <v/>
      </c>
      <c r="C1327">
        <f>INDEX(resultados!$A$2:$ZZ$2614, 1321, MATCH($B$3, resultados!$A$1:$ZZ$1, 0))</f>
        <v/>
      </c>
    </row>
    <row r="1328">
      <c r="A1328">
        <f>INDEX(resultados!$A$2:$ZZ$2614, 1322, MATCH($B$1, resultados!$A$1:$ZZ$1, 0))</f>
        <v/>
      </c>
      <c r="B1328">
        <f>INDEX(resultados!$A$2:$ZZ$2614, 1322, MATCH($B$2, resultados!$A$1:$ZZ$1, 0))</f>
        <v/>
      </c>
      <c r="C1328">
        <f>INDEX(resultados!$A$2:$ZZ$2614, 1322, MATCH($B$3, resultados!$A$1:$ZZ$1, 0))</f>
        <v/>
      </c>
    </row>
    <row r="1329">
      <c r="A1329">
        <f>INDEX(resultados!$A$2:$ZZ$2614, 1323, MATCH($B$1, resultados!$A$1:$ZZ$1, 0))</f>
        <v/>
      </c>
      <c r="B1329">
        <f>INDEX(resultados!$A$2:$ZZ$2614, 1323, MATCH($B$2, resultados!$A$1:$ZZ$1, 0))</f>
        <v/>
      </c>
      <c r="C1329">
        <f>INDEX(resultados!$A$2:$ZZ$2614, 1323, MATCH($B$3, resultados!$A$1:$ZZ$1, 0))</f>
        <v/>
      </c>
    </row>
    <row r="1330">
      <c r="A1330">
        <f>INDEX(resultados!$A$2:$ZZ$2614, 1324, MATCH($B$1, resultados!$A$1:$ZZ$1, 0))</f>
        <v/>
      </c>
      <c r="B1330">
        <f>INDEX(resultados!$A$2:$ZZ$2614, 1324, MATCH($B$2, resultados!$A$1:$ZZ$1, 0))</f>
        <v/>
      </c>
      <c r="C1330">
        <f>INDEX(resultados!$A$2:$ZZ$2614, 1324, MATCH($B$3, resultados!$A$1:$ZZ$1, 0))</f>
        <v/>
      </c>
    </row>
    <row r="1331">
      <c r="A1331">
        <f>INDEX(resultados!$A$2:$ZZ$2614, 1325, MATCH($B$1, resultados!$A$1:$ZZ$1, 0))</f>
        <v/>
      </c>
      <c r="B1331">
        <f>INDEX(resultados!$A$2:$ZZ$2614, 1325, MATCH($B$2, resultados!$A$1:$ZZ$1, 0))</f>
        <v/>
      </c>
      <c r="C1331">
        <f>INDEX(resultados!$A$2:$ZZ$2614, 1325, MATCH($B$3, resultados!$A$1:$ZZ$1, 0))</f>
        <v/>
      </c>
    </row>
    <row r="1332">
      <c r="A1332">
        <f>INDEX(resultados!$A$2:$ZZ$2614, 1326, MATCH($B$1, resultados!$A$1:$ZZ$1, 0))</f>
        <v/>
      </c>
      <c r="B1332">
        <f>INDEX(resultados!$A$2:$ZZ$2614, 1326, MATCH($B$2, resultados!$A$1:$ZZ$1, 0))</f>
        <v/>
      </c>
      <c r="C1332">
        <f>INDEX(resultados!$A$2:$ZZ$2614, 1326, MATCH($B$3, resultados!$A$1:$ZZ$1, 0))</f>
        <v/>
      </c>
    </row>
    <row r="1333">
      <c r="A1333">
        <f>INDEX(resultados!$A$2:$ZZ$2614, 1327, MATCH($B$1, resultados!$A$1:$ZZ$1, 0))</f>
        <v/>
      </c>
      <c r="B1333">
        <f>INDEX(resultados!$A$2:$ZZ$2614, 1327, MATCH($B$2, resultados!$A$1:$ZZ$1, 0))</f>
        <v/>
      </c>
      <c r="C1333">
        <f>INDEX(resultados!$A$2:$ZZ$2614, 1327, MATCH($B$3, resultados!$A$1:$ZZ$1, 0))</f>
        <v/>
      </c>
    </row>
    <row r="1334">
      <c r="A1334">
        <f>INDEX(resultados!$A$2:$ZZ$2614, 1328, MATCH($B$1, resultados!$A$1:$ZZ$1, 0))</f>
        <v/>
      </c>
      <c r="B1334">
        <f>INDEX(resultados!$A$2:$ZZ$2614, 1328, MATCH($B$2, resultados!$A$1:$ZZ$1, 0))</f>
        <v/>
      </c>
      <c r="C1334">
        <f>INDEX(resultados!$A$2:$ZZ$2614, 1328, MATCH($B$3, resultados!$A$1:$ZZ$1, 0))</f>
        <v/>
      </c>
    </row>
    <row r="1335">
      <c r="A1335">
        <f>INDEX(resultados!$A$2:$ZZ$2614, 1329, MATCH($B$1, resultados!$A$1:$ZZ$1, 0))</f>
        <v/>
      </c>
      <c r="B1335">
        <f>INDEX(resultados!$A$2:$ZZ$2614, 1329, MATCH($B$2, resultados!$A$1:$ZZ$1, 0))</f>
        <v/>
      </c>
      <c r="C1335">
        <f>INDEX(resultados!$A$2:$ZZ$2614, 1329, MATCH($B$3, resultados!$A$1:$ZZ$1, 0))</f>
        <v/>
      </c>
    </row>
    <row r="1336">
      <c r="A1336">
        <f>INDEX(resultados!$A$2:$ZZ$2614, 1330, MATCH($B$1, resultados!$A$1:$ZZ$1, 0))</f>
        <v/>
      </c>
      <c r="B1336">
        <f>INDEX(resultados!$A$2:$ZZ$2614, 1330, MATCH($B$2, resultados!$A$1:$ZZ$1, 0))</f>
        <v/>
      </c>
      <c r="C1336">
        <f>INDEX(resultados!$A$2:$ZZ$2614, 1330, MATCH($B$3, resultados!$A$1:$ZZ$1, 0))</f>
        <v/>
      </c>
    </row>
    <row r="1337">
      <c r="A1337">
        <f>INDEX(resultados!$A$2:$ZZ$2614, 1331, MATCH($B$1, resultados!$A$1:$ZZ$1, 0))</f>
        <v/>
      </c>
      <c r="B1337">
        <f>INDEX(resultados!$A$2:$ZZ$2614, 1331, MATCH($B$2, resultados!$A$1:$ZZ$1, 0))</f>
        <v/>
      </c>
      <c r="C1337">
        <f>INDEX(resultados!$A$2:$ZZ$2614, 1331, MATCH($B$3, resultados!$A$1:$ZZ$1, 0))</f>
        <v/>
      </c>
    </row>
    <row r="1338">
      <c r="A1338">
        <f>INDEX(resultados!$A$2:$ZZ$2614, 1332, MATCH($B$1, resultados!$A$1:$ZZ$1, 0))</f>
        <v/>
      </c>
      <c r="B1338">
        <f>INDEX(resultados!$A$2:$ZZ$2614, 1332, MATCH($B$2, resultados!$A$1:$ZZ$1, 0))</f>
        <v/>
      </c>
      <c r="C1338">
        <f>INDEX(resultados!$A$2:$ZZ$2614, 1332, MATCH($B$3, resultados!$A$1:$ZZ$1, 0))</f>
        <v/>
      </c>
    </row>
    <row r="1339">
      <c r="A1339">
        <f>INDEX(resultados!$A$2:$ZZ$2614, 1333, MATCH($B$1, resultados!$A$1:$ZZ$1, 0))</f>
        <v/>
      </c>
      <c r="B1339">
        <f>INDEX(resultados!$A$2:$ZZ$2614, 1333, MATCH($B$2, resultados!$A$1:$ZZ$1, 0))</f>
        <v/>
      </c>
      <c r="C1339">
        <f>INDEX(resultados!$A$2:$ZZ$2614, 1333, MATCH($B$3, resultados!$A$1:$ZZ$1, 0))</f>
        <v/>
      </c>
    </row>
    <row r="1340">
      <c r="A1340">
        <f>INDEX(resultados!$A$2:$ZZ$2614, 1334, MATCH($B$1, resultados!$A$1:$ZZ$1, 0))</f>
        <v/>
      </c>
      <c r="B1340">
        <f>INDEX(resultados!$A$2:$ZZ$2614, 1334, MATCH($B$2, resultados!$A$1:$ZZ$1, 0))</f>
        <v/>
      </c>
      <c r="C1340">
        <f>INDEX(resultados!$A$2:$ZZ$2614, 1334, MATCH($B$3, resultados!$A$1:$ZZ$1, 0))</f>
        <v/>
      </c>
    </row>
    <row r="1341">
      <c r="A1341">
        <f>INDEX(resultados!$A$2:$ZZ$2614, 1335, MATCH($B$1, resultados!$A$1:$ZZ$1, 0))</f>
        <v/>
      </c>
      <c r="B1341">
        <f>INDEX(resultados!$A$2:$ZZ$2614, 1335, MATCH($B$2, resultados!$A$1:$ZZ$1, 0))</f>
        <v/>
      </c>
      <c r="C1341">
        <f>INDEX(resultados!$A$2:$ZZ$2614, 1335, MATCH($B$3, resultados!$A$1:$ZZ$1, 0))</f>
        <v/>
      </c>
    </row>
    <row r="1342">
      <c r="A1342">
        <f>INDEX(resultados!$A$2:$ZZ$2614, 1336, MATCH($B$1, resultados!$A$1:$ZZ$1, 0))</f>
        <v/>
      </c>
      <c r="B1342">
        <f>INDEX(resultados!$A$2:$ZZ$2614, 1336, MATCH($B$2, resultados!$A$1:$ZZ$1, 0))</f>
        <v/>
      </c>
      <c r="C1342">
        <f>INDEX(resultados!$A$2:$ZZ$2614, 1336, MATCH($B$3, resultados!$A$1:$ZZ$1, 0))</f>
        <v/>
      </c>
    </row>
    <row r="1343">
      <c r="A1343">
        <f>INDEX(resultados!$A$2:$ZZ$2614, 1337, MATCH($B$1, resultados!$A$1:$ZZ$1, 0))</f>
        <v/>
      </c>
      <c r="B1343">
        <f>INDEX(resultados!$A$2:$ZZ$2614, 1337, MATCH($B$2, resultados!$A$1:$ZZ$1, 0))</f>
        <v/>
      </c>
      <c r="C1343">
        <f>INDEX(resultados!$A$2:$ZZ$2614, 1337, MATCH($B$3, resultados!$A$1:$ZZ$1, 0))</f>
        <v/>
      </c>
    </row>
    <row r="1344">
      <c r="A1344">
        <f>INDEX(resultados!$A$2:$ZZ$2614, 1338, MATCH($B$1, resultados!$A$1:$ZZ$1, 0))</f>
        <v/>
      </c>
      <c r="B1344">
        <f>INDEX(resultados!$A$2:$ZZ$2614, 1338, MATCH($B$2, resultados!$A$1:$ZZ$1, 0))</f>
        <v/>
      </c>
      <c r="C1344">
        <f>INDEX(resultados!$A$2:$ZZ$2614, 1338, MATCH($B$3, resultados!$A$1:$ZZ$1, 0))</f>
        <v/>
      </c>
    </row>
    <row r="1345">
      <c r="A1345">
        <f>INDEX(resultados!$A$2:$ZZ$2614, 1339, MATCH($B$1, resultados!$A$1:$ZZ$1, 0))</f>
        <v/>
      </c>
      <c r="B1345">
        <f>INDEX(resultados!$A$2:$ZZ$2614, 1339, MATCH($B$2, resultados!$A$1:$ZZ$1, 0))</f>
        <v/>
      </c>
      <c r="C1345">
        <f>INDEX(resultados!$A$2:$ZZ$2614, 1339, MATCH($B$3, resultados!$A$1:$ZZ$1, 0))</f>
        <v/>
      </c>
    </row>
    <row r="1346">
      <c r="A1346">
        <f>INDEX(resultados!$A$2:$ZZ$2614, 1340, MATCH($B$1, resultados!$A$1:$ZZ$1, 0))</f>
        <v/>
      </c>
      <c r="B1346">
        <f>INDEX(resultados!$A$2:$ZZ$2614, 1340, MATCH($B$2, resultados!$A$1:$ZZ$1, 0))</f>
        <v/>
      </c>
      <c r="C1346">
        <f>INDEX(resultados!$A$2:$ZZ$2614, 1340, MATCH($B$3, resultados!$A$1:$ZZ$1, 0))</f>
        <v/>
      </c>
    </row>
    <row r="1347">
      <c r="A1347">
        <f>INDEX(resultados!$A$2:$ZZ$2614, 1341, MATCH($B$1, resultados!$A$1:$ZZ$1, 0))</f>
        <v/>
      </c>
      <c r="B1347">
        <f>INDEX(resultados!$A$2:$ZZ$2614, 1341, MATCH($B$2, resultados!$A$1:$ZZ$1, 0))</f>
        <v/>
      </c>
      <c r="C1347">
        <f>INDEX(resultados!$A$2:$ZZ$2614, 1341, MATCH($B$3, resultados!$A$1:$ZZ$1, 0))</f>
        <v/>
      </c>
    </row>
    <row r="1348">
      <c r="A1348">
        <f>INDEX(resultados!$A$2:$ZZ$2614, 1342, MATCH($B$1, resultados!$A$1:$ZZ$1, 0))</f>
        <v/>
      </c>
      <c r="B1348">
        <f>INDEX(resultados!$A$2:$ZZ$2614, 1342, MATCH($B$2, resultados!$A$1:$ZZ$1, 0))</f>
        <v/>
      </c>
      <c r="C1348">
        <f>INDEX(resultados!$A$2:$ZZ$2614, 1342, MATCH($B$3, resultados!$A$1:$ZZ$1, 0))</f>
        <v/>
      </c>
    </row>
    <row r="1349">
      <c r="A1349">
        <f>INDEX(resultados!$A$2:$ZZ$2614, 1343, MATCH($B$1, resultados!$A$1:$ZZ$1, 0))</f>
        <v/>
      </c>
      <c r="B1349">
        <f>INDEX(resultados!$A$2:$ZZ$2614, 1343, MATCH($B$2, resultados!$A$1:$ZZ$1, 0))</f>
        <v/>
      </c>
      <c r="C1349">
        <f>INDEX(resultados!$A$2:$ZZ$2614, 1343, MATCH($B$3, resultados!$A$1:$ZZ$1, 0))</f>
        <v/>
      </c>
    </row>
    <row r="1350">
      <c r="A1350">
        <f>INDEX(resultados!$A$2:$ZZ$2614, 1344, MATCH($B$1, resultados!$A$1:$ZZ$1, 0))</f>
        <v/>
      </c>
      <c r="B1350">
        <f>INDEX(resultados!$A$2:$ZZ$2614, 1344, MATCH($B$2, resultados!$A$1:$ZZ$1, 0))</f>
        <v/>
      </c>
      <c r="C1350">
        <f>INDEX(resultados!$A$2:$ZZ$2614, 1344, MATCH($B$3, resultados!$A$1:$ZZ$1, 0))</f>
        <v/>
      </c>
    </row>
    <row r="1351">
      <c r="A1351">
        <f>INDEX(resultados!$A$2:$ZZ$2614, 1345, MATCH($B$1, resultados!$A$1:$ZZ$1, 0))</f>
        <v/>
      </c>
      <c r="B1351">
        <f>INDEX(resultados!$A$2:$ZZ$2614, 1345, MATCH($B$2, resultados!$A$1:$ZZ$1, 0))</f>
        <v/>
      </c>
      <c r="C1351">
        <f>INDEX(resultados!$A$2:$ZZ$2614, 1345, MATCH($B$3, resultados!$A$1:$ZZ$1, 0))</f>
        <v/>
      </c>
    </row>
    <row r="1352">
      <c r="A1352">
        <f>INDEX(resultados!$A$2:$ZZ$2614, 1346, MATCH($B$1, resultados!$A$1:$ZZ$1, 0))</f>
        <v/>
      </c>
      <c r="B1352">
        <f>INDEX(resultados!$A$2:$ZZ$2614, 1346, MATCH($B$2, resultados!$A$1:$ZZ$1, 0))</f>
        <v/>
      </c>
      <c r="C1352">
        <f>INDEX(resultados!$A$2:$ZZ$2614, 1346, MATCH($B$3, resultados!$A$1:$ZZ$1, 0))</f>
        <v/>
      </c>
    </row>
    <row r="1353">
      <c r="A1353">
        <f>INDEX(resultados!$A$2:$ZZ$2614, 1347, MATCH($B$1, resultados!$A$1:$ZZ$1, 0))</f>
        <v/>
      </c>
      <c r="B1353">
        <f>INDEX(resultados!$A$2:$ZZ$2614, 1347, MATCH($B$2, resultados!$A$1:$ZZ$1, 0))</f>
        <v/>
      </c>
      <c r="C1353">
        <f>INDEX(resultados!$A$2:$ZZ$2614, 1347, MATCH($B$3, resultados!$A$1:$ZZ$1, 0))</f>
        <v/>
      </c>
    </row>
    <row r="1354">
      <c r="A1354">
        <f>INDEX(resultados!$A$2:$ZZ$2614, 1348, MATCH($B$1, resultados!$A$1:$ZZ$1, 0))</f>
        <v/>
      </c>
      <c r="B1354">
        <f>INDEX(resultados!$A$2:$ZZ$2614, 1348, MATCH($B$2, resultados!$A$1:$ZZ$1, 0))</f>
        <v/>
      </c>
      <c r="C1354">
        <f>INDEX(resultados!$A$2:$ZZ$2614, 1348, MATCH($B$3, resultados!$A$1:$ZZ$1, 0))</f>
        <v/>
      </c>
    </row>
    <row r="1355">
      <c r="A1355">
        <f>INDEX(resultados!$A$2:$ZZ$2614, 1349, MATCH($B$1, resultados!$A$1:$ZZ$1, 0))</f>
        <v/>
      </c>
      <c r="B1355">
        <f>INDEX(resultados!$A$2:$ZZ$2614, 1349, MATCH($B$2, resultados!$A$1:$ZZ$1, 0))</f>
        <v/>
      </c>
      <c r="C1355">
        <f>INDEX(resultados!$A$2:$ZZ$2614, 1349, MATCH($B$3, resultados!$A$1:$ZZ$1, 0))</f>
        <v/>
      </c>
    </row>
    <row r="1356">
      <c r="A1356">
        <f>INDEX(resultados!$A$2:$ZZ$2614, 1350, MATCH($B$1, resultados!$A$1:$ZZ$1, 0))</f>
        <v/>
      </c>
      <c r="B1356">
        <f>INDEX(resultados!$A$2:$ZZ$2614, 1350, MATCH($B$2, resultados!$A$1:$ZZ$1, 0))</f>
        <v/>
      </c>
      <c r="C1356">
        <f>INDEX(resultados!$A$2:$ZZ$2614, 1350, MATCH($B$3, resultados!$A$1:$ZZ$1, 0))</f>
        <v/>
      </c>
    </row>
    <row r="1357">
      <c r="A1357">
        <f>INDEX(resultados!$A$2:$ZZ$2614, 1351, MATCH($B$1, resultados!$A$1:$ZZ$1, 0))</f>
        <v/>
      </c>
      <c r="B1357">
        <f>INDEX(resultados!$A$2:$ZZ$2614, 1351, MATCH($B$2, resultados!$A$1:$ZZ$1, 0))</f>
        <v/>
      </c>
      <c r="C1357">
        <f>INDEX(resultados!$A$2:$ZZ$2614, 1351, MATCH($B$3, resultados!$A$1:$ZZ$1, 0))</f>
        <v/>
      </c>
    </row>
    <row r="1358">
      <c r="A1358">
        <f>INDEX(resultados!$A$2:$ZZ$2614, 1352, MATCH($B$1, resultados!$A$1:$ZZ$1, 0))</f>
        <v/>
      </c>
      <c r="B1358">
        <f>INDEX(resultados!$A$2:$ZZ$2614, 1352, MATCH($B$2, resultados!$A$1:$ZZ$1, 0))</f>
        <v/>
      </c>
      <c r="C1358">
        <f>INDEX(resultados!$A$2:$ZZ$2614, 1352, MATCH($B$3, resultados!$A$1:$ZZ$1, 0))</f>
        <v/>
      </c>
    </row>
    <row r="1359">
      <c r="A1359">
        <f>INDEX(resultados!$A$2:$ZZ$2614, 1353, MATCH($B$1, resultados!$A$1:$ZZ$1, 0))</f>
        <v/>
      </c>
      <c r="B1359">
        <f>INDEX(resultados!$A$2:$ZZ$2614, 1353, MATCH($B$2, resultados!$A$1:$ZZ$1, 0))</f>
        <v/>
      </c>
      <c r="C1359">
        <f>INDEX(resultados!$A$2:$ZZ$2614, 1353, MATCH($B$3, resultados!$A$1:$ZZ$1, 0))</f>
        <v/>
      </c>
    </row>
    <row r="1360">
      <c r="A1360">
        <f>INDEX(resultados!$A$2:$ZZ$2614, 1354, MATCH($B$1, resultados!$A$1:$ZZ$1, 0))</f>
        <v/>
      </c>
      <c r="B1360">
        <f>INDEX(resultados!$A$2:$ZZ$2614, 1354, MATCH($B$2, resultados!$A$1:$ZZ$1, 0))</f>
        <v/>
      </c>
      <c r="C1360">
        <f>INDEX(resultados!$A$2:$ZZ$2614, 1354, MATCH($B$3, resultados!$A$1:$ZZ$1, 0))</f>
        <v/>
      </c>
    </row>
    <row r="1361">
      <c r="A1361">
        <f>INDEX(resultados!$A$2:$ZZ$2614, 1355, MATCH($B$1, resultados!$A$1:$ZZ$1, 0))</f>
        <v/>
      </c>
      <c r="B1361">
        <f>INDEX(resultados!$A$2:$ZZ$2614, 1355, MATCH($B$2, resultados!$A$1:$ZZ$1, 0))</f>
        <v/>
      </c>
      <c r="C1361">
        <f>INDEX(resultados!$A$2:$ZZ$2614, 1355, MATCH($B$3, resultados!$A$1:$ZZ$1, 0))</f>
        <v/>
      </c>
    </row>
    <row r="1362">
      <c r="A1362">
        <f>INDEX(resultados!$A$2:$ZZ$2614, 1356, MATCH($B$1, resultados!$A$1:$ZZ$1, 0))</f>
        <v/>
      </c>
      <c r="B1362">
        <f>INDEX(resultados!$A$2:$ZZ$2614, 1356, MATCH($B$2, resultados!$A$1:$ZZ$1, 0))</f>
        <v/>
      </c>
      <c r="C1362">
        <f>INDEX(resultados!$A$2:$ZZ$2614, 1356, MATCH($B$3, resultados!$A$1:$ZZ$1, 0))</f>
        <v/>
      </c>
    </row>
    <row r="1363">
      <c r="A1363">
        <f>INDEX(resultados!$A$2:$ZZ$2614, 1357, MATCH($B$1, resultados!$A$1:$ZZ$1, 0))</f>
        <v/>
      </c>
      <c r="B1363">
        <f>INDEX(resultados!$A$2:$ZZ$2614, 1357, MATCH($B$2, resultados!$A$1:$ZZ$1, 0))</f>
        <v/>
      </c>
      <c r="C1363">
        <f>INDEX(resultados!$A$2:$ZZ$2614, 1357, MATCH($B$3, resultados!$A$1:$ZZ$1, 0))</f>
        <v/>
      </c>
    </row>
    <row r="1364">
      <c r="A1364">
        <f>INDEX(resultados!$A$2:$ZZ$2614, 1358, MATCH($B$1, resultados!$A$1:$ZZ$1, 0))</f>
        <v/>
      </c>
      <c r="B1364">
        <f>INDEX(resultados!$A$2:$ZZ$2614, 1358, MATCH($B$2, resultados!$A$1:$ZZ$1, 0))</f>
        <v/>
      </c>
      <c r="C1364">
        <f>INDEX(resultados!$A$2:$ZZ$2614, 1358, MATCH($B$3, resultados!$A$1:$ZZ$1, 0))</f>
        <v/>
      </c>
    </row>
    <row r="1365">
      <c r="A1365">
        <f>INDEX(resultados!$A$2:$ZZ$2614, 1359, MATCH($B$1, resultados!$A$1:$ZZ$1, 0))</f>
        <v/>
      </c>
      <c r="B1365">
        <f>INDEX(resultados!$A$2:$ZZ$2614, 1359, MATCH($B$2, resultados!$A$1:$ZZ$1, 0))</f>
        <v/>
      </c>
      <c r="C1365">
        <f>INDEX(resultados!$A$2:$ZZ$2614, 1359, MATCH($B$3, resultados!$A$1:$ZZ$1, 0))</f>
        <v/>
      </c>
    </row>
    <row r="1366">
      <c r="A1366">
        <f>INDEX(resultados!$A$2:$ZZ$2614, 1360, MATCH($B$1, resultados!$A$1:$ZZ$1, 0))</f>
        <v/>
      </c>
      <c r="B1366">
        <f>INDEX(resultados!$A$2:$ZZ$2614, 1360, MATCH($B$2, resultados!$A$1:$ZZ$1, 0))</f>
        <v/>
      </c>
      <c r="C1366">
        <f>INDEX(resultados!$A$2:$ZZ$2614, 1360, MATCH($B$3, resultados!$A$1:$ZZ$1, 0))</f>
        <v/>
      </c>
    </row>
    <row r="1367">
      <c r="A1367">
        <f>INDEX(resultados!$A$2:$ZZ$2614, 1361, MATCH($B$1, resultados!$A$1:$ZZ$1, 0))</f>
        <v/>
      </c>
      <c r="B1367">
        <f>INDEX(resultados!$A$2:$ZZ$2614, 1361, MATCH($B$2, resultados!$A$1:$ZZ$1, 0))</f>
        <v/>
      </c>
      <c r="C1367">
        <f>INDEX(resultados!$A$2:$ZZ$2614, 1361, MATCH($B$3, resultados!$A$1:$ZZ$1, 0))</f>
        <v/>
      </c>
    </row>
    <row r="1368">
      <c r="A1368">
        <f>INDEX(resultados!$A$2:$ZZ$2614, 1362, MATCH($B$1, resultados!$A$1:$ZZ$1, 0))</f>
        <v/>
      </c>
      <c r="B1368">
        <f>INDEX(resultados!$A$2:$ZZ$2614, 1362, MATCH($B$2, resultados!$A$1:$ZZ$1, 0))</f>
        <v/>
      </c>
      <c r="C1368">
        <f>INDEX(resultados!$A$2:$ZZ$2614, 1362, MATCH($B$3, resultados!$A$1:$ZZ$1, 0))</f>
        <v/>
      </c>
    </row>
    <row r="1369">
      <c r="A1369">
        <f>INDEX(resultados!$A$2:$ZZ$2614, 1363, MATCH($B$1, resultados!$A$1:$ZZ$1, 0))</f>
        <v/>
      </c>
      <c r="B1369">
        <f>INDEX(resultados!$A$2:$ZZ$2614, 1363, MATCH($B$2, resultados!$A$1:$ZZ$1, 0))</f>
        <v/>
      </c>
      <c r="C1369">
        <f>INDEX(resultados!$A$2:$ZZ$2614, 1363, MATCH($B$3, resultados!$A$1:$ZZ$1, 0))</f>
        <v/>
      </c>
    </row>
    <row r="1370">
      <c r="A1370">
        <f>INDEX(resultados!$A$2:$ZZ$2614, 1364, MATCH($B$1, resultados!$A$1:$ZZ$1, 0))</f>
        <v/>
      </c>
      <c r="B1370">
        <f>INDEX(resultados!$A$2:$ZZ$2614, 1364, MATCH($B$2, resultados!$A$1:$ZZ$1, 0))</f>
        <v/>
      </c>
      <c r="C1370">
        <f>INDEX(resultados!$A$2:$ZZ$2614, 1364, MATCH($B$3, resultados!$A$1:$ZZ$1, 0))</f>
        <v/>
      </c>
    </row>
    <row r="1371">
      <c r="A1371">
        <f>INDEX(resultados!$A$2:$ZZ$2614, 1365, MATCH($B$1, resultados!$A$1:$ZZ$1, 0))</f>
        <v/>
      </c>
      <c r="B1371">
        <f>INDEX(resultados!$A$2:$ZZ$2614, 1365, MATCH($B$2, resultados!$A$1:$ZZ$1, 0))</f>
        <v/>
      </c>
      <c r="C1371">
        <f>INDEX(resultados!$A$2:$ZZ$2614, 1365, MATCH($B$3, resultados!$A$1:$ZZ$1, 0))</f>
        <v/>
      </c>
    </row>
    <row r="1372">
      <c r="A1372">
        <f>INDEX(resultados!$A$2:$ZZ$2614, 1366, MATCH($B$1, resultados!$A$1:$ZZ$1, 0))</f>
        <v/>
      </c>
      <c r="B1372">
        <f>INDEX(resultados!$A$2:$ZZ$2614, 1366, MATCH($B$2, resultados!$A$1:$ZZ$1, 0))</f>
        <v/>
      </c>
      <c r="C1372">
        <f>INDEX(resultados!$A$2:$ZZ$2614, 1366, MATCH($B$3, resultados!$A$1:$ZZ$1, 0))</f>
        <v/>
      </c>
    </row>
    <row r="1373">
      <c r="A1373">
        <f>INDEX(resultados!$A$2:$ZZ$2614, 1367, MATCH($B$1, resultados!$A$1:$ZZ$1, 0))</f>
        <v/>
      </c>
      <c r="B1373">
        <f>INDEX(resultados!$A$2:$ZZ$2614, 1367, MATCH($B$2, resultados!$A$1:$ZZ$1, 0))</f>
        <v/>
      </c>
      <c r="C1373">
        <f>INDEX(resultados!$A$2:$ZZ$2614, 1367, MATCH($B$3, resultados!$A$1:$ZZ$1, 0))</f>
        <v/>
      </c>
    </row>
    <row r="1374">
      <c r="A1374">
        <f>INDEX(resultados!$A$2:$ZZ$2614, 1368, MATCH($B$1, resultados!$A$1:$ZZ$1, 0))</f>
        <v/>
      </c>
      <c r="B1374">
        <f>INDEX(resultados!$A$2:$ZZ$2614, 1368, MATCH($B$2, resultados!$A$1:$ZZ$1, 0))</f>
        <v/>
      </c>
      <c r="C1374">
        <f>INDEX(resultados!$A$2:$ZZ$2614, 1368, MATCH($B$3, resultados!$A$1:$ZZ$1, 0))</f>
        <v/>
      </c>
    </row>
    <row r="1375">
      <c r="A1375">
        <f>INDEX(resultados!$A$2:$ZZ$2614, 1369, MATCH($B$1, resultados!$A$1:$ZZ$1, 0))</f>
        <v/>
      </c>
      <c r="B1375">
        <f>INDEX(resultados!$A$2:$ZZ$2614, 1369, MATCH($B$2, resultados!$A$1:$ZZ$1, 0))</f>
        <v/>
      </c>
      <c r="C1375">
        <f>INDEX(resultados!$A$2:$ZZ$2614, 1369, MATCH($B$3, resultados!$A$1:$ZZ$1, 0))</f>
        <v/>
      </c>
    </row>
    <row r="1376">
      <c r="A1376">
        <f>INDEX(resultados!$A$2:$ZZ$2614, 1370, MATCH($B$1, resultados!$A$1:$ZZ$1, 0))</f>
        <v/>
      </c>
      <c r="B1376">
        <f>INDEX(resultados!$A$2:$ZZ$2614, 1370, MATCH($B$2, resultados!$A$1:$ZZ$1, 0))</f>
        <v/>
      </c>
      <c r="C1376">
        <f>INDEX(resultados!$A$2:$ZZ$2614, 1370, MATCH($B$3, resultados!$A$1:$ZZ$1, 0))</f>
        <v/>
      </c>
    </row>
    <row r="1377">
      <c r="A1377">
        <f>INDEX(resultados!$A$2:$ZZ$2614, 1371, MATCH($B$1, resultados!$A$1:$ZZ$1, 0))</f>
        <v/>
      </c>
      <c r="B1377">
        <f>INDEX(resultados!$A$2:$ZZ$2614, 1371, MATCH($B$2, resultados!$A$1:$ZZ$1, 0))</f>
        <v/>
      </c>
      <c r="C1377">
        <f>INDEX(resultados!$A$2:$ZZ$2614, 1371, MATCH($B$3, resultados!$A$1:$ZZ$1, 0))</f>
        <v/>
      </c>
    </row>
    <row r="1378">
      <c r="A1378">
        <f>INDEX(resultados!$A$2:$ZZ$2614, 1372, MATCH($B$1, resultados!$A$1:$ZZ$1, 0))</f>
        <v/>
      </c>
      <c r="B1378">
        <f>INDEX(resultados!$A$2:$ZZ$2614, 1372, MATCH($B$2, resultados!$A$1:$ZZ$1, 0))</f>
        <v/>
      </c>
      <c r="C1378">
        <f>INDEX(resultados!$A$2:$ZZ$2614, 1372, MATCH($B$3, resultados!$A$1:$ZZ$1, 0))</f>
        <v/>
      </c>
    </row>
    <row r="1379">
      <c r="A1379">
        <f>INDEX(resultados!$A$2:$ZZ$2614, 1373, MATCH($B$1, resultados!$A$1:$ZZ$1, 0))</f>
        <v/>
      </c>
      <c r="B1379">
        <f>INDEX(resultados!$A$2:$ZZ$2614, 1373, MATCH($B$2, resultados!$A$1:$ZZ$1, 0))</f>
        <v/>
      </c>
      <c r="C1379">
        <f>INDEX(resultados!$A$2:$ZZ$2614, 1373, MATCH($B$3, resultados!$A$1:$ZZ$1, 0))</f>
        <v/>
      </c>
    </row>
    <row r="1380">
      <c r="A1380">
        <f>INDEX(resultados!$A$2:$ZZ$2614, 1374, MATCH($B$1, resultados!$A$1:$ZZ$1, 0))</f>
        <v/>
      </c>
      <c r="B1380">
        <f>INDEX(resultados!$A$2:$ZZ$2614, 1374, MATCH($B$2, resultados!$A$1:$ZZ$1, 0))</f>
        <v/>
      </c>
      <c r="C1380">
        <f>INDEX(resultados!$A$2:$ZZ$2614, 1374, MATCH($B$3, resultados!$A$1:$ZZ$1, 0))</f>
        <v/>
      </c>
    </row>
    <row r="1381">
      <c r="A1381">
        <f>INDEX(resultados!$A$2:$ZZ$2614, 1375, MATCH($B$1, resultados!$A$1:$ZZ$1, 0))</f>
        <v/>
      </c>
      <c r="B1381">
        <f>INDEX(resultados!$A$2:$ZZ$2614, 1375, MATCH($B$2, resultados!$A$1:$ZZ$1, 0))</f>
        <v/>
      </c>
      <c r="C1381">
        <f>INDEX(resultados!$A$2:$ZZ$2614, 1375, MATCH($B$3, resultados!$A$1:$ZZ$1, 0))</f>
        <v/>
      </c>
    </row>
    <row r="1382">
      <c r="A1382">
        <f>INDEX(resultados!$A$2:$ZZ$2614, 1376, MATCH($B$1, resultados!$A$1:$ZZ$1, 0))</f>
        <v/>
      </c>
      <c r="B1382">
        <f>INDEX(resultados!$A$2:$ZZ$2614, 1376, MATCH($B$2, resultados!$A$1:$ZZ$1, 0))</f>
        <v/>
      </c>
      <c r="C1382">
        <f>INDEX(resultados!$A$2:$ZZ$2614, 1376, MATCH($B$3, resultados!$A$1:$ZZ$1, 0))</f>
        <v/>
      </c>
    </row>
    <row r="1383">
      <c r="A1383">
        <f>INDEX(resultados!$A$2:$ZZ$2614, 1377, MATCH($B$1, resultados!$A$1:$ZZ$1, 0))</f>
        <v/>
      </c>
      <c r="B1383">
        <f>INDEX(resultados!$A$2:$ZZ$2614, 1377, MATCH($B$2, resultados!$A$1:$ZZ$1, 0))</f>
        <v/>
      </c>
      <c r="C1383">
        <f>INDEX(resultados!$A$2:$ZZ$2614, 1377, MATCH($B$3, resultados!$A$1:$ZZ$1, 0))</f>
        <v/>
      </c>
    </row>
    <row r="1384">
      <c r="A1384">
        <f>INDEX(resultados!$A$2:$ZZ$2614, 1378, MATCH($B$1, resultados!$A$1:$ZZ$1, 0))</f>
        <v/>
      </c>
      <c r="B1384">
        <f>INDEX(resultados!$A$2:$ZZ$2614, 1378, MATCH($B$2, resultados!$A$1:$ZZ$1, 0))</f>
        <v/>
      </c>
      <c r="C1384">
        <f>INDEX(resultados!$A$2:$ZZ$2614, 1378, MATCH($B$3, resultados!$A$1:$ZZ$1, 0))</f>
        <v/>
      </c>
    </row>
    <row r="1385">
      <c r="A1385">
        <f>INDEX(resultados!$A$2:$ZZ$2614, 1379, MATCH($B$1, resultados!$A$1:$ZZ$1, 0))</f>
        <v/>
      </c>
      <c r="B1385">
        <f>INDEX(resultados!$A$2:$ZZ$2614, 1379, MATCH($B$2, resultados!$A$1:$ZZ$1, 0))</f>
        <v/>
      </c>
      <c r="C1385">
        <f>INDEX(resultados!$A$2:$ZZ$2614, 1379, MATCH($B$3, resultados!$A$1:$ZZ$1, 0))</f>
        <v/>
      </c>
    </row>
    <row r="1386">
      <c r="A1386">
        <f>INDEX(resultados!$A$2:$ZZ$2614, 1380, MATCH($B$1, resultados!$A$1:$ZZ$1, 0))</f>
        <v/>
      </c>
      <c r="B1386">
        <f>INDEX(resultados!$A$2:$ZZ$2614, 1380, MATCH($B$2, resultados!$A$1:$ZZ$1, 0))</f>
        <v/>
      </c>
      <c r="C1386">
        <f>INDEX(resultados!$A$2:$ZZ$2614, 1380, MATCH($B$3, resultados!$A$1:$ZZ$1, 0))</f>
        <v/>
      </c>
    </row>
    <row r="1387">
      <c r="A1387">
        <f>INDEX(resultados!$A$2:$ZZ$2614, 1381, MATCH($B$1, resultados!$A$1:$ZZ$1, 0))</f>
        <v/>
      </c>
      <c r="B1387">
        <f>INDEX(resultados!$A$2:$ZZ$2614, 1381, MATCH($B$2, resultados!$A$1:$ZZ$1, 0))</f>
        <v/>
      </c>
      <c r="C1387">
        <f>INDEX(resultados!$A$2:$ZZ$2614, 1381, MATCH($B$3, resultados!$A$1:$ZZ$1, 0))</f>
        <v/>
      </c>
    </row>
    <row r="1388">
      <c r="A1388">
        <f>INDEX(resultados!$A$2:$ZZ$2614, 1382, MATCH($B$1, resultados!$A$1:$ZZ$1, 0))</f>
        <v/>
      </c>
      <c r="B1388">
        <f>INDEX(resultados!$A$2:$ZZ$2614, 1382, MATCH($B$2, resultados!$A$1:$ZZ$1, 0))</f>
        <v/>
      </c>
      <c r="C1388">
        <f>INDEX(resultados!$A$2:$ZZ$2614, 1382, MATCH($B$3, resultados!$A$1:$ZZ$1, 0))</f>
        <v/>
      </c>
    </row>
    <row r="1389">
      <c r="A1389">
        <f>INDEX(resultados!$A$2:$ZZ$2614, 1383, MATCH($B$1, resultados!$A$1:$ZZ$1, 0))</f>
        <v/>
      </c>
      <c r="B1389">
        <f>INDEX(resultados!$A$2:$ZZ$2614, 1383, MATCH($B$2, resultados!$A$1:$ZZ$1, 0))</f>
        <v/>
      </c>
      <c r="C1389">
        <f>INDEX(resultados!$A$2:$ZZ$2614, 1383, MATCH($B$3, resultados!$A$1:$ZZ$1, 0))</f>
        <v/>
      </c>
    </row>
    <row r="1390">
      <c r="A1390">
        <f>INDEX(resultados!$A$2:$ZZ$2614, 1384, MATCH($B$1, resultados!$A$1:$ZZ$1, 0))</f>
        <v/>
      </c>
      <c r="B1390">
        <f>INDEX(resultados!$A$2:$ZZ$2614, 1384, MATCH($B$2, resultados!$A$1:$ZZ$1, 0))</f>
        <v/>
      </c>
      <c r="C1390">
        <f>INDEX(resultados!$A$2:$ZZ$2614, 1384, MATCH($B$3, resultados!$A$1:$ZZ$1, 0))</f>
        <v/>
      </c>
    </row>
    <row r="1391">
      <c r="A1391">
        <f>INDEX(resultados!$A$2:$ZZ$2614, 1385, MATCH($B$1, resultados!$A$1:$ZZ$1, 0))</f>
        <v/>
      </c>
      <c r="B1391">
        <f>INDEX(resultados!$A$2:$ZZ$2614, 1385, MATCH($B$2, resultados!$A$1:$ZZ$1, 0))</f>
        <v/>
      </c>
      <c r="C1391">
        <f>INDEX(resultados!$A$2:$ZZ$2614, 1385, MATCH($B$3, resultados!$A$1:$ZZ$1, 0))</f>
        <v/>
      </c>
    </row>
    <row r="1392">
      <c r="A1392">
        <f>INDEX(resultados!$A$2:$ZZ$2614, 1386, MATCH($B$1, resultados!$A$1:$ZZ$1, 0))</f>
        <v/>
      </c>
      <c r="B1392">
        <f>INDEX(resultados!$A$2:$ZZ$2614, 1386, MATCH($B$2, resultados!$A$1:$ZZ$1, 0))</f>
        <v/>
      </c>
      <c r="C1392">
        <f>INDEX(resultados!$A$2:$ZZ$2614, 1386, MATCH($B$3, resultados!$A$1:$ZZ$1, 0))</f>
        <v/>
      </c>
    </row>
    <row r="1393">
      <c r="A1393">
        <f>INDEX(resultados!$A$2:$ZZ$2614, 1387, MATCH($B$1, resultados!$A$1:$ZZ$1, 0))</f>
        <v/>
      </c>
      <c r="B1393">
        <f>INDEX(resultados!$A$2:$ZZ$2614, 1387, MATCH($B$2, resultados!$A$1:$ZZ$1, 0))</f>
        <v/>
      </c>
      <c r="C1393">
        <f>INDEX(resultados!$A$2:$ZZ$2614, 1387, MATCH($B$3, resultados!$A$1:$ZZ$1, 0))</f>
        <v/>
      </c>
    </row>
    <row r="1394">
      <c r="A1394">
        <f>INDEX(resultados!$A$2:$ZZ$2614, 1388, MATCH($B$1, resultados!$A$1:$ZZ$1, 0))</f>
        <v/>
      </c>
      <c r="B1394">
        <f>INDEX(resultados!$A$2:$ZZ$2614, 1388, MATCH($B$2, resultados!$A$1:$ZZ$1, 0))</f>
        <v/>
      </c>
      <c r="C1394">
        <f>INDEX(resultados!$A$2:$ZZ$2614, 1388, MATCH($B$3, resultados!$A$1:$ZZ$1, 0))</f>
        <v/>
      </c>
    </row>
    <row r="1395">
      <c r="A1395">
        <f>INDEX(resultados!$A$2:$ZZ$2614, 1389, MATCH($B$1, resultados!$A$1:$ZZ$1, 0))</f>
        <v/>
      </c>
      <c r="B1395">
        <f>INDEX(resultados!$A$2:$ZZ$2614, 1389, MATCH($B$2, resultados!$A$1:$ZZ$1, 0))</f>
        <v/>
      </c>
      <c r="C1395">
        <f>INDEX(resultados!$A$2:$ZZ$2614, 1389, MATCH($B$3, resultados!$A$1:$ZZ$1, 0))</f>
        <v/>
      </c>
    </row>
    <row r="1396">
      <c r="A1396">
        <f>INDEX(resultados!$A$2:$ZZ$2614, 1390, MATCH($B$1, resultados!$A$1:$ZZ$1, 0))</f>
        <v/>
      </c>
      <c r="B1396">
        <f>INDEX(resultados!$A$2:$ZZ$2614, 1390, MATCH($B$2, resultados!$A$1:$ZZ$1, 0))</f>
        <v/>
      </c>
      <c r="C1396">
        <f>INDEX(resultados!$A$2:$ZZ$2614, 1390, MATCH($B$3, resultados!$A$1:$ZZ$1, 0))</f>
        <v/>
      </c>
    </row>
    <row r="1397">
      <c r="A1397">
        <f>INDEX(resultados!$A$2:$ZZ$2614, 1391, MATCH($B$1, resultados!$A$1:$ZZ$1, 0))</f>
        <v/>
      </c>
      <c r="B1397">
        <f>INDEX(resultados!$A$2:$ZZ$2614, 1391, MATCH($B$2, resultados!$A$1:$ZZ$1, 0))</f>
        <v/>
      </c>
      <c r="C1397">
        <f>INDEX(resultados!$A$2:$ZZ$2614, 1391, MATCH($B$3, resultados!$A$1:$ZZ$1, 0))</f>
        <v/>
      </c>
    </row>
    <row r="1398">
      <c r="A1398">
        <f>INDEX(resultados!$A$2:$ZZ$2614, 1392, MATCH($B$1, resultados!$A$1:$ZZ$1, 0))</f>
        <v/>
      </c>
      <c r="B1398">
        <f>INDEX(resultados!$A$2:$ZZ$2614, 1392, MATCH($B$2, resultados!$A$1:$ZZ$1, 0))</f>
        <v/>
      </c>
      <c r="C1398">
        <f>INDEX(resultados!$A$2:$ZZ$2614, 1392, MATCH($B$3, resultados!$A$1:$ZZ$1, 0))</f>
        <v/>
      </c>
    </row>
    <row r="1399">
      <c r="A1399">
        <f>INDEX(resultados!$A$2:$ZZ$2614, 1393, MATCH($B$1, resultados!$A$1:$ZZ$1, 0))</f>
        <v/>
      </c>
      <c r="B1399">
        <f>INDEX(resultados!$A$2:$ZZ$2614, 1393, MATCH($B$2, resultados!$A$1:$ZZ$1, 0))</f>
        <v/>
      </c>
      <c r="C1399">
        <f>INDEX(resultados!$A$2:$ZZ$2614, 1393, MATCH($B$3, resultados!$A$1:$ZZ$1, 0))</f>
        <v/>
      </c>
    </row>
    <row r="1400">
      <c r="A1400">
        <f>INDEX(resultados!$A$2:$ZZ$2614, 1394, MATCH($B$1, resultados!$A$1:$ZZ$1, 0))</f>
        <v/>
      </c>
      <c r="B1400">
        <f>INDEX(resultados!$A$2:$ZZ$2614, 1394, MATCH($B$2, resultados!$A$1:$ZZ$1, 0))</f>
        <v/>
      </c>
      <c r="C1400">
        <f>INDEX(resultados!$A$2:$ZZ$2614, 1394, MATCH($B$3, resultados!$A$1:$ZZ$1, 0))</f>
        <v/>
      </c>
    </row>
    <row r="1401">
      <c r="A1401">
        <f>INDEX(resultados!$A$2:$ZZ$2614, 1395, MATCH($B$1, resultados!$A$1:$ZZ$1, 0))</f>
        <v/>
      </c>
      <c r="B1401">
        <f>INDEX(resultados!$A$2:$ZZ$2614, 1395, MATCH($B$2, resultados!$A$1:$ZZ$1, 0))</f>
        <v/>
      </c>
      <c r="C1401">
        <f>INDEX(resultados!$A$2:$ZZ$2614, 1395, MATCH($B$3, resultados!$A$1:$ZZ$1, 0))</f>
        <v/>
      </c>
    </row>
    <row r="1402">
      <c r="A1402">
        <f>INDEX(resultados!$A$2:$ZZ$2614, 1396, MATCH($B$1, resultados!$A$1:$ZZ$1, 0))</f>
        <v/>
      </c>
      <c r="B1402">
        <f>INDEX(resultados!$A$2:$ZZ$2614, 1396, MATCH($B$2, resultados!$A$1:$ZZ$1, 0))</f>
        <v/>
      </c>
      <c r="C1402">
        <f>INDEX(resultados!$A$2:$ZZ$2614, 1396, MATCH($B$3, resultados!$A$1:$ZZ$1, 0))</f>
        <v/>
      </c>
    </row>
    <row r="1403">
      <c r="A1403">
        <f>INDEX(resultados!$A$2:$ZZ$2614, 1397, MATCH($B$1, resultados!$A$1:$ZZ$1, 0))</f>
        <v/>
      </c>
      <c r="B1403">
        <f>INDEX(resultados!$A$2:$ZZ$2614, 1397, MATCH($B$2, resultados!$A$1:$ZZ$1, 0))</f>
        <v/>
      </c>
      <c r="C1403">
        <f>INDEX(resultados!$A$2:$ZZ$2614, 1397, MATCH($B$3, resultados!$A$1:$ZZ$1, 0))</f>
        <v/>
      </c>
    </row>
    <row r="1404">
      <c r="A1404">
        <f>INDEX(resultados!$A$2:$ZZ$2614, 1398, MATCH($B$1, resultados!$A$1:$ZZ$1, 0))</f>
        <v/>
      </c>
      <c r="B1404">
        <f>INDEX(resultados!$A$2:$ZZ$2614, 1398, MATCH($B$2, resultados!$A$1:$ZZ$1, 0))</f>
        <v/>
      </c>
      <c r="C1404">
        <f>INDEX(resultados!$A$2:$ZZ$2614, 1398, MATCH($B$3, resultados!$A$1:$ZZ$1, 0))</f>
        <v/>
      </c>
    </row>
    <row r="1405">
      <c r="A1405">
        <f>INDEX(resultados!$A$2:$ZZ$2614, 1399, MATCH($B$1, resultados!$A$1:$ZZ$1, 0))</f>
        <v/>
      </c>
      <c r="B1405">
        <f>INDEX(resultados!$A$2:$ZZ$2614, 1399, MATCH($B$2, resultados!$A$1:$ZZ$1, 0))</f>
        <v/>
      </c>
      <c r="C1405">
        <f>INDEX(resultados!$A$2:$ZZ$2614, 1399, MATCH($B$3, resultados!$A$1:$ZZ$1, 0))</f>
        <v/>
      </c>
    </row>
    <row r="1406">
      <c r="A1406">
        <f>INDEX(resultados!$A$2:$ZZ$2614, 1400, MATCH($B$1, resultados!$A$1:$ZZ$1, 0))</f>
        <v/>
      </c>
      <c r="B1406">
        <f>INDEX(resultados!$A$2:$ZZ$2614, 1400, MATCH($B$2, resultados!$A$1:$ZZ$1, 0))</f>
        <v/>
      </c>
      <c r="C1406">
        <f>INDEX(resultados!$A$2:$ZZ$2614, 1400, MATCH($B$3, resultados!$A$1:$ZZ$1, 0))</f>
        <v/>
      </c>
    </row>
    <row r="1407">
      <c r="A1407">
        <f>INDEX(resultados!$A$2:$ZZ$2614, 1401, MATCH($B$1, resultados!$A$1:$ZZ$1, 0))</f>
        <v/>
      </c>
      <c r="B1407">
        <f>INDEX(resultados!$A$2:$ZZ$2614, 1401, MATCH($B$2, resultados!$A$1:$ZZ$1, 0))</f>
        <v/>
      </c>
      <c r="C1407">
        <f>INDEX(resultados!$A$2:$ZZ$2614, 1401, MATCH($B$3, resultados!$A$1:$ZZ$1, 0))</f>
        <v/>
      </c>
    </row>
    <row r="1408">
      <c r="A1408">
        <f>INDEX(resultados!$A$2:$ZZ$2614, 1402, MATCH($B$1, resultados!$A$1:$ZZ$1, 0))</f>
        <v/>
      </c>
      <c r="B1408">
        <f>INDEX(resultados!$A$2:$ZZ$2614, 1402, MATCH($B$2, resultados!$A$1:$ZZ$1, 0))</f>
        <v/>
      </c>
      <c r="C1408">
        <f>INDEX(resultados!$A$2:$ZZ$2614, 1402, MATCH($B$3, resultados!$A$1:$ZZ$1, 0))</f>
        <v/>
      </c>
    </row>
    <row r="1409">
      <c r="A1409">
        <f>INDEX(resultados!$A$2:$ZZ$2614, 1403, MATCH($B$1, resultados!$A$1:$ZZ$1, 0))</f>
        <v/>
      </c>
      <c r="B1409">
        <f>INDEX(resultados!$A$2:$ZZ$2614, 1403, MATCH($B$2, resultados!$A$1:$ZZ$1, 0))</f>
        <v/>
      </c>
      <c r="C1409">
        <f>INDEX(resultados!$A$2:$ZZ$2614, 1403, MATCH($B$3, resultados!$A$1:$ZZ$1, 0))</f>
        <v/>
      </c>
    </row>
    <row r="1410">
      <c r="A1410">
        <f>INDEX(resultados!$A$2:$ZZ$2614, 1404, MATCH($B$1, resultados!$A$1:$ZZ$1, 0))</f>
        <v/>
      </c>
      <c r="B1410">
        <f>INDEX(resultados!$A$2:$ZZ$2614, 1404, MATCH($B$2, resultados!$A$1:$ZZ$1, 0))</f>
        <v/>
      </c>
      <c r="C1410">
        <f>INDEX(resultados!$A$2:$ZZ$2614, 1404, MATCH($B$3, resultados!$A$1:$ZZ$1, 0))</f>
        <v/>
      </c>
    </row>
    <row r="1411">
      <c r="A1411">
        <f>INDEX(resultados!$A$2:$ZZ$2614, 1405, MATCH($B$1, resultados!$A$1:$ZZ$1, 0))</f>
        <v/>
      </c>
      <c r="B1411">
        <f>INDEX(resultados!$A$2:$ZZ$2614, 1405, MATCH($B$2, resultados!$A$1:$ZZ$1, 0))</f>
        <v/>
      </c>
      <c r="C1411">
        <f>INDEX(resultados!$A$2:$ZZ$2614, 1405, MATCH($B$3, resultados!$A$1:$ZZ$1, 0))</f>
        <v/>
      </c>
    </row>
    <row r="1412">
      <c r="A1412">
        <f>INDEX(resultados!$A$2:$ZZ$2614, 1406, MATCH($B$1, resultados!$A$1:$ZZ$1, 0))</f>
        <v/>
      </c>
      <c r="B1412">
        <f>INDEX(resultados!$A$2:$ZZ$2614, 1406, MATCH($B$2, resultados!$A$1:$ZZ$1, 0))</f>
        <v/>
      </c>
      <c r="C1412">
        <f>INDEX(resultados!$A$2:$ZZ$2614, 1406, MATCH($B$3, resultados!$A$1:$ZZ$1, 0))</f>
        <v/>
      </c>
    </row>
    <row r="1413">
      <c r="A1413">
        <f>INDEX(resultados!$A$2:$ZZ$2614, 1407, MATCH($B$1, resultados!$A$1:$ZZ$1, 0))</f>
        <v/>
      </c>
      <c r="B1413">
        <f>INDEX(resultados!$A$2:$ZZ$2614, 1407, MATCH($B$2, resultados!$A$1:$ZZ$1, 0))</f>
        <v/>
      </c>
      <c r="C1413">
        <f>INDEX(resultados!$A$2:$ZZ$2614, 1407, MATCH($B$3, resultados!$A$1:$ZZ$1, 0))</f>
        <v/>
      </c>
    </row>
    <row r="1414">
      <c r="A1414">
        <f>INDEX(resultados!$A$2:$ZZ$2614, 1408, MATCH($B$1, resultados!$A$1:$ZZ$1, 0))</f>
        <v/>
      </c>
      <c r="B1414">
        <f>INDEX(resultados!$A$2:$ZZ$2614, 1408, MATCH($B$2, resultados!$A$1:$ZZ$1, 0))</f>
        <v/>
      </c>
      <c r="C1414">
        <f>INDEX(resultados!$A$2:$ZZ$2614, 1408, MATCH($B$3, resultados!$A$1:$ZZ$1, 0))</f>
        <v/>
      </c>
    </row>
    <row r="1415">
      <c r="A1415">
        <f>INDEX(resultados!$A$2:$ZZ$2614, 1409, MATCH($B$1, resultados!$A$1:$ZZ$1, 0))</f>
        <v/>
      </c>
      <c r="B1415">
        <f>INDEX(resultados!$A$2:$ZZ$2614, 1409, MATCH($B$2, resultados!$A$1:$ZZ$1, 0))</f>
        <v/>
      </c>
      <c r="C1415">
        <f>INDEX(resultados!$A$2:$ZZ$2614, 1409, MATCH($B$3, resultados!$A$1:$ZZ$1, 0))</f>
        <v/>
      </c>
    </row>
    <row r="1416">
      <c r="A1416">
        <f>INDEX(resultados!$A$2:$ZZ$2614, 1410, MATCH($B$1, resultados!$A$1:$ZZ$1, 0))</f>
        <v/>
      </c>
      <c r="B1416">
        <f>INDEX(resultados!$A$2:$ZZ$2614, 1410, MATCH($B$2, resultados!$A$1:$ZZ$1, 0))</f>
        <v/>
      </c>
      <c r="C1416">
        <f>INDEX(resultados!$A$2:$ZZ$2614, 1410, MATCH($B$3, resultados!$A$1:$ZZ$1, 0))</f>
        <v/>
      </c>
    </row>
    <row r="1417">
      <c r="A1417">
        <f>INDEX(resultados!$A$2:$ZZ$2614, 1411, MATCH($B$1, resultados!$A$1:$ZZ$1, 0))</f>
        <v/>
      </c>
      <c r="B1417">
        <f>INDEX(resultados!$A$2:$ZZ$2614, 1411, MATCH($B$2, resultados!$A$1:$ZZ$1, 0))</f>
        <v/>
      </c>
      <c r="C1417">
        <f>INDEX(resultados!$A$2:$ZZ$2614, 1411, MATCH($B$3, resultados!$A$1:$ZZ$1, 0))</f>
        <v/>
      </c>
    </row>
    <row r="1418">
      <c r="A1418">
        <f>INDEX(resultados!$A$2:$ZZ$2614, 1412, MATCH($B$1, resultados!$A$1:$ZZ$1, 0))</f>
        <v/>
      </c>
      <c r="B1418">
        <f>INDEX(resultados!$A$2:$ZZ$2614, 1412, MATCH($B$2, resultados!$A$1:$ZZ$1, 0))</f>
        <v/>
      </c>
      <c r="C1418">
        <f>INDEX(resultados!$A$2:$ZZ$2614, 1412, MATCH($B$3, resultados!$A$1:$ZZ$1, 0))</f>
        <v/>
      </c>
    </row>
    <row r="1419">
      <c r="A1419">
        <f>INDEX(resultados!$A$2:$ZZ$2614, 1413, MATCH($B$1, resultados!$A$1:$ZZ$1, 0))</f>
        <v/>
      </c>
      <c r="B1419">
        <f>INDEX(resultados!$A$2:$ZZ$2614, 1413, MATCH($B$2, resultados!$A$1:$ZZ$1, 0))</f>
        <v/>
      </c>
      <c r="C1419">
        <f>INDEX(resultados!$A$2:$ZZ$2614, 1413, MATCH($B$3, resultados!$A$1:$ZZ$1, 0))</f>
        <v/>
      </c>
    </row>
    <row r="1420">
      <c r="A1420">
        <f>INDEX(resultados!$A$2:$ZZ$2614, 1414, MATCH($B$1, resultados!$A$1:$ZZ$1, 0))</f>
        <v/>
      </c>
      <c r="B1420">
        <f>INDEX(resultados!$A$2:$ZZ$2614, 1414, MATCH($B$2, resultados!$A$1:$ZZ$1, 0))</f>
        <v/>
      </c>
      <c r="C1420">
        <f>INDEX(resultados!$A$2:$ZZ$2614, 1414, MATCH($B$3, resultados!$A$1:$ZZ$1, 0))</f>
        <v/>
      </c>
    </row>
    <row r="1421">
      <c r="A1421">
        <f>INDEX(resultados!$A$2:$ZZ$2614, 1415, MATCH($B$1, resultados!$A$1:$ZZ$1, 0))</f>
        <v/>
      </c>
      <c r="B1421">
        <f>INDEX(resultados!$A$2:$ZZ$2614, 1415, MATCH($B$2, resultados!$A$1:$ZZ$1, 0))</f>
        <v/>
      </c>
      <c r="C1421">
        <f>INDEX(resultados!$A$2:$ZZ$2614, 1415, MATCH($B$3, resultados!$A$1:$ZZ$1, 0))</f>
        <v/>
      </c>
    </row>
    <row r="1422">
      <c r="A1422">
        <f>INDEX(resultados!$A$2:$ZZ$2614, 1416, MATCH($B$1, resultados!$A$1:$ZZ$1, 0))</f>
        <v/>
      </c>
      <c r="B1422">
        <f>INDEX(resultados!$A$2:$ZZ$2614, 1416, MATCH($B$2, resultados!$A$1:$ZZ$1, 0))</f>
        <v/>
      </c>
      <c r="C1422">
        <f>INDEX(resultados!$A$2:$ZZ$2614, 1416, MATCH($B$3, resultados!$A$1:$ZZ$1, 0))</f>
        <v/>
      </c>
    </row>
    <row r="1423">
      <c r="A1423">
        <f>INDEX(resultados!$A$2:$ZZ$2614, 1417, MATCH($B$1, resultados!$A$1:$ZZ$1, 0))</f>
        <v/>
      </c>
      <c r="B1423">
        <f>INDEX(resultados!$A$2:$ZZ$2614, 1417, MATCH($B$2, resultados!$A$1:$ZZ$1, 0))</f>
        <v/>
      </c>
      <c r="C1423">
        <f>INDEX(resultados!$A$2:$ZZ$2614, 1417, MATCH($B$3, resultados!$A$1:$ZZ$1, 0))</f>
        <v/>
      </c>
    </row>
    <row r="1424">
      <c r="A1424">
        <f>INDEX(resultados!$A$2:$ZZ$2614, 1418, MATCH($B$1, resultados!$A$1:$ZZ$1, 0))</f>
        <v/>
      </c>
      <c r="B1424">
        <f>INDEX(resultados!$A$2:$ZZ$2614, 1418, MATCH($B$2, resultados!$A$1:$ZZ$1, 0))</f>
        <v/>
      </c>
      <c r="C1424">
        <f>INDEX(resultados!$A$2:$ZZ$2614, 1418, MATCH($B$3, resultados!$A$1:$ZZ$1, 0))</f>
        <v/>
      </c>
    </row>
    <row r="1425">
      <c r="A1425">
        <f>INDEX(resultados!$A$2:$ZZ$2614, 1419, MATCH($B$1, resultados!$A$1:$ZZ$1, 0))</f>
        <v/>
      </c>
      <c r="B1425">
        <f>INDEX(resultados!$A$2:$ZZ$2614, 1419, MATCH($B$2, resultados!$A$1:$ZZ$1, 0))</f>
        <v/>
      </c>
      <c r="C1425">
        <f>INDEX(resultados!$A$2:$ZZ$2614, 1419, MATCH($B$3, resultados!$A$1:$ZZ$1, 0))</f>
        <v/>
      </c>
    </row>
    <row r="1426">
      <c r="A1426">
        <f>INDEX(resultados!$A$2:$ZZ$2614, 1420, MATCH($B$1, resultados!$A$1:$ZZ$1, 0))</f>
        <v/>
      </c>
      <c r="B1426">
        <f>INDEX(resultados!$A$2:$ZZ$2614, 1420, MATCH($B$2, resultados!$A$1:$ZZ$1, 0))</f>
        <v/>
      </c>
      <c r="C1426">
        <f>INDEX(resultados!$A$2:$ZZ$2614, 1420, MATCH($B$3, resultados!$A$1:$ZZ$1, 0))</f>
        <v/>
      </c>
    </row>
    <row r="1427">
      <c r="A1427">
        <f>INDEX(resultados!$A$2:$ZZ$2614, 1421, MATCH($B$1, resultados!$A$1:$ZZ$1, 0))</f>
        <v/>
      </c>
      <c r="B1427">
        <f>INDEX(resultados!$A$2:$ZZ$2614, 1421, MATCH($B$2, resultados!$A$1:$ZZ$1, 0))</f>
        <v/>
      </c>
      <c r="C1427">
        <f>INDEX(resultados!$A$2:$ZZ$2614, 1421, MATCH($B$3, resultados!$A$1:$ZZ$1, 0))</f>
        <v/>
      </c>
    </row>
    <row r="1428">
      <c r="A1428">
        <f>INDEX(resultados!$A$2:$ZZ$2614, 1422, MATCH($B$1, resultados!$A$1:$ZZ$1, 0))</f>
        <v/>
      </c>
      <c r="B1428">
        <f>INDEX(resultados!$A$2:$ZZ$2614, 1422, MATCH($B$2, resultados!$A$1:$ZZ$1, 0))</f>
        <v/>
      </c>
      <c r="C1428">
        <f>INDEX(resultados!$A$2:$ZZ$2614, 1422, MATCH($B$3, resultados!$A$1:$ZZ$1, 0))</f>
        <v/>
      </c>
    </row>
    <row r="1429">
      <c r="A1429">
        <f>INDEX(resultados!$A$2:$ZZ$2614, 1423, MATCH($B$1, resultados!$A$1:$ZZ$1, 0))</f>
        <v/>
      </c>
      <c r="B1429">
        <f>INDEX(resultados!$A$2:$ZZ$2614, 1423, MATCH($B$2, resultados!$A$1:$ZZ$1, 0))</f>
        <v/>
      </c>
      <c r="C1429">
        <f>INDEX(resultados!$A$2:$ZZ$2614, 1423, MATCH($B$3, resultados!$A$1:$ZZ$1, 0))</f>
        <v/>
      </c>
    </row>
    <row r="1430">
      <c r="A1430">
        <f>INDEX(resultados!$A$2:$ZZ$2614, 1424, MATCH($B$1, resultados!$A$1:$ZZ$1, 0))</f>
        <v/>
      </c>
      <c r="B1430">
        <f>INDEX(resultados!$A$2:$ZZ$2614, 1424, MATCH($B$2, resultados!$A$1:$ZZ$1, 0))</f>
        <v/>
      </c>
      <c r="C1430">
        <f>INDEX(resultados!$A$2:$ZZ$2614, 1424, MATCH($B$3, resultados!$A$1:$ZZ$1, 0))</f>
        <v/>
      </c>
    </row>
    <row r="1431">
      <c r="A1431">
        <f>INDEX(resultados!$A$2:$ZZ$2614, 1425, MATCH($B$1, resultados!$A$1:$ZZ$1, 0))</f>
        <v/>
      </c>
      <c r="B1431">
        <f>INDEX(resultados!$A$2:$ZZ$2614, 1425, MATCH($B$2, resultados!$A$1:$ZZ$1, 0))</f>
        <v/>
      </c>
      <c r="C1431">
        <f>INDEX(resultados!$A$2:$ZZ$2614, 1425, MATCH($B$3, resultados!$A$1:$ZZ$1, 0))</f>
        <v/>
      </c>
    </row>
    <row r="1432">
      <c r="A1432">
        <f>INDEX(resultados!$A$2:$ZZ$2614, 1426, MATCH($B$1, resultados!$A$1:$ZZ$1, 0))</f>
        <v/>
      </c>
      <c r="B1432">
        <f>INDEX(resultados!$A$2:$ZZ$2614, 1426, MATCH($B$2, resultados!$A$1:$ZZ$1, 0))</f>
        <v/>
      </c>
      <c r="C1432">
        <f>INDEX(resultados!$A$2:$ZZ$2614, 1426, MATCH($B$3, resultados!$A$1:$ZZ$1, 0))</f>
        <v/>
      </c>
    </row>
    <row r="1433">
      <c r="A1433">
        <f>INDEX(resultados!$A$2:$ZZ$2614, 1427, MATCH($B$1, resultados!$A$1:$ZZ$1, 0))</f>
        <v/>
      </c>
      <c r="B1433">
        <f>INDEX(resultados!$A$2:$ZZ$2614, 1427, MATCH($B$2, resultados!$A$1:$ZZ$1, 0))</f>
        <v/>
      </c>
      <c r="C1433">
        <f>INDEX(resultados!$A$2:$ZZ$2614, 1427, MATCH($B$3, resultados!$A$1:$ZZ$1, 0))</f>
        <v/>
      </c>
    </row>
    <row r="1434">
      <c r="A1434">
        <f>INDEX(resultados!$A$2:$ZZ$2614, 1428, MATCH($B$1, resultados!$A$1:$ZZ$1, 0))</f>
        <v/>
      </c>
      <c r="B1434">
        <f>INDEX(resultados!$A$2:$ZZ$2614, 1428, MATCH($B$2, resultados!$A$1:$ZZ$1, 0))</f>
        <v/>
      </c>
      <c r="C1434">
        <f>INDEX(resultados!$A$2:$ZZ$2614, 1428, MATCH($B$3, resultados!$A$1:$ZZ$1, 0))</f>
        <v/>
      </c>
    </row>
    <row r="1435">
      <c r="A1435">
        <f>INDEX(resultados!$A$2:$ZZ$2614, 1429, MATCH($B$1, resultados!$A$1:$ZZ$1, 0))</f>
        <v/>
      </c>
      <c r="B1435">
        <f>INDEX(resultados!$A$2:$ZZ$2614, 1429, MATCH($B$2, resultados!$A$1:$ZZ$1, 0))</f>
        <v/>
      </c>
      <c r="C1435">
        <f>INDEX(resultados!$A$2:$ZZ$2614, 1429, MATCH($B$3, resultados!$A$1:$ZZ$1, 0))</f>
        <v/>
      </c>
    </row>
    <row r="1436">
      <c r="A1436">
        <f>INDEX(resultados!$A$2:$ZZ$2614, 1430, MATCH($B$1, resultados!$A$1:$ZZ$1, 0))</f>
        <v/>
      </c>
      <c r="B1436">
        <f>INDEX(resultados!$A$2:$ZZ$2614, 1430, MATCH($B$2, resultados!$A$1:$ZZ$1, 0))</f>
        <v/>
      </c>
      <c r="C1436">
        <f>INDEX(resultados!$A$2:$ZZ$2614, 1430, MATCH($B$3, resultados!$A$1:$ZZ$1, 0))</f>
        <v/>
      </c>
    </row>
    <row r="1437">
      <c r="A1437">
        <f>INDEX(resultados!$A$2:$ZZ$2614, 1431, MATCH($B$1, resultados!$A$1:$ZZ$1, 0))</f>
        <v/>
      </c>
      <c r="B1437">
        <f>INDEX(resultados!$A$2:$ZZ$2614, 1431, MATCH($B$2, resultados!$A$1:$ZZ$1, 0))</f>
        <v/>
      </c>
      <c r="C1437">
        <f>INDEX(resultados!$A$2:$ZZ$2614, 1431, MATCH($B$3, resultados!$A$1:$ZZ$1, 0))</f>
        <v/>
      </c>
    </row>
    <row r="1438">
      <c r="A1438">
        <f>INDEX(resultados!$A$2:$ZZ$2614, 1432, MATCH($B$1, resultados!$A$1:$ZZ$1, 0))</f>
        <v/>
      </c>
      <c r="B1438">
        <f>INDEX(resultados!$A$2:$ZZ$2614, 1432, MATCH($B$2, resultados!$A$1:$ZZ$1, 0))</f>
        <v/>
      </c>
      <c r="C1438">
        <f>INDEX(resultados!$A$2:$ZZ$2614, 1432, MATCH($B$3, resultados!$A$1:$ZZ$1, 0))</f>
        <v/>
      </c>
    </row>
    <row r="1439">
      <c r="A1439">
        <f>INDEX(resultados!$A$2:$ZZ$2614, 1433, MATCH($B$1, resultados!$A$1:$ZZ$1, 0))</f>
        <v/>
      </c>
      <c r="B1439">
        <f>INDEX(resultados!$A$2:$ZZ$2614, 1433, MATCH($B$2, resultados!$A$1:$ZZ$1, 0))</f>
        <v/>
      </c>
      <c r="C1439">
        <f>INDEX(resultados!$A$2:$ZZ$2614, 1433, MATCH($B$3, resultados!$A$1:$ZZ$1, 0))</f>
        <v/>
      </c>
    </row>
    <row r="1440">
      <c r="A1440">
        <f>INDEX(resultados!$A$2:$ZZ$2614, 1434, MATCH($B$1, resultados!$A$1:$ZZ$1, 0))</f>
        <v/>
      </c>
      <c r="B1440">
        <f>INDEX(resultados!$A$2:$ZZ$2614, 1434, MATCH($B$2, resultados!$A$1:$ZZ$1, 0))</f>
        <v/>
      </c>
      <c r="C1440">
        <f>INDEX(resultados!$A$2:$ZZ$2614, 1434, MATCH($B$3, resultados!$A$1:$ZZ$1, 0))</f>
        <v/>
      </c>
    </row>
    <row r="1441">
      <c r="A1441">
        <f>INDEX(resultados!$A$2:$ZZ$2614, 1435, MATCH($B$1, resultados!$A$1:$ZZ$1, 0))</f>
        <v/>
      </c>
      <c r="B1441">
        <f>INDEX(resultados!$A$2:$ZZ$2614, 1435, MATCH($B$2, resultados!$A$1:$ZZ$1, 0))</f>
        <v/>
      </c>
      <c r="C1441">
        <f>INDEX(resultados!$A$2:$ZZ$2614, 1435, MATCH($B$3, resultados!$A$1:$ZZ$1, 0))</f>
        <v/>
      </c>
    </row>
    <row r="1442">
      <c r="A1442">
        <f>INDEX(resultados!$A$2:$ZZ$2614, 1436, MATCH($B$1, resultados!$A$1:$ZZ$1, 0))</f>
        <v/>
      </c>
      <c r="B1442">
        <f>INDEX(resultados!$A$2:$ZZ$2614, 1436, MATCH($B$2, resultados!$A$1:$ZZ$1, 0))</f>
        <v/>
      </c>
      <c r="C1442">
        <f>INDEX(resultados!$A$2:$ZZ$2614, 1436, MATCH($B$3, resultados!$A$1:$ZZ$1, 0))</f>
        <v/>
      </c>
    </row>
    <row r="1443">
      <c r="A1443">
        <f>INDEX(resultados!$A$2:$ZZ$2614, 1437, MATCH($B$1, resultados!$A$1:$ZZ$1, 0))</f>
        <v/>
      </c>
      <c r="B1443">
        <f>INDEX(resultados!$A$2:$ZZ$2614, 1437, MATCH($B$2, resultados!$A$1:$ZZ$1, 0))</f>
        <v/>
      </c>
      <c r="C1443">
        <f>INDEX(resultados!$A$2:$ZZ$2614, 1437, MATCH($B$3, resultados!$A$1:$ZZ$1, 0))</f>
        <v/>
      </c>
    </row>
    <row r="1444">
      <c r="A1444">
        <f>INDEX(resultados!$A$2:$ZZ$2614, 1438, MATCH($B$1, resultados!$A$1:$ZZ$1, 0))</f>
        <v/>
      </c>
      <c r="B1444">
        <f>INDEX(resultados!$A$2:$ZZ$2614, 1438, MATCH($B$2, resultados!$A$1:$ZZ$1, 0))</f>
        <v/>
      </c>
      <c r="C1444">
        <f>INDEX(resultados!$A$2:$ZZ$2614, 1438, MATCH($B$3, resultados!$A$1:$ZZ$1, 0))</f>
        <v/>
      </c>
    </row>
    <row r="1445">
      <c r="A1445">
        <f>INDEX(resultados!$A$2:$ZZ$2614, 1439, MATCH($B$1, resultados!$A$1:$ZZ$1, 0))</f>
        <v/>
      </c>
      <c r="B1445">
        <f>INDEX(resultados!$A$2:$ZZ$2614, 1439, MATCH($B$2, resultados!$A$1:$ZZ$1, 0))</f>
        <v/>
      </c>
      <c r="C1445">
        <f>INDEX(resultados!$A$2:$ZZ$2614, 1439, MATCH($B$3, resultados!$A$1:$ZZ$1, 0))</f>
        <v/>
      </c>
    </row>
    <row r="1446">
      <c r="A1446">
        <f>INDEX(resultados!$A$2:$ZZ$2614, 1440, MATCH($B$1, resultados!$A$1:$ZZ$1, 0))</f>
        <v/>
      </c>
      <c r="B1446">
        <f>INDEX(resultados!$A$2:$ZZ$2614, 1440, MATCH($B$2, resultados!$A$1:$ZZ$1, 0))</f>
        <v/>
      </c>
      <c r="C1446">
        <f>INDEX(resultados!$A$2:$ZZ$2614, 1440, MATCH($B$3, resultados!$A$1:$ZZ$1, 0))</f>
        <v/>
      </c>
    </row>
    <row r="1447">
      <c r="A1447">
        <f>INDEX(resultados!$A$2:$ZZ$2614, 1441, MATCH($B$1, resultados!$A$1:$ZZ$1, 0))</f>
        <v/>
      </c>
      <c r="B1447">
        <f>INDEX(resultados!$A$2:$ZZ$2614, 1441, MATCH($B$2, resultados!$A$1:$ZZ$1, 0))</f>
        <v/>
      </c>
      <c r="C1447">
        <f>INDEX(resultados!$A$2:$ZZ$2614, 1441, MATCH($B$3, resultados!$A$1:$ZZ$1, 0))</f>
        <v/>
      </c>
    </row>
    <row r="1448">
      <c r="A1448">
        <f>INDEX(resultados!$A$2:$ZZ$2614, 1442, MATCH($B$1, resultados!$A$1:$ZZ$1, 0))</f>
        <v/>
      </c>
      <c r="B1448">
        <f>INDEX(resultados!$A$2:$ZZ$2614, 1442, MATCH($B$2, resultados!$A$1:$ZZ$1, 0))</f>
        <v/>
      </c>
      <c r="C1448">
        <f>INDEX(resultados!$A$2:$ZZ$2614, 1442, MATCH($B$3, resultados!$A$1:$ZZ$1, 0))</f>
        <v/>
      </c>
    </row>
    <row r="1449">
      <c r="A1449">
        <f>INDEX(resultados!$A$2:$ZZ$2614, 1443, MATCH($B$1, resultados!$A$1:$ZZ$1, 0))</f>
        <v/>
      </c>
      <c r="B1449">
        <f>INDEX(resultados!$A$2:$ZZ$2614, 1443, MATCH($B$2, resultados!$A$1:$ZZ$1, 0))</f>
        <v/>
      </c>
      <c r="C1449">
        <f>INDEX(resultados!$A$2:$ZZ$2614, 1443, MATCH($B$3, resultados!$A$1:$ZZ$1, 0))</f>
        <v/>
      </c>
    </row>
    <row r="1450">
      <c r="A1450">
        <f>INDEX(resultados!$A$2:$ZZ$2614, 1444, MATCH($B$1, resultados!$A$1:$ZZ$1, 0))</f>
        <v/>
      </c>
      <c r="B1450">
        <f>INDEX(resultados!$A$2:$ZZ$2614, 1444, MATCH($B$2, resultados!$A$1:$ZZ$1, 0))</f>
        <v/>
      </c>
      <c r="C1450">
        <f>INDEX(resultados!$A$2:$ZZ$2614, 1444, MATCH($B$3, resultados!$A$1:$ZZ$1, 0))</f>
        <v/>
      </c>
    </row>
    <row r="1451">
      <c r="A1451">
        <f>INDEX(resultados!$A$2:$ZZ$2614, 1445, MATCH($B$1, resultados!$A$1:$ZZ$1, 0))</f>
        <v/>
      </c>
      <c r="B1451">
        <f>INDEX(resultados!$A$2:$ZZ$2614, 1445, MATCH($B$2, resultados!$A$1:$ZZ$1, 0))</f>
        <v/>
      </c>
      <c r="C1451">
        <f>INDEX(resultados!$A$2:$ZZ$2614, 1445, MATCH($B$3, resultados!$A$1:$ZZ$1, 0))</f>
        <v/>
      </c>
    </row>
    <row r="1452">
      <c r="A1452">
        <f>INDEX(resultados!$A$2:$ZZ$2614, 1446, MATCH($B$1, resultados!$A$1:$ZZ$1, 0))</f>
        <v/>
      </c>
      <c r="B1452">
        <f>INDEX(resultados!$A$2:$ZZ$2614, 1446, MATCH($B$2, resultados!$A$1:$ZZ$1, 0))</f>
        <v/>
      </c>
      <c r="C1452">
        <f>INDEX(resultados!$A$2:$ZZ$2614, 1446, MATCH($B$3, resultados!$A$1:$ZZ$1, 0))</f>
        <v/>
      </c>
    </row>
    <row r="1453">
      <c r="A1453">
        <f>INDEX(resultados!$A$2:$ZZ$2614, 1447, MATCH($B$1, resultados!$A$1:$ZZ$1, 0))</f>
        <v/>
      </c>
      <c r="B1453">
        <f>INDEX(resultados!$A$2:$ZZ$2614, 1447, MATCH($B$2, resultados!$A$1:$ZZ$1, 0))</f>
        <v/>
      </c>
      <c r="C1453">
        <f>INDEX(resultados!$A$2:$ZZ$2614, 1447, MATCH($B$3, resultados!$A$1:$ZZ$1, 0))</f>
        <v/>
      </c>
    </row>
    <row r="1454">
      <c r="A1454">
        <f>INDEX(resultados!$A$2:$ZZ$2614, 1448, MATCH($B$1, resultados!$A$1:$ZZ$1, 0))</f>
        <v/>
      </c>
      <c r="B1454">
        <f>INDEX(resultados!$A$2:$ZZ$2614, 1448, MATCH($B$2, resultados!$A$1:$ZZ$1, 0))</f>
        <v/>
      </c>
      <c r="C1454">
        <f>INDEX(resultados!$A$2:$ZZ$2614, 1448, MATCH($B$3, resultados!$A$1:$ZZ$1, 0))</f>
        <v/>
      </c>
    </row>
    <row r="1455">
      <c r="A1455">
        <f>INDEX(resultados!$A$2:$ZZ$2614, 1449, MATCH($B$1, resultados!$A$1:$ZZ$1, 0))</f>
        <v/>
      </c>
      <c r="B1455">
        <f>INDEX(resultados!$A$2:$ZZ$2614, 1449, MATCH($B$2, resultados!$A$1:$ZZ$1, 0))</f>
        <v/>
      </c>
      <c r="C1455">
        <f>INDEX(resultados!$A$2:$ZZ$2614, 1449, MATCH($B$3, resultados!$A$1:$ZZ$1, 0))</f>
        <v/>
      </c>
    </row>
    <row r="1456">
      <c r="A1456">
        <f>INDEX(resultados!$A$2:$ZZ$2614, 1450, MATCH($B$1, resultados!$A$1:$ZZ$1, 0))</f>
        <v/>
      </c>
      <c r="B1456">
        <f>INDEX(resultados!$A$2:$ZZ$2614, 1450, MATCH($B$2, resultados!$A$1:$ZZ$1, 0))</f>
        <v/>
      </c>
      <c r="C1456">
        <f>INDEX(resultados!$A$2:$ZZ$2614, 1450, MATCH($B$3, resultados!$A$1:$ZZ$1, 0))</f>
        <v/>
      </c>
    </row>
    <row r="1457">
      <c r="A1457">
        <f>INDEX(resultados!$A$2:$ZZ$2614, 1451, MATCH($B$1, resultados!$A$1:$ZZ$1, 0))</f>
        <v/>
      </c>
      <c r="B1457">
        <f>INDEX(resultados!$A$2:$ZZ$2614, 1451, MATCH($B$2, resultados!$A$1:$ZZ$1, 0))</f>
        <v/>
      </c>
      <c r="C1457">
        <f>INDEX(resultados!$A$2:$ZZ$2614, 1451, MATCH($B$3, resultados!$A$1:$ZZ$1, 0))</f>
        <v/>
      </c>
    </row>
    <row r="1458">
      <c r="A1458">
        <f>INDEX(resultados!$A$2:$ZZ$2614, 1452, MATCH($B$1, resultados!$A$1:$ZZ$1, 0))</f>
        <v/>
      </c>
      <c r="B1458">
        <f>INDEX(resultados!$A$2:$ZZ$2614, 1452, MATCH($B$2, resultados!$A$1:$ZZ$1, 0))</f>
        <v/>
      </c>
      <c r="C1458">
        <f>INDEX(resultados!$A$2:$ZZ$2614, 1452, MATCH($B$3, resultados!$A$1:$ZZ$1, 0))</f>
        <v/>
      </c>
    </row>
    <row r="1459">
      <c r="A1459">
        <f>INDEX(resultados!$A$2:$ZZ$2614, 1453, MATCH($B$1, resultados!$A$1:$ZZ$1, 0))</f>
        <v/>
      </c>
      <c r="B1459">
        <f>INDEX(resultados!$A$2:$ZZ$2614, 1453, MATCH($B$2, resultados!$A$1:$ZZ$1, 0))</f>
        <v/>
      </c>
      <c r="C1459">
        <f>INDEX(resultados!$A$2:$ZZ$2614, 1453, MATCH($B$3, resultados!$A$1:$ZZ$1, 0))</f>
        <v/>
      </c>
    </row>
    <row r="1460">
      <c r="A1460">
        <f>INDEX(resultados!$A$2:$ZZ$2614, 1454, MATCH($B$1, resultados!$A$1:$ZZ$1, 0))</f>
        <v/>
      </c>
      <c r="B1460">
        <f>INDEX(resultados!$A$2:$ZZ$2614, 1454, MATCH($B$2, resultados!$A$1:$ZZ$1, 0))</f>
        <v/>
      </c>
      <c r="C1460">
        <f>INDEX(resultados!$A$2:$ZZ$2614, 1454, MATCH($B$3, resultados!$A$1:$ZZ$1, 0))</f>
        <v/>
      </c>
    </row>
    <row r="1461">
      <c r="A1461">
        <f>INDEX(resultados!$A$2:$ZZ$2614, 1455, MATCH($B$1, resultados!$A$1:$ZZ$1, 0))</f>
        <v/>
      </c>
      <c r="B1461">
        <f>INDEX(resultados!$A$2:$ZZ$2614, 1455, MATCH($B$2, resultados!$A$1:$ZZ$1, 0))</f>
        <v/>
      </c>
      <c r="C1461">
        <f>INDEX(resultados!$A$2:$ZZ$2614, 1455, MATCH($B$3, resultados!$A$1:$ZZ$1, 0))</f>
        <v/>
      </c>
    </row>
    <row r="1462">
      <c r="A1462">
        <f>INDEX(resultados!$A$2:$ZZ$2614, 1456, MATCH($B$1, resultados!$A$1:$ZZ$1, 0))</f>
        <v/>
      </c>
      <c r="B1462">
        <f>INDEX(resultados!$A$2:$ZZ$2614, 1456, MATCH($B$2, resultados!$A$1:$ZZ$1, 0))</f>
        <v/>
      </c>
      <c r="C1462">
        <f>INDEX(resultados!$A$2:$ZZ$2614, 1456, MATCH($B$3, resultados!$A$1:$ZZ$1, 0))</f>
        <v/>
      </c>
    </row>
    <row r="1463">
      <c r="A1463">
        <f>INDEX(resultados!$A$2:$ZZ$2614, 1457, MATCH($B$1, resultados!$A$1:$ZZ$1, 0))</f>
        <v/>
      </c>
      <c r="B1463">
        <f>INDEX(resultados!$A$2:$ZZ$2614, 1457, MATCH($B$2, resultados!$A$1:$ZZ$1, 0))</f>
        <v/>
      </c>
      <c r="C1463">
        <f>INDEX(resultados!$A$2:$ZZ$2614, 1457, MATCH($B$3, resultados!$A$1:$ZZ$1, 0))</f>
        <v/>
      </c>
    </row>
    <row r="1464">
      <c r="A1464">
        <f>INDEX(resultados!$A$2:$ZZ$2614, 1458, MATCH($B$1, resultados!$A$1:$ZZ$1, 0))</f>
        <v/>
      </c>
      <c r="B1464">
        <f>INDEX(resultados!$A$2:$ZZ$2614, 1458, MATCH($B$2, resultados!$A$1:$ZZ$1, 0))</f>
        <v/>
      </c>
      <c r="C1464">
        <f>INDEX(resultados!$A$2:$ZZ$2614, 1458, MATCH($B$3, resultados!$A$1:$ZZ$1, 0))</f>
        <v/>
      </c>
    </row>
    <row r="1465">
      <c r="A1465">
        <f>INDEX(resultados!$A$2:$ZZ$2614, 1459, MATCH($B$1, resultados!$A$1:$ZZ$1, 0))</f>
        <v/>
      </c>
      <c r="B1465">
        <f>INDEX(resultados!$A$2:$ZZ$2614, 1459, MATCH($B$2, resultados!$A$1:$ZZ$1, 0))</f>
        <v/>
      </c>
      <c r="C1465">
        <f>INDEX(resultados!$A$2:$ZZ$2614, 1459, MATCH($B$3, resultados!$A$1:$ZZ$1, 0))</f>
        <v/>
      </c>
    </row>
    <row r="1466">
      <c r="A1466">
        <f>INDEX(resultados!$A$2:$ZZ$2614, 1460, MATCH($B$1, resultados!$A$1:$ZZ$1, 0))</f>
        <v/>
      </c>
      <c r="B1466">
        <f>INDEX(resultados!$A$2:$ZZ$2614, 1460, MATCH($B$2, resultados!$A$1:$ZZ$1, 0))</f>
        <v/>
      </c>
      <c r="C1466">
        <f>INDEX(resultados!$A$2:$ZZ$2614, 1460, MATCH($B$3, resultados!$A$1:$ZZ$1, 0))</f>
        <v/>
      </c>
    </row>
    <row r="1467">
      <c r="A1467">
        <f>INDEX(resultados!$A$2:$ZZ$2614, 1461, MATCH($B$1, resultados!$A$1:$ZZ$1, 0))</f>
        <v/>
      </c>
      <c r="B1467">
        <f>INDEX(resultados!$A$2:$ZZ$2614, 1461, MATCH($B$2, resultados!$A$1:$ZZ$1, 0))</f>
        <v/>
      </c>
      <c r="C1467">
        <f>INDEX(resultados!$A$2:$ZZ$2614, 1461, MATCH($B$3, resultados!$A$1:$ZZ$1, 0))</f>
        <v/>
      </c>
    </row>
    <row r="1468">
      <c r="A1468">
        <f>INDEX(resultados!$A$2:$ZZ$2614, 1462, MATCH($B$1, resultados!$A$1:$ZZ$1, 0))</f>
        <v/>
      </c>
      <c r="B1468">
        <f>INDEX(resultados!$A$2:$ZZ$2614, 1462, MATCH($B$2, resultados!$A$1:$ZZ$1, 0))</f>
        <v/>
      </c>
      <c r="C1468">
        <f>INDEX(resultados!$A$2:$ZZ$2614, 1462, MATCH($B$3, resultados!$A$1:$ZZ$1, 0))</f>
        <v/>
      </c>
    </row>
    <row r="1469">
      <c r="A1469">
        <f>INDEX(resultados!$A$2:$ZZ$2614, 1463, MATCH($B$1, resultados!$A$1:$ZZ$1, 0))</f>
        <v/>
      </c>
      <c r="B1469">
        <f>INDEX(resultados!$A$2:$ZZ$2614, 1463, MATCH($B$2, resultados!$A$1:$ZZ$1, 0))</f>
        <v/>
      </c>
      <c r="C1469">
        <f>INDEX(resultados!$A$2:$ZZ$2614, 1463, MATCH($B$3, resultados!$A$1:$ZZ$1, 0))</f>
        <v/>
      </c>
    </row>
    <row r="1470">
      <c r="A1470">
        <f>INDEX(resultados!$A$2:$ZZ$2614, 1464, MATCH($B$1, resultados!$A$1:$ZZ$1, 0))</f>
        <v/>
      </c>
      <c r="B1470">
        <f>INDEX(resultados!$A$2:$ZZ$2614, 1464, MATCH($B$2, resultados!$A$1:$ZZ$1, 0))</f>
        <v/>
      </c>
      <c r="C1470">
        <f>INDEX(resultados!$A$2:$ZZ$2614, 1464, MATCH($B$3, resultados!$A$1:$ZZ$1, 0))</f>
        <v/>
      </c>
    </row>
    <row r="1471">
      <c r="A1471">
        <f>INDEX(resultados!$A$2:$ZZ$2614, 1465, MATCH($B$1, resultados!$A$1:$ZZ$1, 0))</f>
        <v/>
      </c>
      <c r="B1471">
        <f>INDEX(resultados!$A$2:$ZZ$2614, 1465, MATCH($B$2, resultados!$A$1:$ZZ$1, 0))</f>
        <v/>
      </c>
      <c r="C1471">
        <f>INDEX(resultados!$A$2:$ZZ$2614, 1465, MATCH($B$3, resultados!$A$1:$ZZ$1, 0))</f>
        <v/>
      </c>
    </row>
    <row r="1472">
      <c r="A1472">
        <f>INDEX(resultados!$A$2:$ZZ$2614, 1466, MATCH($B$1, resultados!$A$1:$ZZ$1, 0))</f>
        <v/>
      </c>
      <c r="B1472">
        <f>INDEX(resultados!$A$2:$ZZ$2614, 1466, MATCH($B$2, resultados!$A$1:$ZZ$1, 0))</f>
        <v/>
      </c>
      <c r="C1472">
        <f>INDEX(resultados!$A$2:$ZZ$2614, 1466, MATCH($B$3, resultados!$A$1:$ZZ$1, 0))</f>
        <v/>
      </c>
    </row>
    <row r="1473">
      <c r="A1473">
        <f>INDEX(resultados!$A$2:$ZZ$2614, 1467, MATCH($B$1, resultados!$A$1:$ZZ$1, 0))</f>
        <v/>
      </c>
      <c r="B1473">
        <f>INDEX(resultados!$A$2:$ZZ$2614, 1467, MATCH($B$2, resultados!$A$1:$ZZ$1, 0))</f>
        <v/>
      </c>
      <c r="C1473">
        <f>INDEX(resultados!$A$2:$ZZ$2614, 1467, MATCH($B$3, resultados!$A$1:$ZZ$1, 0))</f>
        <v/>
      </c>
    </row>
    <row r="1474">
      <c r="A1474">
        <f>INDEX(resultados!$A$2:$ZZ$2614, 1468, MATCH($B$1, resultados!$A$1:$ZZ$1, 0))</f>
        <v/>
      </c>
      <c r="B1474">
        <f>INDEX(resultados!$A$2:$ZZ$2614, 1468, MATCH($B$2, resultados!$A$1:$ZZ$1, 0))</f>
        <v/>
      </c>
      <c r="C1474">
        <f>INDEX(resultados!$A$2:$ZZ$2614, 1468, MATCH($B$3, resultados!$A$1:$ZZ$1, 0))</f>
        <v/>
      </c>
    </row>
    <row r="1475">
      <c r="A1475">
        <f>INDEX(resultados!$A$2:$ZZ$2614, 1469, MATCH($B$1, resultados!$A$1:$ZZ$1, 0))</f>
        <v/>
      </c>
      <c r="B1475">
        <f>INDEX(resultados!$A$2:$ZZ$2614, 1469, MATCH($B$2, resultados!$A$1:$ZZ$1, 0))</f>
        <v/>
      </c>
      <c r="C1475">
        <f>INDEX(resultados!$A$2:$ZZ$2614, 1469, MATCH($B$3, resultados!$A$1:$ZZ$1, 0))</f>
        <v/>
      </c>
    </row>
    <row r="1476">
      <c r="A1476">
        <f>INDEX(resultados!$A$2:$ZZ$2614, 1470, MATCH($B$1, resultados!$A$1:$ZZ$1, 0))</f>
        <v/>
      </c>
      <c r="B1476">
        <f>INDEX(resultados!$A$2:$ZZ$2614, 1470, MATCH($B$2, resultados!$A$1:$ZZ$1, 0))</f>
        <v/>
      </c>
      <c r="C1476">
        <f>INDEX(resultados!$A$2:$ZZ$2614, 1470, MATCH($B$3, resultados!$A$1:$ZZ$1, 0))</f>
        <v/>
      </c>
    </row>
    <row r="1477">
      <c r="A1477">
        <f>INDEX(resultados!$A$2:$ZZ$2614, 1471, MATCH($B$1, resultados!$A$1:$ZZ$1, 0))</f>
        <v/>
      </c>
      <c r="B1477">
        <f>INDEX(resultados!$A$2:$ZZ$2614, 1471, MATCH($B$2, resultados!$A$1:$ZZ$1, 0))</f>
        <v/>
      </c>
      <c r="C1477">
        <f>INDEX(resultados!$A$2:$ZZ$2614, 1471, MATCH($B$3, resultados!$A$1:$ZZ$1, 0))</f>
        <v/>
      </c>
    </row>
    <row r="1478">
      <c r="A1478">
        <f>INDEX(resultados!$A$2:$ZZ$2614, 1472, MATCH($B$1, resultados!$A$1:$ZZ$1, 0))</f>
        <v/>
      </c>
      <c r="B1478">
        <f>INDEX(resultados!$A$2:$ZZ$2614, 1472, MATCH($B$2, resultados!$A$1:$ZZ$1, 0))</f>
        <v/>
      </c>
      <c r="C1478">
        <f>INDEX(resultados!$A$2:$ZZ$2614, 1472, MATCH($B$3, resultados!$A$1:$ZZ$1, 0))</f>
        <v/>
      </c>
    </row>
    <row r="1479">
      <c r="A1479">
        <f>INDEX(resultados!$A$2:$ZZ$2614, 1473, MATCH($B$1, resultados!$A$1:$ZZ$1, 0))</f>
        <v/>
      </c>
      <c r="B1479">
        <f>INDEX(resultados!$A$2:$ZZ$2614, 1473, MATCH($B$2, resultados!$A$1:$ZZ$1, 0))</f>
        <v/>
      </c>
      <c r="C1479">
        <f>INDEX(resultados!$A$2:$ZZ$2614, 1473, MATCH($B$3, resultados!$A$1:$ZZ$1, 0))</f>
        <v/>
      </c>
    </row>
    <row r="1480">
      <c r="A1480">
        <f>INDEX(resultados!$A$2:$ZZ$2614, 1474, MATCH($B$1, resultados!$A$1:$ZZ$1, 0))</f>
        <v/>
      </c>
      <c r="B1480">
        <f>INDEX(resultados!$A$2:$ZZ$2614, 1474, MATCH($B$2, resultados!$A$1:$ZZ$1, 0))</f>
        <v/>
      </c>
      <c r="C1480">
        <f>INDEX(resultados!$A$2:$ZZ$2614, 1474, MATCH($B$3, resultados!$A$1:$ZZ$1, 0))</f>
        <v/>
      </c>
    </row>
    <row r="1481">
      <c r="A1481">
        <f>INDEX(resultados!$A$2:$ZZ$2614, 1475, MATCH($B$1, resultados!$A$1:$ZZ$1, 0))</f>
        <v/>
      </c>
      <c r="B1481">
        <f>INDEX(resultados!$A$2:$ZZ$2614, 1475, MATCH($B$2, resultados!$A$1:$ZZ$1, 0))</f>
        <v/>
      </c>
      <c r="C1481">
        <f>INDEX(resultados!$A$2:$ZZ$2614, 1475, MATCH($B$3, resultados!$A$1:$ZZ$1, 0))</f>
        <v/>
      </c>
    </row>
    <row r="1482">
      <c r="A1482">
        <f>INDEX(resultados!$A$2:$ZZ$2614, 1476, MATCH($B$1, resultados!$A$1:$ZZ$1, 0))</f>
        <v/>
      </c>
      <c r="B1482">
        <f>INDEX(resultados!$A$2:$ZZ$2614, 1476, MATCH($B$2, resultados!$A$1:$ZZ$1, 0))</f>
        <v/>
      </c>
      <c r="C1482">
        <f>INDEX(resultados!$A$2:$ZZ$2614, 1476, MATCH($B$3, resultados!$A$1:$ZZ$1, 0))</f>
        <v/>
      </c>
    </row>
    <row r="1483">
      <c r="A1483">
        <f>INDEX(resultados!$A$2:$ZZ$2614, 1477, MATCH($B$1, resultados!$A$1:$ZZ$1, 0))</f>
        <v/>
      </c>
      <c r="B1483">
        <f>INDEX(resultados!$A$2:$ZZ$2614, 1477, MATCH($B$2, resultados!$A$1:$ZZ$1, 0))</f>
        <v/>
      </c>
      <c r="C1483">
        <f>INDEX(resultados!$A$2:$ZZ$2614, 1477, MATCH($B$3, resultados!$A$1:$ZZ$1, 0))</f>
        <v/>
      </c>
    </row>
    <row r="1484">
      <c r="A1484">
        <f>INDEX(resultados!$A$2:$ZZ$2614, 1478, MATCH($B$1, resultados!$A$1:$ZZ$1, 0))</f>
        <v/>
      </c>
      <c r="B1484">
        <f>INDEX(resultados!$A$2:$ZZ$2614, 1478, MATCH($B$2, resultados!$A$1:$ZZ$1, 0))</f>
        <v/>
      </c>
      <c r="C1484">
        <f>INDEX(resultados!$A$2:$ZZ$2614, 1478, MATCH($B$3, resultados!$A$1:$ZZ$1, 0))</f>
        <v/>
      </c>
    </row>
    <row r="1485">
      <c r="A1485">
        <f>INDEX(resultados!$A$2:$ZZ$2614, 1479, MATCH($B$1, resultados!$A$1:$ZZ$1, 0))</f>
        <v/>
      </c>
      <c r="B1485">
        <f>INDEX(resultados!$A$2:$ZZ$2614, 1479, MATCH($B$2, resultados!$A$1:$ZZ$1, 0))</f>
        <v/>
      </c>
      <c r="C1485">
        <f>INDEX(resultados!$A$2:$ZZ$2614, 1479, MATCH($B$3, resultados!$A$1:$ZZ$1, 0))</f>
        <v/>
      </c>
    </row>
    <row r="1486">
      <c r="A1486">
        <f>INDEX(resultados!$A$2:$ZZ$2614, 1480, MATCH($B$1, resultados!$A$1:$ZZ$1, 0))</f>
        <v/>
      </c>
      <c r="B1486">
        <f>INDEX(resultados!$A$2:$ZZ$2614, 1480, MATCH($B$2, resultados!$A$1:$ZZ$1, 0))</f>
        <v/>
      </c>
      <c r="C1486">
        <f>INDEX(resultados!$A$2:$ZZ$2614, 1480, MATCH($B$3, resultados!$A$1:$ZZ$1, 0))</f>
        <v/>
      </c>
    </row>
    <row r="1487">
      <c r="A1487">
        <f>INDEX(resultados!$A$2:$ZZ$2614, 1481, MATCH($B$1, resultados!$A$1:$ZZ$1, 0))</f>
        <v/>
      </c>
      <c r="B1487">
        <f>INDEX(resultados!$A$2:$ZZ$2614, 1481, MATCH($B$2, resultados!$A$1:$ZZ$1, 0))</f>
        <v/>
      </c>
      <c r="C1487">
        <f>INDEX(resultados!$A$2:$ZZ$2614, 1481, MATCH($B$3, resultados!$A$1:$ZZ$1, 0))</f>
        <v/>
      </c>
    </row>
    <row r="1488">
      <c r="A1488">
        <f>INDEX(resultados!$A$2:$ZZ$2614, 1482, MATCH($B$1, resultados!$A$1:$ZZ$1, 0))</f>
        <v/>
      </c>
      <c r="B1488">
        <f>INDEX(resultados!$A$2:$ZZ$2614, 1482, MATCH($B$2, resultados!$A$1:$ZZ$1, 0))</f>
        <v/>
      </c>
      <c r="C1488">
        <f>INDEX(resultados!$A$2:$ZZ$2614, 1482, MATCH($B$3, resultados!$A$1:$ZZ$1, 0))</f>
        <v/>
      </c>
    </row>
    <row r="1489">
      <c r="A1489">
        <f>INDEX(resultados!$A$2:$ZZ$2614, 1483, MATCH($B$1, resultados!$A$1:$ZZ$1, 0))</f>
        <v/>
      </c>
      <c r="B1489">
        <f>INDEX(resultados!$A$2:$ZZ$2614, 1483, MATCH($B$2, resultados!$A$1:$ZZ$1, 0))</f>
        <v/>
      </c>
      <c r="C1489">
        <f>INDEX(resultados!$A$2:$ZZ$2614, 1483, MATCH($B$3, resultados!$A$1:$ZZ$1, 0))</f>
        <v/>
      </c>
    </row>
    <row r="1490">
      <c r="A1490">
        <f>INDEX(resultados!$A$2:$ZZ$2614, 1484, MATCH($B$1, resultados!$A$1:$ZZ$1, 0))</f>
        <v/>
      </c>
      <c r="B1490">
        <f>INDEX(resultados!$A$2:$ZZ$2614, 1484, MATCH($B$2, resultados!$A$1:$ZZ$1, 0))</f>
        <v/>
      </c>
      <c r="C1490">
        <f>INDEX(resultados!$A$2:$ZZ$2614, 1484, MATCH($B$3, resultados!$A$1:$ZZ$1, 0))</f>
        <v/>
      </c>
    </row>
    <row r="1491">
      <c r="A1491">
        <f>INDEX(resultados!$A$2:$ZZ$2614, 1485, MATCH($B$1, resultados!$A$1:$ZZ$1, 0))</f>
        <v/>
      </c>
      <c r="B1491">
        <f>INDEX(resultados!$A$2:$ZZ$2614, 1485, MATCH($B$2, resultados!$A$1:$ZZ$1, 0))</f>
        <v/>
      </c>
      <c r="C1491">
        <f>INDEX(resultados!$A$2:$ZZ$2614, 1485, MATCH($B$3, resultados!$A$1:$ZZ$1, 0))</f>
        <v/>
      </c>
    </row>
    <row r="1492">
      <c r="A1492">
        <f>INDEX(resultados!$A$2:$ZZ$2614, 1486, MATCH($B$1, resultados!$A$1:$ZZ$1, 0))</f>
        <v/>
      </c>
      <c r="B1492">
        <f>INDEX(resultados!$A$2:$ZZ$2614, 1486, MATCH($B$2, resultados!$A$1:$ZZ$1, 0))</f>
        <v/>
      </c>
      <c r="C1492">
        <f>INDEX(resultados!$A$2:$ZZ$2614, 1486, MATCH($B$3, resultados!$A$1:$ZZ$1, 0))</f>
        <v/>
      </c>
    </row>
    <row r="1493">
      <c r="A1493">
        <f>INDEX(resultados!$A$2:$ZZ$2614, 1487, MATCH($B$1, resultados!$A$1:$ZZ$1, 0))</f>
        <v/>
      </c>
      <c r="B1493">
        <f>INDEX(resultados!$A$2:$ZZ$2614, 1487, MATCH($B$2, resultados!$A$1:$ZZ$1, 0))</f>
        <v/>
      </c>
      <c r="C1493">
        <f>INDEX(resultados!$A$2:$ZZ$2614, 1487, MATCH($B$3, resultados!$A$1:$ZZ$1, 0))</f>
        <v/>
      </c>
    </row>
    <row r="1494">
      <c r="A1494">
        <f>INDEX(resultados!$A$2:$ZZ$2614, 1488, MATCH($B$1, resultados!$A$1:$ZZ$1, 0))</f>
        <v/>
      </c>
      <c r="B1494">
        <f>INDEX(resultados!$A$2:$ZZ$2614, 1488, MATCH($B$2, resultados!$A$1:$ZZ$1, 0))</f>
        <v/>
      </c>
      <c r="C1494">
        <f>INDEX(resultados!$A$2:$ZZ$2614, 1488, MATCH($B$3, resultados!$A$1:$ZZ$1, 0))</f>
        <v/>
      </c>
    </row>
    <row r="1495">
      <c r="A1495">
        <f>INDEX(resultados!$A$2:$ZZ$2614, 1489, MATCH($B$1, resultados!$A$1:$ZZ$1, 0))</f>
        <v/>
      </c>
      <c r="B1495">
        <f>INDEX(resultados!$A$2:$ZZ$2614, 1489, MATCH($B$2, resultados!$A$1:$ZZ$1, 0))</f>
        <v/>
      </c>
      <c r="C1495">
        <f>INDEX(resultados!$A$2:$ZZ$2614, 1489, MATCH($B$3, resultados!$A$1:$ZZ$1, 0))</f>
        <v/>
      </c>
    </row>
    <row r="1496">
      <c r="A1496">
        <f>INDEX(resultados!$A$2:$ZZ$2614, 1490, MATCH($B$1, resultados!$A$1:$ZZ$1, 0))</f>
        <v/>
      </c>
      <c r="B1496">
        <f>INDEX(resultados!$A$2:$ZZ$2614, 1490, MATCH($B$2, resultados!$A$1:$ZZ$1, 0))</f>
        <v/>
      </c>
      <c r="C1496">
        <f>INDEX(resultados!$A$2:$ZZ$2614, 1490, MATCH($B$3, resultados!$A$1:$ZZ$1, 0))</f>
        <v/>
      </c>
    </row>
    <row r="1497">
      <c r="A1497">
        <f>INDEX(resultados!$A$2:$ZZ$2614, 1491, MATCH($B$1, resultados!$A$1:$ZZ$1, 0))</f>
        <v/>
      </c>
      <c r="B1497">
        <f>INDEX(resultados!$A$2:$ZZ$2614, 1491, MATCH($B$2, resultados!$A$1:$ZZ$1, 0))</f>
        <v/>
      </c>
      <c r="C1497">
        <f>INDEX(resultados!$A$2:$ZZ$2614, 1491, MATCH($B$3, resultados!$A$1:$ZZ$1, 0))</f>
        <v/>
      </c>
    </row>
    <row r="1498">
      <c r="A1498">
        <f>INDEX(resultados!$A$2:$ZZ$2614, 1492, MATCH($B$1, resultados!$A$1:$ZZ$1, 0))</f>
        <v/>
      </c>
      <c r="B1498">
        <f>INDEX(resultados!$A$2:$ZZ$2614, 1492, MATCH($B$2, resultados!$A$1:$ZZ$1, 0))</f>
        <v/>
      </c>
      <c r="C1498">
        <f>INDEX(resultados!$A$2:$ZZ$2614, 1492, MATCH($B$3, resultados!$A$1:$ZZ$1, 0))</f>
        <v/>
      </c>
    </row>
    <row r="1499">
      <c r="A1499">
        <f>INDEX(resultados!$A$2:$ZZ$2614, 1493, MATCH($B$1, resultados!$A$1:$ZZ$1, 0))</f>
        <v/>
      </c>
      <c r="B1499">
        <f>INDEX(resultados!$A$2:$ZZ$2614, 1493, MATCH($B$2, resultados!$A$1:$ZZ$1, 0))</f>
        <v/>
      </c>
      <c r="C1499">
        <f>INDEX(resultados!$A$2:$ZZ$2614, 1493, MATCH($B$3, resultados!$A$1:$ZZ$1, 0))</f>
        <v/>
      </c>
    </row>
    <row r="1500">
      <c r="A1500">
        <f>INDEX(resultados!$A$2:$ZZ$2614, 1494, MATCH($B$1, resultados!$A$1:$ZZ$1, 0))</f>
        <v/>
      </c>
      <c r="B1500">
        <f>INDEX(resultados!$A$2:$ZZ$2614, 1494, MATCH($B$2, resultados!$A$1:$ZZ$1, 0))</f>
        <v/>
      </c>
      <c r="C1500">
        <f>INDEX(resultados!$A$2:$ZZ$2614, 1494, MATCH($B$3, resultados!$A$1:$ZZ$1, 0))</f>
        <v/>
      </c>
    </row>
    <row r="1501">
      <c r="A1501">
        <f>INDEX(resultados!$A$2:$ZZ$2614, 1495, MATCH($B$1, resultados!$A$1:$ZZ$1, 0))</f>
        <v/>
      </c>
      <c r="B1501">
        <f>INDEX(resultados!$A$2:$ZZ$2614, 1495, MATCH($B$2, resultados!$A$1:$ZZ$1, 0))</f>
        <v/>
      </c>
      <c r="C1501">
        <f>INDEX(resultados!$A$2:$ZZ$2614, 1495, MATCH($B$3, resultados!$A$1:$ZZ$1, 0))</f>
        <v/>
      </c>
    </row>
    <row r="1502">
      <c r="A1502">
        <f>INDEX(resultados!$A$2:$ZZ$2614, 1496, MATCH($B$1, resultados!$A$1:$ZZ$1, 0))</f>
        <v/>
      </c>
      <c r="B1502">
        <f>INDEX(resultados!$A$2:$ZZ$2614, 1496, MATCH($B$2, resultados!$A$1:$ZZ$1, 0))</f>
        <v/>
      </c>
      <c r="C1502">
        <f>INDEX(resultados!$A$2:$ZZ$2614, 1496, MATCH($B$3, resultados!$A$1:$ZZ$1, 0))</f>
        <v/>
      </c>
    </row>
    <row r="1503">
      <c r="A1503">
        <f>INDEX(resultados!$A$2:$ZZ$2614, 1497, MATCH($B$1, resultados!$A$1:$ZZ$1, 0))</f>
        <v/>
      </c>
      <c r="B1503">
        <f>INDEX(resultados!$A$2:$ZZ$2614, 1497, MATCH($B$2, resultados!$A$1:$ZZ$1, 0))</f>
        <v/>
      </c>
      <c r="C1503">
        <f>INDEX(resultados!$A$2:$ZZ$2614, 1497, MATCH($B$3, resultados!$A$1:$ZZ$1, 0))</f>
        <v/>
      </c>
    </row>
    <row r="1504">
      <c r="A1504">
        <f>INDEX(resultados!$A$2:$ZZ$2614, 1498, MATCH($B$1, resultados!$A$1:$ZZ$1, 0))</f>
        <v/>
      </c>
      <c r="B1504">
        <f>INDEX(resultados!$A$2:$ZZ$2614, 1498, MATCH($B$2, resultados!$A$1:$ZZ$1, 0))</f>
        <v/>
      </c>
      <c r="C1504">
        <f>INDEX(resultados!$A$2:$ZZ$2614, 1498, MATCH($B$3, resultados!$A$1:$ZZ$1, 0))</f>
        <v/>
      </c>
    </row>
    <row r="1505">
      <c r="A1505">
        <f>INDEX(resultados!$A$2:$ZZ$2614, 1499, MATCH($B$1, resultados!$A$1:$ZZ$1, 0))</f>
        <v/>
      </c>
      <c r="B1505">
        <f>INDEX(resultados!$A$2:$ZZ$2614, 1499, MATCH($B$2, resultados!$A$1:$ZZ$1, 0))</f>
        <v/>
      </c>
      <c r="C1505">
        <f>INDEX(resultados!$A$2:$ZZ$2614, 1499, MATCH($B$3, resultados!$A$1:$ZZ$1, 0))</f>
        <v/>
      </c>
    </row>
    <row r="1506">
      <c r="A1506">
        <f>INDEX(resultados!$A$2:$ZZ$2614, 1500, MATCH($B$1, resultados!$A$1:$ZZ$1, 0))</f>
        <v/>
      </c>
      <c r="B1506">
        <f>INDEX(resultados!$A$2:$ZZ$2614, 1500, MATCH($B$2, resultados!$A$1:$ZZ$1, 0))</f>
        <v/>
      </c>
      <c r="C1506">
        <f>INDEX(resultados!$A$2:$ZZ$2614, 1500, MATCH($B$3, resultados!$A$1:$ZZ$1, 0))</f>
        <v/>
      </c>
    </row>
    <row r="1507">
      <c r="A1507">
        <f>INDEX(resultados!$A$2:$ZZ$2614, 1501, MATCH($B$1, resultados!$A$1:$ZZ$1, 0))</f>
        <v/>
      </c>
      <c r="B1507">
        <f>INDEX(resultados!$A$2:$ZZ$2614, 1501, MATCH($B$2, resultados!$A$1:$ZZ$1, 0))</f>
        <v/>
      </c>
      <c r="C1507">
        <f>INDEX(resultados!$A$2:$ZZ$2614, 1501, MATCH($B$3, resultados!$A$1:$ZZ$1, 0))</f>
        <v/>
      </c>
    </row>
    <row r="1508">
      <c r="A1508">
        <f>INDEX(resultados!$A$2:$ZZ$2614, 1502, MATCH($B$1, resultados!$A$1:$ZZ$1, 0))</f>
        <v/>
      </c>
      <c r="B1508">
        <f>INDEX(resultados!$A$2:$ZZ$2614, 1502, MATCH($B$2, resultados!$A$1:$ZZ$1, 0))</f>
        <v/>
      </c>
      <c r="C1508">
        <f>INDEX(resultados!$A$2:$ZZ$2614, 1502, MATCH($B$3, resultados!$A$1:$ZZ$1, 0))</f>
        <v/>
      </c>
    </row>
    <row r="1509">
      <c r="A1509">
        <f>INDEX(resultados!$A$2:$ZZ$2614, 1503, MATCH($B$1, resultados!$A$1:$ZZ$1, 0))</f>
        <v/>
      </c>
      <c r="B1509">
        <f>INDEX(resultados!$A$2:$ZZ$2614, 1503, MATCH($B$2, resultados!$A$1:$ZZ$1, 0))</f>
        <v/>
      </c>
      <c r="C1509">
        <f>INDEX(resultados!$A$2:$ZZ$2614, 1503, MATCH($B$3, resultados!$A$1:$ZZ$1, 0))</f>
        <v/>
      </c>
    </row>
    <row r="1510">
      <c r="A1510">
        <f>INDEX(resultados!$A$2:$ZZ$2614, 1504, MATCH($B$1, resultados!$A$1:$ZZ$1, 0))</f>
        <v/>
      </c>
      <c r="B1510">
        <f>INDEX(resultados!$A$2:$ZZ$2614, 1504, MATCH($B$2, resultados!$A$1:$ZZ$1, 0))</f>
        <v/>
      </c>
      <c r="C1510">
        <f>INDEX(resultados!$A$2:$ZZ$2614, 1504, MATCH($B$3, resultados!$A$1:$ZZ$1, 0))</f>
        <v/>
      </c>
    </row>
    <row r="1511">
      <c r="A1511">
        <f>INDEX(resultados!$A$2:$ZZ$2614, 1505, MATCH($B$1, resultados!$A$1:$ZZ$1, 0))</f>
        <v/>
      </c>
      <c r="B1511">
        <f>INDEX(resultados!$A$2:$ZZ$2614, 1505, MATCH($B$2, resultados!$A$1:$ZZ$1, 0))</f>
        <v/>
      </c>
      <c r="C1511">
        <f>INDEX(resultados!$A$2:$ZZ$2614, 1505, MATCH($B$3, resultados!$A$1:$ZZ$1, 0))</f>
        <v/>
      </c>
    </row>
    <row r="1512">
      <c r="A1512">
        <f>INDEX(resultados!$A$2:$ZZ$2614, 1506, MATCH($B$1, resultados!$A$1:$ZZ$1, 0))</f>
        <v/>
      </c>
      <c r="B1512">
        <f>INDEX(resultados!$A$2:$ZZ$2614, 1506, MATCH($B$2, resultados!$A$1:$ZZ$1, 0))</f>
        <v/>
      </c>
      <c r="C1512">
        <f>INDEX(resultados!$A$2:$ZZ$2614, 1506, MATCH($B$3, resultados!$A$1:$ZZ$1, 0))</f>
        <v/>
      </c>
    </row>
    <row r="1513">
      <c r="A1513">
        <f>INDEX(resultados!$A$2:$ZZ$2614, 1507, MATCH($B$1, resultados!$A$1:$ZZ$1, 0))</f>
        <v/>
      </c>
      <c r="B1513">
        <f>INDEX(resultados!$A$2:$ZZ$2614, 1507, MATCH($B$2, resultados!$A$1:$ZZ$1, 0))</f>
        <v/>
      </c>
      <c r="C1513">
        <f>INDEX(resultados!$A$2:$ZZ$2614, 1507, MATCH($B$3, resultados!$A$1:$ZZ$1, 0))</f>
        <v/>
      </c>
    </row>
    <row r="1514">
      <c r="A1514">
        <f>INDEX(resultados!$A$2:$ZZ$2614, 1508, MATCH($B$1, resultados!$A$1:$ZZ$1, 0))</f>
        <v/>
      </c>
      <c r="B1514">
        <f>INDEX(resultados!$A$2:$ZZ$2614, 1508, MATCH($B$2, resultados!$A$1:$ZZ$1, 0))</f>
        <v/>
      </c>
      <c r="C1514">
        <f>INDEX(resultados!$A$2:$ZZ$2614, 1508, MATCH($B$3, resultados!$A$1:$ZZ$1, 0))</f>
        <v/>
      </c>
    </row>
    <row r="1515">
      <c r="A1515">
        <f>INDEX(resultados!$A$2:$ZZ$2614, 1509, MATCH($B$1, resultados!$A$1:$ZZ$1, 0))</f>
        <v/>
      </c>
      <c r="B1515">
        <f>INDEX(resultados!$A$2:$ZZ$2614, 1509, MATCH($B$2, resultados!$A$1:$ZZ$1, 0))</f>
        <v/>
      </c>
      <c r="C1515">
        <f>INDEX(resultados!$A$2:$ZZ$2614, 1509, MATCH($B$3, resultados!$A$1:$ZZ$1, 0))</f>
        <v/>
      </c>
    </row>
    <row r="1516">
      <c r="A1516">
        <f>INDEX(resultados!$A$2:$ZZ$2614, 1510, MATCH($B$1, resultados!$A$1:$ZZ$1, 0))</f>
        <v/>
      </c>
      <c r="B1516">
        <f>INDEX(resultados!$A$2:$ZZ$2614, 1510, MATCH($B$2, resultados!$A$1:$ZZ$1, 0))</f>
        <v/>
      </c>
      <c r="C1516">
        <f>INDEX(resultados!$A$2:$ZZ$2614, 1510, MATCH($B$3, resultados!$A$1:$ZZ$1, 0))</f>
        <v/>
      </c>
    </row>
    <row r="1517">
      <c r="A1517">
        <f>INDEX(resultados!$A$2:$ZZ$2614, 1511, MATCH($B$1, resultados!$A$1:$ZZ$1, 0))</f>
        <v/>
      </c>
      <c r="B1517">
        <f>INDEX(resultados!$A$2:$ZZ$2614, 1511, MATCH($B$2, resultados!$A$1:$ZZ$1, 0))</f>
        <v/>
      </c>
      <c r="C1517">
        <f>INDEX(resultados!$A$2:$ZZ$2614, 1511, MATCH($B$3, resultados!$A$1:$ZZ$1, 0))</f>
        <v/>
      </c>
    </row>
    <row r="1518">
      <c r="A1518">
        <f>INDEX(resultados!$A$2:$ZZ$2614, 1512, MATCH($B$1, resultados!$A$1:$ZZ$1, 0))</f>
        <v/>
      </c>
      <c r="B1518">
        <f>INDEX(resultados!$A$2:$ZZ$2614, 1512, MATCH($B$2, resultados!$A$1:$ZZ$1, 0))</f>
        <v/>
      </c>
      <c r="C1518">
        <f>INDEX(resultados!$A$2:$ZZ$2614, 1512, MATCH($B$3, resultados!$A$1:$ZZ$1, 0))</f>
        <v/>
      </c>
    </row>
    <row r="1519">
      <c r="A1519">
        <f>INDEX(resultados!$A$2:$ZZ$2614, 1513, MATCH($B$1, resultados!$A$1:$ZZ$1, 0))</f>
        <v/>
      </c>
      <c r="B1519">
        <f>INDEX(resultados!$A$2:$ZZ$2614, 1513, MATCH($B$2, resultados!$A$1:$ZZ$1, 0))</f>
        <v/>
      </c>
      <c r="C1519">
        <f>INDEX(resultados!$A$2:$ZZ$2614, 1513, MATCH($B$3, resultados!$A$1:$ZZ$1, 0))</f>
        <v/>
      </c>
    </row>
    <row r="1520">
      <c r="A1520">
        <f>INDEX(resultados!$A$2:$ZZ$2614, 1514, MATCH($B$1, resultados!$A$1:$ZZ$1, 0))</f>
        <v/>
      </c>
      <c r="B1520">
        <f>INDEX(resultados!$A$2:$ZZ$2614, 1514, MATCH($B$2, resultados!$A$1:$ZZ$1, 0))</f>
        <v/>
      </c>
      <c r="C1520">
        <f>INDEX(resultados!$A$2:$ZZ$2614, 1514, MATCH($B$3, resultados!$A$1:$ZZ$1, 0))</f>
        <v/>
      </c>
    </row>
    <row r="1521">
      <c r="A1521">
        <f>INDEX(resultados!$A$2:$ZZ$2614, 1515, MATCH($B$1, resultados!$A$1:$ZZ$1, 0))</f>
        <v/>
      </c>
      <c r="B1521">
        <f>INDEX(resultados!$A$2:$ZZ$2614, 1515, MATCH($B$2, resultados!$A$1:$ZZ$1, 0))</f>
        <v/>
      </c>
      <c r="C1521">
        <f>INDEX(resultados!$A$2:$ZZ$2614, 1515, MATCH($B$3, resultados!$A$1:$ZZ$1, 0))</f>
        <v/>
      </c>
    </row>
    <row r="1522">
      <c r="A1522">
        <f>INDEX(resultados!$A$2:$ZZ$2614, 1516, MATCH($B$1, resultados!$A$1:$ZZ$1, 0))</f>
        <v/>
      </c>
      <c r="B1522">
        <f>INDEX(resultados!$A$2:$ZZ$2614, 1516, MATCH($B$2, resultados!$A$1:$ZZ$1, 0))</f>
        <v/>
      </c>
      <c r="C1522">
        <f>INDEX(resultados!$A$2:$ZZ$2614, 1516, MATCH($B$3, resultados!$A$1:$ZZ$1, 0))</f>
        <v/>
      </c>
    </row>
    <row r="1523">
      <c r="A1523">
        <f>INDEX(resultados!$A$2:$ZZ$2614, 1517, MATCH($B$1, resultados!$A$1:$ZZ$1, 0))</f>
        <v/>
      </c>
      <c r="B1523">
        <f>INDEX(resultados!$A$2:$ZZ$2614, 1517, MATCH($B$2, resultados!$A$1:$ZZ$1, 0))</f>
        <v/>
      </c>
      <c r="C1523">
        <f>INDEX(resultados!$A$2:$ZZ$2614, 1517, MATCH($B$3, resultados!$A$1:$ZZ$1, 0))</f>
        <v/>
      </c>
    </row>
    <row r="1524">
      <c r="A1524">
        <f>INDEX(resultados!$A$2:$ZZ$2614, 1518, MATCH($B$1, resultados!$A$1:$ZZ$1, 0))</f>
        <v/>
      </c>
      <c r="B1524">
        <f>INDEX(resultados!$A$2:$ZZ$2614, 1518, MATCH($B$2, resultados!$A$1:$ZZ$1, 0))</f>
        <v/>
      </c>
      <c r="C1524">
        <f>INDEX(resultados!$A$2:$ZZ$2614, 1518, MATCH($B$3, resultados!$A$1:$ZZ$1, 0))</f>
        <v/>
      </c>
    </row>
    <row r="1525">
      <c r="A1525">
        <f>INDEX(resultados!$A$2:$ZZ$2614, 1519, MATCH($B$1, resultados!$A$1:$ZZ$1, 0))</f>
        <v/>
      </c>
      <c r="B1525">
        <f>INDEX(resultados!$A$2:$ZZ$2614, 1519, MATCH($B$2, resultados!$A$1:$ZZ$1, 0))</f>
        <v/>
      </c>
      <c r="C1525">
        <f>INDEX(resultados!$A$2:$ZZ$2614, 1519, MATCH($B$3, resultados!$A$1:$ZZ$1, 0))</f>
        <v/>
      </c>
    </row>
    <row r="1526">
      <c r="A1526">
        <f>INDEX(resultados!$A$2:$ZZ$2614, 1520, MATCH($B$1, resultados!$A$1:$ZZ$1, 0))</f>
        <v/>
      </c>
      <c r="B1526">
        <f>INDEX(resultados!$A$2:$ZZ$2614, 1520, MATCH($B$2, resultados!$A$1:$ZZ$1, 0))</f>
        <v/>
      </c>
      <c r="C1526">
        <f>INDEX(resultados!$A$2:$ZZ$2614, 1520, MATCH($B$3, resultados!$A$1:$ZZ$1, 0))</f>
        <v/>
      </c>
    </row>
    <row r="1527">
      <c r="A1527">
        <f>INDEX(resultados!$A$2:$ZZ$2614, 1521, MATCH($B$1, resultados!$A$1:$ZZ$1, 0))</f>
        <v/>
      </c>
      <c r="B1527">
        <f>INDEX(resultados!$A$2:$ZZ$2614, 1521, MATCH($B$2, resultados!$A$1:$ZZ$1, 0))</f>
        <v/>
      </c>
      <c r="C1527">
        <f>INDEX(resultados!$A$2:$ZZ$2614, 1521, MATCH($B$3, resultados!$A$1:$ZZ$1, 0))</f>
        <v/>
      </c>
    </row>
    <row r="1528">
      <c r="A1528">
        <f>INDEX(resultados!$A$2:$ZZ$2614, 1522, MATCH($B$1, resultados!$A$1:$ZZ$1, 0))</f>
        <v/>
      </c>
      <c r="B1528">
        <f>INDEX(resultados!$A$2:$ZZ$2614, 1522, MATCH($B$2, resultados!$A$1:$ZZ$1, 0))</f>
        <v/>
      </c>
      <c r="C1528">
        <f>INDEX(resultados!$A$2:$ZZ$2614, 1522, MATCH($B$3, resultados!$A$1:$ZZ$1, 0))</f>
        <v/>
      </c>
    </row>
    <row r="1529">
      <c r="A1529">
        <f>INDEX(resultados!$A$2:$ZZ$2614, 1523, MATCH($B$1, resultados!$A$1:$ZZ$1, 0))</f>
        <v/>
      </c>
      <c r="B1529">
        <f>INDEX(resultados!$A$2:$ZZ$2614, 1523, MATCH($B$2, resultados!$A$1:$ZZ$1, 0))</f>
        <v/>
      </c>
      <c r="C1529">
        <f>INDEX(resultados!$A$2:$ZZ$2614, 1523, MATCH($B$3, resultados!$A$1:$ZZ$1, 0))</f>
        <v/>
      </c>
    </row>
    <row r="1530">
      <c r="A1530">
        <f>INDEX(resultados!$A$2:$ZZ$2614, 1524, MATCH($B$1, resultados!$A$1:$ZZ$1, 0))</f>
        <v/>
      </c>
      <c r="B1530">
        <f>INDEX(resultados!$A$2:$ZZ$2614, 1524, MATCH($B$2, resultados!$A$1:$ZZ$1, 0))</f>
        <v/>
      </c>
      <c r="C1530">
        <f>INDEX(resultados!$A$2:$ZZ$2614, 1524, MATCH($B$3, resultados!$A$1:$ZZ$1, 0))</f>
        <v/>
      </c>
    </row>
    <row r="1531">
      <c r="A1531">
        <f>INDEX(resultados!$A$2:$ZZ$2614, 1525, MATCH($B$1, resultados!$A$1:$ZZ$1, 0))</f>
        <v/>
      </c>
      <c r="B1531">
        <f>INDEX(resultados!$A$2:$ZZ$2614, 1525, MATCH($B$2, resultados!$A$1:$ZZ$1, 0))</f>
        <v/>
      </c>
      <c r="C1531">
        <f>INDEX(resultados!$A$2:$ZZ$2614, 1525, MATCH($B$3, resultados!$A$1:$ZZ$1, 0))</f>
        <v/>
      </c>
    </row>
    <row r="1532">
      <c r="A1532">
        <f>INDEX(resultados!$A$2:$ZZ$2614, 1526, MATCH($B$1, resultados!$A$1:$ZZ$1, 0))</f>
        <v/>
      </c>
      <c r="B1532">
        <f>INDEX(resultados!$A$2:$ZZ$2614, 1526, MATCH($B$2, resultados!$A$1:$ZZ$1, 0))</f>
        <v/>
      </c>
      <c r="C1532">
        <f>INDEX(resultados!$A$2:$ZZ$2614, 1526, MATCH($B$3, resultados!$A$1:$ZZ$1, 0))</f>
        <v/>
      </c>
    </row>
    <row r="1533">
      <c r="A1533">
        <f>INDEX(resultados!$A$2:$ZZ$2614, 1527, MATCH($B$1, resultados!$A$1:$ZZ$1, 0))</f>
        <v/>
      </c>
      <c r="B1533">
        <f>INDEX(resultados!$A$2:$ZZ$2614, 1527, MATCH($B$2, resultados!$A$1:$ZZ$1, 0))</f>
        <v/>
      </c>
      <c r="C1533">
        <f>INDEX(resultados!$A$2:$ZZ$2614, 1527, MATCH($B$3, resultados!$A$1:$ZZ$1, 0))</f>
        <v/>
      </c>
    </row>
    <row r="1534">
      <c r="A1534">
        <f>INDEX(resultados!$A$2:$ZZ$2614, 1528, MATCH($B$1, resultados!$A$1:$ZZ$1, 0))</f>
        <v/>
      </c>
      <c r="B1534">
        <f>INDEX(resultados!$A$2:$ZZ$2614, 1528, MATCH($B$2, resultados!$A$1:$ZZ$1, 0))</f>
        <v/>
      </c>
      <c r="C1534">
        <f>INDEX(resultados!$A$2:$ZZ$2614, 1528, MATCH($B$3, resultados!$A$1:$ZZ$1, 0))</f>
        <v/>
      </c>
    </row>
    <row r="1535">
      <c r="A1535">
        <f>INDEX(resultados!$A$2:$ZZ$2614, 1529, MATCH($B$1, resultados!$A$1:$ZZ$1, 0))</f>
        <v/>
      </c>
      <c r="B1535">
        <f>INDEX(resultados!$A$2:$ZZ$2614, 1529, MATCH($B$2, resultados!$A$1:$ZZ$1, 0))</f>
        <v/>
      </c>
      <c r="C1535">
        <f>INDEX(resultados!$A$2:$ZZ$2614, 1529, MATCH($B$3, resultados!$A$1:$ZZ$1, 0))</f>
        <v/>
      </c>
    </row>
    <row r="1536">
      <c r="A1536">
        <f>INDEX(resultados!$A$2:$ZZ$2614, 1530, MATCH($B$1, resultados!$A$1:$ZZ$1, 0))</f>
        <v/>
      </c>
      <c r="B1536">
        <f>INDEX(resultados!$A$2:$ZZ$2614, 1530, MATCH($B$2, resultados!$A$1:$ZZ$1, 0))</f>
        <v/>
      </c>
      <c r="C1536">
        <f>INDEX(resultados!$A$2:$ZZ$2614, 1530, MATCH($B$3, resultados!$A$1:$ZZ$1, 0))</f>
        <v/>
      </c>
    </row>
    <row r="1537">
      <c r="A1537">
        <f>INDEX(resultados!$A$2:$ZZ$2614, 1531, MATCH($B$1, resultados!$A$1:$ZZ$1, 0))</f>
        <v/>
      </c>
      <c r="B1537">
        <f>INDEX(resultados!$A$2:$ZZ$2614, 1531, MATCH($B$2, resultados!$A$1:$ZZ$1, 0))</f>
        <v/>
      </c>
      <c r="C1537">
        <f>INDEX(resultados!$A$2:$ZZ$2614, 1531, MATCH($B$3, resultados!$A$1:$ZZ$1, 0))</f>
        <v/>
      </c>
    </row>
    <row r="1538">
      <c r="A1538">
        <f>INDEX(resultados!$A$2:$ZZ$2614, 1532, MATCH($B$1, resultados!$A$1:$ZZ$1, 0))</f>
        <v/>
      </c>
      <c r="B1538">
        <f>INDEX(resultados!$A$2:$ZZ$2614, 1532, MATCH($B$2, resultados!$A$1:$ZZ$1, 0))</f>
        <v/>
      </c>
      <c r="C1538">
        <f>INDEX(resultados!$A$2:$ZZ$2614, 1532, MATCH($B$3, resultados!$A$1:$ZZ$1, 0))</f>
        <v/>
      </c>
    </row>
    <row r="1539">
      <c r="A1539">
        <f>INDEX(resultados!$A$2:$ZZ$2614, 1533, MATCH($B$1, resultados!$A$1:$ZZ$1, 0))</f>
        <v/>
      </c>
      <c r="B1539">
        <f>INDEX(resultados!$A$2:$ZZ$2614, 1533, MATCH($B$2, resultados!$A$1:$ZZ$1, 0))</f>
        <v/>
      </c>
      <c r="C1539">
        <f>INDEX(resultados!$A$2:$ZZ$2614, 1533, MATCH($B$3, resultados!$A$1:$ZZ$1, 0))</f>
        <v/>
      </c>
    </row>
    <row r="1540">
      <c r="A1540">
        <f>INDEX(resultados!$A$2:$ZZ$2614, 1534, MATCH($B$1, resultados!$A$1:$ZZ$1, 0))</f>
        <v/>
      </c>
      <c r="B1540">
        <f>INDEX(resultados!$A$2:$ZZ$2614, 1534, MATCH($B$2, resultados!$A$1:$ZZ$1, 0))</f>
        <v/>
      </c>
      <c r="C1540">
        <f>INDEX(resultados!$A$2:$ZZ$2614, 1534, MATCH($B$3, resultados!$A$1:$ZZ$1, 0))</f>
        <v/>
      </c>
    </row>
    <row r="1541">
      <c r="A1541">
        <f>INDEX(resultados!$A$2:$ZZ$2614, 1535, MATCH($B$1, resultados!$A$1:$ZZ$1, 0))</f>
        <v/>
      </c>
      <c r="B1541">
        <f>INDEX(resultados!$A$2:$ZZ$2614, 1535, MATCH($B$2, resultados!$A$1:$ZZ$1, 0))</f>
        <v/>
      </c>
      <c r="C1541">
        <f>INDEX(resultados!$A$2:$ZZ$2614, 1535, MATCH($B$3, resultados!$A$1:$ZZ$1, 0))</f>
        <v/>
      </c>
    </row>
    <row r="1542">
      <c r="A1542">
        <f>INDEX(resultados!$A$2:$ZZ$2614, 1536, MATCH($B$1, resultados!$A$1:$ZZ$1, 0))</f>
        <v/>
      </c>
      <c r="B1542">
        <f>INDEX(resultados!$A$2:$ZZ$2614, 1536, MATCH($B$2, resultados!$A$1:$ZZ$1, 0))</f>
        <v/>
      </c>
      <c r="C1542">
        <f>INDEX(resultados!$A$2:$ZZ$2614, 1536, MATCH($B$3, resultados!$A$1:$ZZ$1, 0))</f>
        <v/>
      </c>
    </row>
    <row r="1543">
      <c r="A1543">
        <f>INDEX(resultados!$A$2:$ZZ$2614, 1537, MATCH($B$1, resultados!$A$1:$ZZ$1, 0))</f>
        <v/>
      </c>
      <c r="B1543">
        <f>INDEX(resultados!$A$2:$ZZ$2614, 1537, MATCH($B$2, resultados!$A$1:$ZZ$1, 0))</f>
        <v/>
      </c>
      <c r="C1543">
        <f>INDEX(resultados!$A$2:$ZZ$2614, 1537, MATCH($B$3, resultados!$A$1:$ZZ$1, 0))</f>
        <v/>
      </c>
    </row>
    <row r="1544">
      <c r="A1544">
        <f>INDEX(resultados!$A$2:$ZZ$2614, 1538, MATCH($B$1, resultados!$A$1:$ZZ$1, 0))</f>
        <v/>
      </c>
      <c r="B1544">
        <f>INDEX(resultados!$A$2:$ZZ$2614, 1538, MATCH($B$2, resultados!$A$1:$ZZ$1, 0))</f>
        <v/>
      </c>
      <c r="C1544">
        <f>INDEX(resultados!$A$2:$ZZ$2614, 1538, MATCH($B$3, resultados!$A$1:$ZZ$1, 0))</f>
        <v/>
      </c>
    </row>
    <row r="1545">
      <c r="A1545">
        <f>INDEX(resultados!$A$2:$ZZ$2614, 1539, MATCH($B$1, resultados!$A$1:$ZZ$1, 0))</f>
        <v/>
      </c>
      <c r="B1545">
        <f>INDEX(resultados!$A$2:$ZZ$2614, 1539, MATCH($B$2, resultados!$A$1:$ZZ$1, 0))</f>
        <v/>
      </c>
      <c r="C1545">
        <f>INDEX(resultados!$A$2:$ZZ$2614, 1539, MATCH($B$3, resultados!$A$1:$ZZ$1, 0))</f>
        <v/>
      </c>
    </row>
    <row r="1546">
      <c r="A1546">
        <f>INDEX(resultados!$A$2:$ZZ$2614, 1540, MATCH($B$1, resultados!$A$1:$ZZ$1, 0))</f>
        <v/>
      </c>
      <c r="B1546">
        <f>INDEX(resultados!$A$2:$ZZ$2614, 1540, MATCH($B$2, resultados!$A$1:$ZZ$1, 0))</f>
        <v/>
      </c>
      <c r="C1546">
        <f>INDEX(resultados!$A$2:$ZZ$2614, 1540, MATCH($B$3, resultados!$A$1:$ZZ$1, 0))</f>
        <v/>
      </c>
    </row>
    <row r="1547">
      <c r="A1547">
        <f>INDEX(resultados!$A$2:$ZZ$2614, 1541, MATCH($B$1, resultados!$A$1:$ZZ$1, 0))</f>
        <v/>
      </c>
      <c r="B1547">
        <f>INDEX(resultados!$A$2:$ZZ$2614, 1541, MATCH($B$2, resultados!$A$1:$ZZ$1, 0))</f>
        <v/>
      </c>
      <c r="C1547">
        <f>INDEX(resultados!$A$2:$ZZ$2614, 1541, MATCH($B$3, resultados!$A$1:$ZZ$1, 0))</f>
        <v/>
      </c>
    </row>
    <row r="1548">
      <c r="A1548">
        <f>INDEX(resultados!$A$2:$ZZ$2614, 1542, MATCH($B$1, resultados!$A$1:$ZZ$1, 0))</f>
        <v/>
      </c>
      <c r="B1548">
        <f>INDEX(resultados!$A$2:$ZZ$2614, 1542, MATCH($B$2, resultados!$A$1:$ZZ$1, 0))</f>
        <v/>
      </c>
      <c r="C1548">
        <f>INDEX(resultados!$A$2:$ZZ$2614, 1542, MATCH($B$3, resultados!$A$1:$ZZ$1, 0))</f>
        <v/>
      </c>
    </row>
    <row r="1549">
      <c r="A1549">
        <f>INDEX(resultados!$A$2:$ZZ$2614, 1543, MATCH($B$1, resultados!$A$1:$ZZ$1, 0))</f>
        <v/>
      </c>
      <c r="B1549">
        <f>INDEX(resultados!$A$2:$ZZ$2614, 1543, MATCH($B$2, resultados!$A$1:$ZZ$1, 0))</f>
        <v/>
      </c>
      <c r="C1549">
        <f>INDEX(resultados!$A$2:$ZZ$2614, 1543, MATCH($B$3, resultados!$A$1:$ZZ$1, 0))</f>
        <v/>
      </c>
    </row>
    <row r="1550">
      <c r="A1550">
        <f>INDEX(resultados!$A$2:$ZZ$2614, 1544, MATCH($B$1, resultados!$A$1:$ZZ$1, 0))</f>
        <v/>
      </c>
      <c r="B1550">
        <f>INDEX(resultados!$A$2:$ZZ$2614, 1544, MATCH($B$2, resultados!$A$1:$ZZ$1, 0))</f>
        <v/>
      </c>
      <c r="C1550">
        <f>INDEX(resultados!$A$2:$ZZ$2614, 1544, MATCH($B$3, resultados!$A$1:$ZZ$1, 0))</f>
        <v/>
      </c>
    </row>
    <row r="1551">
      <c r="A1551">
        <f>INDEX(resultados!$A$2:$ZZ$2614, 1545, MATCH($B$1, resultados!$A$1:$ZZ$1, 0))</f>
        <v/>
      </c>
      <c r="B1551">
        <f>INDEX(resultados!$A$2:$ZZ$2614, 1545, MATCH($B$2, resultados!$A$1:$ZZ$1, 0))</f>
        <v/>
      </c>
      <c r="C1551">
        <f>INDEX(resultados!$A$2:$ZZ$2614, 1545, MATCH($B$3, resultados!$A$1:$ZZ$1, 0))</f>
        <v/>
      </c>
    </row>
    <row r="1552">
      <c r="A1552">
        <f>INDEX(resultados!$A$2:$ZZ$2614, 1546, MATCH($B$1, resultados!$A$1:$ZZ$1, 0))</f>
        <v/>
      </c>
      <c r="B1552">
        <f>INDEX(resultados!$A$2:$ZZ$2614, 1546, MATCH($B$2, resultados!$A$1:$ZZ$1, 0))</f>
        <v/>
      </c>
      <c r="C1552">
        <f>INDEX(resultados!$A$2:$ZZ$2614, 1546, MATCH($B$3, resultados!$A$1:$ZZ$1, 0))</f>
        <v/>
      </c>
    </row>
    <row r="1553">
      <c r="A1553">
        <f>INDEX(resultados!$A$2:$ZZ$2614, 1547, MATCH($B$1, resultados!$A$1:$ZZ$1, 0))</f>
        <v/>
      </c>
      <c r="B1553">
        <f>INDEX(resultados!$A$2:$ZZ$2614, 1547, MATCH($B$2, resultados!$A$1:$ZZ$1, 0))</f>
        <v/>
      </c>
      <c r="C1553">
        <f>INDEX(resultados!$A$2:$ZZ$2614, 1547, MATCH($B$3, resultados!$A$1:$ZZ$1, 0))</f>
        <v/>
      </c>
    </row>
    <row r="1554">
      <c r="A1554">
        <f>INDEX(resultados!$A$2:$ZZ$2614, 1548, MATCH($B$1, resultados!$A$1:$ZZ$1, 0))</f>
        <v/>
      </c>
      <c r="B1554">
        <f>INDEX(resultados!$A$2:$ZZ$2614, 1548, MATCH($B$2, resultados!$A$1:$ZZ$1, 0))</f>
        <v/>
      </c>
      <c r="C1554">
        <f>INDEX(resultados!$A$2:$ZZ$2614, 1548, MATCH($B$3, resultados!$A$1:$ZZ$1, 0))</f>
        <v/>
      </c>
    </row>
    <row r="1555">
      <c r="A1555">
        <f>INDEX(resultados!$A$2:$ZZ$2614, 1549, MATCH($B$1, resultados!$A$1:$ZZ$1, 0))</f>
        <v/>
      </c>
      <c r="B1555">
        <f>INDEX(resultados!$A$2:$ZZ$2614, 1549, MATCH($B$2, resultados!$A$1:$ZZ$1, 0))</f>
        <v/>
      </c>
      <c r="C1555">
        <f>INDEX(resultados!$A$2:$ZZ$2614, 1549, MATCH($B$3, resultados!$A$1:$ZZ$1, 0))</f>
        <v/>
      </c>
    </row>
    <row r="1556">
      <c r="A1556">
        <f>INDEX(resultados!$A$2:$ZZ$2614, 1550, MATCH($B$1, resultados!$A$1:$ZZ$1, 0))</f>
        <v/>
      </c>
      <c r="B1556">
        <f>INDEX(resultados!$A$2:$ZZ$2614, 1550, MATCH($B$2, resultados!$A$1:$ZZ$1, 0))</f>
        <v/>
      </c>
      <c r="C1556">
        <f>INDEX(resultados!$A$2:$ZZ$2614, 1550, MATCH($B$3, resultados!$A$1:$ZZ$1, 0))</f>
        <v/>
      </c>
    </row>
    <row r="1557">
      <c r="A1557">
        <f>INDEX(resultados!$A$2:$ZZ$2614, 1551, MATCH($B$1, resultados!$A$1:$ZZ$1, 0))</f>
        <v/>
      </c>
      <c r="B1557">
        <f>INDEX(resultados!$A$2:$ZZ$2614, 1551, MATCH($B$2, resultados!$A$1:$ZZ$1, 0))</f>
        <v/>
      </c>
      <c r="C1557">
        <f>INDEX(resultados!$A$2:$ZZ$2614, 1551, MATCH($B$3, resultados!$A$1:$ZZ$1, 0))</f>
        <v/>
      </c>
    </row>
    <row r="1558">
      <c r="A1558">
        <f>INDEX(resultados!$A$2:$ZZ$2614, 1552, MATCH($B$1, resultados!$A$1:$ZZ$1, 0))</f>
        <v/>
      </c>
      <c r="B1558">
        <f>INDEX(resultados!$A$2:$ZZ$2614, 1552, MATCH($B$2, resultados!$A$1:$ZZ$1, 0))</f>
        <v/>
      </c>
      <c r="C1558">
        <f>INDEX(resultados!$A$2:$ZZ$2614, 1552, MATCH($B$3, resultados!$A$1:$ZZ$1, 0))</f>
        <v/>
      </c>
    </row>
    <row r="1559">
      <c r="A1559">
        <f>INDEX(resultados!$A$2:$ZZ$2614, 1553, MATCH($B$1, resultados!$A$1:$ZZ$1, 0))</f>
        <v/>
      </c>
      <c r="B1559">
        <f>INDEX(resultados!$A$2:$ZZ$2614, 1553, MATCH($B$2, resultados!$A$1:$ZZ$1, 0))</f>
        <v/>
      </c>
      <c r="C1559">
        <f>INDEX(resultados!$A$2:$ZZ$2614, 1553, MATCH($B$3, resultados!$A$1:$ZZ$1, 0))</f>
        <v/>
      </c>
    </row>
    <row r="1560">
      <c r="A1560">
        <f>INDEX(resultados!$A$2:$ZZ$2614, 1554, MATCH($B$1, resultados!$A$1:$ZZ$1, 0))</f>
        <v/>
      </c>
      <c r="B1560">
        <f>INDEX(resultados!$A$2:$ZZ$2614, 1554, MATCH($B$2, resultados!$A$1:$ZZ$1, 0))</f>
        <v/>
      </c>
      <c r="C1560">
        <f>INDEX(resultados!$A$2:$ZZ$2614, 1554, MATCH($B$3, resultados!$A$1:$ZZ$1, 0))</f>
        <v/>
      </c>
    </row>
    <row r="1561">
      <c r="A1561">
        <f>INDEX(resultados!$A$2:$ZZ$2614, 1555, MATCH($B$1, resultados!$A$1:$ZZ$1, 0))</f>
        <v/>
      </c>
      <c r="B1561">
        <f>INDEX(resultados!$A$2:$ZZ$2614, 1555, MATCH($B$2, resultados!$A$1:$ZZ$1, 0))</f>
        <v/>
      </c>
      <c r="C1561">
        <f>INDEX(resultados!$A$2:$ZZ$2614, 1555, MATCH($B$3, resultados!$A$1:$ZZ$1, 0))</f>
        <v/>
      </c>
    </row>
    <row r="1562">
      <c r="A1562">
        <f>INDEX(resultados!$A$2:$ZZ$2614, 1556, MATCH($B$1, resultados!$A$1:$ZZ$1, 0))</f>
        <v/>
      </c>
      <c r="B1562">
        <f>INDEX(resultados!$A$2:$ZZ$2614, 1556, MATCH($B$2, resultados!$A$1:$ZZ$1, 0))</f>
        <v/>
      </c>
      <c r="C1562">
        <f>INDEX(resultados!$A$2:$ZZ$2614, 1556, MATCH($B$3, resultados!$A$1:$ZZ$1, 0))</f>
        <v/>
      </c>
    </row>
    <row r="1563">
      <c r="A1563">
        <f>INDEX(resultados!$A$2:$ZZ$2614, 1557, MATCH($B$1, resultados!$A$1:$ZZ$1, 0))</f>
        <v/>
      </c>
      <c r="B1563">
        <f>INDEX(resultados!$A$2:$ZZ$2614, 1557, MATCH($B$2, resultados!$A$1:$ZZ$1, 0))</f>
        <v/>
      </c>
      <c r="C1563">
        <f>INDEX(resultados!$A$2:$ZZ$2614, 1557, MATCH($B$3, resultados!$A$1:$ZZ$1, 0))</f>
        <v/>
      </c>
    </row>
    <row r="1564">
      <c r="A1564">
        <f>INDEX(resultados!$A$2:$ZZ$2614, 1558, MATCH($B$1, resultados!$A$1:$ZZ$1, 0))</f>
        <v/>
      </c>
      <c r="B1564">
        <f>INDEX(resultados!$A$2:$ZZ$2614, 1558, MATCH($B$2, resultados!$A$1:$ZZ$1, 0))</f>
        <v/>
      </c>
      <c r="C1564">
        <f>INDEX(resultados!$A$2:$ZZ$2614, 1558, MATCH($B$3, resultados!$A$1:$ZZ$1, 0))</f>
        <v/>
      </c>
    </row>
    <row r="1565">
      <c r="A1565">
        <f>INDEX(resultados!$A$2:$ZZ$2614, 1559, MATCH($B$1, resultados!$A$1:$ZZ$1, 0))</f>
        <v/>
      </c>
      <c r="B1565">
        <f>INDEX(resultados!$A$2:$ZZ$2614, 1559, MATCH($B$2, resultados!$A$1:$ZZ$1, 0))</f>
        <v/>
      </c>
      <c r="C1565">
        <f>INDEX(resultados!$A$2:$ZZ$2614, 1559, MATCH($B$3, resultados!$A$1:$ZZ$1, 0))</f>
        <v/>
      </c>
    </row>
    <row r="1566">
      <c r="A1566">
        <f>INDEX(resultados!$A$2:$ZZ$2614, 1560, MATCH($B$1, resultados!$A$1:$ZZ$1, 0))</f>
        <v/>
      </c>
      <c r="B1566">
        <f>INDEX(resultados!$A$2:$ZZ$2614, 1560, MATCH($B$2, resultados!$A$1:$ZZ$1, 0))</f>
        <v/>
      </c>
      <c r="C1566">
        <f>INDEX(resultados!$A$2:$ZZ$2614, 1560, MATCH($B$3, resultados!$A$1:$ZZ$1, 0))</f>
        <v/>
      </c>
    </row>
    <row r="1567">
      <c r="A1567">
        <f>INDEX(resultados!$A$2:$ZZ$2614, 1561, MATCH($B$1, resultados!$A$1:$ZZ$1, 0))</f>
        <v/>
      </c>
      <c r="B1567">
        <f>INDEX(resultados!$A$2:$ZZ$2614, 1561, MATCH($B$2, resultados!$A$1:$ZZ$1, 0))</f>
        <v/>
      </c>
      <c r="C1567">
        <f>INDEX(resultados!$A$2:$ZZ$2614, 1561, MATCH($B$3, resultados!$A$1:$ZZ$1, 0))</f>
        <v/>
      </c>
    </row>
    <row r="1568">
      <c r="A1568">
        <f>INDEX(resultados!$A$2:$ZZ$2614, 1562, MATCH($B$1, resultados!$A$1:$ZZ$1, 0))</f>
        <v/>
      </c>
      <c r="B1568">
        <f>INDEX(resultados!$A$2:$ZZ$2614, 1562, MATCH($B$2, resultados!$A$1:$ZZ$1, 0))</f>
        <v/>
      </c>
      <c r="C1568">
        <f>INDEX(resultados!$A$2:$ZZ$2614, 1562, MATCH($B$3, resultados!$A$1:$ZZ$1, 0))</f>
        <v/>
      </c>
    </row>
    <row r="1569">
      <c r="A1569">
        <f>INDEX(resultados!$A$2:$ZZ$2614, 1563, MATCH($B$1, resultados!$A$1:$ZZ$1, 0))</f>
        <v/>
      </c>
      <c r="B1569">
        <f>INDEX(resultados!$A$2:$ZZ$2614, 1563, MATCH($B$2, resultados!$A$1:$ZZ$1, 0))</f>
        <v/>
      </c>
      <c r="C1569">
        <f>INDEX(resultados!$A$2:$ZZ$2614, 1563, MATCH($B$3, resultados!$A$1:$ZZ$1, 0))</f>
        <v/>
      </c>
    </row>
    <row r="1570">
      <c r="A1570">
        <f>INDEX(resultados!$A$2:$ZZ$2614, 1564, MATCH($B$1, resultados!$A$1:$ZZ$1, 0))</f>
        <v/>
      </c>
      <c r="B1570">
        <f>INDEX(resultados!$A$2:$ZZ$2614, 1564, MATCH($B$2, resultados!$A$1:$ZZ$1, 0))</f>
        <v/>
      </c>
      <c r="C1570">
        <f>INDEX(resultados!$A$2:$ZZ$2614, 1564, MATCH($B$3, resultados!$A$1:$ZZ$1, 0))</f>
        <v/>
      </c>
    </row>
    <row r="1571">
      <c r="A1571">
        <f>INDEX(resultados!$A$2:$ZZ$2614, 1565, MATCH($B$1, resultados!$A$1:$ZZ$1, 0))</f>
        <v/>
      </c>
      <c r="B1571">
        <f>INDEX(resultados!$A$2:$ZZ$2614, 1565, MATCH($B$2, resultados!$A$1:$ZZ$1, 0))</f>
        <v/>
      </c>
      <c r="C1571">
        <f>INDEX(resultados!$A$2:$ZZ$2614, 1565, MATCH($B$3, resultados!$A$1:$ZZ$1, 0))</f>
        <v/>
      </c>
    </row>
    <row r="1572">
      <c r="A1572">
        <f>INDEX(resultados!$A$2:$ZZ$2614, 1566, MATCH($B$1, resultados!$A$1:$ZZ$1, 0))</f>
        <v/>
      </c>
      <c r="B1572">
        <f>INDEX(resultados!$A$2:$ZZ$2614, 1566, MATCH($B$2, resultados!$A$1:$ZZ$1, 0))</f>
        <v/>
      </c>
      <c r="C1572">
        <f>INDEX(resultados!$A$2:$ZZ$2614, 1566, MATCH($B$3, resultados!$A$1:$ZZ$1, 0))</f>
        <v/>
      </c>
    </row>
    <row r="1573">
      <c r="A1573">
        <f>INDEX(resultados!$A$2:$ZZ$2614, 1567, MATCH($B$1, resultados!$A$1:$ZZ$1, 0))</f>
        <v/>
      </c>
      <c r="B1573">
        <f>INDEX(resultados!$A$2:$ZZ$2614, 1567, MATCH($B$2, resultados!$A$1:$ZZ$1, 0))</f>
        <v/>
      </c>
      <c r="C1573">
        <f>INDEX(resultados!$A$2:$ZZ$2614, 1567, MATCH($B$3, resultados!$A$1:$ZZ$1, 0))</f>
        <v/>
      </c>
    </row>
    <row r="1574">
      <c r="A1574">
        <f>INDEX(resultados!$A$2:$ZZ$2614, 1568, MATCH($B$1, resultados!$A$1:$ZZ$1, 0))</f>
        <v/>
      </c>
      <c r="B1574">
        <f>INDEX(resultados!$A$2:$ZZ$2614, 1568, MATCH($B$2, resultados!$A$1:$ZZ$1, 0))</f>
        <v/>
      </c>
      <c r="C1574">
        <f>INDEX(resultados!$A$2:$ZZ$2614, 1568, MATCH($B$3, resultados!$A$1:$ZZ$1, 0))</f>
        <v/>
      </c>
    </row>
    <row r="1575">
      <c r="A1575">
        <f>INDEX(resultados!$A$2:$ZZ$2614, 1569, MATCH($B$1, resultados!$A$1:$ZZ$1, 0))</f>
        <v/>
      </c>
      <c r="B1575">
        <f>INDEX(resultados!$A$2:$ZZ$2614, 1569, MATCH($B$2, resultados!$A$1:$ZZ$1, 0))</f>
        <v/>
      </c>
      <c r="C1575">
        <f>INDEX(resultados!$A$2:$ZZ$2614, 1569, MATCH($B$3, resultados!$A$1:$ZZ$1, 0))</f>
        <v/>
      </c>
    </row>
    <row r="1576">
      <c r="A1576">
        <f>INDEX(resultados!$A$2:$ZZ$2614, 1570, MATCH($B$1, resultados!$A$1:$ZZ$1, 0))</f>
        <v/>
      </c>
      <c r="B1576">
        <f>INDEX(resultados!$A$2:$ZZ$2614, 1570, MATCH($B$2, resultados!$A$1:$ZZ$1, 0))</f>
        <v/>
      </c>
      <c r="C1576">
        <f>INDEX(resultados!$A$2:$ZZ$2614, 1570, MATCH($B$3, resultados!$A$1:$ZZ$1, 0))</f>
        <v/>
      </c>
    </row>
    <row r="1577">
      <c r="A1577">
        <f>INDEX(resultados!$A$2:$ZZ$2614, 1571, MATCH($B$1, resultados!$A$1:$ZZ$1, 0))</f>
        <v/>
      </c>
      <c r="B1577">
        <f>INDEX(resultados!$A$2:$ZZ$2614, 1571, MATCH($B$2, resultados!$A$1:$ZZ$1, 0))</f>
        <v/>
      </c>
      <c r="C1577">
        <f>INDEX(resultados!$A$2:$ZZ$2614, 1571, MATCH($B$3, resultados!$A$1:$ZZ$1, 0))</f>
        <v/>
      </c>
    </row>
    <row r="1578">
      <c r="A1578">
        <f>INDEX(resultados!$A$2:$ZZ$2614, 1572, MATCH($B$1, resultados!$A$1:$ZZ$1, 0))</f>
        <v/>
      </c>
      <c r="B1578">
        <f>INDEX(resultados!$A$2:$ZZ$2614, 1572, MATCH($B$2, resultados!$A$1:$ZZ$1, 0))</f>
        <v/>
      </c>
      <c r="C1578">
        <f>INDEX(resultados!$A$2:$ZZ$2614, 1572, MATCH($B$3, resultados!$A$1:$ZZ$1, 0))</f>
        <v/>
      </c>
    </row>
    <row r="1579">
      <c r="A1579">
        <f>INDEX(resultados!$A$2:$ZZ$2614, 1573, MATCH($B$1, resultados!$A$1:$ZZ$1, 0))</f>
        <v/>
      </c>
      <c r="B1579">
        <f>INDEX(resultados!$A$2:$ZZ$2614, 1573, MATCH($B$2, resultados!$A$1:$ZZ$1, 0))</f>
        <v/>
      </c>
      <c r="C1579">
        <f>INDEX(resultados!$A$2:$ZZ$2614, 1573, MATCH($B$3, resultados!$A$1:$ZZ$1, 0))</f>
        <v/>
      </c>
    </row>
    <row r="1580">
      <c r="A1580">
        <f>INDEX(resultados!$A$2:$ZZ$2614, 1574, MATCH($B$1, resultados!$A$1:$ZZ$1, 0))</f>
        <v/>
      </c>
      <c r="B1580">
        <f>INDEX(resultados!$A$2:$ZZ$2614, 1574, MATCH($B$2, resultados!$A$1:$ZZ$1, 0))</f>
        <v/>
      </c>
      <c r="C1580">
        <f>INDEX(resultados!$A$2:$ZZ$2614, 1574, MATCH($B$3, resultados!$A$1:$ZZ$1, 0))</f>
        <v/>
      </c>
    </row>
    <row r="1581">
      <c r="A1581">
        <f>INDEX(resultados!$A$2:$ZZ$2614, 1575, MATCH($B$1, resultados!$A$1:$ZZ$1, 0))</f>
        <v/>
      </c>
      <c r="B1581">
        <f>INDEX(resultados!$A$2:$ZZ$2614, 1575, MATCH($B$2, resultados!$A$1:$ZZ$1, 0))</f>
        <v/>
      </c>
      <c r="C1581">
        <f>INDEX(resultados!$A$2:$ZZ$2614, 1575, MATCH($B$3, resultados!$A$1:$ZZ$1, 0))</f>
        <v/>
      </c>
    </row>
    <row r="1582">
      <c r="A1582">
        <f>INDEX(resultados!$A$2:$ZZ$2614, 1576, MATCH($B$1, resultados!$A$1:$ZZ$1, 0))</f>
        <v/>
      </c>
      <c r="B1582">
        <f>INDEX(resultados!$A$2:$ZZ$2614, 1576, MATCH($B$2, resultados!$A$1:$ZZ$1, 0))</f>
        <v/>
      </c>
      <c r="C1582">
        <f>INDEX(resultados!$A$2:$ZZ$2614, 1576, MATCH($B$3, resultados!$A$1:$ZZ$1, 0))</f>
        <v/>
      </c>
    </row>
    <row r="1583">
      <c r="A1583">
        <f>INDEX(resultados!$A$2:$ZZ$2614, 1577, MATCH($B$1, resultados!$A$1:$ZZ$1, 0))</f>
        <v/>
      </c>
      <c r="B1583">
        <f>INDEX(resultados!$A$2:$ZZ$2614, 1577, MATCH($B$2, resultados!$A$1:$ZZ$1, 0))</f>
        <v/>
      </c>
      <c r="C1583">
        <f>INDEX(resultados!$A$2:$ZZ$2614, 1577, MATCH($B$3, resultados!$A$1:$ZZ$1, 0))</f>
        <v/>
      </c>
    </row>
    <row r="1584">
      <c r="A1584">
        <f>INDEX(resultados!$A$2:$ZZ$2614, 1578, MATCH($B$1, resultados!$A$1:$ZZ$1, 0))</f>
        <v/>
      </c>
      <c r="B1584">
        <f>INDEX(resultados!$A$2:$ZZ$2614, 1578, MATCH($B$2, resultados!$A$1:$ZZ$1, 0))</f>
        <v/>
      </c>
      <c r="C1584">
        <f>INDEX(resultados!$A$2:$ZZ$2614, 1578, MATCH($B$3, resultados!$A$1:$ZZ$1, 0))</f>
        <v/>
      </c>
    </row>
    <row r="1585">
      <c r="A1585">
        <f>INDEX(resultados!$A$2:$ZZ$2614, 1579, MATCH($B$1, resultados!$A$1:$ZZ$1, 0))</f>
        <v/>
      </c>
      <c r="B1585">
        <f>INDEX(resultados!$A$2:$ZZ$2614, 1579, MATCH($B$2, resultados!$A$1:$ZZ$1, 0))</f>
        <v/>
      </c>
      <c r="C1585">
        <f>INDEX(resultados!$A$2:$ZZ$2614, 1579, MATCH($B$3, resultados!$A$1:$ZZ$1, 0))</f>
        <v/>
      </c>
    </row>
    <row r="1586">
      <c r="A1586">
        <f>INDEX(resultados!$A$2:$ZZ$2614, 1580, MATCH($B$1, resultados!$A$1:$ZZ$1, 0))</f>
        <v/>
      </c>
      <c r="B1586">
        <f>INDEX(resultados!$A$2:$ZZ$2614, 1580, MATCH($B$2, resultados!$A$1:$ZZ$1, 0))</f>
        <v/>
      </c>
      <c r="C1586">
        <f>INDEX(resultados!$A$2:$ZZ$2614, 1580, MATCH($B$3, resultados!$A$1:$ZZ$1, 0))</f>
        <v/>
      </c>
    </row>
    <row r="1587">
      <c r="A1587">
        <f>INDEX(resultados!$A$2:$ZZ$2614, 1581, MATCH($B$1, resultados!$A$1:$ZZ$1, 0))</f>
        <v/>
      </c>
      <c r="B1587">
        <f>INDEX(resultados!$A$2:$ZZ$2614, 1581, MATCH($B$2, resultados!$A$1:$ZZ$1, 0))</f>
        <v/>
      </c>
      <c r="C1587">
        <f>INDEX(resultados!$A$2:$ZZ$2614, 1581, MATCH($B$3, resultados!$A$1:$ZZ$1, 0))</f>
        <v/>
      </c>
    </row>
    <row r="1588">
      <c r="A1588">
        <f>INDEX(resultados!$A$2:$ZZ$2614, 1582, MATCH($B$1, resultados!$A$1:$ZZ$1, 0))</f>
        <v/>
      </c>
      <c r="B1588">
        <f>INDEX(resultados!$A$2:$ZZ$2614, 1582, MATCH($B$2, resultados!$A$1:$ZZ$1, 0))</f>
        <v/>
      </c>
      <c r="C1588">
        <f>INDEX(resultados!$A$2:$ZZ$2614, 1582, MATCH($B$3, resultados!$A$1:$ZZ$1, 0))</f>
        <v/>
      </c>
    </row>
    <row r="1589">
      <c r="A1589">
        <f>INDEX(resultados!$A$2:$ZZ$2614, 1583, MATCH($B$1, resultados!$A$1:$ZZ$1, 0))</f>
        <v/>
      </c>
      <c r="B1589">
        <f>INDEX(resultados!$A$2:$ZZ$2614, 1583, MATCH($B$2, resultados!$A$1:$ZZ$1, 0))</f>
        <v/>
      </c>
      <c r="C1589">
        <f>INDEX(resultados!$A$2:$ZZ$2614, 1583, MATCH($B$3, resultados!$A$1:$ZZ$1, 0))</f>
        <v/>
      </c>
    </row>
    <row r="1590">
      <c r="A1590">
        <f>INDEX(resultados!$A$2:$ZZ$2614, 1584, MATCH($B$1, resultados!$A$1:$ZZ$1, 0))</f>
        <v/>
      </c>
      <c r="B1590">
        <f>INDEX(resultados!$A$2:$ZZ$2614, 1584, MATCH($B$2, resultados!$A$1:$ZZ$1, 0))</f>
        <v/>
      </c>
      <c r="C1590">
        <f>INDEX(resultados!$A$2:$ZZ$2614, 1584, MATCH($B$3, resultados!$A$1:$ZZ$1, 0))</f>
        <v/>
      </c>
    </row>
    <row r="1591">
      <c r="A1591">
        <f>INDEX(resultados!$A$2:$ZZ$2614, 1585, MATCH($B$1, resultados!$A$1:$ZZ$1, 0))</f>
        <v/>
      </c>
      <c r="B1591">
        <f>INDEX(resultados!$A$2:$ZZ$2614, 1585, MATCH($B$2, resultados!$A$1:$ZZ$1, 0))</f>
        <v/>
      </c>
      <c r="C1591">
        <f>INDEX(resultados!$A$2:$ZZ$2614, 1585, MATCH($B$3, resultados!$A$1:$ZZ$1, 0))</f>
        <v/>
      </c>
    </row>
    <row r="1592">
      <c r="A1592">
        <f>INDEX(resultados!$A$2:$ZZ$2614, 1586, MATCH($B$1, resultados!$A$1:$ZZ$1, 0))</f>
        <v/>
      </c>
      <c r="B1592">
        <f>INDEX(resultados!$A$2:$ZZ$2614, 1586, MATCH($B$2, resultados!$A$1:$ZZ$1, 0))</f>
        <v/>
      </c>
      <c r="C1592">
        <f>INDEX(resultados!$A$2:$ZZ$2614, 1586, MATCH($B$3, resultados!$A$1:$ZZ$1, 0))</f>
        <v/>
      </c>
    </row>
    <row r="1593">
      <c r="A1593">
        <f>INDEX(resultados!$A$2:$ZZ$2614, 1587, MATCH($B$1, resultados!$A$1:$ZZ$1, 0))</f>
        <v/>
      </c>
      <c r="B1593">
        <f>INDEX(resultados!$A$2:$ZZ$2614, 1587, MATCH($B$2, resultados!$A$1:$ZZ$1, 0))</f>
        <v/>
      </c>
      <c r="C1593">
        <f>INDEX(resultados!$A$2:$ZZ$2614, 1587, MATCH($B$3, resultados!$A$1:$ZZ$1, 0))</f>
        <v/>
      </c>
    </row>
    <row r="1594">
      <c r="A1594">
        <f>INDEX(resultados!$A$2:$ZZ$2614, 1588, MATCH($B$1, resultados!$A$1:$ZZ$1, 0))</f>
        <v/>
      </c>
      <c r="B1594">
        <f>INDEX(resultados!$A$2:$ZZ$2614, 1588, MATCH($B$2, resultados!$A$1:$ZZ$1, 0))</f>
        <v/>
      </c>
      <c r="C1594">
        <f>INDEX(resultados!$A$2:$ZZ$2614, 1588, MATCH($B$3, resultados!$A$1:$ZZ$1, 0))</f>
        <v/>
      </c>
    </row>
    <row r="1595">
      <c r="A1595">
        <f>INDEX(resultados!$A$2:$ZZ$2614, 1589, MATCH($B$1, resultados!$A$1:$ZZ$1, 0))</f>
        <v/>
      </c>
      <c r="B1595">
        <f>INDEX(resultados!$A$2:$ZZ$2614, 1589, MATCH($B$2, resultados!$A$1:$ZZ$1, 0))</f>
        <v/>
      </c>
      <c r="C1595">
        <f>INDEX(resultados!$A$2:$ZZ$2614, 1589, MATCH($B$3, resultados!$A$1:$ZZ$1, 0))</f>
        <v/>
      </c>
    </row>
    <row r="1596">
      <c r="A1596">
        <f>INDEX(resultados!$A$2:$ZZ$2614, 1590, MATCH($B$1, resultados!$A$1:$ZZ$1, 0))</f>
        <v/>
      </c>
      <c r="B1596">
        <f>INDEX(resultados!$A$2:$ZZ$2614, 1590, MATCH($B$2, resultados!$A$1:$ZZ$1, 0))</f>
        <v/>
      </c>
      <c r="C1596">
        <f>INDEX(resultados!$A$2:$ZZ$2614, 1590, MATCH($B$3, resultados!$A$1:$ZZ$1, 0))</f>
        <v/>
      </c>
    </row>
    <row r="1597">
      <c r="A1597">
        <f>INDEX(resultados!$A$2:$ZZ$2614, 1591, MATCH($B$1, resultados!$A$1:$ZZ$1, 0))</f>
        <v/>
      </c>
      <c r="B1597">
        <f>INDEX(resultados!$A$2:$ZZ$2614, 1591, MATCH($B$2, resultados!$A$1:$ZZ$1, 0))</f>
        <v/>
      </c>
      <c r="C1597">
        <f>INDEX(resultados!$A$2:$ZZ$2614, 1591, MATCH($B$3, resultados!$A$1:$ZZ$1, 0))</f>
        <v/>
      </c>
    </row>
    <row r="1598">
      <c r="A1598">
        <f>INDEX(resultados!$A$2:$ZZ$2614, 1592, MATCH($B$1, resultados!$A$1:$ZZ$1, 0))</f>
        <v/>
      </c>
      <c r="B1598">
        <f>INDEX(resultados!$A$2:$ZZ$2614, 1592, MATCH($B$2, resultados!$A$1:$ZZ$1, 0))</f>
        <v/>
      </c>
      <c r="C1598">
        <f>INDEX(resultados!$A$2:$ZZ$2614, 1592, MATCH($B$3, resultados!$A$1:$ZZ$1, 0))</f>
        <v/>
      </c>
    </row>
    <row r="1599">
      <c r="A1599">
        <f>INDEX(resultados!$A$2:$ZZ$2614, 1593, MATCH($B$1, resultados!$A$1:$ZZ$1, 0))</f>
        <v/>
      </c>
      <c r="B1599">
        <f>INDEX(resultados!$A$2:$ZZ$2614, 1593, MATCH($B$2, resultados!$A$1:$ZZ$1, 0))</f>
        <v/>
      </c>
      <c r="C1599">
        <f>INDEX(resultados!$A$2:$ZZ$2614, 1593, MATCH($B$3, resultados!$A$1:$ZZ$1, 0))</f>
        <v/>
      </c>
    </row>
    <row r="1600">
      <c r="A1600">
        <f>INDEX(resultados!$A$2:$ZZ$2614, 1594, MATCH($B$1, resultados!$A$1:$ZZ$1, 0))</f>
        <v/>
      </c>
      <c r="B1600">
        <f>INDEX(resultados!$A$2:$ZZ$2614, 1594, MATCH($B$2, resultados!$A$1:$ZZ$1, 0))</f>
        <v/>
      </c>
      <c r="C1600">
        <f>INDEX(resultados!$A$2:$ZZ$2614, 1594, MATCH($B$3, resultados!$A$1:$ZZ$1, 0))</f>
        <v/>
      </c>
    </row>
    <row r="1601">
      <c r="A1601">
        <f>INDEX(resultados!$A$2:$ZZ$2614, 1595, MATCH($B$1, resultados!$A$1:$ZZ$1, 0))</f>
        <v/>
      </c>
      <c r="B1601">
        <f>INDEX(resultados!$A$2:$ZZ$2614, 1595, MATCH($B$2, resultados!$A$1:$ZZ$1, 0))</f>
        <v/>
      </c>
      <c r="C1601">
        <f>INDEX(resultados!$A$2:$ZZ$2614, 1595, MATCH($B$3, resultados!$A$1:$ZZ$1, 0))</f>
        <v/>
      </c>
    </row>
    <row r="1602">
      <c r="A1602">
        <f>INDEX(resultados!$A$2:$ZZ$2614, 1596, MATCH($B$1, resultados!$A$1:$ZZ$1, 0))</f>
        <v/>
      </c>
      <c r="B1602">
        <f>INDEX(resultados!$A$2:$ZZ$2614, 1596, MATCH($B$2, resultados!$A$1:$ZZ$1, 0))</f>
        <v/>
      </c>
      <c r="C1602">
        <f>INDEX(resultados!$A$2:$ZZ$2614, 1596, MATCH($B$3, resultados!$A$1:$ZZ$1, 0))</f>
        <v/>
      </c>
    </row>
    <row r="1603">
      <c r="A1603">
        <f>INDEX(resultados!$A$2:$ZZ$2614, 1597, MATCH($B$1, resultados!$A$1:$ZZ$1, 0))</f>
        <v/>
      </c>
      <c r="B1603">
        <f>INDEX(resultados!$A$2:$ZZ$2614, 1597, MATCH($B$2, resultados!$A$1:$ZZ$1, 0))</f>
        <v/>
      </c>
      <c r="C1603">
        <f>INDEX(resultados!$A$2:$ZZ$2614, 1597, MATCH($B$3, resultados!$A$1:$ZZ$1, 0))</f>
        <v/>
      </c>
    </row>
    <row r="1604">
      <c r="A1604">
        <f>INDEX(resultados!$A$2:$ZZ$2614, 1598, MATCH($B$1, resultados!$A$1:$ZZ$1, 0))</f>
        <v/>
      </c>
      <c r="B1604">
        <f>INDEX(resultados!$A$2:$ZZ$2614, 1598, MATCH($B$2, resultados!$A$1:$ZZ$1, 0))</f>
        <v/>
      </c>
      <c r="C1604">
        <f>INDEX(resultados!$A$2:$ZZ$2614, 1598, MATCH($B$3, resultados!$A$1:$ZZ$1, 0))</f>
        <v/>
      </c>
    </row>
    <row r="1605">
      <c r="A1605">
        <f>INDEX(resultados!$A$2:$ZZ$2614, 1599, MATCH($B$1, resultados!$A$1:$ZZ$1, 0))</f>
        <v/>
      </c>
      <c r="B1605">
        <f>INDEX(resultados!$A$2:$ZZ$2614, 1599, MATCH($B$2, resultados!$A$1:$ZZ$1, 0))</f>
        <v/>
      </c>
      <c r="C1605">
        <f>INDEX(resultados!$A$2:$ZZ$2614, 1599, MATCH($B$3, resultados!$A$1:$ZZ$1, 0))</f>
        <v/>
      </c>
    </row>
    <row r="1606">
      <c r="A1606">
        <f>INDEX(resultados!$A$2:$ZZ$2614, 1600, MATCH($B$1, resultados!$A$1:$ZZ$1, 0))</f>
        <v/>
      </c>
      <c r="B1606">
        <f>INDEX(resultados!$A$2:$ZZ$2614, 1600, MATCH($B$2, resultados!$A$1:$ZZ$1, 0))</f>
        <v/>
      </c>
      <c r="C1606">
        <f>INDEX(resultados!$A$2:$ZZ$2614, 1600, MATCH($B$3, resultados!$A$1:$ZZ$1, 0))</f>
        <v/>
      </c>
    </row>
    <row r="1607">
      <c r="A1607">
        <f>INDEX(resultados!$A$2:$ZZ$2614, 1601, MATCH($B$1, resultados!$A$1:$ZZ$1, 0))</f>
        <v/>
      </c>
      <c r="B1607">
        <f>INDEX(resultados!$A$2:$ZZ$2614, 1601, MATCH($B$2, resultados!$A$1:$ZZ$1, 0))</f>
        <v/>
      </c>
      <c r="C1607">
        <f>INDEX(resultados!$A$2:$ZZ$2614, 1601, MATCH($B$3, resultados!$A$1:$ZZ$1, 0))</f>
        <v/>
      </c>
    </row>
    <row r="1608">
      <c r="A1608">
        <f>INDEX(resultados!$A$2:$ZZ$2614, 1602, MATCH($B$1, resultados!$A$1:$ZZ$1, 0))</f>
        <v/>
      </c>
      <c r="B1608">
        <f>INDEX(resultados!$A$2:$ZZ$2614, 1602, MATCH($B$2, resultados!$A$1:$ZZ$1, 0))</f>
        <v/>
      </c>
      <c r="C1608">
        <f>INDEX(resultados!$A$2:$ZZ$2614, 1602, MATCH($B$3, resultados!$A$1:$ZZ$1, 0))</f>
        <v/>
      </c>
    </row>
    <row r="1609">
      <c r="A1609">
        <f>INDEX(resultados!$A$2:$ZZ$2614, 1603, MATCH($B$1, resultados!$A$1:$ZZ$1, 0))</f>
        <v/>
      </c>
      <c r="B1609">
        <f>INDEX(resultados!$A$2:$ZZ$2614, 1603, MATCH($B$2, resultados!$A$1:$ZZ$1, 0))</f>
        <v/>
      </c>
      <c r="C1609">
        <f>INDEX(resultados!$A$2:$ZZ$2614, 1603, MATCH($B$3, resultados!$A$1:$ZZ$1, 0))</f>
        <v/>
      </c>
    </row>
    <row r="1610">
      <c r="A1610">
        <f>INDEX(resultados!$A$2:$ZZ$2614, 1604, MATCH($B$1, resultados!$A$1:$ZZ$1, 0))</f>
        <v/>
      </c>
      <c r="B1610">
        <f>INDEX(resultados!$A$2:$ZZ$2614, 1604, MATCH($B$2, resultados!$A$1:$ZZ$1, 0))</f>
        <v/>
      </c>
      <c r="C1610">
        <f>INDEX(resultados!$A$2:$ZZ$2614, 1604, MATCH($B$3, resultados!$A$1:$ZZ$1, 0))</f>
        <v/>
      </c>
    </row>
    <row r="1611">
      <c r="A1611">
        <f>INDEX(resultados!$A$2:$ZZ$2614, 1605, MATCH($B$1, resultados!$A$1:$ZZ$1, 0))</f>
        <v/>
      </c>
      <c r="B1611">
        <f>INDEX(resultados!$A$2:$ZZ$2614, 1605, MATCH($B$2, resultados!$A$1:$ZZ$1, 0))</f>
        <v/>
      </c>
      <c r="C1611">
        <f>INDEX(resultados!$A$2:$ZZ$2614, 1605, MATCH($B$3, resultados!$A$1:$ZZ$1, 0))</f>
        <v/>
      </c>
    </row>
    <row r="1612">
      <c r="A1612">
        <f>INDEX(resultados!$A$2:$ZZ$2614, 1606, MATCH($B$1, resultados!$A$1:$ZZ$1, 0))</f>
        <v/>
      </c>
      <c r="B1612">
        <f>INDEX(resultados!$A$2:$ZZ$2614, 1606, MATCH($B$2, resultados!$A$1:$ZZ$1, 0))</f>
        <v/>
      </c>
      <c r="C1612">
        <f>INDEX(resultados!$A$2:$ZZ$2614, 1606, MATCH($B$3, resultados!$A$1:$ZZ$1, 0))</f>
        <v/>
      </c>
    </row>
    <row r="1613">
      <c r="A1613">
        <f>INDEX(resultados!$A$2:$ZZ$2614, 1607, MATCH($B$1, resultados!$A$1:$ZZ$1, 0))</f>
        <v/>
      </c>
      <c r="B1613">
        <f>INDEX(resultados!$A$2:$ZZ$2614, 1607, MATCH($B$2, resultados!$A$1:$ZZ$1, 0))</f>
        <v/>
      </c>
      <c r="C1613">
        <f>INDEX(resultados!$A$2:$ZZ$2614, 1607, MATCH($B$3, resultados!$A$1:$ZZ$1, 0))</f>
        <v/>
      </c>
    </row>
    <row r="1614">
      <c r="A1614">
        <f>INDEX(resultados!$A$2:$ZZ$2614, 1608, MATCH($B$1, resultados!$A$1:$ZZ$1, 0))</f>
        <v/>
      </c>
      <c r="B1614">
        <f>INDEX(resultados!$A$2:$ZZ$2614, 1608, MATCH($B$2, resultados!$A$1:$ZZ$1, 0))</f>
        <v/>
      </c>
      <c r="C1614">
        <f>INDEX(resultados!$A$2:$ZZ$2614, 1608, MATCH($B$3, resultados!$A$1:$ZZ$1, 0))</f>
        <v/>
      </c>
    </row>
    <row r="1615">
      <c r="A1615">
        <f>INDEX(resultados!$A$2:$ZZ$2614, 1609, MATCH($B$1, resultados!$A$1:$ZZ$1, 0))</f>
        <v/>
      </c>
      <c r="B1615">
        <f>INDEX(resultados!$A$2:$ZZ$2614, 1609, MATCH($B$2, resultados!$A$1:$ZZ$1, 0))</f>
        <v/>
      </c>
      <c r="C1615">
        <f>INDEX(resultados!$A$2:$ZZ$2614, 1609, MATCH($B$3, resultados!$A$1:$ZZ$1, 0))</f>
        <v/>
      </c>
    </row>
    <row r="1616">
      <c r="A1616">
        <f>INDEX(resultados!$A$2:$ZZ$2614, 1610, MATCH($B$1, resultados!$A$1:$ZZ$1, 0))</f>
        <v/>
      </c>
      <c r="B1616">
        <f>INDEX(resultados!$A$2:$ZZ$2614, 1610, MATCH($B$2, resultados!$A$1:$ZZ$1, 0))</f>
        <v/>
      </c>
      <c r="C1616">
        <f>INDEX(resultados!$A$2:$ZZ$2614, 1610, MATCH($B$3, resultados!$A$1:$ZZ$1, 0))</f>
        <v/>
      </c>
    </row>
    <row r="1617">
      <c r="A1617">
        <f>INDEX(resultados!$A$2:$ZZ$2614, 1611, MATCH($B$1, resultados!$A$1:$ZZ$1, 0))</f>
        <v/>
      </c>
      <c r="B1617">
        <f>INDEX(resultados!$A$2:$ZZ$2614, 1611, MATCH($B$2, resultados!$A$1:$ZZ$1, 0))</f>
        <v/>
      </c>
      <c r="C1617">
        <f>INDEX(resultados!$A$2:$ZZ$2614, 1611, MATCH($B$3, resultados!$A$1:$ZZ$1, 0))</f>
        <v/>
      </c>
    </row>
    <row r="1618">
      <c r="A1618">
        <f>INDEX(resultados!$A$2:$ZZ$2614, 1612, MATCH($B$1, resultados!$A$1:$ZZ$1, 0))</f>
        <v/>
      </c>
      <c r="B1618">
        <f>INDEX(resultados!$A$2:$ZZ$2614, 1612, MATCH($B$2, resultados!$A$1:$ZZ$1, 0))</f>
        <v/>
      </c>
      <c r="C1618">
        <f>INDEX(resultados!$A$2:$ZZ$2614, 1612, MATCH($B$3, resultados!$A$1:$ZZ$1, 0))</f>
        <v/>
      </c>
    </row>
    <row r="1619">
      <c r="A1619">
        <f>INDEX(resultados!$A$2:$ZZ$2614, 1613, MATCH($B$1, resultados!$A$1:$ZZ$1, 0))</f>
        <v/>
      </c>
      <c r="B1619">
        <f>INDEX(resultados!$A$2:$ZZ$2614, 1613, MATCH($B$2, resultados!$A$1:$ZZ$1, 0))</f>
        <v/>
      </c>
      <c r="C1619">
        <f>INDEX(resultados!$A$2:$ZZ$2614, 1613, MATCH($B$3, resultados!$A$1:$ZZ$1, 0))</f>
        <v/>
      </c>
    </row>
    <row r="1620">
      <c r="A1620">
        <f>INDEX(resultados!$A$2:$ZZ$2614, 1614, MATCH($B$1, resultados!$A$1:$ZZ$1, 0))</f>
        <v/>
      </c>
      <c r="B1620">
        <f>INDEX(resultados!$A$2:$ZZ$2614, 1614, MATCH($B$2, resultados!$A$1:$ZZ$1, 0))</f>
        <v/>
      </c>
      <c r="C1620">
        <f>INDEX(resultados!$A$2:$ZZ$2614, 1614, MATCH($B$3, resultados!$A$1:$ZZ$1, 0))</f>
        <v/>
      </c>
    </row>
    <row r="1621">
      <c r="A1621">
        <f>INDEX(resultados!$A$2:$ZZ$2614, 1615, MATCH($B$1, resultados!$A$1:$ZZ$1, 0))</f>
        <v/>
      </c>
      <c r="B1621">
        <f>INDEX(resultados!$A$2:$ZZ$2614, 1615, MATCH($B$2, resultados!$A$1:$ZZ$1, 0))</f>
        <v/>
      </c>
      <c r="C1621">
        <f>INDEX(resultados!$A$2:$ZZ$2614, 1615, MATCH($B$3, resultados!$A$1:$ZZ$1, 0))</f>
        <v/>
      </c>
    </row>
    <row r="1622">
      <c r="A1622">
        <f>INDEX(resultados!$A$2:$ZZ$2614, 1616, MATCH($B$1, resultados!$A$1:$ZZ$1, 0))</f>
        <v/>
      </c>
      <c r="B1622">
        <f>INDEX(resultados!$A$2:$ZZ$2614, 1616, MATCH($B$2, resultados!$A$1:$ZZ$1, 0))</f>
        <v/>
      </c>
      <c r="C1622">
        <f>INDEX(resultados!$A$2:$ZZ$2614, 1616, MATCH($B$3, resultados!$A$1:$ZZ$1, 0))</f>
        <v/>
      </c>
    </row>
    <row r="1623">
      <c r="A1623">
        <f>INDEX(resultados!$A$2:$ZZ$2614, 1617, MATCH($B$1, resultados!$A$1:$ZZ$1, 0))</f>
        <v/>
      </c>
      <c r="B1623">
        <f>INDEX(resultados!$A$2:$ZZ$2614, 1617, MATCH($B$2, resultados!$A$1:$ZZ$1, 0))</f>
        <v/>
      </c>
      <c r="C1623">
        <f>INDEX(resultados!$A$2:$ZZ$2614, 1617, MATCH($B$3, resultados!$A$1:$ZZ$1, 0))</f>
        <v/>
      </c>
    </row>
    <row r="1624">
      <c r="A1624">
        <f>INDEX(resultados!$A$2:$ZZ$2614, 1618, MATCH($B$1, resultados!$A$1:$ZZ$1, 0))</f>
        <v/>
      </c>
      <c r="B1624">
        <f>INDEX(resultados!$A$2:$ZZ$2614, 1618, MATCH($B$2, resultados!$A$1:$ZZ$1, 0))</f>
        <v/>
      </c>
      <c r="C1624">
        <f>INDEX(resultados!$A$2:$ZZ$2614, 1618, MATCH($B$3, resultados!$A$1:$ZZ$1, 0))</f>
        <v/>
      </c>
    </row>
    <row r="1625">
      <c r="A1625">
        <f>INDEX(resultados!$A$2:$ZZ$2614, 1619, MATCH($B$1, resultados!$A$1:$ZZ$1, 0))</f>
        <v/>
      </c>
      <c r="B1625">
        <f>INDEX(resultados!$A$2:$ZZ$2614, 1619, MATCH($B$2, resultados!$A$1:$ZZ$1, 0))</f>
        <v/>
      </c>
      <c r="C1625">
        <f>INDEX(resultados!$A$2:$ZZ$2614, 1619, MATCH($B$3, resultados!$A$1:$ZZ$1, 0))</f>
        <v/>
      </c>
    </row>
    <row r="1626">
      <c r="A1626">
        <f>INDEX(resultados!$A$2:$ZZ$2614, 1620, MATCH($B$1, resultados!$A$1:$ZZ$1, 0))</f>
        <v/>
      </c>
      <c r="B1626">
        <f>INDEX(resultados!$A$2:$ZZ$2614, 1620, MATCH($B$2, resultados!$A$1:$ZZ$1, 0))</f>
        <v/>
      </c>
      <c r="C1626">
        <f>INDEX(resultados!$A$2:$ZZ$2614, 1620, MATCH($B$3, resultados!$A$1:$ZZ$1, 0))</f>
        <v/>
      </c>
    </row>
    <row r="1627">
      <c r="A1627">
        <f>INDEX(resultados!$A$2:$ZZ$2614, 1621, MATCH($B$1, resultados!$A$1:$ZZ$1, 0))</f>
        <v/>
      </c>
      <c r="B1627">
        <f>INDEX(resultados!$A$2:$ZZ$2614, 1621, MATCH($B$2, resultados!$A$1:$ZZ$1, 0))</f>
        <v/>
      </c>
      <c r="C1627">
        <f>INDEX(resultados!$A$2:$ZZ$2614, 1621, MATCH($B$3, resultados!$A$1:$ZZ$1, 0))</f>
        <v/>
      </c>
    </row>
    <row r="1628">
      <c r="A1628">
        <f>INDEX(resultados!$A$2:$ZZ$2614, 1622, MATCH($B$1, resultados!$A$1:$ZZ$1, 0))</f>
        <v/>
      </c>
      <c r="B1628">
        <f>INDEX(resultados!$A$2:$ZZ$2614, 1622, MATCH($B$2, resultados!$A$1:$ZZ$1, 0))</f>
        <v/>
      </c>
      <c r="C1628">
        <f>INDEX(resultados!$A$2:$ZZ$2614, 1622, MATCH($B$3, resultados!$A$1:$ZZ$1, 0))</f>
        <v/>
      </c>
    </row>
    <row r="1629">
      <c r="A1629">
        <f>INDEX(resultados!$A$2:$ZZ$2614, 1623, MATCH($B$1, resultados!$A$1:$ZZ$1, 0))</f>
        <v/>
      </c>
      <c r="B1629">
        <f>INDEX(resultados!$A$2:$ZZ$2614, 1623, MATCH($B$2, resultados!$A$1:$ZZ$1, 0))</f>
        <v/>
      </c>
      <c r="C1629">
        <f>INDEX(resultados!$A$2:$ZZ$2614, 1623, MATCH($B$3, resultados!$A$1:$ZZ$1, 0))</f>
        <v/>
      </c>
    </row>
    <row r="1630">
      <c r="A1630">
        <f>INDEX(resultados!$A$2:$ZZ$2614, 1624, MATCH($B$1, resultados!$A$1:$ZZ$1, 0))</f>
        <v/>
      </c>
      <c r="B1630">
        <f>INDEX(resultados!$A$2:$ZZ$2614, 1624, MATCH($B$2, resultados!$A$1:$ZZ$1, 0))</f>
        <v/>
      </c>
      <c r="C1630">
        <f>INDEX(resultados!$A$2:$ZZ$2614, 1624, MATCH($B$3, resultados!$A$1:$ZZ$1, 0))</f>
        <v/>
      </c>
    </row>
    <row r="1631">
      <c r="A1631">
        <f>INDEX(resultados!$A$2:$ZZ$2614, 1625, MATCH($B$1, resultados!$A$1:$ZZ$1, 0))</f>
        <v/>
      </c>
      <c r="B1631">
        <f>INDEX(resultados!$A$2:$ZZ$2614, 1625, MATCH($B$2, resultados!$A$1:$ZZ$1, 0))</f>
        <v/>
      </c>
      <c r="C1631">
        <f>INDEX(resultados!$A$2:$ZZ$2614, 1625, MATCH($B$3, resultados!$A$1:$ZZ$1, 0))</f>
        <v/>
      </c>
    </row>
    <row r="1632">
      <c r="A1632">
        <f>INDEX(resultados!$A$2:$ZZ$2614, 1626, MATCH($B$1, resultados!$A$1:$ZZ$1, 0))</f>
        <v/>
      </c>
      <c r="B1632">
        <f>INDEX(resultados!$A$2:$ZZ$2614, 1626, MATCH($B$2, resultados!$A$1:$ZZ$1, 0))</f>
        <v/>
      </c>
      <c r="C1632">
        <f>INDEX(resultados!$A$2:$ZZ$2614, 1626, MATCH($B$3, resultados!$A$1:$ZZ$1, 0))</f>
        <v/>
      </c>
    </row>
    <row r="1633">
      <c r="A1633">
        <f>INDEX(resultados!$A$2:$ZZ$2614, 1627, MATCH($B$1, resultados!$A$1:$ZZ$1, 0))</f>
        <v/>
      </c>
      <c r="B1633">
        <f>INDEX(resultados!$A$2:$ZZ$2614, 1627, MATCH($B$2, resultados!$A$1:$ZZ$1, 0))</f>
        <v/>
      </c>
      <c r="C1633">
        <f>INDEX(resultados!$A$2:$ZZ$2614, 1627, MATCH($B$3, resultados!$A$1:$ZZ$1, 0))</f>
        <v/>
      </c>
    </row>
    <row r="1634">
      <c r="A1634">
        <f>INDEX(resultados!$A$2:$ZZ$2614, 1628, MATCH($B$1, resultados!$A$1:$ZZ$1, 0))</f>
        <v/>
      </c>
      <c r="B1634">
        <f>INDEX(resultados!$A$2:$ZZ$2614, 1628, MATCH($B$2, resultados!$A$1:$ZZ$1, 0))</f>
        <v/>
      </c>
      <c r="C1634">
        <f>INDEX(resultados!$A$2:$ZZ$2614, 1628, MATCH($B$3, resultados!$A$1:$ZZ$1, 0))</f>
        <v/>
      </c>
    </row>
    <row r="1635">
      <c r="A1635">
        <f>INDEX(resultados!$A$2:$ZZ$2614, 1629, MATCH($B$1, resultados!$A$1:$ZZ$1, 0))</f>
        <v/>
      </c>
      <c r="B1635">
        <f>INDEX(resultados!$A$2:$ZZ$2614, 1629, MATCH($B$2, resultados!$A$1:$ZZ$1, 0))</f>
        <v/>
      </c>
      <c r="C1635">
        <f>INDEX(resultados!$A$2:$ZZ$2614, 1629, MATCH($B$3, resultados!$A$1:$ZZ$1, 0))</f>
        <v/>
      </c>
    </row>
    <row r="1636">
      <c r="A1636">
        <f>INDEX(resultados!$A$2:$ZZ$2614, 1630, MATCH($B$1, resultados!$A$1:$ZZ$1, 0))</f>
        <v/>
      </c>
      <c r="B1636">
        <f>INDEX(resultados!$A$2:$ZZ$2614, 1630, MATCH($B$2, resultados!$A$1:$ZZ$1, 0))</f>
        <v/>
      </c>
      <c r="C1636">
        <f>INDEX(resultados!$A$2:$ZZ$2614, 1630, MATCH($B$3, resultados!$A$1:$ZZ$1, 0))</f>
        <v/>
      </c>
    </row>
    <row r="1637">
      <c r="A1637">
        <f>INDEX(resultados!$A$2:$ZZ$2614, 1631, MATCH($B$1, resultados!$A$1:$ZZ$1, 0))</f>
        <v/>
      </c>
      <c r="B1637">
        <f>INDEX(resultados!$A$2:$ZZ$2614, 1631, MATCH($B$2, resultados!$A$1:$ZZ$1, 0))</f>
        <v/>
      </c>
      <c r="C1637">
        <f>INDEX(resultados!$A$2:$ZZ$2614, 1631, MATCH($B$3, resultados!$A$1:$ZZ$1, 0))</f>
        <v/>
      </c>
    </row>
    <row r="1638">
      <c r="A1638">
        <f>INDEX(resultados!$A$2:$ZZ$2614, 1632, MATCH($B$1, resultados!$A$1:$ZZ$1, 0))</f>
        <v/>
      </c>
      <c r="B1638">
        <f>INDEX(resultados!$A$2:$ZZ$2614, 1632, MATCH($B$2, resultados!$A$1:$ZZ$1, 0))</f>
        <v/>
      </c>
      <c r="C1638">
        <f>INDEX(resultados!$A$2:$ZZ$2614, 1632, MATCH($B$3, resultados!$A$1:$ZZ$1, 0))</f>
        <v/>
      </c>
    </row>
    <row r="1639">
      <c r="A1639">
        <f>INDEX(resultados!$A$2:$ZZ$2614, 1633, MATCH($B$1, resultados!$A$1:$ZZ$1, 0))</f>
        <v/>
      </c>
      <c r="B1639">
        <f>INDEX(resultados!$A$2:$ZZ$2614, 1633, MATCH($B$2, resultados!$A$1:$ZZ$1, 0))</f>
        <v/>
      </c>
      <c r="C1639">
        <f>INDEX(resultados!$A$2:$ZZ$2614, 1633, MATCH($B$3, resultados!$A$1:$ZZ$1, 0))</f>
        <v/>
      </c>
    </row>
    <row r="1640">
      <c r="A1640">
        <f>INDEX(resultados!$A$2:$ZZ$2614, 1634, MATCH($B$1, resultados!$A$1:$ZZ$1, 0))</f>
        <v/>
      </c>
      <c r="B1640">
        <f>INDEX(resultados!$A$2:$ZZ$2614, 1634, MATCH($B$2, resultados!$A$1:$ZZ$1, 0))</f>
        <v/>
      </c>
      <c r="C1640">
        <f>INDEX(resultados!$A$2:$ZZ$2614, 1634, MATCH($B$3, resultados!$A$1:$ZZ$1, 0))</f>
        <v/>
      </c>
    </row>
    <row r="1641">
      <c r="A1641">
        <f>INDEX(resultados!$A$2:$ZZ$2614, 1635, MATCH($B$1, resultados!$A$1:$ZZ$1, 0))</f>
        <v/>
      </c>
      <c r="B1641">
        <f>INDEX(resultados!$A$2:$ZZ$2614, 1635, MATCH($B$2, resultados!$A$1:$ZZ$1, 0))</f>
        <v/>
      </c>
      <c r="C1641">
        <f>INDEX(resultados!$A$2:$ZZ$2614, 1635, MATCH($B$3, resultados!$A$1:$ZZ$1, 0))</f>
        <v/>
      </c>
    </row>
    <row r="1642">
      <c r="A1642">
        <f>INDEX(resultados!$A$2:$ZZ$2614, 1636, MATCH($B$1, resultados!$A$1:$ZZ$1, 0))</f>
        <v/>
      </c>
      <c r="B1642">
        <f>INDEX(resultados!$A$2:$ZZ$2614, 1636, MATCH($B$2, resultados!$A$1:$ZZ$1, 0))</f>
        <v/>
      </c>
      <c r="C1642">
        <f>INDEX(resultados!$A$2:$ZZ$2614, 1636, MATCH($B$3, resultados!$A$1:$ZZ$1, 0))</f>
        <v/>
      </c>
    </row>
    <row r="1643">
      <c r="A1643">
        <f>INDEX(resultados!$A$2:$ZZ$2614, 1637, MATCH($B$1, resultados!$A$1:$ZZ$1, 0))</f>
        <v/>
      </c>
      <c r="B1643">
        <f>INDEX(resultados!$A$2:$ZZ$2614, 1637, MATCH($B$2, resultados!$A$1:$ZZ$1, 0))</f>
        <v/>
      </c>
      <c r="C1643">
        <f>INDEX(resultados!$A$2:$ZZ$2614, 1637, MATCH($B$3, resultados!$A$1:$ZZ$1, 0))</f>
        <v/>
      </c>
    </row>
    <row r="1644">
      <c r="A1644">
        <f>INDEX(resultados!$A$2:$ZZ$2614, 1638, MATCH($B$1, resultados!$A$1:$ZZ$1, 0))</f>
        <v/>
      </c>
      <c r="B1644">
        <f>INDEX(resultados!$A$2:$ZZ$2614, 1638, MATCH($B$2, resultados!$A$1:$ZZ$1, 0))</f>
        <v/>
      </c>
      <c r="C1644">
        <f>INDEX(resultados!$A$2:$ZZ$2614, 1638, MATCH($B$3, resultados!$A$1:$ZZ$1, 0))</f>
        <v/>
      </c>
    </row>
    <row r="1645">
      <c r="A1645">
        <f>INDEX(resultados!$A$2:$ZZ$2614, 1639, MATCH($B$1, resultados!$A$1:$ZZ$1, 0))</f>
        <v/>
      </c>
      <c r="B1645">
        <f>INDEX(resultados!$A$2:$ZZ$2614, 1639, MATCH($B$2, resultados!$A$1:$ZZ$1, 0))</f>
        <v/>
      </c>
      <c r="C1645">
        <f>INDEX(resultados!$A$2:$ZZ$2614, 1639, MATCH($B$3, resultados!$A$1:$ZZ$1, 0))</f>
        <v/>
      </c>
    </row>
    <row r="1646">
      <c r="A1646">
        <f>INDEX(resultados!$A$2:$ZZ$2614, 1640, MATCH($B$1, resultados!$A$1:$ZZ$1, 0))</f>
        <v/>
      </c>
      <c r="B1646">
        <f>INDEX(resultados!$A$2:$ZZ$2614, 1640, MATCH($B$2, resultados!$A$1:$ZZ$1, 0))</f>
        <v/>
      </c>
      <c r="C1646">
        <f>INDEX(resultados!$A$2:$ZZ$2614, 1640, MATCH($B$3, resultados!$A$1:$ZZ$1, 0))</f>
        <v/>
      </c>
    </row>
    <row r="1647">
      <c r="A1647">
        <f>INDEX(resultados!$A$2:$ZZ$2614, 1641, MATCH($B$1, resultados!$A$1:$ZZ$1, 0))</f>
        <v/>
      </c>
      <c r="B1647">
        <f>INDEX(resultados!$A$2:$ZZ$2614, 1641, MATCH($B$2, resultados!$A$1:$ZZ$1, 0))</f>
        <v/>
      </c>
      <c r="C1647">
        <f>INDEX(resultados!$A$2:$ZZ$2614, 1641, MATCH($B$3, resultados!$A$1:$ZZ$1, 0))</f>
        <v/>
      </c>
    </row>
    <row r="1648">
      <c r="A1648">
        <f>INDEX(resultados!$A$2:$ZZ$2614, 1642, MATCH($B$1, resultados!$A$1:$ZZ$1, 0))</f>
        <v/>
      </c>
      <c r="B1648">
        <f>INDEX(resultados!$A$2:$ZZ$2614, 1642, MATCH($B$2, resultados!$A$1:$ZZ$1, 0))</f>
        <v/>
      </c>
      <c r="C1648">
        <f>INDEX(resultados!$A$2:$ZZ$2614, 1642, MATCH($B$3, resultados!$A$1:$ZZ$1, 0))</f>
        <v/>
      </c>
    </row>
    <row r="1649">
      <c r="A1649">
        <f>INDEX(resultados!$A$2:$ZZ$2614, 1643, MATCH($B$1, resultados!$A$1:$ZZ$1, 0))</f>
        <v/>
      </c>
      <c r="B1649">
        <f>INDEX(resultados!$A$2:$ZZ$2614, 1643, MATCH($B$2, resultados!$A$1:$ZZ$1, 0))</f>
        <v/>
      </c>
      <c r="C1649">
        <f>INDEX(resultados!$A$2:$ZZ$2614, 1643, MATCH($B$3, resultados!$A$1:$ZZ$1, 0))</f>
        <v/>
      </c>
    </row>
    <row r="1650">
      <c r="A1650">
        <f>INDEX(resultados!$A$2:$ZZ$2614, 1644, MATCH($B$1, resultados!$A$1:$ZZ$1, 0))</f>
        <v/>
      </c>
      <c r="B1650">
        <f>INDEX(resultados!$A$2:$ZZ$2614, 1644, MATCH($B$2, resultados!$A$1:$ZZ$1, 0))</f>
        <v/>
      </c>
      <c r="C1650">
        <f>INDEX(resultados!$A$2:$ZZ$2614, 1644, MATCH($B$3, resultados!$A$1:$ZZ$1, 0))</f>
        <v/>
      </c>
    </row>
    <row r="1651">
      <c r="A1651">
        <f>INDEX(resultados!$A$2:$ZZ$2614, 1645, MATCH($B$1, resultados!$A$1:$ZZ$1, 0))</f>
        <v/>
      </c>
      <c r="B1651">
        <f>INDEX(resultados!$A$2:$ZZ$2614, 1645, MATCH($B$2, resultados!$A$1:$ZZ$1, 0))</f>
        <v/>
      </c>
      <c r="C1651">
        <f>INDEX(resultados!$A$2:$ZZ$2614, 1645, MATCH($B$3, resultados!$A$1:$ZZ$1, 0))</f>
        <v/>
      </c>
    </row>
    <row r="1652">
      <c r="A1652">
        <f>INDEX(resultados!$A$2:$ZZ$2614, 1646, MATCH($B$1, resultados!$A$1:$ZZ$1, 0))</f>
        <v/>
      </c>
      <c r="B1652">
        <f>INDEX(resultados!$A$2:$ZZ$2614, 1646, MATCH($B$2, resultados!$A$1:$ZZ$1, 0))</f>
        <v/>
      </c>
      <c r="C1652">
        <f>INDEX(resultados!$A$2:$ZZ$2614, 1646, MATCH($B$3, resultados!$A$1:$ZZ$1, 0))</f>
        <v/>
      </c>
    </row>
    <row r="1653">
      <c r="A1653">
        <f>INDEX(resultados!$A$2:$ZZ$2614, 1647, MATCH($B$1, resultados!$A$1:$ZZ$1, 0))</f>
        <v/>
      </c>
      <c r="B1653">
        <f>INDEX(resultados!$A$2:$ZZ$2614, 1647, MATCH($B$2, resultados!$A$1:$ZZ$1, 0))</f>
        <v/>
      </c>
      <c r="C1653">
        <f>INDEX(resultados!$A$2:$ZZ$2614, 1647, MATCH($B$3, resultados!$A$1:$ZZ$1, 0))</f>
        <v/>
      </c>
    </row>
    <row r="1654">
      <c r="A1654">
        <f>INDEX(resultados!$A$2:$ZZ$2614, 1648, MATCH($B$1, resultados!$A$1:$ZZ$1, 0))</f>
        <v/>
      </c>
      <c r="B1654">
        <f>INDEX(resultados!$A$2:$ZZ$2614, 1648, MATCH($B$2, resultados!$A$1:$ZZ$1, 0))</f>
        <v/>
      </c>
      <c r="C1654">
        <f>INDEX(resultados!$A$2:$ZZ$2614, 1648, MATCH($B$3, resultados!$A$1:$ZZ$1, 0))</f>
        <v/>
      </c>
    </row>
    <row r="1655">
      <c r="A1655">
        <f>INDEX(resultados!$A$2:$ZZ$2614, 1649, MATCH($B$1, resultados!$A$1:$ZZ$1, 0))</f>
        <v/>
      </c>
      <c r="B1655">
        <f>INDEX(resultados!$A$2:$ZZ$2614, 1649, MATCH($B$2, resultados!$A$1:$ZZ$1, 0))</f>
        <v/>
      </c>
      <c r="C1655">
        <f>INDEX(resultados!$A$2:$ZZ$2614, 1649, MATCH($B$3, resultados!$A$1:$ZZ$1, 0))</f>
        <v/>
      </c>
    </row>
    <row r="1656">
      <c r="A1656">
        <f>INDEX(resultados!$A$2:$ZZ$2614, 1650, MATCH($B$1, resultados!$A$1:$ZZ$1, 0))</f>
        <v/>
      </c>
      <c r="B1656">
        <f>INDEX(resultados!$A$2:$ZZ$2614, 1650, MATCH($B$2, resultados!$A$1:$ZZ$1, 0))</f>
        <v/>
      </c>
      <c r="C1656">
        <f>INDEX(resultados!$A$2:$ZZ$2614, 1650, MATCH($B$3, resultados!$A$1:$ZZ$1, 0))</f>
        <v/>
      </c>
    </row>
    <row r="1657">
      <c r="A1657">
        <f>INDEX(resultados!$A$2:$ZZ$2614, 1651, MATCH($B$1, resultados!$A$1:$ZZ$1, 0))</f>
        <v/>
      </c>
      <c r="B1657">
        <f>INDEX(resultados!$A$2:$ZZ$2614, 1651, MATCH($B$2, resultados!$A$1:$ZZ$1, 0))</f>
        <v/>
      </c>
      <c r="C1657">
        <f>INDEX(resultados!$A$2:$ZZ$2614, 1651, MATCH($B$3, resultados!$A$1:$ZZ$1, 0))</f>
        <v/>
      </c>
    </row>
    <row r="1658">
      <c r="A1658">
        <f>INDEX(resultados!$A$2:$ZZ$2614, 1652, MATCH($B$1, resultados!$A$1:$ZZ$1, 0))</f>
        <v/>
      </c>
      <c r="B1658">
        <f>INDEX(resultados!$A$2:$ZZ$2614, 1652, MATCH($B$2, resultados!$A$1:$ZZ$1, 0))</f>
        <v/>
      </c>
      <c r="C1658">
        <f>INDEX(resultados!$A$2:$ZZ$2614, 1652, MATCH($B$3, resultados!$A$1:$ZZ$1, 0))</f>
        <v/>
      </c>
    </row>
    <row r="1659">
      <c r="A1659">
        <f>INDEX(resultados!$A$2:$ZZ$2614, 1653, MATCH($B$1, resultados!$A$1:$ZZ$1, 0))</f>
        <v/>
      </c>
      <c r="B1659">
        <f>INDEX(resultados!$A$2:$ZZ$2614, 1653, MATCH($B$2, resultados!$A$1:$ZZ$1, 0))</f>
        <v/>
      </c>
      <c r="C1659">
        <f>INDEX(resultados!$A$2:$ZZ$2614, 1653, MATCH($B$3, resultados!$A$1:$ZZ$1, 0))</f>
        <v/>
      </c>
    </row>
    <row r="1660">
      <c r="A1660">
        <f>INDEX(resultados!$A$2:$ZZ$2614, 1654, MATCH($B$1, resultados!$A$1:$ZZ$1, 0))</f>
        <v/>
      </c>
      <c r="B1660">
        <f>INDEX(resultados!$A$2:$ZZ$2614, 1654, MATCH($B$2, resultados!$A$1:$ZZ$1, 0))</f>
        <v/>
      </c>
      <c r="C1660">
        <f>INDEX(resultados!$A$2:$ZZ$2614, 1654, MATCH($B$3, resultados!$A$1:$ZZ$1, 0))</f>
        <v/>
      </c>
    </row>
    <row r="1661">
      <c r="A1661">
        <f>INDEX(resultados!$A$2:$ZZ$2614, 1655, MATCH($B$1, resultados!$A$1:$ZZ$1, 0))</f>
        <v/>
      </c>
      <c r="B1661">
        <f>INDEX(resultados!$A$2:$ZZ$2614, 1655, MATCH($B$2, resultados!$A$1:$ZZ$1, 0))</f>
        <v/>
      </c>
      <c r="C1661">
        <f>INDEX(resultados!$A$2:$ZZ$2614, 1655, MATCH($B$3, resultados!$A$1:$ZZ$1, 0))</f>
        <v/>
      </c>
    </row>
    <row r="1662">
      <c r="A1662">
        <f>INDEX(resultados!$A$2:$ZZ$2614, 1656, MATCH($B$1, resultados!$A$1:$ZZ$1, 0))</f>
        <v/>
      </c>
      <c r="B1662">
        <f>INDEX(resultados!$A$2:$ZZ$2614, 1656, MATCH($B$2, resultados!$A$1:$ZZ$1, 0))</f>
        <v/>
      </c>
      <c r="C1662">
        <f>INDEX(resultados!$A$2:$ZZ$2614, 1656, MATCH($B$3, resultados!$A$1:$ZZ$1, 0))</f>
        <v/>
      </c>
    </row>
    <row r="1663">
      <c r="A1663">
        <f>INDEX(resultados!$A$2:$ZZ$2614, 1657, MATCH($B$1, resultados!$A$1:$ZZ$1, 0))</f>
        <v/>
      </c>
      <c r="B1663">
        <f>INDEX(resultados!$A$2:$ZZ$2614, 1657, MATCH($B$2, resultados!$A$1:$ZZ$1, 0))</f>
        <v/>
      </c>
      <c r="C1663">
        <f>INDEX(resultados!$A$2:$ZZ$2614, 1657, MATCH($B$3, resultados!$A$1:$ZZ$1, 0))</f>
        <v/>
      </c>
    </row>
    <row r="1664">
      <c r="A1664">
        <f>INDEX(resultados!$A$2:$ZZ$2614, 1658, MATCH($B$1, resultados!$A$1:$ZZ$1, 0))</f>
        <v/>
      </c>
      <c r="B1664">
        <f>INDEX(resultados!$A$2:$ZZ$2614, 1658, MATCH($B$2, resultados!$A$1:$ZZ$1, 0))</f>
        <v/>
      </c>
      <c r="C1664">
        <f>INDEX(resultados!$A$2:$ZZ$2614, 1658, MATCH($B$3, resultados!$A$1:$ZZ$1, 0))</f>
        <v/>
      </c>
    </row>
    <row r="1665">
      <c r="A1665">
        <f>INDEX(resultados!$A$2:$ZZ$2614, 1659, MATCH($B$1, resultados!$A$1:$ZZ$1, 0))</f>
        <v/>
      </c>
      <c r="B1665">
        <f>INDEX(resultados!$A$2:$ZZ$2614, 1659, MATCH($B$2, resultados!$A$1:$ZZ$1, 0))</f>
        <v/>
      </c>
      <c r="C1665">
        <f>INDEX(resultados!$A$2:$ZZ$2614, 1659, MATCH($B$3, resultados!$A$1:$ZZ$1, 0))</f>
        <v/>
      </c>
    </row>
    <row r="1666">
      <c r="A1666">
        <f>INDEX(resultados!$A$2:$ZZ$2614, 1660, MATCH($B$1, resultados!$A$1:$ZZ$1, 0))</f>
        <v/>
      </c>
      <c r="B1666">
        <f>INDEX(resultados!$A$2:$ZZ$2614, 1660, MATCH($B$2, resultados!$A$1:$ZZ$1, 0))</f>
        <v/>
      </c>
      <c r="C1666">
        <f>INDEX(resultados!$A$2:$ZZ$2614, 1660, MATCH($B$3, resultados!$A$1:$ZZ$1, 0))</f>
        <v/>
      </c>
    </row>
    <row r="1667">
      <c r="A1667">
        <f>INDEX(resultados!$A$2:$ZZ$2614, 1661, MATCH($B$1, resultados!$A$1:$ZZ$1, 0))</f>
        <v/>
      </c>
      <c r="B1667">
        <f>INDEX(resultados!$A$2:$ZZ$2614, 1661, MATCH($B$2, resultados!$A$1:$ZZ$1, 0))</f>
        <v/>
      </c>
      <c r="C1667">
        <f>INDEX(resultados!$A$2:$ZZ$2614, 1661, MATCH($B$3, resultados!$A$1:$ZZ$1, 0))</f>
        <v/>
      </c>
    </row>
    <row r="1668">
      <c r="A1668">
        <f>INDEX(resultados!$A$2:$ZZ$2614, 1662, MATCH($B$1, resultados!$A$1:$ZZ$1, 0))</f>
        <v/>
      </c>
      <c r="B1668">
        <f>INDEX(resultados!$A$2:$ZZ$2614, 1662, MATCH($B$2, resultados!$A$1:$ZZ$1, 0))</f>
        <v/>
      </c>
      <c r="C1668">
        <f>INDEX(resultados!$A$2:$ZZ$2614, 1662, MATCH($B$3, resultados!$A$1:$ZZ$1, 0))</f>
        <v/>
      </c>
    </row>
    <row r="1669">
      <c r="A1669">
        <f>INDEX(resultados!$A$2:$ZZ$2614, 1663, MATCH($B$1, resultados!$A$1:$ZZ$1, 0))</f>
        <v/>
      </c>
      <c r="B1669">
        <f>INDEX(resultados!$A$2:$ZZ$2614, 1663, MATCH($B$2, resultados!$A$1:$ZZ$1, 0))</f>
        <v/>
      </c>
      <c r="C1669">
        <f>INDEX(resultados!$A$2:$ZZ$2614, 1663, MATCH($B$3, resultados!$A$1:$ZZ$1, 0))</f>
        <v/>
      </c>
    </row>
    <row r="1670">
      <c r="A1670">
        <f>INDEX(resultados!$A$2:$ZZ$2614, 1664, MATCH($B$1, resultados!$A$1:$ZZ$1, 0))</f>
        <v/>
      </c>
      <c r="B1670">
        <f>INDEX(resultados!$A$2:$ZZ$2614, 1664, MATCH($B$2, resultados!$A$1:$ZZ$1, 0))</f>
        <v/>
      </c>
      <c r="C1670">
        <f>INDEX(resultados!$A$2:$ZZ$2614, 1664, MATCH($B$3, resultados!$A$1:$ZZ$1, 0))</f>
        <v/>
      </c>
    </row>
    <row r="1671">
      <c r="A1671">
        <f>INDEX(resultados!$A$2:$ZZ$2614, 1665, MATCH($B$1, resultados!$A$1:$ZZ$1, 0))</f>
        <v/>
      </c>
      <c r="B1671">
        <f>INDEX(resultados!$A$2:$ZZ$2614, 1665, MATCH($B$2, resultados!$A$1:$ZZ$1, 0))</f>
        <v/>
      </c>
      <c r="C1671">
        <f>INDEX(resultados!$A$2:$ZZ$2614, 1665, MATCH($B$3, resultados!$A$1:$ZZ$1, 0))</f>
        <v/>
      </c>
    </row>
    <row r="1672">
      <c r="A1672">
        <f>INDEX(resultados!$A$2:$ZZ$2614, 1666, MATCH($B$1, resultados!$A$1:$ZZ$1, 0))</f>
        <v/>
      </c>
      <c r="B1672">
        <f>INDEX(resultados!$A$2:$ZZ$2614, 1666, MATCH($B$2, resultados!$A$1:$ZZ$1, 0))</f>
        <v/>
      </c>
      <c r="C1672">
        <f>INDEX(resultados!$A$2:$ZZ$2614, 1666, MATCH($B$3, resultados!$A$1:$ZZ$1, 0))</f>
        <v/>
      </c>
    </row>
    <row r="1673">
      <c r="A1673">
        <f>INDEX(resultados!$A$2:$ZZ$2614, 1667, MATCH($B$1, resultados!$A$1:$ZZ$1, 0))</f>
        <v/>
      </c>
      <c r="B1673">
        <f>INDEX(resultados!$A$2:$ZZ$2614, 1667, MATCH($B$2, resultados!$A$1:$ZZ$1, 0))</f>
        <v/>
      </c>
      <c r="C1673">
        <f>INDEX(resultados!$A$2:$ZZ$2614, 1667, MATCH($B$3, resultados!$A$1:$ZZ$1, 0))</f>
        <v/>
      </c>
    </row>
    <row r="1674">
      <c r="A1674">
        <f>INDEX(resultados!$A$2:$ZZ$2614, 1668, MATCH($B$1, resultados!$A$1:$ZZ$1, 0))</f>
        <v/>
      </c>
      <c r="B1674">
        <f>INDEX(resultados!$A$2:$ZZ$2614, 1668, MATCH($B$2, resultados!$A$1:$ZZ$1, 0))</f>
        <v/>
      </c>
      <c r="C1674">
        <f>INDEX(resultados!$A$2:$ZZ$2614, 1668, MATCH($B$3, resultados!$A$1:$ZZ$1, 0))</f>
        <v/>
      </c>
    </row>
    <row r="1675">
      <c r="A1675">
        <f>INDEX(resultados!$A$2:$ZZ$2614, 1669, MATCH($B$1, resultados!$A$1:$ZZ$1, 0))</f>
        <v/>
      </c>
      <c r="B1675">
        <f>INDEX(resultados!$A$2:$ZZ$2614, 1669, MATCH($B$2, resultados!$A$1:$ZZ$1, 0))</f>
        <v/>
      </c>
      <c r="C1675">
        <f>INDEX(resultados!$A$2:$ZZ$2614, 1669, MATCH($B$3, resultados!$A$1:$ZZ$1, 0))</f>
        <v/>
      </c>
    </row>
    <row r="1676">
      <c r="A1676">
        <f>INDEX(resultados!$A$2:$ZZ$2614, 1670, MATCH($B$1, resultados!$A$1:$ZZ$1, 0))</f>
        <v/>
      </c>
      <c r="B1676">
        <f>INDEX(resultados!$A$2:$ZZ$2614, 1670, MATCH($B$2, resultados!$A$1:$ZZ$1, 0))</f>
        <v/>
      </c>
      <c r="C1676">
        <f>INDEX(resultados!$A$2:$ZZ$2614, 1670, MATCH($B$3, resultados!$A$1:$ZZ$1, 0))</f>
        <v/>
      </c>
    </row>
    <row r="1677">
      <c r="A1677">
        <f>INDEX(resultados!$A$2:$ZZ$2614, 1671, MATCH($B$1, resultados!$A$1:$ZZ$1, 0))</f>
        <v/>
      </c>
      <c r="B1677">
        <f>INDEX(resultados!$A$2:$ZZ$2614, 1671, MATCH($B$2, resultados!$A$1:$ZZ$1, 0))</f>
        <v/>
      </c>
      <c r="C1677">
        <f>INDEX(resultados!$A$2:$ZZ$2614, 1671, MATCH($B$3, resultados!$A$1:$ZZ$1, 0))</f>
        <v/>
      </c>
    </row>
    <row r="1678">
      <c r="A1678">
        <f>INDEX(resultados!$A$2:$ZZ$2614, 1672, MATCH($B$1, resultados!$A$1:$ZZ$1, 0))</f>
        <v/>
      </c>
      <c r="B1678">
        <f>INDEX(resultados!$A$2:$ZZ$2614, 1672, MATCH($B$2, resultados!$A$1:$ZZ$1, 0))</f>
        <v/>
      </c>
      <c r="C1678">
        <f>INDEX(resultados!$A$2:$ZZ$2614, 1672, MATCH($B$3, resultados!$A$1:$ZZ$1, 0))</f>
        <v/>
      </c>
    </row>
    <row r="1679">
      <c r="A1679">
        <f>INDEX(resultados!$A$2:$ZZ$2614, 1673, MATCH($B$1, resultados!$A$1:$ZZ$1, 0))</f>
        <v/>
      </c>
      <c r="B1679">
        <f>INDEX(resultados!$A$2:$ZZ$2614, 1673, MATCH($B$2, resultados!$A$1:$ZZ$1, 0))</f>
        <v/>
      </c>
      <c r="C1679">
        <f>INDEX(resultados!$A$2:$ZZ$2614, 1673, MATCH($B$3, resultados!$A$1:$ZZ$1, 0))</f>
        <v/>
      </c>
    </row>
    <row r="1680">
      <c r="A1680">
        <f>INDEX(resultados!$A$2:$ZZ$2614, 1674, MATCH($B$1, resultados!$A$1:$ZZ$1, 0))</f>
        <v/>
      </c>
      <c r="B1680">
        <f>INDEX(resultados!$A$2:$ZZ$2614, 1674, MATCH($B$2, resultados!$A$1:$ZZ$1, 0))</f>
        <v/>
      </c>
      <c r="C1680">
        <f>INDEX(resultados!$A$2:$ZZ$2614, 1674, MATCH($B$3, resultados!$A$1:$ZZ$1, 0))</f>
        <v/>
      </c>
    </row>
    <row r="1681">
      <c r="A1681">
        <f>INDEX(resultados!$A$2:$ZZ$2614, 1675, MATCH($B$1, resultados!$A$1:$ZZ$1, 0))</f>
        <v/>
      </c>
      <c r="B1681">
        <f>INDEX(resultados!$A$2:$ZZ$2614, 1675, MATCH($B$2, resultados!$A$1:$ZZ$1, 0))</f>
        <v/>
      </c>
      <c r="C1681">
        <f>INDEX(resultados!$A$2:$ZZ$2614, 1675, MATCH($B$3, resultados!$A$1:$ZZ$1, 0))</f>
        <v/>
      </c>
    </row>
    <row r="1682">
      <c r="A1682">
        <f>INDEX(resultados!$A$2:$ZZ$2614, 1676, MATCH($B$1, resultados!$A$1:$ZZ$1, 0))</f>
        <v/>
      </c>
      <c r="B1682">
        <f>INDEX(resultados!$A$2:$ZZ$2614, 1676, MATCH($B$2, resultados!$A$1:$ZZ$1, 0))</f>
        <v/>
      </c>
      <c r="C1682">
        <f>INDEX(resultados!$A$2:$ZZ$2614, 1676, MATCH($B$3, resultados!$A$1:$ZZ$1, 0))</f>
        <v/>
      </c>
    </row>
    <row r="1683">
      <c r="A1683">
        <f>INDEX(resultados!$A$2:$ZZ$2614, 1677, MATCH($B$1, resultados!$A$1:$ZZ$1, 0))</f>
        <v/>
      </c>
      <c r="B1683">
        <f>INDEX(resultados!$A$2:$ZZ$2614, 1677, MATCH($B$2, resultados!$A$1:$ZZ$1, 0))</f>
        <v/>
      </c>
      <c r="C1683">
        <f>INDEX(resultados!$A$2:$ZZ$2614, 1677, MATCH($B$3, resultados!$A$1:$ZZ$1, 0))</f>
        <v/>
      </c>
    </row>
    <row r="1684">
      <c r="A1684">
        <f>INDEX(resultados!$A$2:$ZZ$2614, 1678, MATCH($B$1, resultados!$A$1:$ZZ$1, 0))</f>
        <v/>
      </c>
      <c r="B1684">
        <f>INDEX(resultados!$A$2:$ZZ$2614, 1678, MATCH($B$2, resultados!$A$1:$ZZ$1, 0))</f>
        <v/>
      </c>
      <c r="C1684">
        <f>INDEX(resultados!$A$2:$ZZ$2614, 1678, MATCH($B$3, resultados!$A$1:$ZZ$1, 0))</f>
        <v/>
      </c>
    </row>
    <row r="1685">
      <c r="A1685">
        <f>INDEX(resultados!$A$2:$ZZ$2614, 1679, MATCH($B$1, resultados!$A$1:$ZZ$1, 0))</f>
        <v/>
      </c>
      <c r="B1685">
        <f>INDEX(resultados!$A$2:$ZZ$2614, 1679, MATCH($B$2, resultados!$A$1:$ZZ$1, 0))</f>
        <v/>
      </c>
      <c r="C1685">
        <f>INDEX(resultados!$A$2:$ZZ$2614, 1679, MATCH($B$3, resultados!$A$1:$ZZ$1, 0))</f>
        <v/>
      </c>
    </row>
    <row r="1686">
      <c r="A1686">
        <f>INDEX(resultados!$A$2:$ZZ$2614, 1680, MATCH($B$1, resultados!$A$1:$ZZ$1, 0))</f>
        <v/>
      </c>
      <c r="B1686">
        <f>INDEX(resultados!$A$2:$ZZ$2614, 1680, MATCH($B$2, resultados!$A$1:$ZZ$1, 0))</f>
        <v/>
      </c>
      <c r="C1686">
        <f>INDEX(resultados!$A$2:$ZZ$2614, 1680, MATCH($B$3, resultados!$A$1:$ZZ$1, 0))</f>
        <v/>
      </c>
    </row>
    <row r="1687">
      <c r="A1687">
        <f>INDEX(resultados!$A$2:$ZZ$2614, 1681, MATCH($B$1, resultados!$A$1:$ZZ$1, 0))</f>
        <v/>
      </c>
      <c r="B1687">
        <f>INDEX(resultados!$A$2:$ZZ$2614, 1681, MATCH($B$2, resultados!$A$1:$ZZ$1, 0))</f>
        <v/>
      </c>
      <c r="C1687">
        <f>INDEX(resultados!$A$2:$ZZ$2614, 1681, MATCH($B$3, resultados!$A$1:$ZZ$1, 0))</f>
        <v/>
      </c>
    </row>
    <row r="1688">
      <c r="A1688">
        <f>INDEX(resultados!$A$2:$ZZ$2614, 1682, MATCH($B$1, resultados!$A$1:$ZZ$1, 0))</f>
        <v/>
      </c>
      <c r="B1688">
        <f>INDEX(resultados!$A$2:$ZZ$2614, 1682, MATCH($B$2, resultados!$A$1:$ZZ$1, 0))</f>
        <v/>
      </c>
      <c r="C1688">
        <f>INDEX(resultados!$A$2:$ZZ$2614, 1682, MATCH($B$3, resultados!$A$1:$ZZ$1, 0))</f>
        <v/>
      </c>
    </row>
    <row r="1689">
      <c r="A1689">
        <f>INDEX(resultados!$A$2:$ZZ$2614, 1683, MATCH($B$1, resultados!$A$1:$ZZ$1, 0))</f>
        <v/>
      </c>
      <c r="B1689">
        <f>INDEX(resultados!$A$2:$ZZ$2614, 1683, MATCH($B$2, resultados!$A$1:$ZZ$1, 0))</f>
        <v/>
      </c>
      <c r="C1689">
        <f>INDEX(resultados!$A$2:$ZZ$2614, 1683, MATCH($B$3, resultados!$A$1:$ZZ$1, 0))</f>
        <v/>
      </c>
    </row>
    <row r="1690">
      <c r="A1690">
        <f>INDEX(resultados!$A$2:$ZZ$2614, 1684, MATCH($B$1, resultados!$A$1:$ZZ$1, 0))</f>
        <v/>
      </c>
      <c r="B1690">
        <f>INDEX(resultados!$A$2:$ZZ$2614, 1684, MATCH($B$2, resultados!$A$1:$ZZ$1, 0))</f>
        <v/>
      </c>
      <c r="C1690">
        <f>INDEX(resultados!$A$2:$ZZ$2614, 1684, MATCH($B$3, resultados!$A$1:$ZZ$1, 0))</f>
        <v/>
      </c>
    </row>
    <row r="1691">
      <c r="A1691">
        <f>INDEX(resultados!$A$2:$ZZ$2614, 1685, MATCH($B$1, resultados!$A$1:$ZZ$1, 0))</f>
        <v/>
      </c>
      <c r="B1691">
        <f>INDEX(resultados!$A$2:$ZZ$2614, 1685, MATCH($B$2, resultados!$A$1:$ZZ$1, 0))</f>
        <v/>
      </c>
      <c r="C1691">
        <f>INDEX(resultados!$A$2:$ZZ$2614, 1685, MATCH($B$3, resultados!$A$1:$ZZ$1, 0))</f>
        <v/>
      </c>
    </row>
    <row r="1692">
      <c r="A1692">
        <f>INDEX(resultados!$A$2:$ZZ$2614, 1686, MATCH($B$1, resultados!$A$1:$ZZ$1, 0))</f>
        <v/>
      </c>
      <c r="B1692">
        <f>INDEX(resultados!$A$2:$ZZ$2614, 1686, MATCH($B$2, resultados!$A$1:$ZZ$1, 0))</f>
        <v/>
      </c>
      <c r="C1692">
        <f>INDEX(resultados!$A$2:$ZZ$2614, 1686, MATCH($B$3, resultados!$A$1:$ZZ$1, 0))</f>
        <v/>
      </c>
    </row>
    <row r="1693">
      <c r="A1693">
        <f>INDEX(resultados!$A$2:$ZZ$2614, 1687, MATCH($B$1, resultados!$A$1:$ZZ$1, 0))</f>
        <v/>
      </c>
      <c r="B1693">
        <f>INDEX(resultados!$A$2:$ZZ$2614, 1687, MATCH($B$2, resultados!$A$1:$ZZ$1, 0))</f>
        <v/>
      </c>
      <c r="C1693">
        <f>INDEX(resultados!$A$2:$ZZ$2614, 1687, MATCH($B$3, resultados!$A$1:$ZZ$1, 0))</f>
        <v/>
      </c>
    </row>
    <row r="1694">
      <c r="A1694">
        <f>INDEX(resultados!$A$2:$ZZ$2614, 1688, MATCH($B$1, resultados!$A$1:$ZZ$1, 0))</f>
        <v/>
      </c>
      <c r="B1694">
        <f>INDEX(resultados!$A$2:$ZZ$2614, 1688, MATCH($B$2, resultados!$A$1:$ZZ$1, 0))</f>
        <v/>
      </c>
      <c r="C1694">
        <f>INDEX(resultados!$A$2:$ZZ$2614, 1688, MATCH($B$3, resultados!$A$1:$ZZ$1, 0))</f>
        <v/>
      </c>
    </row>
    <row r="1695">
      <c r="A1695">
        <f>INDEX(resultados!$A$2:$ZZ$2614, 1689, MATCH($B$1, resultados!$A$1:$ZZ$1, 0))</f>
        <v/>
      </c>
      <c r="B1695">
        <f>INDEX(resultados!$A$2:$ZZ$2614, 1689, MATCH($B$2, resultados!$A$1:$ZZ$1, 0))</f>
        <v/>
      </c>
      <c r="C1695">
        <f>INDEX(resultados!$A$2:$ZZ$2614, 1689, MATCH($B$3, resultados!$A$1:$ZZ$1, 0))</f>
        <v/>
      </c>
    </row>
    <row r="1696">
      <c r="A1696">
        <f>INDEX(resultados!$A$2:$ZZ$2614, 1690, MATCH($B$1, resultados!$A$1:$ZZ$1, 0))</f>
        <v/>
      </c>
      <c r="B1696">
        <f>INDEX(resultados!$A$2:$ZZ$2614, 1690, MATCH($B$2, resultados!$A$1:$ZZ$1, 0))</f>
        <v/>
      </c>
      <c r="C1696">
        <f>INDEX(resultados!$A$2:$ZZ$2614, 1690, MATCH($B$3, resultados!$A$1:$ZZ$1, 0))</f>
        <v/>
      </c>
    </row>
    <row r="1697">
      <c r="A1697">
        <f>INDEX(resultados!$A$2:$ZZ$2614, 1691, MATCH($B$1, resultados!$A$1:$ZZ$1, 0))</f>
        <v/>
      </c>
      <c r="B1697">
        <f>INDEX(resultados!$A$2:$ZZ$2614, 1691, MATCH($B$2, resultados!$A$1:$ZZ$1, 0))</f>
        <v/>
      </c>
      <c r="C1697">
        <f>INDEX(resultados!$A$2:$ZZ$2614, 1691, MATCH($B$3, resultados!$A$1:$ZZ$1, 0))</f>
        <v/>
      </c>
    </row>
    <row r="1698">
      <c r="A1698">
        <f>INDEX(resultados!$A$2:$ZZ$2614, 1692, MATCH($B$1, resultados!$A$1:$ZZ$1, 0))</f>
        <v/>
      </c>
      <c r="B1698">
        <f>INDEX(resultados!$A$2:$ZZ$2614, 1692, MATCH($B$2, resultados!$A$1:$ZZ$1, 0))</f>
        <v/>
      </c>
      <c r="C1698">
        <f>INDEX(resultados!$A$2:$ZZ$2614, 1692, MATCH($B$3, resultados!$A$1:$ZZ$1, 0))</f>
        <v/>
      </c>
    </row>
    <row r="1699">
      <c r="A1699">
        <f>INDEX(resultados!$A$2:$ZZ$2614, 1693, MATCH($B$1, resultados!$A$1:$ZZ$1, 0))</f>
        <v/>
      </c>
      <c r="B1699">
        <f>INDEX(resultados!$A$2:$ZZ$2614, 1693, MATCH($B$2, resultados!$A$1:$ZZ$1, 0))</f>
        <v/>
      </c>
      <c r="C1699">
        <f>INDEX(resultados!$A$2:$ZZ$2614, 1693, MATCH($B$3, resultados!$A$1:$ZZ$1, 0))</f>
        <v/>
      </c>
    </row>
    <row r="1700">
      <c r="A1700">
        <f>INDEX(resultados!$A$2:$ZZ$2614, 1694, MATCH($B$1, resultados!$A$1:$ZZ$1, 0))</f>
        <v/>
      </c>
      <c r="B1700">
        <f>INDEX(resultados!$A$2:$ZZ$2614, 1694, MATCH($B$2, resultados!$A$1:$ZZ$1, 0))</f>
        <v/>
      </c>
      <c r="C1700">
        <f>INDEX(resultados!$A$2:$ZZ$2614, 1694, MATCH($B$3, resultados!$A$1:$ZZ$1, 0))</f>
        <v/>
      </c>
    </row>
    <row r="1701">
      <c r="A1701">
        <f>INDEX(resultados!$A$2:$ZZ$2614, 1695, MATCH($B$1, resultados!$A$1:$ZZ$1, 0))</f>
        <v/>
      </c>
      <c r="B1701">
        <f>INDEX(resultados!$A$2:$ZZ$2614, 1695, MATCH($B$2, resultados!$A$1:$ZZ$1, 0))</f>
        <v/>
      </c>
      <c r="C1701">
        <f>INDEX(resultados!$A$2:$ZZ$2614, 1695, MATCH($B$3, resultados!$A$1:$ZZ$1, 0))</f>
        <v/>
      </c>
    </row>
    <row r="1702">
      <c r="A1702">
        <f>INDEX(resultados!$A$2:$ZZ$2614, 1696, MATCH($B$1, resultados!$A$1:$ZZ$1, 0))</f>
        <v/>
      </c>
      <c r="B1702">
        <f>INDEX(resultados!$A$2:$ZZ$2614, 1696, MATCH($B$2, resultados!$A$1:$ZZ$1, 0))</f>
        <v/>
      </c>
      <c r="C1702">
        <f>INDEX(resultados!$A$2:$ZZ$2614, 1696, MATCH($B$3, resultados!$A$1:$ZZ$1, 0))</f>
        <v/>
      </c>
    </row>
    <row r="1703">
      <c r="A1703">
        <f>INDEX(resultados!$A$2:$ZZ$2614, 1697, MATCH($B$1, resultados!$A$1:$ZZ$1, 0))</f>
        <v/>
      </c>
      <c r="B1703">
        <f>INDEX(resultados!$A$2:$ZZ$2614, 1697, MATCH($B$2, resultados!$A$1:$ZZ$1, 0))</f>
        <v/>
      </c>
      <c r="C1703">
        <f>INDEX(resultados!$A$2:$ZZ$2614, 1697, MATCH($B$3, resultados!$A$1:$ZZ$1, 0))</f>
        <v/>
      </c>
    </row>
    <row r="1704">
      <c r="A1704">
        <f>INDEX(resultados!$A$2:$ZZ$2614, 1698, MATCH($B$1, resultados!$A$1:$ZZ$1, 0))</f>
        <v/>
      </c>
      <c r="B1704">
        <f>INDEX(resultados!$A$2:$ZZ$2614, 1698, MATCH($B$2, resultados!$A$1:$ZZ$1, 0))</f>
        <v/>
      </c>
      <c r="C1704">
        <f>INDEX(resultados!$A$2:$ZZ$2614, 1698, MATCH($B$3, resultados!$A$1:$ZZ$1, 0))</f>
        <v/>
      </c>
    </row>
    <row r="1705">
      <c r="A1705">
        <f>INDEX(resultados!$A$2:$ZZ$2614, 1699, MATCH($B$1, resultados!$A$1:$ZZ$1, 0))</f>
        <v/>
      </c>
      <c r="B1705">
        <f>INDEX(resultados!$A$2:$ZZ$2614, 1699, MATCH($B$2, resultados!$A$1:$ZZ$1, 0))</f>
        <v/>
      </c>
      <c r="C1705">
        <f>INDEX(resultados!$A$2:$ZZ$2614, 1699, MATCH($B$3, resultados!$A$1:$ZZ$1, 0))</f>
        <v/>
      </c>
    </row>
    <row r="1706">
      <c r="A1706">
        <f>INDEX(resultados!$A$2:$ZZ$2614, 1700, MATCH($B$1, resultados!$A$1:$ZZ$1, 0))</f>
        <v/>
      </c>
      <c r="B1706">
        <f>INDEX(resultados!$A$2:$ZZ$2614, 1700, MATCH($B$2, resultados!$A$1:$ZZ$1, 0))</f>
        <v/>
      </c>
      <c r="C1706">
        <f>INDEX(resultados!$A$2:$ZZ$2614, 1700, MATCH($B$3, resultados!$A$1:$ZZ$1, 0))</f>
        <v/>
      </c>
    </row>
    <row r="1707">
      <c r="A1707">
        <f>INDEX(resultados!$A$2:$ZZ$2614, 1701, MATCH($B$1, resultados!$A$1:$ZZ$1, 0))</f>
        <v/>
      </c>
      <c r="B1707">
        <f>INDEX(resultados!$A$2:$ZZ$2614, 1701, MATCH($B$2, resultados!$A$1:$ZZ$1, 0))</f>
        <v/>
      </c>
      <c r="C1707">
        <f>INDEX(resultados!$A$2:$ZZ$2614, 1701, MATCH($B$3, resultados!$A$1:$ZZ$1, 0))</f>
        <v/>
      </c>
    </row>
    <row r="1708">
      <c r="A1708">
        <f>INDEX(resultados!$A$2:$ZZ$2614, 1702, MATCH($B$1, resultados!$A$1:$ZZ$1, 0))</f>
        <v/>
      </c>
      <c r="B1708">
        <f>INDEX(resultados!$A$2:$ZZ$2614, 1702, MATCH($B$2, resultados!$A$1:$ZZ$1, 0))</f>
        <v/>
      </c>
      <c r="C1708">
        <f>INDEX(resultados!$A$2:$ZZ$2614, 1702, MATCH($B$3, resultados!$A$1:$ZZ$1, 0))</f>
        <v/>
      </c>
    </row>
    <row r="1709">
      <c r="A1709">
        <f>INDEX(resultados!$A$2:$ZZ$2614, 1703, MATCH($B$1, resultados!$A$1:$ZZ$1, 0))</f>
        <v/>
      </c>
      <c r="B1709">
        <f>INDEX(resultados!$A$2:$ZZ$2614, 1703, MATCH($B$2, resultados!$A$1:$ZZ$1, 0))</f>
        <v/>
      </c>
      <c r="C1709">
        <f>INDEX(resultados!$A$2:$ZZ$2614, 1703, MATCH($B$3, resultados!$A$1:$ZZ$1, 0))</f>
        <v/>
      </c>
    </row>
    <row r="1710">
      <c r="A1710">
        <f>INDEX(resultados!$A$2:$ZZ$2614, 1704, MATCH($B$1, resultados!$A$1:$ZZ$1, 0))</f>
        <v/>
      </c>
      <c r="B1710">
        <f>INDEX(resultados!$A$2:$ZZ$2614, 1704, MATCH($B$2, resultados!$A$1:$ZZ$1, 0))</f>
        <v/>
      </c>
      <c r="C1710">
        <f>INDEX(resultados!$A$2:$ZZ$2614, 1704, MATCH($B$3, resultados!$A$1:$ZZ$1, 0))</f>
        <v/>
      </c>
    </row>
    <row r="1711">
      <c r="A1711">
        <f>INDEX(resultados!$A$2:$ZZ$2614, 1705, MATCH($B$1, resultados!$A$1:$ZZ$1, 0))</f>
        <v/>
      </c>
      <c r="B1711">
        <f>INDEX(resultados!$A$2:$ZZ$2614, 1705, MATCH($B$2, resultados!$A$1:$ZZ$1, 0))</f>
        <v/>
      </c>
      <c r="C1711">
        <f>INDEX(resultados!$A$2:$ZZ$2614, 1705, MATCH($B$3, resultados!$A$1:$ZZ$1, 0))</f>
        <v/>
      </c>
    </row>
    <row r="1712">
      <c r="A1712">
        <f>INDEX(resultados!$A$2:$ZZ$2614, 1706, MATCH($B$1, resultados!$A$1:$ZZ$1, 0))</f>
        <v/>
      </c>
      <c r="B1712">
        <f>INDEX(resultados!$A$2:$ZZ$2614, 1706, MATCH($B$2, resultados!$A$1:$ZZ$1, 0))</f>
        <v/>
      </c>
      <c r="C1712">
        <f>INDEX(resultados!$A$2:$ZZ$2614, 1706, MATCH($B$3, resultados!$A$1:$ZZ$1, 0))</f>
        <v/>
      </c>
    </row>
    <row r="1713">
      <c r="A1713">
        <f>INDEX(resultados!$A$2:$ZZ$2614, 1707, MATCH($B$1, resultados!$A$1:$ZZ$1, 0))</f>
        <v/>
      </c>
      <c r="B1713">
        <f>INDEX(resultados!$A$2:$ZZ$2614, 1707, MATCH($B$2, resultados!$A$1:$ZZ$1, 0))</f>
        <v/>
      </c>
      <c r="C1713">
        <f>INDEX(resultados!$A$2:$ZZ$2614, 1707, MATCH($B$3, resultados!$A$1:$ZZ$1, 0))</f>
        <v/>
      </c>
    </row>
    <row r="1714">
      <c r="A1714">
        <f>INDEX(resultados!$A$2:$ZZ$2614, 1708, MATCH($B$1, resultados!$A$1:$ZZ$1, 0))</f>
        <v/>
      </c>
      <c r="B1714">
        <f>INDEX(resultados!$A$2:$ZZ$2614, 1708, MATCH($B$2, resultados!$A$1:$ZZ$1, 0))</f>
        <v/>
      </c>
      <c r="C1714">
        <f>INDEX(resultados!$A$2:$ZZ$2614, 1708, MATCH($B$3, resultados!$A$1:$ZZ$1, 0))</f>
        <v/>
      </c>
    </row>
    <row r="1715">
      <c r="A1715">
        <f>INDEX(resultados!$A$2:$ZZ$2614, 1709, MATCH($B$1, resultados!$A$1:$ZZ$1, 0))</f>
        <v/>
      </c>
      <c r="B1715">
        <f>INDEX(resultados!$A$2:$ZZ$2614, 1709, MATCH($B$2, resultados!$A$1:$ZZ$1, 0))</f>
        <v/>
      </c>
      <c r="C1715">
        <f>INDEX(resultados!$A$2:$ZZ$2614, 1709, MATCH($B$3, resultados!$A$1:$ZZ$1, 0))</f>
        <v/>
      </c>
    </row>
    <row r="1716">
      <c r="A1716">
        <f>INDEX(resultados!$A$2:$ZZ$2614, 1710, MATCH($B$1, resultados!$A$1:$ZZ$1, 0))</f>
        <v/>
      </c>
      <c r="B1716">
        <f>INDEX(resultados!$A$2:$ZZ$2614, 1710, MATCH($B$2, resultados!$A$1:$ZZ$1, 0))</f>
        <v/>
      </c>
      <c r="C1716">
        <f>INDEX(resultados!$A$2:$ZZ$2614, 1710, MATCH($B$3, resultados!$A$1:$ZZ$1, 0))</f>
        <v/>
      </c>
    </row>
    <row r="1717">
      <c r="A1717">
        <f>INDEX(resultados!$A$2:$ZZ$2614, 1711, MATCH($B$1, resultados!$A$1:$ZZ$1, 0))</f>
        <v/>
      </c>
      <c r="B1717">
        <f>INDEX(resultados!$A$2:$ZZ$2614, 1711, MATCH($B$2, resultados!$A$1:$ZZ$1, 0))</f>
        <v/>
      </c>
      <c r="C1717">
        <f>INDEX(resultados!$A$2:$ZZ$2614, 1711, MATCH($B$3, resultados!$A$1:$ZZ$1, 0))</f>
        <v/>
      </c>
    </row>
    <row r="1718">
      <c r="A1718">
        <f>INDEX(resultados!$A$2:$ZZ$2614, 1712, MATCH($B$1, resultados!$A$1:$ZZ$1, 0))</f>
        <v/>
      </c>
      <c r="B1718">
        <f>INDEX(resultados!$A$2:$ZZ$2614, 1712, MATCH($B$2, resultados!$A$1:$ZZ$1, 0))</f>
        <v/>
      </c>
      <c r="C1718">
        <f>INDEX(resultados!$A$2:$ZZ$2614, 1712, MATCH($B$3, resultados!$A$1:$ZZ$1, 0))</f>
        <v/>
      </c>
    </row>
    <row r="1719">
      <c r="A1719">
        <f>INDEX(resultados!$A$2:$ZZ$2614, 1713, MATCH($B$1, resultados!$A$1:$ZZ$1, 0))</f>
        <v/>
      </c>
      <c r="B1719">
        <f>INDEX(resultados!$A$2:$ZZ$2614, 1713, MATCH($B$2, resultados!$A$1:$ZZ$1, 0))</f>
        <v/>
      </c>
      <c r="C1719">
        <f>INDEX(resultados!$A$2:$ZZ$2614, 1713, MATCH($B$3, resultados!$A$1:$ZZ$1, 0))</f>
        <v/>
      </c>
    </row>
    <row r="1720">
      <c r="A1720">
        <f>INDEX(resultados!$A$2:$ZZ$2614, 1714, MATCH($B$1, resultados!$A$1:$ZZ$1, 0))</f>
        <v/>
      </c>
      <c r="B1720">
        <f>INDEX(resultados!$A$2:$ZZ$2614, 1714, MATCH($B$2, resultados!$A$1:$ZZ$1, 0))</f>
        <v/>
      </c>
      <c r="C1720">
        <f>INDEX(resultados!$A$2:$ZZ$2614, 1714, MATCH($B$3, resultados!$A$1:$ZZ$1, 0))</f>
        <v/>
      </c>
    </row>
    <row r="1721">
      <c r="A1721">
        <f>INDEX(resultados!$A$2:$ZZ$2614, 1715, MATCH($B$1, resultados!$A$1:$ZZ$1, 0))</f>
        <v/>
      </c>
      <c r="B1721">
        <f>INDEX(resultados!$A$2:$ZZ$2614, 1715, MATCH($B$2, resultados!$A$1:$ZZ$1, 0))</f>
        <v/>
      </c>
      <c r="C1721">
        <f>INDEX(resultados!$A$2:$ZZ$2614, 1715, MATCH($B$3, resultados!$A$1:$ZZ$1, 0))</f>
        <v/>
      </c>
    </row>
    <row r="1722">
      <c r="A1722">
        <f>INDEX(resultados!$A$2:$ZZ$2614, 1716, MATCH($B$1, resultados!$A$1:$ZZ$1, 0))</f>
        <v/>
      </c>
      <c r="B1722">
        <f>INDEX(resultados!$A$2:$ZZ$2614, 1716, MATCH($B$2, resultados!$A$1:$ZZ$1, 0))</f>
        <v/>
      </c>
      <c r="C1722">
        <f>INDEX(resultados!$A$2:$ZZ$2614, 1716, MATCH($B$3, resultados!$A$1:$ZZ$1, 0))</f>
        <v/>
      </c>
    </row>
    <row r="1723">
      <c r="A1723">
        <f>INDEX(resultados!$A$2:$ZZ$2614, 1717, MATCH($B$1, resultados!$A$1:$ZZ$1, 0))</f>
        <v/>
      </c>
      <c r="B1723">
        <f>INDEX(resultados!$A$2:$ZZ$2614, 1717, MATCH($B$2, resultados!$A$1:$ZZ$1, 0))</f>
        <v/>
      </c>
      <c r="C1723">
        <f>INDEX(resultados!$A$2:$ZZ$2614, 1717, MATCH($B$3, resultados!$A$1:$ZZ$1, 0))</f>
        <v/>
      </c>
    </row>
    <row r="1724">
      <c r="A1724">
        <f>INDEX(resultados!$A$2:$ZZ$2614, 1718, MATCH($B$1, resultados!$A$1:$ZZ$1, 0))</f>
        <v/>
      </c>
      <c r="B1724">
        <f>INDEX(resultados!$A$2:$ZZ$2614, 1718, MATCH($B$2, resultados!$A$1:$ZZ$1, 0))</f>
        <v/>
      </c>
      <c r="C1724">
        <f>INDEX(resultados!$A$2:$ZZ$2614, 1718, MATCH($B$3, resultados!$A$1:$ZZ$1, 0))</f>
        <v/>
      </c>
    </row>
    <row r="1725">
      <c r="A1725">
        <f>INDEX(resultados!$A$2:$ZZ$2614, 1719, MATCH($B$1, resultados!$A$1:$ZZ$1, 0))</f>
        <v/>
      </c>
      <c r="B1725">
        <f>INDEX(resultados!$A$2:$ZZ$2614, 1719, MATCH($B$2, resultados!$A$1:$ZZ$1, 0))</f>
        <v/>
      </c>
      <c r="C1725">
        <f>INDEX(resultados!$A$2:$ZZ$2614, 1719, MATCH($B$3, resultados!$A$1:$ZZ$1, 0))</f>
        <v/>
      </c>
    </row>
    <row r="1726">
      <c r="A1726">
        <f>INDEX(resultados!$A$2:$ZZ$2614, 1720, MATCH($B$1, resultados!$A$1:$ZZ$1, 0))</f>
        <v/>
      </c>
      <c r="B1726">
        <f>INDEX(resultados!$A$2:$ZZ$2614, 1720, MATCH($B$2, resultados!$A$1:$ZZ$1, 0))</f>
        <v/>
      </c>
      <c r="C1726">
        <f>INDEX(resultados!$A$2:$ZZ$2614, 1720, MATCH($B$3, resultados!$A$1:$ZZ$1, 0))</f>
        <v/>
      </c>
    </row>
    <row r="1727">
      <c r="A1727">
        <f>INDEX(resultados!$A$2:$ZZ$2614, 1721, MATCH($B$1, resultados!$A$1:$ZZ$1, 0))</f>
        <v/>
      </c>
      <c r="B1727">
        <f>INDEX(resultados!$A$2:$ZZ$2614, 1721, MATCH($B$2, resultados!$A$1:$ZZ$1, 0))</f>
        <v/>
      </c>
      <c r="C1727">
        <f>INDEX(resultados!$A$2:$ZZ$2614, 1721, MATCH($B$3, resultados!$A$1:$ZZ$1, 0))</f>
        <v/>
      </c>
    </row>
    <row r="1728">
      <c r="A1728">
        <f>INDEX(resultados!$A$2:$ZZ$2614, 1722, MATCH($B$1, resultados!$A$1:$ZZ$1, 0))</f>
        <v/>
      </c>
      <c r="B1728">
        <f>INDEX(resultados!$A$2:$ZZ$2614, 1722, MATCH($B$2, resultados!$A$1:$ZZ$1, 0))</f>
        <v/>
      </c>
      <c r="C1728">
        <f>INDEX(resultados!$A$2:$ZZ$2614, 1722, MATCH($B$3, resultados!$A$1:$ZZ$1, 0))</f>
        <v/>
      </c>
    </row>
    <row r="1729">
      <c r="A1729">
        <f>INDEX(resultados!$A$2:$ZZ$2614, 1723, MATCH($B$1, resultados!$A$1:$ZZ$1, 0))</f>
        <v/>
      </c>
      <c r="B1729">
        <f>INDEX(resultados!$A$2:$ZZ$2614, 1723, MATCH($B$2, resultados!$A$1:$ZZ$1, 0))</f>
        <v/>
      </c>
      <c r="C1729">
        <f>INDEX(resultados!$A$2:$ZZ$2614, 1723, MATCH($B$3, resultados!$A$1:$ZZ$1, 0))</f>
        <v/>
      </c>
    </row>
    <row r="1730">
      <c r="A1730">
        <f>INDEX(resultados!$A$2:$ZZ$2614, 1724, MATCH($B$1, resultados!$A$1:$ZZ$1, 0))</f>
        <v/>
      </c>
      <c r="B1730">
        <f>INDEX(resultados!$A$2:$ZZ$2614, 1724, MATCH($B$2, resultados!$A$1:$ZZ$1, 0))</f>
        <v/>
      </c>
      <c r="C1730">
        <f>INDEX(resultados!$A$2:$ZZ$2614, 1724, MATCH($B$3, resultados!$A$1:$ZZ$1, 0))</f>
        <v/>
      </c>
    </row>
    <row r="1731">
      <c r="A1731">
        <f>INDEX(resultados!$A$2:$ZZ$2614, 1725, MATCH($B$1, resultados!$A$1:$ZZ$1, 0))</f>
        <v/>
      </c>
      <c r="B1731">
        <f>INDEX(resultados!$A$2:$ZZ$2614, 1725, MATCH($B$2, resultados!$A$1:$ZZ$1, 0))</f>
        <v/>
      </c>
      <c r="C1731">
        <f>INDEX(resultados!$A$2:$ZZ$2614, 1725, MATCH($B$3, resultados!$A$1:$ZZ$1, 0))</f>
        <v/>
      </c>
    </row>
    <row r="1732">
      <c r="A1732">
        <f>INDEX(resultados!$A$2:$ZZ$2614, 1726, MATCH($B$1, resultados!$A$1:$ZZ$1, 0))</f>
        <v/>
      </c>
      <c r="B1732">
        <f>INDEX(resultados!$A$2:$ZZ$2614, 1726, MATCH($B$2, resultados!$A$1:$ZZ$1, 0))</f>
        <v/>
      </c>
      <c r="C1732">
        <f>INDEX(resultados!$A$2:$ZZ$2614, 1726, MATCH($B$3, resultados!$A$1:$ZZ$1, 0))</f>
        <v/>
      </c>
    </row>
    <row r="1733">
      <c r="A1733">
        <f>INDEX(resultados!$A$2:$ZZ$2614, 1727, MATCH($B$1, resultados!$A$1:$ZZ$1, 0))</f>
        <v/>
      </c>
      <c r="B1733">
        <f>INDEX(resultados!$A$2:$ZZ$2614, 1727, MATCH($B$2, resultados!$A$1:$ZZ$1, 0))</f>
        <v/>
      </c>
      <c r="C1733">
        <f>INDEX(resultados!$A$2:$ZZ$2614, 1727, MATCH($B$3, resultados!$A$1:$ZZ$1, 0))</f>
        <v/>
      </c>
    </row>
    <row r="1734">
      <c r="A1734">
        <f>INDEX(resultados!$A$2:$ZZ$2614, 1728, MATCH($B$1, resultados!$A$1:$ZZ$1, 0))</f>
        <v/>
      </c>
      <c r="B1734">
        <f>INDEX(resultados!$A$2:$ZZ$2614, 1728, MATCH($B$2, resultados!$A$1:$ZZ$1, 0))</f>
        <v/>
      </c>
      <c r="C1734">
        <f>INDEX(resultados!$A$2:$ZZ$2614, 1728, MATCH($B$3, resultados!$A$1:$ZZ$1, 0))</f>
        <v/>
      </c>
    </row>
    <row r="1735">
      <c r="A1735">
        <f>INDEX(resultados!$A$2:$ZZ$2614, 1729, MATCH($B$1, resultados!$A$1:$ZZ$1, 0))</f>
        <v/>
      </c>
      <c r="B1735">
        <f>INDEX(resultados!$A$2:$ZZ$2614, 1729, MATCH($B$2, resultados!$A$1:$ZZ$1, 0))</f>
        <v/>
      </c>
      <c r="C1735">
        <f>INDEX(resultados!$A$2:$ZZ$2614, 1729, MATCH($B$3, resultados!$A$1:$ZZ$1, 0))</f>
        <v/>
      </c>
    </row>
    <row r="1736">
      <c r="A1736">
        <f>INDEX(resultados!$A$2:$ZZ$2614, 1730, MATCH($B$1, resultados!$A$1:$ZZ$1, 0))</f>
        <v/>
      </c>
      <c r="B1736">
        <f>INDEX(resultados!$A$2:$ZZ$2614, 1730, MATCH($B$2, resultados!$A$1:$ZZ$1, 0))</f>
        <v/>
      </c>
      <c r="C1736">
        <f>INDEX(resultados!$A$2:$ZZ$2614, 1730, MATCH($B$3, resultados!$A$1:$ZZ$1, 0))</f>
        <v/>
      </c>
    </row>
    <row r="1737">
      <c r="A1737">
        <f>INDEX(resultados!$A$2:$ZZ$2614, 1731, MATCH($B$1, resultados!$A$1:$ZZ$1, 0))</f>
        <v/>
      </c>
      <c r="B1737">
        <f>INDEX(resultados!$A$2:$ZZ$2614, 1731, MATCH($B$2, resultados!$A$1:$ZZ$1, 0))</f>
        <v/>
      </c>
      <c r="C1737">
        <f>INDEX(resultados!$A$2:$ZZ$2614, 1731, MATCH($B$3, resultados!$A$1:$ZZ$1, 0))</f>
        <v/>
      </c>
    </row>
    <row r="1738">
      <c r="A1738">
        <f>INDEX(resultados!$A$2:$ZZ$2614, 1732, MATCH($B$1, resultados!$A$1:$ZZ$1, 0))</f>
        <v/>
      </c>
      <c r="B1738">
        <f>INDEX(resultados!$A$2:$ZZ$2614, 1732, MATCH($B$2, resultados!$A$1:$ZZ$1, 0))</f>
        <v/>
      </c>
      <c r="C1738">
        <f>INDEX(resultados!$A$2:$ZZ$2614, 1732, MATCH($B$3, resultados!$A$1:$ZZ$1, 0))</f>
        <v/>
      </c>
    </row>
    <row r="1739">
      <c r="A1739">
        <f>INDEX(resultados!$A$2:$ZZ$2614, 1733, MATCH($B$1, resultados!$A$1:$ZZ$1, 0))</f>
        <v/>
      </c>
      <c r="B1739">
        <f>INDEX(resultados!$A$2:$ZZ$2614, 1733, MATCH($B$2, resultados!$A$1:$ZZ$1, 0))</f>
        <v/>
      </c>
      <c r="C1739">
        <f>INDEX(resultados!$A$2:$ZZ$2614, 1733, MATCH($B$3, resultados!$A$1:$ZZ$1, 0))</f>
        <v/>
      </c>
    </row>
    <row r="1740">
      <c r="A1740">
        <f>INDEX(resultados!$A$2:$ZZ$2614, 1734, MATCH($B$1, resultados!$A$1:$ZZ$1, 0))</f>
        <v/>
      </c>
      <c r="B1740">
        <f>INDEX(resultados!$A$2:$ZZ$2614, 1734, MATCH($B$2, resultados!$A$1:$ZZ$1, 0))</f>
        <v/>
      </c>
      <c r="C1740">
        <f>INDEX(resultados!$A$2:$ZZ$2614, 1734, MATCH($B$3, resultados!$A$1:$ZZ$1, 0))</f>
        <v/>
      </c>
    </row>
    <row r="1741">
      <c r="A1741">
        <f>INDEX(resultados!$A$2:$ZZ$2614, 1735, MATCH($B$1, resultados!$A$1:$ZZ$1, 0))</f>
        <v/>
      </c>
      <c r="B1741">
        <f>INDEX(resultados!$A$2:$ZZ$2614, 1735, MATCH($B$2, resultados!$A$1:$ZZ$1, 0))</f>
        <v/>
      </c>
      <c r="C1741">
        <f>INDEX(resultados!$A$2:$ZZ$2614, 1735, MATCH($B$3, resultados!$A$1:$ZZ$1, 0))</f>
        <v/>
      </c>
    </row>
    <row r="1742">
      <c r="A1742">
        <f>INDEX(resultados!$A$2:$ZZ$2614, 1736, MATCH($B$1, resultados!$A$1:$ZZ$1, 0))</f>
        <v/>
      </c>
      <c r="B1742">
        <f>INDEX(resultados!$A$2:$ZZ$2614, 1736, MATCH($B$2, resultados!$A$1:$ZZ$1, 0))</f>
        <v/>
      </c>
      <c r="C1742">
        <f>INDEX(resultados!$A$2:$ZZ$2614, 1736, MATCH($B$3, resultados!$A$1:$ZZ$1, 0))</f>
        <v/>
      </c>
    </row>
    <row r="1743">
      <c r="A1743">
        <f>INDEX(resultados!$A$2:$ZZ$2614, 1737, MATCH($B$1, resultados!$A$1:$ZZ$1, 0))</f>
        <v/>
      </c>
      <c r="B1743">
        <f>INDEX(resultados!$A$2:$ZZ$2614, 1737, MATCH($B$2, resultados!$A$1:$ZZ$1, 0))</f>
        <v/>
      </c>
      <c r="C1743">
        <f>INDEX(resultados!$A$2:$ZZ$2614, 1737, MATCH($B$3, resultados!$A$1:$ZZ$1, 0))</f>
        <v/>
      </c>
    </row>
    <row r="1744">
      <c r="A1744">
        <f>INDEX(resultados!$A$2:$ZZ$2614, 1738, MATCH($B$1, resultados!$A$1:$ZZ$1, 0))</f>
        <v/>
      </c>
      <c r="B1744">
        <f>INDEX(resultados!$A$2:$ZZ$2614, 1738, MATCH($B$2, resultados!$A$1:$ZZ$1, 0))</f>
        <v/>
      </c>
      <c r="C1744">
        <f>INDEX(resultados!$A$2:$ZZ$2614, 1738, MATCH($B$3, resultados!$A$1:$ZZ$1, 0))</f>
        <v/>
      </c>
    </row>
    <row r="1745">
      <c r="A1745">
        <f>INDEX(resultados!$A$2:$ZZ$2614, 1739, MATCH($B$1, resultados!$A$1:$ZZ$1, 0))</f>
        <v/>
      </c>
      <c r="B1745">
        <f>INDEX(resultados!$A$2:$ZZ$2614, 1739, MATCH($B$2, resultados!$A$1:$ZZ$1, 0))</f>
        <v/>
      </c>
      <c r="C1745">
        <f>INDEX(resultados!$A$2:$ZZ$2614, 1739, MATCH($B$3, resultados!$A$1:$ZZ$1, 0))</f>
        <v/>
      </c>
    </row>
    <row r="1746">
      <c r="A1746">
        <f>INDEX(resultados!$A$2:$ZZ$2614, 1740, MATCH($B$1, resultados!$A$1:$ZZ$1, 0))</f>
        <v/>
      </c>
      <c r="B1746">
        <f>INDEX(resultados!$A$2:$ZZ$2614, 1740, MATCH($B$2, resultados!$A$1:$ZZ$1, 0))</f>
        <v/>
      </c>
      <c r="C1746">
        <f>INDEX(resultados!$A$2:$ZZ$2614, 1740, MATCH($B$3, resultados!$A$1:$ZZ$1, 0))</f>
        <v/>
      </c>
    </row>
    <row r="1747">
      <c r="A1747">
        <f>INDEX(resultados!$A$2:$ZZ$2614, 1741, MATCH($B$1, resultados!$A$1:$ZZ$1, 0))</f>
        <v/>
      </c>
      <c r="B1747">
        <f>INDEX(resultados!$A$2:$ZZ$2614, 1741, MATCH($B$2, resultados!$A$1:$ZZ$1, 0))</f>
        <v/>
      </c>
      <c r="C1747">
        <f>INDEX(resultados!$A$2:$ZZ$2614, 1741, MATCH($B$3, resultados!$A$1:$ZZ$1, 0))</f>
        <v/>
      </c>
    </row>
    <row r="1748">
      <c r="A1748">
        <f>INDEX(resultados!$A$2:$ZZ$2614, 1742, MATCH($B$1, resultados!$A$1:$ZZ$1, 0))</f>
        <v/>
      </c>
      <c r="B1748">
        <f>INDEX(resultados!$A$2:$ZZ$2614, 1742, MATCH($B$2, resultados!$A$1:$ZZ$1, 0))</f>
        <v/>
      </c>
      <c r="C1748">
        <f>INDEX(resultados!$A$2:$ZZ$2614, 1742, MATCH($B$3, resultados!$A$1:$ZZ$1, 0))</f>
        <v/>
      </c>
    </row>
    <row r="1749">
      <c r="A1749">
        <f>INDEX(resultados!$A$2:$ZZ$2614, 1743, MATCH($B$1, resultados!$A$1:$ZZ$1, 0))</f>
        <v/>
      </c>
      <c r="B1749">
        <f>INDEX(resultados!$A$2:$ZZ$2614, 1743, MATCH($B$2, resultados!$A$1:$ZZ$1, 0))</f>
        <v/>
      </c>
      <c r="C1749">
        <f>INDEX(resultados!$A$2:$ZZ$2614, 1743, MATCH($B$3, resultados!$A$1:$ZZ$1, 0))</f>
        <v/>
      </c>
    </row>
    <row r="1750">
      <c r="A1750">
        <f>INDEX(resultados!$A$2:$ZZ$2614, 1744, MATCH($B$1, resultados!$A$1:$ZZ$1, 0))</f>
        <v/>
      </c>
      <c r="B1750">
        <f>INDEX(resultados!$A$2:$ZZ$2614, 1744, MATCH($B$2, resultados!$A$1:$ZZ$1, 0))</f>
        <v/>
      </c>
      <c r="C1750">
        <f>INDEX(resultados!$A$2:$ZZ$2614, 1744, MATCH($B$3, resultados!$A$1:$ZZ$1, 0))</f>
        <v/>
      </c>
    </row>
    <row r="1751">
      <c r="A1751">
        <f>INDEX(resultados!$A$2:$ZZ$2614, 1745, MATCH($B$1, resultados!$A$1:$ZZ$1, 0))</f>
        <v/>
      </c>
      <c r="B1751">
        <f>INDEX(resultados!$A$2:$ZZ$2614, 1745, MATCH($B$2, resultados!$A$1:$ZZ$1, 0))</f>
        <v/>
      </c>
      <c r="C1751">
        <f>INDEX(resultados!$A$2:$ZZ$2614, 1745, MATCH($B$3, resultados!$A$1:$ZZ$1, 0))</f>
        <v/>
      </c>
    </row>
    <row r="1752">
      <c r="A1752">
        <f>INDEX(resultados!$A$2:$ZZ$2614, 1746, MATCH($B$1, resultados!$A$1:$ZZ$1, 0))</f>
        <v/>
      </c>
      <c r="B1752">
        <f>INDEX(resultados!$A$2:$ZZ$2614, 1746, MATCH($B$2, resultados!$A$1:$ZZ$1, 0))</f>
        <v/>
      </c>
      <c r="C1752">
        <f>INDEX(resultados!$A$2:$ZZ$2614, 1746, MATCH($B$3, resultados!$A$1:$ZZ$1, 0))</f>
        <v/>
      </c>
    </row>
    <row r="1753">
      <c r="A1753">
        <f>INDEX(resultados!$A$2:$ZZ$2614, 1747, MATCH($B$1, resultados!$A$1:$ZZ$1, 0))</f>
        <v/>
      </c>
      <c r="B1753">
        <f>INDEX(resultados!$A$2:$ZZ$2614, 1747, MATCH($B$2, resultados!$A$1:$ZZ$1, 0))</f>
        <v/>
      </c>
      <c r="C1753">
        <f>INDEX(resultados!$A$2:$ZZ$2614, 1747, MATCH($B$3, resultados!$A$1:$ZZ$1, 0))</f>
        <v/>
      </c>
    </row>
    <row r="1754">
      <c r="A1754">
        <f>INDEX(resultados!$A$2:$ZZ$2614, 1748, MATCH($B$1, resultados!$A$1:$ZZ$1, 0))</f>
        <v/>
      </c>
      <c r="B1754">
        <f>INDEX(resultados!$A$2:$ZZ$2614, 1748, MATCH($B$2, resultados!$A$1:$ZZ$1, 0))</f>
        <v/>
      </c>
      <c r="C1754">
        <f>INDEX(resultados!$A$2:$ZZ$2614, 1748, MATCH($B$3, resultados!$A$1:$ZZ$1, 0))</f>
        <v/>
      </c>
    </row>
    <row r="1755">
      <c r="A1755">
        <f>INDEX(resultados!$A$2:$ZZ$2614, 1749, MATCH($B$1, resultados!$A$1:$ZZ$1, 0))</f>
        <v/>
      </c>
      <c r="B1755">
        <f>INDEX(resultados!$A$2:$ZZ$2614, 1749, MATCH($B$2, resultados!$A$1:$ZZ$1, 0))</f>
        <v/>
      </c>
      <c r="C1755">
        <f>INDEX(resultados!$A$2:$ZZ$2614, 1749, MATCH($B$3, resultados!$A$1:$ZZ$1, 0))</f>
        <v/>
      </c>
    </row>
    <row r="1756">
      <c r="A1756">
        <f>INDEX(resultados!$A$2:$ZZ$2614, 1750, MATCH($B$1, resultados!$A$1:$ZZ$1, 0))</f>
        <v/>
      </c>
      <c r="B1756">
        <f>INDEX(resultados!$A$2:$ZZ$2614, 1750, MATCH($B$2, resultados!$A$1:$ZZ$1, 0))</f>
        <v/>
      </c>
      <c r="C1756">
        <f>INDEX(resultados!$A$2:$ZZ$2614, 1750, MATCH($B$3, resultados!$A$1:$ZZ$1, 0))</f>
        <v/>
      </c>
    </row>
    <row r="1757">
      <c r="A1757">
        <f>INDEX(resultados!$A$2:$ZZ$2614, 1751, MATCH($B$1, resultados!$A$1:$ZZ$1, 0))</f>
        <v/>
      </c>
      <c r="B1757">
        <f>INDEX(resultados!$A$2:$ZZ$2614, 1751, MATCH($B$2, resultados!$A$1:$ZZ$1, 0))</f>
        <v/>
      </c>
      <c r="C1757">
        <f>INDEX(resultados!$A$2:$ZZ$2614, 1751, MATCH($B$3, resultados!$A$1:$ZZ$1, 0))</f>
        <v/>
      </c>
    </row>
    <row r="1758">
      <c r="A1758">
        <f>INDEX(resultados!$A$2:$ZZ$2614, 1752, MATCH($B$1, resultados!$A$1:$ZZ$1, 0))</f>
        <v/>
      </c>
      <c r="B1758">
        <f>INDEX(resultados!$A$2:$ZZ$2614, 1752, MATCH($B$2, resultados!$A$1:$ZZ$1, 0))</f>
        <v/>
      </c>
      <c r="C1758">
        <f>INDEX(resultados!$A$2:$ZZ$2614, 1752, MATCH($B$3, resultados!$A$1:$ZZ$1, 0))</f>
        <v/>
      </c>
    </row>
    <row r="1759">
      <c r="A1759">
        <f>INDEX(resultados!$A$2:$ZZ$2614, 1753, MATCH($B$1, resultados!$A$1:$ZZ$1, 0))</f>
        <v/>
      </c>
      <c r="B1759">
        <f>INDEX(resultados!$A$2:$ZZ$2614, 1753, MATCH($B$2, resultados!$A$1:$ZZ$1, 0))</f>
        <v/>
      </c>
      <c r="C1759">
        <f>INDEX(resultados!$A$2:$ZZ$2614, 1753, MATCH($B$3, resultados!$A$1:$ZZ$1, 0))</f>
        <v/>
      </c>
    </row>
    <row r="1760">
      <c r="A1760">
        <f>INDEX(resultados!$A$2:$ZZ$2614, 1754, MATCH($B$1, resultados!$A$1:$ZZ$1, 0))</f>
        <v/>
      </c>
      <c r="B1760">
        <f>INDEX(resultados!$A$2:$ZZ$2614, 1754, MATCH($B$2, resultados!$A$1:$ZZ$1, 0))</f>
        <v/>
      </c>
      <c r="C1760">
        <f>INDEX(resultados!$A$2:$ZZ$2614, 1754, MATCH($B$3, resultados!$A$1:$ZZ$1, 0))</f>
        <v/>
      </c>
    </row>
    <row r="1761">
      <c r="A1761">
        <f>INDEX(resultados!$A$2:$ZZ$2614, 1755, MATCH($B$1, resultados!$A$1:$ZZ$1, 0))</f>
        <v/>
      </c>
      <c r="B1761">
        <f>INDEX(resultados!$A$2:$ZZ$2614, 1755, MATCH($B$2, resultados!$A$1:$ZZ$1, 0))</f>
        <v/>
      </c>
      <c r="C1761">
        <f>INDEX(resultados!$A$2:$ZZ$2614, 1755, MATCH($B$3, resultados!$A$1:$ZZ$1, 0))</f>
        <v/>
      </c>
    </row>
    <row r="1762">
      <c r="A1762">
        <f>INDEX(resultados!$A$2:$ZZ$2614, 1756, MATCH($B$1, resultados!$A$1:$ZZ$1, 0))</f>
        <v/>
      </c>
      <c r="B1762">
        <f>INDEX(resultados!$A$2:$ZZ$2614, 1756, MATCH($B$2, resultados!$A$1:$ZZ$1, 0))</f>
        <v/>
      </c>
      <c r="C1762">
        <f>INDEX(resultados!$A$2:$ZZ$2614, 1756, MATCH($B$3, resultados!$A$1:$ZZ$1, 0))</f>
        <v/>
      </c>
    </row>
    <row r="1763">
      <c r="A1763">
        <f>INDEX(resultados!$A$2:$ZZ$2614, 1757, MATCH($B$1, resultados!$A$1:$ZZ$1, 0))</f>
        <v/>
      </c>
      <c r="B1763">
        <f>INDEX(resultados!$A$2:$ZZ$2614, 1757, MATCH($B$2, resultados!$A$1:$ZZ$1, 0))</f>
        <v/>
      </c>
      <c r="C1763">
        <f>INDEX(resultados!$A$2:$ZZ$2614, 1757, MATCH($B$3, resultados!$A$1:$ZZ$1, 0))</f>
        <v/>
      </c>
    </row>
    <row r="1764">
      <c r="A1764">
        <f>INDEX(resultados!$A$2:$ZZ$2614, 1758, MATCH($B$1, resultados!$A$1:$ZZ$1, 0))</f>
        <v/>
      </c>
      <c r="B1764">
        <f>INDEX(resultados!$A$2:$ZZ$2614, 1758, MATCH($B$2, resultados!$A$1:$ZZ$1, 0))</f>
        <v/>
      </c>
      <c r="C1764">
        <f>INDEX(resultados!$A$2:$ZZ$2614, 1758, MATCH($B$3, resultados!$A$1:$ZZ$1, 0))</f>
        <v/>
      </c>
    </row>
    <row r="1765">
      <c r="A1765">
        <f>INDEX(resultados!$A$2:$ZZ$2614, 1759, MATCH($B$1, resultados!$A$1:$ZZ$1, 0))</f>
        <v/>
      </c>
      <c r="B1765">
        <f>INDEX(resultados!$A$2:$ZZ$2614, 1759, MATCH($B$2, resultados!$A$1:$ZZ$1, 0))</f>
        <v/>
      </c>
      <c r="C1765">
        <f>INDEX(resultados!$A$2:$ZZ$2614, 1759, MATCH($B$3, resultados!$A$1:$ZZ$1, 0))</f>
        <v/>
      </c>
    </row>
    <row r="1766">
      <c r="A1766">
        <f>INDEX(resultados!$A$2:$ZZ$2614, 1760, MATCH($B$1, resultados!$A$1:$ZZ$1, 0))</f>
        <v/>
      </c>
      <c r="B1766">
        <f>INDEX(resultados!$A$2:$ZZ$2614, 1760, MATCH($B$2, resultados!$A$1:$ZZ$1, 0))</f>
        <v/>
      </c>
      <c r="C1766">
        <f>INDEX(resultados!$A$2:$ZZ$2614, 1760, MATCH($B$3, resultados!$A$1:$ZZ$1, 0))</f>
        <v/>
      </c>
    </row>
    <row r="1767">
      <c r="A1767">
        <f>INDEX(resultados!$A$2:$ZZ$2614, 1761, MATCH($B$1, resultados!$A$1:$ZZ$1, 0))</f>
        <v/>
      </c>
      <c r="B1767">
        <f>INDEX(resultados!$A$2:$ZZ$2614, 1761, MATCH($B$2, resultados!$A$1:$ZZ$1, 0))</f>
        <v/>
      </c>
      <c r="C1767">
        <f>INDEX(resultados!$A$2:$ZZ$2614, 1761, MATCH($B$3, resultados!$A$1:$ZZ$1, 0))</f>
        <v/>
      </c>
    </row>
    <row r="1768">
      <c r="A1768">
        <f>INDEX(resultados!$A$2:$ZZ$2614, 1762, MATCH($B$1, resultados!$A$1:$ZZ$1, 0))</f>
        <v/>
      </c>
      <c r="B1768">
        <f>INDEX(resultados!$A$2:$ZZ$2614, 1762, MATCH($B$2, resultados!$A$1:$ZZ$1, 0))</f>
        <v/>
      </c>
      <c r="C1768">
        <f>INDEX(resultados!$A$2:$ZZ$2614, 1762, MATCH($B$3, resultados!$A$1:$ZZ$1, 0))</f>
        <v/>
      </c>
    </row>
    <row r="1769">
      <c r="A1769">
        <f>INDEX(resultados!$A$2:$ZZ$2614, 1763, MATCH($B$1, resultados!$A$1:$ZZ$1, 0))</f>
        <v/>
      </c>
      <c r="B1769">
        <f>INDEX(resultados!$A$2:$ZZ$2614, 1763, MATCH($B$2, resultados!$A$1:$ZZ$1, 0))</f>
        <v/>
      </c>
      <c r="C1769">
        <f>INDEX(resultados!$A$2:$ZZ$2614, 1763, MATCH($B$3, resultados!$A$1:$ZZ$1, 0))</f>
        <v/>
      </c>
    </row>
    <row r="1770">
      <c r="A1770">
        <f>INDEX(resultados!$A$2:$ZZ$2614, 1764, MATCH($B$1, resultados!$A$1:$ZZ$1, 0))</f>
        <v/>
      </c>
      <c r="B1770">
        <f>INDEX(resultados!$A$2:$ZZ$2614, 1764, MATCH($B$2, resultados!$A$1:$ZZ$1, 0))</f>
        <v/>
      </c>
      <c r="C1770">
        <f>INDEX(resultados!$A$2:$ZZ$2614, 1764, MATCH($B$3, resultados!$A$1:$ZZ$1, 0))</f>
        <v/>
      </c>
    </row>
    <row r="1771">
      <c r="A1771">
        <f>INDEX(resultados!$A$2:$ZZ$2614, 1765, MATCH($B$1, resultados!$A$1:$ZZ$1, 0))</f>
        <v/>
      </c>
      <c r="B1771">
        <f>INDEX(resultados!$A$2:$ZZ$2614, 1765, MATCH($B$2, resultados!$A$1:$ZZ$1, 0))</f>
        <v/>
      </c>
      <c r="C1771">
        <f>INDEX(resultados!$A$2:$ZZ$2614, 1765, MATCH($B$3, resultados!$A$1:$ZZ$1, 0))</f>
        <v/>
      </c>
    </row>
    <row r="1772">
      <c r="A1772">
        <f>INDEX(resultados!$A$2:$ZZ$2614, 1766, MATCH($B$1, resultados!$A$1:$ZZ$1, 0))</f>
        <v/>
      </c>
      <c r="B1772">
        <f>INDEX(resultados!$A$2:$ZZ$2614, 1766, MATCH($B$2, resultados!$A$1:$ZZ$1, 0))</f>
        <v/>
      </c>
      <c r="C1772">
        <f>INDEX(resultados!$A$2:$ZZ$2614, 1766, MATCH($B$3, resultados!$A$1:$ZZ$1, 0))</f>
        <v/>
      </c>
    </row>
    <row r="1773">
      <c r="A1773">
        <f>INDEX(resultados!$A$2:$ZZ$2614, 1767, MATCH($B$1, resultados!$A$1:$ZZ$1, 0))</f>
        <v/>
      </c>
      <c r="B1773">
        <f>INDEX(resultados!$A$2:$ZZ$2614, 1767, MATCH($B$2, resultados!$A$1:$ZZ$1, 0))</f>
        <v/>
      </c>
      <c r="C1773">
        <f>INDEX(resultados!$A$2:$ZZ$2614, 1767, MATCH($B$3, resultados!$A$1:$ZZ$1, 0))</f>
        <v/>
      </c>
    </row>
    <row r="1774">
      <c r="A1774">
        <f>INDEX(resultados!$A$2:$ZZ$2614, 1768, MATCH($B$1, resultados!$A$1:$ZZ$1, 0))</f>
        <v/>
      </c>
      <c r="B1774">
        <f>INDEX(resultados!$A$2:$ZZ$2614, 1768, MATCH($B$2, resultados!$A$1:$ZZ$1, 0))</f>
        <v/>
      </c>
      <c r="C1774">
        <f>INDEX(resultados!$A$2:$ZZ$2614, 1768, MATCH($B$3, resultados!$A$1:$ZZ$1, 0))</f>
        <v/>
      </c>
    </row>
    <row r="1775">
      <c r="A1775">
        <f>INDEX(resultados!$A$2:$ZZ$2614, 1769, MATCH($B$1, resultados!$A$1:$ZZ$1, 0))</f>
        <v/>
      </c>
      <c r="B1775">
        <f>INDEX(resultados!$A$2:$ZZ$2614, 1769, MATCH($B$2, resultados!$A$1:$ZZ$1, 0))</f>
        <v/>
      </c>
      <c r="C1775">
        <f>INDEX(resultados!$A$2:$ZZ$2614, 1769, MATCH($B$3, resultados!$A$1:$ZZ$1, 0))</f>
        <v/>
      </c>
    </row>
    <row r="1776">
      <c r="A1776">
        <f>INDEX(resultados!$A$2:$ZZ$2614, 1770, MATCH($B$1, resultados!$A$1:$ZZ$1, 0))</f>
        <v/>
      </c>
      <c r="B1776">
        <f>INDEX(resultados!$A$2:$ZZ$2614, 1770, MATCH($B$2, resultados!$A$1:$ZZ$1, 0))</f>
        <v/>
      </c>
      <c r="C1776">
        <f>INDEX(resultados!$A$2:$ZZ$2614, 1770, MATCH($B$3, resultados!$A$1:$ZZ$1, 0))</f>
        <v/>
      </c>
    </row>
    <row r="1777">
      <c r="A1777">
        <f>INDEX(resultados!$A$2:$ZZ$2614, 1771, MATCH($B$1, resultados!$A$1:$ZZ$1, 0))</f>
        <v/>
      </c>
      <c r="B1777">
        <f>INDEX(resultados!$A$2:$ZZ$2614, 1771, MATCH($B$2, resultados!$A$1:$ZZ$1, 0))</f>
        <v/>
      </c>
      <c r="C1777">
        <f>INDEX(resultados!$A$2:$ZZ$2614, 1771, MATCH($B$3, resultados!$A$1:$ZZ$1, 0))</f>
        <v/>
      </c>
    </row>
    <row r="1778">
      <c r="A1778">
        <f>INDEX(resultados!$A$2:$ZZ$2614, 1772, MATCH($B$1, resultados!$A$1:$ZZ$1, 0))</f>
        <v/>
      </c>
      <c r="B1778">
        <f>INDEX(resultados!$A$2:$ZZ$2614, 1772, MATCH($B$2, resultados!$A$1:$ZZ$1, 0))</f>
        <v/>
      </c>
      <c r="C1778">
        <f>INDEX(resultados!$A$2:$ZZ$2614, 1772, MATCH($B$3, resultados!$A$1:$ZZ$1, 0))</f>
        <v/>
      </c>
    </row>
    <row r="1779">
      <c r="A1779">
        <f>INDEX(resultados!$A$2:$ZZ$2614, 1773, MATCH($B$1, resultados!$A$1:$ZZ$1, 0))</f>
        <v/>
      </c>
      <c r="B1779">
        <f>INDEX(resultados!$A$2:$ZZ$2614, 1773, MATCH($B$2, resultados!$A$1:$ZZ$1, 0))</f>
        <v/>
      </c>
      <c r="C1779">
        <f>INDEX(resultados!$A$2:$ZZ$2614, 1773, MATCH($B$3, resultados!$A$1:$ZZ$1, 0))</f>
        <v/>
      </c>
    </row>
    <row r="1780">
      <c r="A1780">
        <f>INDEX(resultados!$A$2:$ZZ$2614, 1774, MATCH($B$1, resultados!$A$1:$ZZ$1, 0))</f>
        <v/>
      </c>
      <c r="B1780">
        <f>INDEX(resultados!$A$2:$ZZ$2614, 1774, MATCH($B$2, resultados!$A$1:$ZZ$1, 0))</f>
        <v/>
      </c>
      <c r="C1780">
        <f>INDEX(resultados!$A$2:$ZZ$2614, 1774, MATCH($B$3, resultados!$A$1:$ZZ$1, 0))</f>
        <v/>
      </c>
    </row>
    <row r="1781">
      <c r="A1781">
        <f>INDEX(resultados!$A$2:$ZZ$2614, 1775, MATCH($B$1, resultados!$A$1:$ZZ$1, 0))</f>
        <v/>
      </c>
      <c r="B1781">
        <f>INDEX(resultados!$A$2:$ZZ$2614, 1775, MATCH($B$2, resultados!$A$1:$ZZ$1, 0))</f>
        <v/>
      </c>
      <c r="C1781">
        <f>INDEX(resultados!$A$2:$ZZ$2614, 1775, MATCH($B$3, resultados!$A$1:$ZZ$1, 0))</f>
        <v/>
      </c>
    </row>
    <row r="1782">
      <c r="A1782">
        <f>INDEX(resultados!$A$2:$ZZ$2614, 1776, MATCH($B$1, resultados!$A$1:$ZZ$1, 0))</f>
        <v/>
      </c>
      <c r="B1782">
        <f>INDEX(resultados!$A$2:$ZZ$2614, 1776, MATCH($B$2, resultados!$A$1:$ZZ$1, 0))</f>
        <v/>
      </c>
      <c r="C1782">
        <f>INDEX(resultados!$A$2:$ZZ$2614, 1776, MATCH($B$3, resultados!$A$1:$ZZ$1, 0))</f>
        <v/>
      </c>
    </row>
    <row r="1783">
      <c r="A1783">
        <f>INDEX(resultados!$A$2:$ZZ$2614, 1777, MATCH($B$1, resultados!$A$1:$ZZ$1, 0))</f>
        <v/>
      </c>
      <c r="B1783">
        <f>INDEX(resultados!$A$2:$ZZ$2614, 1777, MATCH($B$2, resultados!$A$1:$ZZ$1, 0))</f>
        <v/>
      </c>
      <c r="C1783">
        <f>INDEX(resultados!$A$2:$ZZ$2614, 1777, MATCH($B$3, resultados!$A$1:$ZZ$1, 0))</f>
        <v/>
      </c>
    </row>
    <row r="1784">
      <c r="A1784">
        <f>INDEX(resultados!$A$2:$ZZ$2614, 1778, MATCH($B$1, resultados!$A$1:$ZZ$1, 0))</f>
        <v/>
      </c>
      <c r="B1784">
        <f>INDEX(resultados!$A$2:$ZZ$2614, 1778, MATCH($B$2, resultados!$A$1:$ZZ$1, 0))</f>
        <v/>
      </c>
      <c r="C1784">
        <f>INDEX(resultados!$A$2:$ZZ$2614, 1778, MATCH($B$3, resultados!$A$1:$ZZ$1, 0))</f>
        <v/>
      </c>
    </row>
    <row r="1785">
      <c r="A1785">
        <f>INDEX(resultados!$A$2:$ZZ$2614, 1779, MATCH($B$1, resultados!$A$1:$ZZ$1, 0))</f>
        <v/>
      </c>
      <c r="B1785">
        <f>INDEX(resultados!$A$2:$ZZ$2614, 1779, MATCH($B$2, resultados!$A$1:$ZZ$1, 0))</f>
        <v/>
      </c>
      <c r="C1785">
        <f>INDEX(resultados!$A$2:$ZZ$2614, 1779, MATCH($B$3, resultados!$A$1:$ZZ$1, 0))</f>
        <v/>
      </c>
    </row>
    <row r="1786">
      <c r="A1786">
        <f>INDEX(resultados!$A$2:$ZZ$2614, 1780, MATCH($B$1, resultados!$A$1:$ZZ$1, 0))</f>
        <v/>
      </c>
      <c r="B1786">
        <f>INDEX(resultados!$A$2:$ZZ$2614, 1780, MATCH($B$2, resultados!$A$1:$ZZ$1, 0))</f>
        <v/>
      </c>
      <c r="C1786">
        <f>INDEX(resultados!$A$2:$ZZ$2614, 1780, MATCH($B$3, resultados!$A$1:$ZZ$1, 0))</f>
        <v/>
      </c>
    </row>
    <row r="1787">
      <c r="A1787">
        <f>INDEX(resultados!$A$2:$ZZ$2614, 1781, MATCH($B$1, resultados!$A$1:$ZZ$1, 0))</f>
        <v/>
      </c>
      <c r="B1787">
        <f>INDEX(resultados!$A$2:$ZZ$2614, 1781, MATCH($B$2, resultados!$A$1:$ZZ$1, 0))</f>
        <v/>
      </c>
      <c r="C1787">
        <f>INDEX(resultados!$A$2:$ZZ$2614, 1781, MATCH($B$3, resultados!$A$1:$ZZ$1, 0))</f>
        <v/>
      </c>
    </row>
    <row r="1788">
      <c r="A1788">
        <f>INDEX(resultados!$A$2:$ZZ$2614, 1782, MATCH($B$1, resultados!$A$1:$ZZ$1, 0))</f>
        <v/>
      </c>
      <c r="B1788">
        <f>INDEX(resultados!$A$2:$ZZ$2614, 1782, MATCH($B$2, resultados!$A$1:$ZZ$1, 0))</f>
        <v/>
      </c>
      <c r="C1788">
        <f>INDEX(resultados!$A$2:$ZZ$2614, 1782, MATCH($B$3, resultados!$A$1:$ZZ$1, 0))</f>
        <v/>
      </c>
    </row>
    <row r="1789">
      <c r="A1789">
        <f>INDEX(resultados!$A$2:$ZZ$2614, 1783, MATCH($B$1, resultados!$A$1:$ZZ$1, 0))</f>
        <v/>
      </c>
      <c r="B1789">
        <f>INDEX(resultados!$A$2:$ZZ$2614, 1783, MATCH($B$2, resultados!$A$1:$ZZ$1, 0))</f>
        <v/>
      </c>
      <c r="C1789">
        <f>INDEX(resultados!$A$2:$ZZ$2614, 1783, MATCH($B$3, resultados!$A$1:$ZZ$1, 0))</f>
        <v/>
      </c>
    </row>
    <row r="1790">
      <c r="A1790">
        <f>INDEX(resultados!$A$2:$ZZ$2614, 1784, MATCH($B$1, resultados!$A$1:$ZZ$1, 0))</f>
        <v/>
      </c>
      <c r="B1790">
        <f>INDEX(resultados!$A$2:$ZZ$2614, 1784, MATCH($B$2, resultados!$A$1:$ZZ$1, 0))</f>
        <v/>
      </c>
      <c r="C1790">
        <f>INDEX(resultados!$A$2:$ZZ$2614, 1784, MATCH($B$3, resultados!$A$1:$ZZ$1, 0))</f>
        <v/>
      </c>
    </row>
    <row r="1791">
      <c r="A1791">
        <f>INDEX(resultados!$A$2:$ZZ$2614, 1785, MATCH($B$1, resultados!$A$1:$ZZ$1, 0))</f>
        <v/>
      </c>
      <c r="B1791">
        <f>INDEX(resultados!$A$2:$ZZ$2614, 1785, MATCH($B$2, resultados!$A$1:$ZZ$1, 0))</f>
        <v/>
      </c>
      <c r="C1791">
        <f>INDEX(resultados!$A$2:$ZZ$2614, 1785, MATCH($B$3, resultados!$A$1:$ZZ$1, 0))</f>
        <v/>
      </c>
    </row>
    <row r="1792">
      <c r="A1792">
        <f>INDEX(resultados!$A$2:$ZZ$2614, 1786, MATCH($B$1, resultados!$A$1:$ZZ$1, 0))</f>
        <v/>
      </c>
      <c r="B1792">
        <f>INDEX(resultados!$A$2:$ZZ$2614, 1786, MATCH($B$2, resultados!$A$1:$ZZ$1, 0))</f>
        <v/>
      </c>
      <c r="C1792">
        <f>INDEX(resultados!$A$2:$ZZ$2614, 1786, MATCH($B$3, resultados!$A$1:$ZZ$1, 0))</f>
        <v/>
      </c>
    </row>
    <row r="1793">
      <c r="A1793">
        <f>INDEX(resultados!$A$2:$ZZ$2614, 1787, MATCH($B$1, resultados!$A$1:$ZZ$1, 0))</f>
        <v/>
      </c>
      <c r="B1793">
        <f>INDEX(resultados!$A$2:$ZZ$2614, 1787, MATCH($B$2, resultados!$A$1:$ZZ$1, 0))</f>
        <v/>
      </c>
      <c r="C1793">
        <f>INDEX(resultados!$A$2:$ZZ$2614, 1787, MATCH($B$3, resultados!$A$1:$ZZ$1, 0))</f>
        <v/>
      </c>
    </row>
    <row r="1794">
      <c r="A1794">
        <f>INDEX(resultados!$A$2:$ZZ$2614, 1788, MATCH($B$1, resultados!$A$1:$ZZ$1, 0))</f>
        <v/>
      </c>
      <c r="B1794">
        <f>INDEX(resultados!$A$2:$ZZ$2614, 1788, MATCH($B$2, resultados!$A$1:$ZZ$1, 0))</f>
        <v/>
      </c>
      <c r="C1794">
        <f>INDEX(resultados!$A$2:$ZZ$2614, 1788, MATCH($B$3, resultados!$A$1:$ZZ$1, 0))</f>
        <v/>
      </c>
    </row>
    <row r="1795">
      <c r="A1795">
        <f>INDEX(resultados!$A$2:$ZZ$2614, 1789, MATCH($B$1, resultados!$A$1:$ZZ$1, 0))</f>
        <v/>
      </c>
      <c r="B1795">
        <f>INDEX(resultados!$A$2:$ZZ$2614, 1789, MATCH($B$2, resultados!$A$1:$ZZ$1, 0))</f>
        <v/>
      </c>
      <c r="C1795">
        <f>INDEX(resultados!$A$2:$ZZ$2614, 1789, MATCH($B$3, resultados!$A$1:$ZZ$1, 0))</f>
        <v/>
      </c>
    </row>
    <row r="1796">
      <c r="A1796">
        <f>INDEX(resultados!$A$2:$ZZ$2614, 1790, MATCH($B$1, resultados!$A$1:$ZZ$1, 0))</f>
        <v/>
      </c>
      <c r="B1796">
        <f>INDEX(resultados!$A$2:$ZZ$2614, 1790, MATCH($B$2, resultados!$A$1:$ZZ$1, 0))</f>
        <v/>
      </c>
      <c r="C1796">
        <f>INDEX(resultados!$A$2:$ZZ$2614, 1790, MATCH($B$3, resultados!$A$1:$ZZ$1, 0))</f>
        <v/>
      </c>
    </row>
    <row r="1797">
      <c r="A1797">
        <f>INDEX(resultados!$A$2:$ZZ$2614, 1791, MATCH($B$1, resultados!$A$1:$ZZ$1, 0))</f>
        <v/>
      </c>
      <c r="B1797">
        <f>INDEX(resultados!$A$2:$ZZ$2614, 1791, MATCH($B$2, resultados!$A$1:$ZZ$1, 0))</f>
        <v/>
      </c>
      <c r="C1797">
        <f>INDEX(resultados!$A$2:$ZZ$2614, 1791, MATCH($B$3, resultados!$A$1:$ZZ$1, 0))</f>
        <v/>
      </c>
    </row>
    <row r="1798">
      <c r="A1798">
        <f>INDEX(resultados!$A$2:$ZZ$2614, 1792, MATCH($B$1, resultados!$A$1:$ZZ$1, 0))</f>
        <v/>
      </c>
      <c r="B1798">
        <f>INDEX(resultados!$A$2:$ZZ$2614, 1792, MATCH($B$2, resultados!$A$1:$ZZ$1, 0))</f>
        <v/>
      </c>
      <c r="C1798">
        <f>INDEX(resultados!$A$2:$ZZ$2614, 1792, MATCH($B$3, resultados!$A$1:$ZZ$1, 0))</f>
        <v/>
      </c>
    </row>
    <row r="1799">
      <c r="A1799">
        <f>INDEX(resultados!$A$2:$ZZ$2614, 1793, MATCH($B$1, resultados!$A$1:$ZZ$1, 0))</f>
        <v/>
      </c>
      <c r="B1799">
        <f>INDEX(resultados!$A$2:$ZZ$2614, 1793, MATCH($B$2, resultados!$A$1:$ZZ$1, 0))</f>
        <v/>
      </c>
      <c r="C1799">
        <f>INDEX(resultados!$A$2:$ZZ$2614, 1793, MATCH($B$3, resultados!$A$1:$ZZ$1, 0))</f>
        <v/>
      </c>
    </row>
    <row r="1800">
      <c r="A1800">
        <f>INDEX(resultados!$A$2:$ZZ$2614, 1794, MATCH($B$1, resultados!$A$1:$ZZ$1, 0))</f>
        <v/>
      </c>
      <c r="B1800">
        <f>INDEX(resultados!$A$2:$ZZ$2614, 1794, MATCH($B$2, resultados!$A$1:$ZZ$1, 0))</f>
        <v/>
      </c>
      <c r="C1800">
        <f>INDEX(resultados!$A$2:$ZZ$2614, 1794, MATCH($B$3, resultados!$A$1:$ZZ$1, 0))</f>
        <v/>
      </c>
    </row>
    <row r="1801">
      <c r="A1801">
        <f>INDEX(resultados!$A$2:$ZZ$2614, 1795, MATCH($B$1, resultados!$A$1:$ZZ$1, 0))</f>
        <v/>
      </c>
      <c r="B1801">
        <f>INDEX(resultados!$A$2:$ZZ$2614, 1795, MATCH($B$2, resultados!$A$1:$ZZ$1, 0))</f>
        <v/>
      </c>
      <c r="C1801">
        <f>INDEX(resultados!$A$2:$ZZ$2614, 1795, MATCH($B$3, resultados!$A$1:$ZZ$1, 0))</f>
        <v/>
      </c>
    </row>
    <row r="1802">
      <c r="A1802">
        <f>INDEX(resultados!$A$2:$ZZ$2614, 1796, MATCH($B$1, resultados!$A$1:$ZZ$1, 0))</f>
        <v/>
      </c>
      <c r="B1802">
        <f>INDEX(resultados!$A$2:$ZZ$2614, 1796, MATCH($B$2, resultados!$A$1:$ZZ$1, 0))</f>
        <v/>
      </c>
      <c r="C1802">
        <f>INDEX(resultados!$A$2:$ZZ$2614, 1796, MATCH($B$3, resultados!$A$1:$ZZ$1, 0))</f>
        <v/>
      </c>
    </row>
    <row r="1803">
      <c r="A1803">
        <f>INDEX(resultados!$A$2:$ZZ$2614, 1797, MATCH($B$1, resultados!$A$1:$ZZ$1, 0))</f>
        <v/>
      </c>
      <c r="B1803">
        <f>INDEX(resultados!$A$2:$ZZ$2614, 1797, MATCH($B$2, resultados!$A$1:$ZZ$1, 0))</f>
        <v/>
      </c>
      <c r="C1803">
        <f>INDEX(resultados!$A$2:$ZZ$2614, 1797, MATCH($B$3, resultados!$A$1:$ZZ$1, 0))</f>
        <v/>
      </c>
    </row>
    <row r="1804">
      <c r="A1804">
        <f>INDEX(resultados!$A$2:$ZZ$2614, 1798, MATCH($B$1, resultados!$A$1:$ZZ$1, 0))</f>
        <v/>
      </c>
      <c r="B1804">
        <f>INDEX(resultados!$A$2:$ZZ$2614, 1798, MATCH($B$2, resultados!$A$1:$ZZ$1, 0))</f>
        <v/>
      </c>
      <c r="C1804">
        <f>INDEX(resultados!$A$2:$ZZ$2614, 1798, MATCH($B$3, resultados!$A$1:$ZZ$1, 0))</f>
        <v/>
      </c>
    </row>
    <row r="1805">
      <c r="A1805">
        <f>INDEX(resultados!$A$2:$ZZ$2614, 1799, MATCH($B$1, resultados!$A$1:$ZZ$1, 0))</f>
        <v/>
      </c>
      <c r="B1805">
        <f>INDEX(resultados!$A$2:$ZZ$2614, 1799, MATCH($B$2, resultados!$A$1:$ZZ$1, 0))</f>
        <v/>
      </c>
      <c r="C1805">
        <f>INDEX(resultados!$A$2:$ZZ$2614, 1799, MATCH($B$3, resultados!$A$1:$ZZ$1, 0))</f>
        <v/>
      </c>
    </row>
    <row r="1806">
      <c r="A1806">
        <f>INDEX(resultados!$A$2:$ZZ$2614, 1800, MATCH($B$1, resultados!$A$1:$ZZ$1, 0))</f>
        <v/>
      </c>
      <c r="B1806">
        <f>INDEX(resultados!$A$2:$ZZ$2614, 1800, MATCH($B$2, resultados!$A$1:$ZZ$1, 0))</f>
        <v/>
      </c>
      <c r="C1806">
        <f>INDEX(resultados!$A$2:$ZZ$2614, 1800, MATCH($B$3, resultados!$A$1:$ZZ$1, 0))</f>
        <v/>
      </c>
    </row>
    <row r="1807">
      <c r="A1807">
        <f>INDEX(resultados!$A$2:$ZZ$2614, 1801, MATCH($B$1, resultados!$A$1:$ZZ$1, 0))</f>
        <v/>
      </c>
      <c r="B1807">
        <f>INDEX(resultados!$A$2:$ZZ$2614, 1801, MATCH($B$2, resultados!$A$1:$ZZ$1, 0))</f>
        <v/>
      </c>
      <c r="C1807">
        <f>INDEX(resultados!$A$2:$ZZ$2614, 1801, MATCH($B$3, resultados!$A$1:$ZZ$1, 0))</f>
        <v/>
      </c>
    </row>
    <row r="1808">
      <c r="A1808">
        <f>INDEX(resultados!$A$2:$ZZ$2614, 1802, MATCH($B$1, resultados!$A$1:$ZZ$1, 0))</f>
        <v/>
      </c>
      <c r="B1808">
        <f>INDEX(resultados!$A$2:$ZZ$2614, 1802, MATCH($B$2, resultados!$A$1:$ZZ$1, 0))</f>
        <v/>
      </c>
      <c r="C1808">
        <f>INDEX(resultados!$A$2:$ZZ$2614, 1802, MATCH($B$3, resultados!$A$1:$ZZ$1, 0))</f>
        <v/>
      </c>
    </row>
    <row r="1809">
      <c r="A1809">
        <f>INDEX(resultados!$A$2:$ZZ$2614, 1803, MATCH($B$1, resultados!$A$1:$ZZ$1, 0))</f>
        <v/>
      </c>
      <c r="B1809">
        <f>INDEX(resultados!$A$2:$ZZ$2614, 1803, MATCH($B$2, resultados!$A$1:$ZZ$1, 0))</f>
        <v/>
      </c>
      <c r="C1809">
        <f>INDEX(resultados!$A$2:$ZZ$2614, 1803, MATCH($B$3, resultados!$A$1:$ZZ$1, 0))</f>
        <v/>
      </c>
    </row>
    <row r="1810">
      <c r="A1810">
        <f>INDEX(resultados!$A$2:$ZZ$2614, 1804, MATCH($B$1, resultados!$A$1:$ZZ$1, 0))</f>
        <v/>
      </c>
      <c r="B1810">
        <f>INDEX(resultados!$A$2:$ZZ$2614, 1804, MATCH($B$2, resultados!$A$1:$ZZ$1, 0))</f>
        <v/>
      </c>
      <c r="C1810">
        <f>INDEX(resultados!$A$2:$ZZ$2614, 1804, MATCH($B$3, resultados!$A$1:$ZZ$1, 0))</f>
        <v/>
      </c>
    </row>
    <row r="1811">
      <c r="A1811">
        <f>INDEX(resultados!$A$2:$ZZ$2614, 1805, MATCH($B$1, resultados!$A$1:$ZZ$1, 0))</f>
        <v/>
      </c>
      <c r="B1811">
        <f>INDEX(resultados!$A$2:$ZZ$2614, 1805, MATCH($B$2, resultados!$A$1:$ZZ$1, 0))</f>
        <v/>
      </c>
      <c r="C1811">
        <f>INDEX(resultados!$A$2:$ZZ$2614, 1805, MATCH($B$3, resultados!$A$1:$ZZ$1, 0))</f>
        <v/>
      </c>
    </row>
    <row r="1812">
      <c r="A1812">
        <f>INDEX(resultados!$A$2:$ZZ$2614, 1806, MATCH($B$1, resultados!$A$1:$ZZ$1, 0))</f>
        <v/>
      </c>
      <c r="B1812">
        <f>INDEX(resultados!$A$2:$ZZ$2614, 1806, MATCH($B$2, resultados!$A$1:$ZZ$1, 0))</f>
        <v/>
      </c>
      <c r="C1812">
        <f>INDEX(resultados!$A$2:$ZZ$2614, 1806, MATCH($B$3, resultados!$A$1:$ZZ$1, 0))</f>
        <v/>
      </c>
    </row>
    <row r="1813">
      <c r="A1813">
        <f>INDEX(resultados!$A$2:$ZZ$2614, 1807, MATCH($B$1, resultados!$A$1:$ZZ$1, 0))</f>
        <v/>
      </c>
      <c r="B1813">
        <f>INDEX(resultados!$A$2:$ZZ$2614, 1807, MATCH($B$2, resultados!$A$1:$ZZ$1, 0))</f>
        <v/>
      </c>
      <c r="C1813">
        <f>INDEX(resultados!$A$2:$ZZ$2614, 1807, MATCH($B$3, resultados!$A$1:$ZZ$1, 0))</f>
        <v/>
      </c>
    </row>
    <row r="1814">
      <c r="A1814">
        <f>INDEX(resultados!$A$2:$ZZ$2614, 1808, MATCH($B$1, resultados!$A$1:$ZZ$1, 0))</f>
        <v/>
      </c>
      <c r="B1814">
        <f>INDEX(resultados!$A$2:$ZZ$2614, 1808, MATCH($B$2, resultados!$A$1:$ZZ$1, 0))</f>
        <v/>
      </c>
      <c r="C1814">
        <f>INDEX(resultados!$A$2:$ZZ$2614, 1808, MATCH($B$3, resultados!$A$1:$ZZ$1, 0))</f>
        <v/>
      </c>
    </row>
    <row r="1815">
      <c r="A1815">
        <f>INDEX(resultados!$A$2:$ZZ$2614, 1809, MATCH($B$1, resultados!$A$1:$ZZ$1, 0))</f>
        <v/>
      </c>
      <c r="B1815">
        <f>INDEX(resultados!$A$2:$ZZ$2614, 1809, MATCH($B$2, resultados!$A$1:$ZZ$1, 0))</f>
        <v/>
      </c>
      <c r="C1815">
        <f>INDEX(resultados!$A$2:$ZZ$2614, 1809, MATCH($B$3, resultados!$A$1:$ZZ$1, 0))</f>
        <v/>
      </c>
    </row>
    <row r="1816">
      <c r="A1816">
        <f>INDEX(resultados!$A$2:$ZZ$2614, 1810, MATCH($B$1, resultados!$A$1:$ZZ$1, 0))</f>
        <v/>
      </c>
      <c r="B1816">
        <f>INDEX(resultados!$A$2:$ZZ$2614, 1810, MATCH($B$2, resultados!$A$1:$ZZ$1, 0))</f>
        <v/>
      </c>
      <c r="C1816">
        <f>INDEX(resultados!$A$2:$ZZ$2614, 1810, MATCH($B$3, resultados!$A$1:$ZZ$1, 0))</f>
        <v/>
      </c>
    </row>
    <row r="1817">
      <c r="A1817">
        <f>INDEX(resultados!$A$2:$ZZ$2614, 1811, MATCH($B$1, resultados!$A$1:$ZZ$1, 0))</f>
        <v/>
      </c>
      <c r="B1817">
        <f>INDEX(resultados!$A$2:$ZZ$2614, 1811, MATCH($B$2, resultados!$A$1:$ZZ$1, 0))</f>
        <v/>
      </c>
      <c r="C1817">
        <f>INDEX(resultados!$A$2:$ZZ$2614, 1811, MATCH($B$3, resultados!$A$1:$ZZ$1, 0))</f>
        <v/>
      </c>
    </row>
    <row r="1818">
      <c r="A1818">
        <f>INDEX(resultados!$A$2:$ZZ$2614, 1812, MATCH($B$1, resultados!$A$1:$ZZ$1, 0))</f>
        <v/>
      </c>
      <c r="B1818">
        <f>INDEX(resultados!$A$2:$ZZ$2614, 1812, MATCH($B$2, resultados!$A$1:$ZZ$1, 0))</f>
        <v/>
      </c>
      <c r="C1818">
        <f>INDEX(resultados!$A$2:$ZZ$2614, 1812, MATCH($B$3, resultados!$A$1:$ZZ$1, 0))</f>
        <v/>
      </c>
    </row>
    <row r="1819">
      <c r="A1819">
        <f>INDEX(resultados!$A$2:$ZZ$2614, 1813, MATCH($B$1, resultados!$A$1:$ZZ$1, 0))</f>
        <v/>
      </c>
      <c r="B1819">
        <f>INDEX(resultados!$A$2:$ZZ$2614, 1813, MATCH($B$2, resultados!$A$1:$ZZ$1, 0))</f>
        <v/>
      </c>
      <c r="C1819">
        <f>INDEX(resultados!$A$2:$ZZ$2614, 1813, MATCH($B$3, resultados!$A$1:$ZZ$1, 0))</f>
        <v/>
      </c>
    </row>
    <row r="1820">
      <c r="A1820">
        <f>INDEX(resultados!$A$2:$ZZ$2614, 1814, MATCH($B$1, resultados!$A$1:$ZZ$1, 0))</f>
        <v/>
      </c>
      <c r="B1820">
        <f>INDEX(resultados!$A$2:$ZZ$2614, 1814, MATCH($B$2, resultados!$A$1:$ZZ$1, 0))</f>
        <v/>
      </c>
      <c r="C1820">
        <f>INDEX(resultados!$A$2:$ZZ$2614, 1814, MATCH($B$3, resultados!$A$1:$ZZ$1, 0))</f>
        <v/>
      </c>
    </row>
    <row r="1821">
      <c r="A1821">
        <f>INDEX(resultados!$A$2:$ZZ$2614, 1815, MATCH($B$1, resultados!$A$1:$ZZ$1, 0))</f>
        <v/>
      </c>
      <c r="B1821">
        <f>INDEX(resultados!$A$2:$ZZ$2614, 1815, MATCH($B$2, resultados!$A$1:$ZZ$1, 0))</f>
        <v/>
      </c>
      <c r="C1821">
        <f>INDEX(resultados!$A$2:$ZZ$2614, 1815, MATCH($B$3, resultados!$A$1:$ZZ$1, 0))</f>
        <v/>
      </c>
    </row>
    <row r="1822">
      <c r="A1822">
        <f>INDEX(resultados!$A$2:$ZZ$2614, 1816, MATCH($B$1, resultados!$A$1:$ZZ$1, 0))</f>
        <v/>
      </c>
      <c r="B1822">
        <f>INDEX(resultados!$A$2:$ZZ$2614, 1816, MATCH($B$2, resultados!$A$1:$ZZ$1, 0))</f>
        <v/>
      </c>
      <c r="C1822">
        <f>INDEX(resultados!$A$2:$ZZ$2614, 1816, MATCH($B$3, resultados!$A$1:$ZZ$1, 0))</f>
        <v/>
      </c>
    </row>
    <row r="1823">
      <c r="A1823">
        <f>INDEX(resultados!$A$2:$ZZ$2614, 1817, MATCH($B$1, resultados!$A$1:$ZZ$1, 0))</f>
        <v/>
      </c>
      <c r="B1823">
        <f>INDEX(resultados!$A$2:$ZZ$2614, 1817, MATCH($B$2, resultados!$A$1:$ZZ$1, 0))</f>
        <v/>
      </c>
      <c r="C1823">
        <f>INDEX(resultados!$A$2:$ZZ$2614, 1817, MATCH($B$3, resultados!$A$1:$ZZ$1, 0))</f>
        <v/>
      </c>
    </row>
    <row r="1824">
      <c r="A1824">
        <f>INDEX(resultados!$A$2:$ZZ$2614, 1818, MATCH($B$1, resultados!$A$1:$ZZ$1, 0))</f>
        <v/>
      </c>
      <c r="B1824">
        <f>INDEX(resultados!$A$2:$ZZ$2614, 1818, MATCH($B$2, resultados!$A$1:$ZZ$1, 0))</f>
        <v/>
      </c>
      <c r="C1824">
        <f>INDEX(resultados!$A$2:$ZZ$2614, 1818, MATCH($B$3, resultados!$A$1:$ZZ$1, 0))</f>
        <v/>
      </c>
    </row>
    <row r="1825">
      <c r="A1825">
        <f>INDEX(resultados!$A$2:$ZZ$2614, 1819, MATCH($B$1, resultados!$A$1:$ZZ$1, 0))</f>
        <v/>
      </c>
      <c r="B1825">
        <f>INDEX(resultados!$A$2:$ZZ$2614, 1819, MATCH($B$2, resultados!$A$1:$ZZ$1, 0))</f>
        <v/>
      </c>
      <c r="C1825">
        <f>INDEX(resultados!$A$2:$ZZ$2614, 1819, MATCH($B$3, resultados!$A$1:$ZZ$1, 0))</f>
        <v/>
      </c>
    </row>
    <row r="1826">
      <c r="A1826">
        <f>INDEX(resultados!$A$2:$ZZ$2614, 1820, MATCH($B$1, resultados!$A$1:$ZZ$1, 0))</f>
        <v/>
      </c>
      <c r="B1826">
        <f>INDEX(resultados!$A$2:$ZZ$2614, 1820, MATCH($B$2, resultados!$A$1:$ZZ$1, 0))</f>
        <v/>
      </c>
      <c r="C1826">
        <f>INDEX(resultados!$A$2:$ZZ$2614, 1820, MATCH($B$3, resultados!$A$1:$ZZ$1, 0))</f>
        <v/>
      </c>
    </row>
    <row r="1827">
      <c r="A1827">
        <f>INDEX(resultados!$A$2:$ZZ$2614, 1821, MATCH($B$1, resultados!$A$1:$ZZ$1, 0))</f>
        <v/>
      </c>
      <c r="B1827">
        <f>INDEX(resultados!$A$2:$ZZ$2614, 1821, MATCH($B$2, resultados!$A$1:$ZZ$1, 0))</f>
        <v/>
      </c>
      <c r="C1827">
        <f>INDEX(resultados!$A$2:$ZZ$2614, 1821, MATCH($B$3, resultados!$A$1:$ZZ$1, 0))</f>
        <v/>
      </c>
    </row>
    <row r="1828">
      <c r="A1828">
        <f>INDEX(resultados!$A$2:$ZZ$2614, 1822, MATCH($B$1, resultados!$A$1:$ZZ$1, 0))</f>
        <v/>
      </c>
      <c r="B1828">
        <f>INDEX(resultados!$A$2:$ZZ$2614, 1822, MATCH($B$2, resultados!$A$1:$ZZ$1, 0))</f>
        <v/>
      </c>
      <c r="C1828">
        <f>INDEX(resultados!$A$2:$ZZ$2614, 1822, MATCH($B$3, resultados!$A$1:$ZZ$1, 0))</f>
        <v/>
      </c>
    </row>
    <row r="1829">
      <c r="A1829">
        <f>INDEX(resultados!$A$2:$ZZ$2614, 1823, MATCH($B$1, resultados!$A$1:$ZZ$1, 0))</f>
        <v/>
      </c>
      <c r="B1829">
        <f>INDEX(resultados!$A$2:$ZZ$2614, 1823, MATCH($B$2, resultados!$A$1:$ZZ$1, 0))</f>
        <v/>
      </c>
      <c r="C1829">
        <f>INDEX(resultados!$A$2:$ZZ$2614, 1823, MATCH($B$3, resultados!$A$1:$ZZ$1, 0))</f>
        <v/>
      </c>
    </row>
    <row r="1830">
      <c r="A1830">
        <f>INDEX(resultados!$A$2:$ZZ$2614, 1824, MATCH($B$1, resultados!$A$1:$ZZ$1, 0))</f>
        <v/>
      </c>
      <c r="B1830">
        <f>INDEX(resultados!$A$2:$ZZ$2614, 1824, MATCH($B$2, resultados!$A$1:$ZZ$1, 0))</f>
        <v/>
      </c>
      <c r="C1830">
        <f>INDEX(resultados!$A$2:$ZZ$2614, 1824, MATCH($B$3, resultados!$A$1:$ZZ$1, 0))</f>
        <v/>
      </c>
    </row>
    <row r="1831">
      <c r="A1831">
        <f>INDEX(resultados!$A$2:$ZZ$2614, 1825, MATCH($B$1, resultados!$A$1:$ZZ$1, 0))</f>
        <v/>
      </c>
      <c r="B1831">
        <f>INDEX(resultados!$A$2:$ZZ$2614, 1825, MATCH($B$2, resultados!$A$1:$ZZ$1, 0))</f>
        <v/>
      </c>
      <c r="C1831">
        <f>INDEX(resultados!$A$2:$ZZ$2614, 1825, MATCH($B$3, resultados!$A$1:$ZZ$1, 0))</f>
        <v/>
      </c>
    </row>
    <row r="1832">
      <c r="A1832">
        <f>INDEX(resultados!$A$2:$ZZ$2614, 1826, MATCH($B$1, resultados!$A$1:$ZZ$1, 0))</f>
        <v/>
      </c>
      <c r="B1832">
        <f>INDEX(resultados!$A$2:$ZZ$2614, 1826, MATCH($B$2, resultados!$A$1:$ZZ$1, 0))</f>
        <v/>
      </c>
      <c r="C1832">
        <f>INDEX(resultados!$A$2:$ZZ$2614, 1826, MATCH($B$3, resultados!$A$1:$ZZ$1, 0))</f>
        <v/>
      </c>
    </row>
    <row r="1833">
      <c r="A1833">
        <f>INDEX(resultados!$A$2:$ZZ$2614, 1827, MATCH($B$1, resultados!$A$1:$ZZ$1, 0))</f>
        <v/>
      </c>
      <c r="B1833">
        <f>INDEX(resultados!$A$2:$ZZ$2614, 1827, MATCH($B$2, resultados!$A$1:$ZZ$1, 0))</f>
        <v/>
      </c>
      <c r="C1833">
        <f>INDEX(resultados!$A$2:$ZZ$2614, 1827, MATCH($B$3, resultados!$A$1:$ZZ$1, 0))</f>
        <v/>
      </c>
    </row>
    <row r="1834">
      <c r="A1834">
        <f>INDEX(resultados!$A$2:$ZZ$2614, 1828, MATCH($B$1, resultados!$A$1:$ZZ$1, 0))</f>
        <v/>
      </c>
      <c r="B1834">
        <f>INDEX(resultados!$A$2:$ZZ$2614, 1828, MATCH($B$2, resultados!$A$1:$ZZ$1, 0))</f>
        <v/>
      </c>
      <c r="C1834">
        <f>INDEX(resultados!$A$2:$ZZ$2614, 1828, MATCH($B$3, resultados!$A$1:$ZZ$1, 0))</f>
        <v/>
      </c>
    </row>
    <row r="1835">
      <c r="A1835">
        <f>INDEX(resultados!$A$2:$ZZ$2614, 1829, MATCH($B$1, resultados!$A$1:$ZZ$1, 0))</f>
        <v/>
      </c>
      <c r="B1835">
        <f>INDEX(resultados!$A$2:$ZZ$2614, 1829, MATCH($B$2, resultados!$A$1:$ZZ$1, 0))</f>
        <v/>
      </c>
      <c r="C1835">
        <f>INDEX(resultados!$A$2:$ZZ$2614, 1829, MATCH($B$3, resultados!$A$1:$ZZ$1, 0))</f>
        <v/>
      </c>
    </row>
    <row r="1836">
      <c r="A1836">
        <f>INDEX(resultados!$A$2:$ZZ$2614, 1830, MATCH($B$1, resultados!$A$1:$ZZ$1, 0))</f>
        <v/>
      </c>
      <c r="B1836">
        <f>INDEX(resultados!$A$2:$ZZ$2614, 1830, MATCH($B$2, resultados!$A$1:$ZZ$1, 0))</f>
        <v/>
      </c>
      <c r="C1836">
        <f>INDEX(resultados!$A$2:$ZZ$2614, 1830, MATCH($B$3, resultados!$A$1:$ZZ$1, 0))</f>
        <v/>
      </c>
    </row>
    <row r="1837">
      <c r="A1837">
        <f>INDEX(resultados!$A$2:$ZZ$2614, 1831, MATCH($B$1, resultados!$A$1:$ZZ$1, 0))</f>
        <v/>
      </c>
      <c r="B1837">
        <f>INDEX(resultados!$A$2:$ZZ$2614, 1831, MATCH($B$2, resultados!$A$1:$ZZ$1, 0))</f>
        <v/>
      </c>
      <c r="C1837">
        <f>INDEX(resultados!$A$2:$ZZ$2614, 1831, MATCH($B$3, resultados!$A$1:$ZZ$1, 0))</f>
        <v/>
      </c>
    </row>
    <row r="1838">
      <c r="A1838">
        <f>INDEX(resultados!$A$2:$ZZ$2614, 1832, MATCH($B$1, resultados!$A$1:$ZZ$1, 0))</f>
        <v/>
      </c>
      <c r="B1838">
        <f>INDEX(resultados!$A$2:$ZZ$2614, 1832, MATCH($B$2, resultados!$A$1:$ZZ$1, 0))</f>
        <v/>
      </c>
      <c r="C1838">
        <f>INDEX(resultados!$A$2:$ZZ$2614, 1832, MATCH($B$3, resultados!$A$1:$ZZ$1, 0))</f>
        <v/>
      </c>
    </row>
    <row r="1839">
      <c r="A1839">
        <f>INDEX(resultados!$A$2:$ZZ$2614, 1833, MATCH($B$1, resultados!$A$1:$ZZ$1, 0))</f>
        <v/>
      </c>
      <c r="B1839">
        <f>INDEX(resultados!$A$2:$ZZ$2614, 1833, MATCH($B$2, resultados!$A$1:$ZZ$1, 0))</f>
        <v/>
      </c>
      <c r="C1839">
        <f>INDEX(resultados!$A$2:$ZZ$2614, 1833, MATCH($B$3, resultados!$A$1:$ZZ$1, 0))</f>
        <v/>
      </c>
    </row>
    <row r="1840">
      <c r="A1840">
        <f>INDEX(resultados!$A$2:$ZZ$2614, 1834, MATCH($B$1, resultados!$A$1:$ZZ$1, 0))</f>
        <v/>
      </c>
      <c r="B1840">
        <f>INDEX(resultados!$A$2:$ZZ$2614, 1834, MATCH($B$2, resultados!$A$1:$ZZ$1, 0))</f>
        <v/>
      </c>
      <c r="C1840">
        <f>INDEX(resultados!$A$2:$ZZ$2614, 1834, MATCH($B$3, resultados!$A$1:$ZZ$1, 0))</f>
        <v/>
      </c>
    </row>
    <row r="1841">
      <c r="A1841">
        <f>INDEX(resultados!$A$2:$ZZ$2614, 1835, MATCH($B$1, resultados!$A$1:$ZZ$1, 0))</f>
        <v/>
      </c>
      <c r="B1841">
        <f>INDEX(resultados!$A$2:$ZZ$2614, 1835, MATCH($B$2, resultados!$A$1:$ZZ$1, 0))</f>
        <v/>
      </c>
      <c r="C1841">
        <f>INDEX(resultados!$A$2:$ZZ$2614, 1835, MATCH($B$3, resultados!$A$1:$ZZ$1, 0))</f>
        <v/>
      </c>
    </row>
    <row r="1842">
      <c r="A1842">
        <f>INDEX(resultados!$A$2:$ZZ$2614, 1836, MATCH($B$1, resultados!$A$1:$ZZ$1, 0))</f>
        <v/>
      </c>
      <c r="B1842">
        <f>INDEX(resultados!$A$2:$ZZ$2614, 1836, MATCH($B$2, resultados!$A$1:$ZZ$1, 0))</f>
        <v/>
      </c>
      <c r="C1842">
        <f>INDEX(resultados!$A$2:$ZZ$2614, 1836, MATCH($B$3, resultados!$A$1:$ZZ$1, 0))</f>
        <v/>
      </c>
    </row>
    <row r="1843">
      <c r="A1843">
        <f>INDEX(resultados!$A$2:$ZZ$2614, 1837, MATCH($B$1, resultados!$A$1:$ZZ$1, 0))</f>
        <v/>
      </c>
      <c r="B1843">
        <f>INDEX(resultados!$A$2:$ZZ$2614, 1837, MATCH($B$2, resultados!$A$1:$ZZ$1, 0))</f>
        <v/>
      </c>
      <c r="C1843">
        <f>INDEX(resultados!$A$2:$ZZ$2614, 1837, MATCH($B$3, resultados!$A$1:$ZZ$1, 0))</f>
        <v/>
      </c>
    </row>
    <row r="1844">
      <c r="A1844">
        <f>INDEX(resultados!$A$2:$ZZ$2614, 1838, MATCH($B$1, resultados!$A$1:$ZZ$1, 0))</f>
        <v/>
      </c>
      <c r="B1844">
        <f>INDEX(resultados!$A$2:$ZZ$2614, 1838, MATCH($B$2, resultados!$A$1:$ZZ$1, 0))</f>
        <v/>
      </c>
      <c r="C1844">
        <f>INDEX(resultados!$A$2:$ZZ$2614, 1838, MATCH($B$3, resultados!$A$1:$ZZ$1, 0))</f>
        <v/>
      </c>
    </row>
    <row r="1845">
      <c r="A1845">
        <f>INDEX(resultados!$A$2:$ZZ$2614, 1839, MATCH($B$1, resultados!$A$1:$ZZ$1, 0))</f>
        <v/>
      </c>
      <c r="B1845">
        <f>INDEX(resultados!$A$2:$ZZ$2614, 1839, MATCH($B$2, resultados!$A$1:$ZZ$1, 0))</f>
        <v/>
      </c>
      <c r="C1845">
        <f>INDEX(resultados!$A$2:$ZZ$2614, 1839, MATCH($B$3, resultados!$A$1:$ZZ$1, 0))</f>
        <v/>
      </c>
    </row>
    <row r="1846">
      <c r="A1846">
        <f>INDEX(resultados!$A$2:$ZZ$2614, 1840, MATCH($B$1, resultados!$A$1:$ZZ$1, 0))</f>
        <v/>
      </c>
      <c r="B1846">
        <f>INDEX(resultados!$A$2:$ZZ$2614, 1840, MATCH($B$2, resultados!$A$1:$ZZ$1, 0))</f>
        <v/>
      </c>
      <c r="C1846">
        <f>INDEX(resultados!$A$2:$ZZ$2614, 1840, MATCH($B$3, resultados!$A$1:$ZZ$1, 0))</f>
        <v/>
      </c>
    </row>
    <row r="1847">
      <c r="A1847">
        <f>INDEX(resultados!$A$2:$ZZ$2614, 1841, MATCH($B$1, resultados!$A$1:$ZZ$1, 0))</f>
        <v/>
      </c>
      <c r="B1847">
        <f>INDEX(resultados!$A$2:$ZZ$2614, 1841, MATCH($B$2, resultados!$A$1:$ZZ$1, 0))</f>
        <v/>
      </c>
      <c r="C1847">
        <f>INDEX(resultados!$A$2:$ZZ$2614, 1841, MATCH($B$3, resultados!$A$1:$ZZ$1, 0))</f>
        <v/>
      </c>
    </row>
    <row r="1848">
      <c r="A1848">
        <f>INDEX(resultados!$A$2:$ZZ$2614, 1842, MATCH($B$1, resultados!$A$1:$ZZ$1, 0))</f>
        <v/>
      </c>
      <c r="B1848">
        <f>INDEX(resultados!$A$2:$ZZ$2614, 1842, MATCH($B$2, resultados!$A$1:$ZZ$1, 0))</f>
        <v/>
      </c>
      <c r="C1848">
        <f>INDEX(resultados!$A$2:$ZZ$2614, 1842, MATCH($B$3, resultados!$A$1:$ZZ$1, 0))</f>
        <v/>
      </c>
    </row>
    <row r="1849">
      <c r="A1849">
        <f>INDEX(resultados!$A$2:$ZZ$2614, 1843, MATCH($B$1, resultados!$A$1:$ZZ$1, 0))</f>
        <v/>
      </c>
      <c r="B1849">
        <f>INDEX(resultados!$A$2:$ZZ$2614, 1843, MATCH($B$2, resultados!$A$1:$ZZ$1, 0))</f>
        <v/>
      </c>
      <c r="C1849">
        <f>INDEX(resultados!$A$2:$ZZ$2614, 1843, MATCH($B$3, resultados!$A$1:$ZZ$1, 0))</f>
        <v/>
      </c>
    </row>
    <row r="1850">
      <c r="A1850">
        <f>INDEX(resultados!$A$2:$ZZ$2614, 1844, MATCH($B$1, resultados!$A$1:$ZZ$1, 0))</f>
        <v/>
      </c>
      <c r="B1850">
        <f>INDEX(resultados!$A$2:$ZZ$2614, 1844, MATCH($B$2, resultados!$A$1:$ZZ$1, 0))</f>
        <v/>
      </c>
      <c r="C1850">
        <f>INDEX(resultados!$A$2:$ZZ$2614, 1844, MATCH($B$3, resultados!$A$1:$ZZ$1, 0))</f>
        <v/>
      </c>
    </row>
    <row r="1851">
      <c r="A1851">
        <f>INDEX(resultados!$A$2:$ZZ$2614, 1845, MATCH($B$1, resultados!$A$1:$ZZ$1, 0))</f>
        <v/>
      </c>
      <c r="B1851">
        <f>INDEX(resultados!$A$2:$ZZ$2614, 1845, MATCH($B$2, resultados!$A$1:$ZZ$1, 0))</f>
        <v/>
      </c>
      <c r="C1851">
        <f>INDEX(resultados!$A$2:$ZZ$2614, 1845, MATCH($B$3, resultados!$A$1:$ZZ$1, 0))</f>
        <v/>
      </c>
    </row>
    <row r="1852">
      <c r="A1852">
        <f>INDEX(resultados!$A$2:$ZZ$2614, 1846, MATCH($B$1, resultados!$A$1:$ZZ$1, 0))</f>
        <v/>
      </c>
      <c r="B1852">
        <f>INDEX(resultados!$A$2:$ZZ$2614, 1846, MATCH($B$2, resultados!$A$1:$ZZ$1, 0))</f>
        <v/>
      </c>
      <c r="C1852">
        <f>INDEX(resultados!$A$2:$ZZ$2614, 1846, MATCH($B$3, resultados!$A$1:$ZZ$1, 0))</f>
        <v/>
      </c>
    </row>
    <row r="1853">
      <c r="A1853">
        <f>INDEX(resultados!$A$2:$ZZ$2614, 1847, MATCH($B$1, resultados!$A$1:$ZZ$1, 0))</f>
        <v/>
      </c>
      <c r="B1853">
        <f>INDEX(resultados!$A$2:$ZZ$2614, 1847, MATCH($B$2, resultados!$A$1:$ZZ$1, 0))</f>
        <v/>
      </c>
      <c r="C1853">
        <f>INDEX(resultados!$A$2:$ZZ$2614, 1847, MATCH($B$3, resultados!$A$1:$ZZ$1, 0))</f>
        <v/>
      </c>
    </row>
    <row r="1854">
      <c r="A1854">
        <f>INDEX(resultados!$A$2:$ZZ$2614, 1848, MATCH($B$1, resultados!$A$1:$ZZ$1, 0))</f>
        <v/>
      </c>
      <c r="B1854">
        <f>INDEX(resultados!$A$2:$ZZ$2614, 1848, MATCH($B$2, resultados!$A$1:$ZZ$1, 0))</f>
        <v/>
      </c>
      <c r="C1854">
        <f>INDEX(resultados!$A$2:$ZZ$2614, 1848, MATCH($B$3, resultados!$A$1:$ZZ$1, 0))</f>
        <v/>
      </c>
    </row>
    <row r="1855">
      <c r="A1855">
        <f>INDEX(resultados!$A$2:$ZZ$2614, 1849, MATCH($B$1, resultados!$A$1:$ZZ$1, 0))</f>
        <v/>
      </c>
      <c r="B1855">
        <f>INDEX(resultados!$A$2:$ZZ$2614, 1849, MATCH($B$2, resultados!$A$1:$ZZ$1, 0))</f>
        <v/>
      </c>
      <c r="C1855">
        <f>INDEX(resultados!$A$2:$ZZ$2614, 1849, MATCH($B$3, resultados!$A$1:$ZZ$1, 0))</f>
        <v/>
      </c>
    </row>
    <row r="1856">
      <c r="A1856">
        <f>INDEX(resultados!$A$2:$ZZ$2614, 1850, MATCH($B$1, resultados!$A$1:$ZZ$1, 0))</f>
        <v/>
      </c>
      <c r="B1856">
        <f>INDEX(resultados!$A$2:$ZZ$2614, 1850, MATCH($B$2, resultados!$A$1:$ZZ$1, 0))</f>
        <v/>
      </c>
      <c r="C1856">
        <f>INDEX(resultados!$A$2:$ZZ$2614, 1850, MATCH($B$3, resultados!$A$1:$ZZ$1, 0))</f>
        <v/>
      </c>
    </row>
    <row r="1857">
      <c r="A1857">
        <f>INDEX(resultados!$A$2:$ZZ$2614, 1851, MATCH($B$1, resultados!$A$1:$ZZ$1, 0))</f>
        <v/>
      </c>
      <c r="B1857">
        <f>INDEX(resultados!$A$2:$ZZ$2614, 1851, MATCH($B$2, resultados!$A$1:$ZZ$1, 0))</f>
        <v/>
      </c>
      <c r="C1857">
        <f>INDEX(resultados!$A$2:$ZZ$2614, 1851, MATCH($B$3, resultados!$A$1:$ZZ$1, 0))</f>
        <v/>
      </c>
    </row>
    <row r="1858">
      <c r="A1858">
        <f>INDEX(resultados!$A$2:$ZZ$2614, 1852, MATCH($B$1, resultados!$A$1:$ZZ$1, 0))</f>
        <v/>
      </c>
      <c r="B1858">
        <f>INDEX(resultados!$A$2:$ZZ$2614, 1852, MATCH($B$2, resultados!$A$1:$ZZ$1, 0))</f>
        <v/>
      </c>
      <c r="C1858">
        <f>INDEX(resultados!$A$2:$ZZ$2614, 1852, MATCH($B$3, resultados!$A$1:$ZZ$1, 0))</f>
        <v/>
      </c>
    </row>
    <row r="1859">
      <c r="A1859">
        <f>INDEX(resultados!$A$2:$ZZ$2614, 1853, MATCH($B$1, resultados!$A$1:$ZZ$1, 0))</f>
        <v/>
      </c>
      <c r="B1859">
        <f>INDEX(resultados!$A$2:$ZZ$2614, 1853, MATCH($B$2, resultados!$A$1:$ZZ$1, 0))</f>
        <v/>
      </c>
      <c r="C1859">
        <f>INDEX(resultados!$A$2:$ZZ$2614, 1853, MATCH($B$3, resultados!$A$1:$ZZ$1, 0))</f>
        <v/>
      </c>
    </row>
    <row r="1860">
      <c r="A1860">
        <f>INDEX(resultados!$A$2:$ZZ$2614, 1854, MATCH($B$1, resultados!$A$1:$ZZ$1, 0))</f>
        <v/>
      </c>
      <c r="B1860">
        <f>INDEX(resultados!$A$2:$ZZ$2614, 1854, MATCH($B$2, resultados!$A$1:$ZZ$1, 0))</f>
        <v/>
      </c>
      <c r="C1860">
        <f>INDEX(resultados!$A$2:$ZZ$2614, 1854, MATCH($B$3, resultados!$A$1:$ZZ$1, 0))</f>
        <v/>
      </c>
    </row>
    <row r="1861">
      <c r="A1861">
        <f>INDEX(resultados!$A$2:$ZZ$2614, 1855, MATCH($B$1, resultados!$A$1:$ZZ$1, 0))</f>
        <v/>
      </c>
      <c r="B1861">
        <f>INDEX(resultados!$A$2:$ZZ$2614, 1855, MATCH($B$2, resultados!$A$1:$ZZ$1, 0))</f>
        <v/>
      </c>
      <c r="C1861">
        <f>INDEX(resultados!$A$2:$ZZ$2614, 1855, MATCH($B$3, resultados!$A$1:$ZZ$1, 0))</f>
        <v/>
      </c>
    </row>
    <row r="1862">
      <c r="A1862">
        <f>INDEX(resultados!$A$2:$ZZ$2614, 1856, MATCH($B$1, resultados!$A$1:$ZZ$1, 0))</f>
        <v/>
      </c>
      <c r="B1862">
        <f>INDEX(resultados!$A$2:$ZZ$2614, 1856, MATCH($B$2, resultados!$A$1:$ZZ$1, 0))</f>
        <v/>
      </c>
      <c r="C1862">
        <f>INDEX(resultados!$A$2:$ZZ$2614, 1856, MATCH($B$3, resultados!$A$1:$ZZ$1, 0))</f>
        <v/>
      </c>
    </row>
    <row r="1863">
      <c r="A1863">
        <f>INDEX(resultados!$A$2:$ZZ$2614, 1857, MATCH($B$1, resultados!$A$1:$ZZ$1, 0))</f>
        <v/>
      </c>
      <c r="B1863">
        <f>INDEX(resultados!$A$2:$ZZ$2614, 1857, MATCH($B$2, resultados!$A$1:$ZZ$1, 0))</f>
        <v/>
      </c>
      <c r="C1863">
        <f>INDEX(resultados!$A$2:$ZZ$2614, 1857, MATCH($B$3, resultados!$A$1:$ZZ$1, 0))</f>
        <v/>
      </c>
    </row>
    <row r="1864">
      <c r="A1864">
        <f>INDEX(resultados!$A$2:$ZZ$2614, 1858, MATCH($B$1, resultados!$A$1:$ZZ$1, 0))</f>
        <v/>
      </c>
      <c r="B1864">
        <f>INDEX(resultados!$A$2:$ZZ$2614, 1858, MATCH($B$2, resultados!$A$1:$ZZ$1, 0))</f>
        <v/>
      </c>
      <c r="C1864">
        <f>INDEX(resultados!$A$2:$ZZ$2614, 1858, MATCH($B$3, resultados!$A$1:$ZZ$1, 0))</f>
        <v/>
      </c>
    </row>
    <row r="1865">
      <c r="A1865">
        <f>INDEX(resultados!$A$2:$ZZ$2614, 1859, MATCH($B$1, resultados!$A$1:$ZZ$1, 0))</f>
        <v/>
      </c>
      <c r="B1865">
        <f>INDEX(resultados!$A$2:$ZZ$2614, 1859, MATCH($B$2, resultados!$A$1:$ZZ$1, 0))</f>
        <v/>
      </c>
      <c r="C1865">
        <f>INDEX(resultados!$A$2:$ZZ$2614, 1859, MATCH($B$3, resultados!$A$1:$ZZ$1, 0))</f>
        <v/>
      </c>
    </row>
    <row r="1866">
      <c r="A1866">
        <f>INDEX(resultados!$A$2:$ZZ$2614, 1860, MATCH($B$1, resultados!$A$1:$ZZ$1, 0))</f>
        <v/>
      </c>
      <c r="B1866">
        <f>INDEX(resultados!$A$2:$ZZ$2614, 1860, MATCH($B$2, resultados!$A$1:$ZZ$1, 0))</f>
        <v/>
      </c>
      <c r="C1866">
        <f>INDEX(resultados!$A$2:$ZZ$2614, 1860, MATCH($B$3, resultados!$A$1:$ZZ$1, 0))</f>
        <v/>
      </c>
    </row>
    <row r="1867">
      <c r="A1867">
        <f>INDEX(resultados!$A$2:$ZZ$2614, 1861, MATCH($B$1, resultados!$A$1:$ZZ$1, 0))</f>
        <v/>
      </c>
      <c r="B1867">
        <f>INDEX(resultados!$A$2:$ZZ$2614, 1861, MATCH($B$2, resultados!$A$1:$ZZ$1, 0))</f>
        <v/>
      </c>
      <c r="C1867">
        <f>INDEX(resultados!$A$2:$ZZ$2614, 1861, MATCH($B$3, resultados!$A$1:$ZZ$1, 0))</f>
        <v/>
      </c>
    </row>
    <row r="1868">
      <c r="A1868">
        <f>INDEX(resultados!$A$2:$ZZ$2614, 1862, MATCH($B$1, resultados!$A$1:$ZZ$1, 0))</f>
        <v/>
      </c>
      <c r="B1868">
        <f>INDEX(resultados!$A$2:$ZZ$2614, 1862, MATCH($B$2, resultados!$A$1:$ZZ$1, 0))</f>
        <v/>
      </c>
      <c r="C1868">
        <f>INDEX(resultados!$A$2:$ZZ$2614, 1862, MATCH($B$3, resultados!$A$1:$ZZ$1, 0))</f>
        <v/>
      </c>
    </row>
    <row r="1869">
      <c r="A1869">
        <f>INDEX(resultados!$A$2:$ZZ$2614, 1863, MATCH($B$1, resultados!$A$1:$ZZ$1, 0))</f>
        <v/>
      </c>
      <c r="B1869">
        <f>INDEX(resultados!$A$2:$ZZ$2614, 1863, MATCH($B$2, resultados!$A$1:$ZZ$1, 0))</f>
        <v/>
      </c>
      <c r="C1869">
        <f>INDEX(resultados!$A$2:$ZZ$2614, 1863, MATCH($B$3, resultados!$A$1:$ZZ$1, 0))</f>
        <v/>
      </c>
    </row>
    <row r="1870">
      <c r="A1870">
        <f>INDEX(resultados!$A$2:$ZZ$2614, 1864, MATCH($B$1, resultados!$A$1:$ZZ$1, 0))</f>
        <v/>
      </c>
      <c r="B1870">
        <f>INDEX(resultados!$A$2:$ZZ$2614, 1864, MATCH($B$2, resultados!$A$1:$ZZ$1, 0))</f>
        <v/>
      </c>
      <c r="C1870">
        <f>INDEX(resultados!$A$2:$ZZ$2614, 1864, MATCH($B$3, resultados!$A$1:$ZZ$1, 0))</f>
        <v/>
      </c>
    </row>
    <row r="1871">
      <c r="A1871">
        <f>INDEX(resultados!$A$2:$ZZ$2614, 1865, MATCH($B$1, resultados!$A$1:$ZZ$1, 0))</f>
        <v/>
      </c>
      <c r="B1871">
        <f>INDEX(resultados!$A$2:$ZZ$2614, 1865, MATCH($B$2, resultados!$A$1:$ZZ$1, 0))</f>
        <v/>
      </c>
      <c r="C1871">
        <f>INDEX(resultados!$A$2:$ZZ$2614, 1865, MATCH($B$3, resultados!$A$1:$ZZ$1, 0))</f>
        <v/>
      </c>
    </row>
    <row r="1872">
      <c r="A1872">
        <f>INDEX(resultados!$A$2:$ZZ$2614, 1866, MATCH($B$1, resultados!$A$1:$ZZ$1, 0))</f>
        <v/>
      </c>
      <c r="B1872">
        <f>INDEX(resultados!$A$2:$ZZ$2614, 1866, MATCH($B$2, resultados!$A$1:$ZZ$1, 0))</f>
        <v/>
      </c>
      <c r="C1872">
        <f>INDEX(resultados!$A$2:$ZZ$2614, 1866, MATCH($B$3, resultados!$A$1:$ZZ$1, 0))</f>
        <v/>
      </c>
    </row>
    <row r="1873">
      <c r="A1873">
        <f>INDEX(resultados!$A$2:$ZZ$2614, 1867, MATCH($B$1, resultados!$A$1:$ZZ$1, 0))</f>
        <v/>
      </c>
      <c r="B1873">
        <f>INDEX(resultados!$A$2:$ZZ$2614, 1867, MATCH($B$2, resultados!$A$1:$ZZ$1, 0))</f>
        <v/>
      </c>
      <c r="C1873">
        <f>INDEX(resultados!$A$2:$ZZ$2614, 1867, MATCH($B$3, resultados!$A$1:$ZZ$1, 0))</f>
        <v/>
      </c>
    </row>
    <row r="1874">
      <c r="A1874">
        <f>INDEX(resultados!$A$2:$ZZ$2614, 1868, MATCH($B$1, resultados!$A$1:$ZZ$1, 0))</f>
        <v/>
      </c>
      <c r="B1874">
        <f>INDEX(resultados!$A$2:$ZZ$2614, 1868, MATCH($B$2, resultados!$A$1:$ZZ$1, 0))</f>
        <v/>
      </c>
      <c r="C1874">
        <f>INDEX(resultados!$A$2:$ZZ$2614, 1868, MATCH($B$3, resultados!$A$1:$ZZ$1, 0))</f>
        <v/>
      </c>
    </row>
    <row r="1875">
      <c r="A1875">
        <f>INDEX(resultados!$A$2:$ZZ$2614, 1869, MATCH($B$1, resultados!$A$1:$ZZ$1, 0))</f>
        <v/>
      </c>
      <c r="B1875">
        <f>INDEX(resultados!$A$2:$ZZ$2614, 1869, MATCH($B$2, resultados!$A$1:$ZZ$1, 0))</f>
        <v/>
      </c>
      <c r="C1875">
        <f>INDEX(resultados!$A$2:$ZZ$2614, 1869, MATCH($B$3, resultados!$A$1:$ZZ$1, 0))</f>
        <v/>
      </c>
    </row>
    <row r="1876">
      <c r="A1876">
        <f>INDEX(resultados!$A$2:$ZZ$2614, 1870, MATCH($B$1, resultados!$A$1:$ZZ$1, 0))</f>
        <v/>
      </c>
      <c r="B1876">
        <f>INDEX(resultados!$A$2:$ZZ$2614, 1870, MATCH($B$2, resultados!$A$1:$ZZ$1, 0))</f>
        <v/>
      </c>
      <c r="C1876">
        <f>INDEX(resultados!$A$2:$ZZ$2614, 1870, MATCH($B$3, resultados!$A$1:$ZZ$1, 0))</f>
        <v/>
      </c>
    </row>
    <row r="1877">
      <c r="A1877">
        <f>INDEX(resultados!$A$2:$ZZ$2614, 1871, MATCH($B$1, resultados!$A$1:$ZZ$1, 0))</f>
        <v/>
      </c>
      <c r="B1877">
        <f>INDEX(resultados!$A$2:$ZZ$2614, 1871, MATCH($B$2, resultados!$A$1:$ZZ$1, 0))</f>
        <v/>
      </c>
      <c r="C1877">
        <f>INDEX(resultados!$A$2:$ZZ$2614, 1871, MATCH($B$3, resultados!$A$1:$ZZ$1, 0))</f>
        <v/>
      </c>
    </row>
    <row r="1878">
      <c r="A1878">
        <f>INDEX(resultados!$A$2:$ZZ$2614, 1872, MATCH($B$1, resultados!$A$1:$ZZ$1, 0))</f>
        <v/>
      </c>
      <c r="B1878">
        <f>INDEX(resultados!$A$2:$ZZ$2614, 1872, MATCH($B$2, resultados!$A$1:$ZZ$1, 0))</f>
        <v/>
      </c>
      <c r="C1878">
        <f>INDEX(resultados!$A$2:$ZZ$2614, 1872, MATCH($B$3, resultados!$A$1:$ZZ$1, 0))</f>
        <v/>
      </c>
    </row>
    <row r="1879">
      <c r="A1879">
        <f>INDEX(resultados!$A$2:$ZZ$2614, 1873, MATCH($B$1, resultados!$A$1:$ZZ$1, 0))</f>
        <v/>
      </c>
      <c r="B1879">
        <f>INDEX(resultados!$A$2:$ZZ$2614, 1873, MATCH($B$2, resultados!$A$1:$ZZ$1, 0))</f>
        <v/>
      </c>
      <c r="C1879">
        <f>INDEX(resultados!$A$2:$ZZ$2614, 1873, MATCH($B$3, resultados!$A$1:$ZZ$1, 0))</f>
        <v/>
      </c>
    </row>
    <row r="1880">
      <c r="A1880">
        <f>INDEX(resultados!$A$2:$ZZ$2614, 1874, MATCH($B$1, resultados!$A$1:$ZZ$1, 0))</f>
        <v/>
      </c>
      <c r="B1880">
        <f>INDEX(resultados!$A$2:$ZZ$2614, 1874, MATCH($B$2, resultados!$A$1:$ZZ$1, 0))</f>
        <v/>
      </c>
      <c r="C1880">
        <f>INDEX(resultados!$A$2:$ZZ$2614, 1874, MATCH($B$3, resultados!$A$1:$ZZ$1, 0))</f>
        <v/>
      </c>
    </row>
    <row r="1881">
      <c r="A1881">
        <f>INDEX(resultados!$A$2:$ZZ$2614, 1875, MATCH($B$1, resultados!$A$1:$ZZ$1, 0))</f>
        <v/>
      </c>
      <c r="B1881">
        <f>INDEX(resultados!$A$2:$ZZ$2614, 1875, MATCH($B$2, resultados!$A$1:$ZZ$1, 0))</f>
        <v/>
      </c>
      <c r="C1881">
        <f>INDEX(resultados!$A$2:$ZZ$2614, 1875, MATCH($B$3, resultados!$A$1:$ZZ$1, 0))</f>
        <v/>
      </c>
    </row>
    <row r="1882">
      <c r="A1882">
        <f>INDEX(resultados!$A$2:$ZZ$2614, 1876, MATCH($B$1, resultados!$A$1:$ZZ$1, 0))</f>
        <v/>
      </c>
      <c r="B1882">
        <f>INDEX(resultados!$A$2:$ZZ$2614, 1876, MATCH($B$2, resultados!$A$1:$ZZ$1, 0))</f>
        <v/>
      </c>
      <c r="C1882">
        <f>INDEX(resultados!$A$2:$ZZ$2614, 1876, MATCH($B$3, resultados!$A$1:$ZZ$1, 0))</f>
        <v/>
      </c>
    </row>
    <row r="1883">
      <c r="A1883">
        <f>INDEX(resultados!$A$2:$ZZ$2614, 1877, MATCH($B$1, resultados!$A$1:$ZZ$1, 0))</f>
        <v/>
      </c>
      <c r="B1883">
        <f>INDEX(resultados!$A$2:$ZZ$2614, 1877, MATCH($B$2, resultados!$A$1:$ZZ$1, 0))</f>
        <v/>
      </c>
      <c r="C1883">
        <f>INDEX(resultados!$A$2:$ZZ$2614, 1877, MATCH($B$3, resultados!$A$1:$ZZ$1, 0))</f>
        <v/>
      </c>
    </row>
    <row r="1884">
      <c r="A1884">
        <f>INDEX(resultados!$A$2:$ZZ$2614, 1878, MATCH($B$1, resultados!$A$1:$ZZ$1, 0))</f>
        <v/>
      </c>
      <c r="B1884">
        <f>INDEX(resultados!$A$2:$ZZ$2614, 1878, MATCH($B$2, resultados!$A$1:$ZZ$1, 0))</f>
        <v/>
      </c>
      <c r="C1884">
        <f>INDEX(resultados!$A$2:$ZZ$2614, 1878, MATCH($B$3, resultados!$A$1:$ZZ$1, 0))</f>
        <v/>
      </c>
    </row>
    <row r="1885">
      <c r="A1885">
        <f>INDEX(resultados!$A$2:$ZZ$2614, 1879, MATCH($B$1, resultados!$A$1:$ZZ$1, 0))</f>
        <v/>
      </c>
      <c r="B1885">
        <f>INDEX(resultados!$A$2:$ZZ$2614, 1879, MATCH($B$2, resultados!$A$1:$ZZ$1, 0))</f>
        <v/>
      </c>
      <c r="C1885">
        <f>INDEX(resultados!$A$2:$ZZ$2614, 1879, MATCH($B$3, resultados!$A$1:$ZZ$1, 0))</f>
        <v/>
      </c>
    </row>
    <row r="1886">
      <c r="A1886">
        <f>INDEX(resultados!$A$2:$ZZ$2614, 1880, MATCH($B$1, resultados!$A$1:$ZZ$1, 0))</f>
        <v/>
      </c>
      <c r="B1886">
        <f>INDEX(resultados!$A$2:$ZZ$2614, 1880, MATCH($B$2, resultados!$A$1:$ZZ$1, 0))</f>
        <v/>
      </c>
      <c r="C1886">
        <f>INDEX(resultados!$A$2:$ZZ$2614, 1880, MATCH($B$3, resultados!$A$1:$ZZ$1, 0))</f>
        <v/>
      </c>
    </row>
    <row r="1887">
      <c r="A1887">
        <f>INDEX(resultados!$A$2:$ZZ$2614, 1881, MATCH($B$1, resultados!$A$1:$ZZ$1, 0))</f>
        <v/>
      </c>
      <c r="B1887">
        <f>INDEX(resultados!$A$2:$ZZ$2614, 1881, MATCH($B$2, resultados!$A$1:$ZZ$1, 0))</f>
        <v/>
      </c>
      <c r="C1887">
        <f>INDEX(resultados!$A$2:$ZZ$2614, 1881, MATCH($B$3, resultados!$A$1:$ZZ$1, 0))</f>
        <v/>
      </c>
    </row>
    <row r="1888">
      <c r="A1888">
        <f>INDEX(resultados!$A$2:$ZZ$2614, 1882, MATCH($B$1, resultados!$A$1:$ZZ$1, 0))</f>
        <v/>
      </c>
      <c r="B1888">
        <f>INDEX(resultados!$A$2:$ZZ$2614, 1882, MATCH($B$2, resultados!$A$1:$ZZ$1, 0))</f>
        <v/>
      </c>
      <c r="C1888">
        <f>INDEX(resultados!$A$2:$ZZ$2614, 1882, MATCH($B$3, resultados!$A$1:$ZZ$1, 0))</f>
        <v/>
      </c>
    </row>
    <row r="1889">
      <c r="A1889">
        <f>INDEX(resultados!$A$2:$ZZ$2614, 1883, MATCH($B$1, resultados!$A$1:$ZZ$1, 0))</f>
        <v/>
      </c>
      <c r="B1889">
        <f>INDEX(resultados!$A$2:$ZZ$2614, 1883, MATCH($B$2, resultados!$A$1:$ZZ$1, 0))</f>
        <v/>
      </c>
      <c r="C1889">
        <f>INDEX(resultados!$A$2:$ZZ$2614, 1883, MATCH($B$3, resultados!$A$1:$ZZ$1, 0))</f>
        <v/>
      </c>
    </row>
    <row r="1890">
      <c r="A1890">
        <f>INDEX(resultados!$A$2:$ZZ$2614, 1884, MATCH($B$1, resultados!$A$1:$ZZ$1, 0))</f>
        <v/>
      </c>
      <c r="B1890">
        <f>INDEX(resultados!$A$2:$ZZ$2614, 1884, MATCH($B$2, resultados!$A$1:$ZZ$1, 0))</f>
        <v/>
      </c>
      <c r="C1890">
        <f>INDEX(resultados!$A$2:$ZZ$2614, 1884, MATCH($B$3, resultados!$A$1:$ZZ$1, 0))</f>
        <v/>
      </c>
    </row>
    <row r="1891">
      <c r="A1891">
        <f>INDEX(resultados!$A$2:$ZZ$2614, 1885, MATCH($B$1, resultados!$A$1:$ZZ$1, 0))</f>
        <v/>
      </c>
      <c r="B1891">
        <f>INDEX(resultados!$A$2:$ZZ$2614, 1885, MATCH($B$2, resultados!$A$1:$ZZ$1, 0))</f>
        <v/>
      </c>
      <c r="C1891">
        <f>INDEX(resultados!$A$2:$ZZ$2614, 1885, MATCH($B$3, resultados!$A$1:$ZZ$1, 0))</f>
        <v/>
      </c>
    </row>
    <row r="1892">
      <c r="A1892">
        <f>INDEX(resultados!$A$2:$ZZ$2614, 1886, MATCH($B$1, resultados!$A$1:$ZZ$1, 0))</f>
        <v/>
      </c>
      <c r="B1892">
        <f>INDEX(resultados!$A$2:$ZZ$2614, 1886, MATCH($B$2, resultados!$A$1:$ZZ$1, 0))</f>
        <v/>
      </c>
      <c r="C1892">
        <f>INDEX(resultados!$A$2:$ZZ$2614, 1886, MATCH($B$3, resultados!$A$1:$ZZ$1, 0))</f>
        <v/>
      </c>
    </row>
    <row r="1893">
      <c r="A1893">
        <f>INDEX(resultados!$A$2:$ZZ$2614, 1887, MATCH($B$1, resultados!$A$1:$ZZ$1, 0))</f>
        <v/>
      </c>
      <c r="B1893">
        <f>INDEX(resultados!$A$2:$ZZ$2614, 1887, MATCH($B$2, resultados!$A$1:$ZZ$1, 0))</f>
        <v/>
      </c>
      <c r="C1893">
        <f>INDEX(resultados!$A$2:$ZZ$2614, 1887, MATCH($B$3, resultados!$A$1:$ZZ$1, 0))</f>
        <v/>
      </c>
    </row>
    <row r="1894">
      <c r="A1894">
        <f>INDEX(resultados!$A$2:$ZZ$2614, 1888, MATCH($B$1, resultados!$A$1:$ZZ$1, 0))</f>
        <v/>
      </c>
      <c r="B1894">
        <f>INDEX(resultados!$A$2:$ZZ$2614, 1888, MATCH($B$2, resultados!$A$1:$ZZ$1, 0))</f>
        <v/>
      </c>
      <c r="C1894">
        <f>INDEX(resultados!$A$2:$ZZ$2614, 1888, MATCH($B$3, resultados!$A$1:$ZZ$1, 0))</f>
        <v/>
      </c>
    </row>
    <row r="1895">
      <c r="A1895">
        <f>INDEX(resultados!$A$2:$ZZ$2614, 1889, MATCH($B$1, resultados!$A$1:$ZZ$1, 0))</f>
        <v/>
      </c>
      <c r="B1895">
        <f>INDEX(resultados!$A$2:$ZZ$2614, 1889, MATCH($B$2, resultados!$A$1:$ZZ$1, 0))</f>
        <v/>
      </c>
      <c r="C1895">
        <f>INDEX(resultados!$A$2:$ZZ$2614, 1889, MATCH($B$3, resultados!$A$1:$ZZ$1, 0))</f>
        <v/>
      </c>
    </row>
    <row r="1896">
      <c r="A1896">
        <f>INDEX(resultados!$A$2:$ZZ$2614, 1890, MATCH($B$1, resultados!$A$1:$ZZ$1, 0))</f>
        <v/>
      </c>
      <c r="B1896">
        <f>INDEX(resultados!$A$2:$ZZ$2614, 1890, MATCH($B$2, resultados!$A$1:$ZZ$1, 0))</f>
        <v/>
      </c>
      <c r="C1896">
        <f>INDEX(resultados!$A$2:$ZZ$2614, 1890, MATCH($B$3, resultados!$A$1:$ZZ$1, 0))</f>
        <v/>
      </c>
    </row>
    <row r="1897">
      <c r="A1897">
        <f>INDEX(resultados!$A$2:$ZZ$2614, 1891, MATCH($B$1, resultados!$A$1:$ZZ$1, 0))</f>
        <v/>
      </c>
      <c r="B1897">
        <f>INDEX(resultados!$A$2:$ZZ$2614, 1891, MATCH($B$2, resultados!$A$1:$ZZ$1, 0))</f>
        <v/>
      </c>
      <c r="C1897">
        <f>INDEX(resultados!$A$2:$ZZ$2614, 1891, MATCH($B$3, resultados!$A$1:$ZZ$1, 0))</f>
        <v/>
      </c>
    </row>
    <row r="1898">
      <c r="A1898">
        <f>INDEX(resultados!$A$2:$ZZ$2614, 1892, MATCH($B$1, resultados!$A$1:$ZZ$1, 0))</f>
        <v/>
      </c>
      <c r="B1898">
        <f>INDEX(resultados!$A$2:$ZZ$2614, 1892, MATCH($B$2, resultados!$A$1:$ZZ$1, 0))</f>
        <v/>
      </c>
      <c r="C1898">
        <f>INDEX(resultados!$A$2:$ZZ$2614, 1892, MATCH($B$3, resultados!$A$1:$ZZ$1, 0))</f>
        <v/>
      </c>
    </row>
    <row r="1899">
      <c r="A1899">
        <f>INDEX(resultados!$A$2:$ZZ$2614, 1893, MATCH($B$1, resultados!$A$1:$ZZ$1, 0))</f>
        <v/>
      </c>
      <c r="B1899">
        <f>INDEX(resultados!$A$2:$ZZ$2614, 1893, MATCH($B$2, resultados!$A$1:$ZZ$1, 0))</f>
        <v/>
      </c>
      <c r="C1899">
        <f>INDEX(resultados!$A$2:$ZZ$2614, 1893, MATCH($B$3, resultados!$A$1:$ZZ$1, 0))</f>
        <v/>
      </c>
    </row>
    <row r="1900">
      <c r="A1900">
        <f>INDEX(resultados!$A$2:$ZZ$2614, 1894, MATCH($B$1, resultados!$A$1:$ZZ$1, 0))</f>
        <v/>
      </c>
      <c r="B1900">
        <f>INDEX(resultados!$A$2:$ZZ$2614, 1894, MATCH($B$2, resultados!$A$1:$ZZ$1, 0))</f>
        <v/>
      </c>
      <c r="C1900">
        <f>INDEX(resultados!$A$2:$ZZ$2614, 1894, MATCH($B$3, resultados!$A$1:$ZZ$1, 0))</f>
        <v/>
      </c>
    </row>
    <row r="1901">
      <c r="A1901">
        <f>INDEX(resultados!$A$2:$ZZ$2614, 1895, MATCH($B$1, resultados!$A$1:$ZZ$1, 0))</f>
        <v/>
      </c>
      <c r="B1901">
        <f>INDEX(resultados!$A$2:$ZZ$2614, 1895, MATCH($B$2, resultados!$A$1:$ZZ$1, 0))</f>
        <v/>
      </c>
      <c r="C1901">
        <f>INDEX(resultados!$A$2:$ZZ$2614, 1895, MATCH($B$3, resultados!$A$1:$ZZ$1, 0))</f>
        <v/>
      </c>
    </row>
    <row r="1902">
      <c r="A1902">
        <f>INDEX(resultados!$A$2:$ZZ$2614, 1896, MATCH($B$1, resultados!$A$1:$ZZ$1, 0))</f>
        <v/>
      </c>
      <c r="B1902">
        <f>INDEX(resultados!$A$2:$ZZ$2614, 1896, MATCH($B$2, resultados!$A$1:$ZZ$1, 0))</f>
        <v/>
      </c>
      <c r="C1902">
        <f>INDEX(resultados!$A$2:$ZZ$2614, 1896, MATCH($B$3, resultados!$A$1:$ZZ$1, 0))</f>
        <v/>
      </c>
    </row>
    <row r="1903">
      <c r="A1903">
        <f>INDEX(resultados!$A$2:$ZZ$2614, 1897, MATCH($B$1, resultados!$A$1:$ZZ$1, 0))</f>
        <v/>
      </c>
      <c r="B1903">
        <f>INDEX(resultados!$A$2:$ZZ$2614, 1897, MATCH($B$2, resultados!$A$1:$ZZ$1, 0))</f>
        <v/>
      </c>
      <c r="C1903">
        <f>INDEX(resultados!$A$2:$ZZ$2614, 1897, MATCH($B$3, resultados!$A$1:$ZZ$1, 0))</f>
        <v/>
      </c>
    </row>
    <row r="1904">
      <c r="A1904">
        <f>INDEX(resultados!$A$2:$ZZ$2614, 1898, MATCH($B$1, resultados!$A$1:$ZZ$1, 0))</f>
        <v/>
      </c>
      <c r="B1904">
        <f>INDEX(resultados!$A$2:$ZZ$2614, 1898, MATCH($B$2, resultados!$A$1:$ZZ$1, 0))</f>
        <v/>
      </c>
      <c r="C1904">
        <f>INDEX(resultados!$A$2:$ZZ$2614, 1898, MATCH($B$3, resultados!$A$1:$ZZ$1, 0))</f>
        <v/>
      </c>
    </row>
    <row r="1905">
      <c r="A1905">
        <f>INDEX(resultados!$A$2:$ZZ$2614, 1899, MATCH($B$1, resultados!$A$1:$ZZ$1, 0))</f>
        <v/>
      </c>
      <c r="B1905">
        <f>INDEX(resultados!$A$2:$ZZ$2614, 1899, MATCH($B$2, resultados!$A$1:$ZZ$1, 0))</f>
        <v/>
      </c>
      <c r="C1905">
        <f>INDEX(resultados!$A$2:$ZZ$2614, 1899, MATCH($B$3, resultados!$A$1:$ZZ$1, 0))</f>
        <v/>
      </c>
    </row>
    <row r="1906">
      <c r="A1906">
        <f>INDEX(resultados!$A$2:$ZZ$2614, 1900, MATCH($B$1, resultados!$A$1:$ZZ$1, 0))</f>
        <v/>
      </c>
      <c r="B1906">
        <f>INDEX(resultados!$A$2:$ZZ$2614, 1900, MATCH($B$2, resultados!$A$1:$ZZ$1, 0))</f>
        <v/>
      </c>
      <c r="C1906">
        <f>INDEX(resultados!$A$2:$ZZ$2614, 1900, MATCH($B$3, resultados!$A$1:$ZZ$1, 0))</f>
        <v/>
      </c>
    </row>
    <row r="1907">
      <c r="A1907">
        <f>INDEX(resultados!$A$2:$ZZ$2614, 1901, MATCH($B$1, resultados!$A$1:$ZZ$1, 0))</f>
        <v/>
      </c>
      <c r="B1907">
        <f>INDEX(resultados!$A$2:$ZZ$2614, 1901, MATCH($B$2, resultados!$A$1:$ZZ$1, 0))</f>
        <v/>
      </c>
      <c r="C1907">
        <f>INDEX(resultados!$A$2:$ZZ$2614, 1901, MATCH($B$3, resultados!$A$1:$ZZ$1, 0))</f>
        <v/>
      </c>
    </row>
    <row r="1908">
      <c r="A1908">
        <f>INDEX(resultados!$A$2:$ZZ$2614, 1902, MATCH($B$1, resultados!$A$1:$ZZ$1, 0))</f>
        <v/>
      </c>
      <c r="B1908">
        <f>INDEX(resultados!$A$2:$ZZ$2614, 1902, MATCH($B$2, resultados!$A$1:$ZZ$1, 0))</f>
        <v/>
      </c>
      <c r="C1908">
        <f>INDEX(resultados!$A$2:$ZZ$2614, 1902, MATCH($B$3, resultados!$A$1:$ZZ$1, 0))</f>
        <v/>
      </c>
    </row>
    <row r="1909">
      <c r="A1909">
        <f>INDEX(resultados!$A$2:$ZZ$2614, 1903, MATCH($B$1, resultados!$A$1:$ZZ$1, 0))</f>
        <v/>
      </c>
      <c r="B1909">
        <f>INDEX(resultados!$A$2:$ZZ$2614, 1903, MATCH($B$2, resultados!$A$1:$ZZ$1, 0))</f>
        <v/>
      </c>
      <c r="C1909">
        <f>INDEX(resultados!$A$2:$ZZ$2614, 1903, MATCH($B$3, resultados!$A$1:$ZZ$1, 0))</f>
        <v/>
      </c>
    </row>
    <row r="1910">
      <c r="A1910">
        <f>INDEX(resultados!$A$2:$ZZ$2614, 1904, MATCH($B$1, resultados!$A$1:$ZZ$1, 0))</f>
        <v/>
      </c>
      <c r="B1910">
        <f>INDEX(resultados!$A$2:$ZZ$2614, 1904, MATCH($B$2, resultados!$A$1:$ZZ$1, 0))</f>
        <v/>
      </c>
      <c r="C1910">
        <f>INDEX(resultados!$A$2:$ZZ$2614, 1904, MATCH($B$3, resultados!$A$1:$ZZ$1, 0))</f>
        <v/>
      </c>
    </row>
    <row r="1911">
      <c r="A1911">
        <f>INDEX(resultados!$A$2:$ZZ$2614, 1905, MATCH($B$1, resultados!$A$1:$ZZ$1, 0))</f>
        <v/>
      </c>
      <c r="B1911">
        <f>INDEX(resultados!$A$2:$ZZ$2614, 1905, MATCH($B$2, resultados!$A$1:$ZZ$1, 0))</f>
        <v/>
      </c>
      <c r="C1911">
        <f>INDEX(resultados!$A$2:$ZZ$2614, 1905, MATCH($B$3, resultados!$A$1:$ZZ$1, 0))</f>
        <v/>
      </c>
    </row>
    <row r="1912">
      <c r="A1912">
        <f>INDEX(resultados!$A$2:$ZZ$2614, 1906, MATCH($B$1, resultados!$A$1:$ZZ$1, 0))</f>
        <v/>
      </c>
      <c r="B1912">
        <f>INDEX(resultados!$A$2:$ZZ$2614, 1906, MATCH($B$2, resultados!$A$1:$ZZ$1, 0))</f>
        <v/>
      </c>
      <c r="C1912">
        <f>INDEX(resultados!$A$2:$ZZ$2614, 1906, MATCH($B$3, resultados!$A$1:$ZZ$1, 0))</f>
        <v/>
      </c>
    </row>
    <row r="1913">
      <c r="A1913">
        <f>INDEX(resultados!$A$2:$ZZ$2614, 1907, MATCH($B$1, resultados!$A$1:$ZZ$1, 0))</f>
        <v/>
      </c>
      <c r="B1913">
        <f>INDEX(resultados!$A$2:$ZZ$2614, 1907, MATCH($B$2, resultados!$A$1:$ZZ$1, 0))</f>
        <v/>
      </c>
      <c r="C1913">
        <f>INDEX(resultados!$A$2:$ZZ$2614, 1907, MATCH($B$3, resultados!$A$1:$ZZ$1, 0))</f>
        <v/>
      </c>
    </row>
    <row r="1914">
      <c r="A1914">
        <f>INDEX(resultados!$A$2:$ZZ$2614, 1908, MATCH($B$1, resultados!$A$1:$ZZ$1, 0))</f>
        <v/>
      </c>
      <c r="B1914">
        <f>INDEX(resultados!$A$2:$ZZ$2614, 1908, MATCH($B$2, resultados!$A$1:$ZZ$1, 0))</f>
        <v/>
      </c>
      <c r="C1914">
        <f>INDEX(resultados!$A$2:$ZZ$2614, 1908, MATCH($B$3, resultados!$A$1:$ZZ$1, 0))</f>
        <v/>
      </c>
    </row>
    <row r="1915">
      <c r="A1915">
        <f>INDEX(resultados!$A$2:$ZZ$2614, 1909, MATCH($B$1, resultados!$A$1:$ZZ$1, 0))</f>
        <v/>
      </c>
      <c r="B1915">
        <f>INDEX(resultados!$A$2:$ZZ$2614, 1909, MATCH($B$2, resultados!$A$1:$ZZ$1, 0))</f>
        <v/>
      </c>
      <c r="C1915">
        <f>INDEX(resultados!$A$2:$ZZ$2614, 1909, MATCH($B$3, resultados!$A$1:$ZZ$1, 0))</f>
        <v/>
      </c>
    </row>
    <row r="1916">
      <c r="A1916">
        <f>INDEX(resultados!$A$2:$ZZ$2614, 1910, MATCH($B$1, resultados!$A$1:$ZZ$1, 0))</f>
        <v/>
      </c>
      <c r="B1916">
        <f>INDEX(resultados!$A$2:$ZZ$2614, 1910, MATCH($B$2, resultados!$A$1:$ZZ$1, 0))</f>
        <v/>
      </c>
      <c r="C1916">
        <f>INDEX(resultados!$A$2:$ZZ$2614, 1910, MATCH($B$3, resultados!$A$1:$ZZ$1, 0))</f>
        <v/>
      </c>
    </row>
    <row r="1917">
      <c r="A1917">
        <f>INDEX(resultados!$A$2:$ZZ$2614, 1911, MATCH($B$1, resultados!$A$1:$ZZ$1, 0))</f>
        <v/>
      </c>
      <c r="B1917">
        <f>INDEX(resultados!$A$2:$ZZ$2614, 1911, MATCH($B$2, resultados!$A$1:$ZZ$1, 0))</f>
        <v/>
      </c>
      <c r="C1917">
        <f>INDEX(resultados!$A$2:$ZZ$2614, 1911, MATCH($B$3, resultados!$A$1:$ZZ$1, 0))</f>
        <v/>
      </c>
    </row>
    <row r="1918">
      <c r="A1918">
        <f>INDEX(resultados!$A$2:$ZZ$2614, 1912, MATCH($B$1, resultados!$A$1:$ZZ$1, 0))</f>
        <v/>
      </c>
      <c r="B1918">
        <f>INDEX(resultados!$A$2:$ZZ$2614, 1912, MATCH($B$2, resultados!$A$1:$ZZ$1, 0))</f>
        <v/>
      </c>
      <c r="C1918">
        <f>INDEX(resultados!$A$2:$ZZ$2614, 1912, MATCH($B$3, resultados!$A$1:$ZZ$1, 0))</f>
        <v/>
      </c>
    </row>
    <row r="1919">
      <c r="A1919">
        <f>INDEX(resultados!$A$2:$ZZ$2614, 1913, MATCH($B$1, resultados!$A$1:$ZZ$1, 0))</f>
        <v/>
      </c>
      <c r="B1919">
        <f>INDEX(resultados!$A$2:$ZZ$2614, 1913, MATCH($B$2, resultados!$A$1:$ZZ$1, 0))</f>
        <v/>
      </c>
      <c r="C1919">
        <f>INDEX(resultados!$A$2:$ZZ$2614, 1913, MATCH($B$3, resultados!$A$1:$ZZ$1, 0))</f>
        <v/>
      </c>
    </row>
    <row r="1920">
      <c r="A1920">
        <f>INDEX(resultados!$A$2:$ZZ$2614, 1914, MATCH($B$1, resultados!$A$1:$ZZ$1, 0))</f>
        <v/>
      </c>
      <c r="B1920">
        <f>INDEX(resultados!$A$2:$ZZ$2614, 1914, MATCH($B$2, resultados!$A$1:$ZZ$1, 0))</f>
        <v/>
      </c>
      <c r="C1920">
        <f>INDEX(resultados!$A$2:$ZZ$2614, 1914, MATCH($B$3, resultados!$A$1:$ZZ$1, 0))</f>
        <v/>
      </c>
    </row>
    <row r="1921">
      <c r="A1921">
        <f>INDEX(resultados!$A$2:$ZZ$2614, 1915, MATCH($B$1, resultados!$A$1:$ZZ$1, 0))</f>
        <v/>
      </c>
      <c r="B1921">
        <f>INDEX(resultados!$A$2:$ZZ$2614, 1915, MATCH($B$2, resultados!$A$1:$ZZ$1, 0))</f>
        <v/>
      </c>
      <c r="C1921">
        <f>INDEX(resultados!$A$2:$ZZ$2614, 1915, MATCH($B$3, resultados!$A$1:$ZZ$1, 0))</f>
        <v/>
      </c>
    </row>
    <row r="1922">
      <c r="A1922">
        <f>INDEX(resultados!$A$2:$ZZ$2614, 1916, MATCH($B$1, resultados!$A$1:$ZZ$1, 0))</f>
        <v/>
      </c>
      <c r="B1922">
        <f>INDEX(resultados!$A$2:$ZZ$2614, 1916, MATCH($B$2, resultados!$A$1:$ZZ$1, 0))</f>
        <v/>
      </c>
      <c r="C1922">
        <f>INDEX(resultados!$A$2:$ZZ$2614, 1916, MATCH($B$3, resultados!$A$1:$ZZ$1, 0))</f>
        <v/>
      </c>
    </row>
    <row r="1923">
      <c r="A1923">
        <f>INDEX(resultados!$A$2:$ZZ$2614, 1917, MATCH($B$1, resultados!$A$1:$ZZ$1, 0))</f>
        <v/>
      </c>
      <c r="B1923">
        <f>INDEX(resultados!$A$2:$ZZ$2614, 1917, MATCH($B$2, resultados!$A$1:$ZZ$1, 0))</f>
        <v/>
      </c>
      <c r="C1923">
        <f>INDEX(resultados!$A$2:$ZZ$2614, 1917, MATCH($B$3, resultados!$A$1:$ZZ$1, 0))</f>
        <v/>
      </c>
    </row>
    <row r="1924">
      <c r="A1924">
        <f>INDEX(resultados!$A$2:$ZZ$2614, 1918, MATCH($B$1, resultados!$A$1:$ZZ$1, 0))</f>
        <v/>
      </c>
      <c r="B1924">
        <f>INDEX(resultados!$A$2:$ZZ$2614, 1918, MATCH($B$2, resultados!$A$1:$ZZ$1, 0))</f>
        <v/>
      </c>
      <c r="C1924">
        <f>INDEX(resultados!$A$2:$ZZ$2614, 1918, MATCH($B$3, resultados!$A$1:$ZZ$1, 0))</f>
        <v/>
      </c>
    </row>
    <row r="1925">
      <c r="A1925">
        <f>INDEX(resultados!$A$2:$ZZ$2614, 1919, MATCH($B$1, resultados!$A$1:$ZZ$1, 0))</f>
        <v/>
      </c>
      <c r="B1925">
        <f>INDEX(resultados!$A$2:$ZZ$2614, 1919, MATCH($B$2, resultados!$A$1:$ZZ$1, 0))</f>
        <v/>
      </c>
      <c r="C1925">
        <f>INDEX(resultados!$A$2:$ZZ$2614, 1919, MATCH($B$3, resultados!$A$1:$ZZ$1, 0))</f>
        <v/>
      </c>
    </row>
    <row r="1926">
      <c r="A1926">
        <f>INDEX(resultados!$A$2:$ZZ$2614, 1920, MATCH($B$1, resultados!$A$1:$ZZ$1, 0))</f>
        <v/>
      </c>
      <c r="B1926">
        <f>INDEX(resultados!$A$2:$ZZ$2614, 1920, MATCH($B$2, resultados!$A$1:$ZZ$1, 0))</f>
        <v/>
      </c>
      <c r="C1926">
        <f>INDEX(resultados!$A$2:$ZZ$2614, 1920, MATCH($B$3, resultados!$A$1:$ZZ$1, 0))</f>
        <v/>
      </c>
    </row>
    <row r="1927">
      <c r="A1927">
        <f>INDEX(resultados!$A$2:$ZZ$2614, 1921, MATCH($B$1, resultados!$A$1:$ZZ$1, 0))</f>
        <v/>
      </c>
      <c r="B1927">
        <f>INDEX(resultados!$A$2:$ZZ$2614, 1921, MATCH($B$2, resultados!$A$1:$ZZ$1, 0))</f>
        <v/>
      </c>
      <c r="C1927">
        <f>INDEX(resultados!$A$2:$ZZ$2614, 1921, MATCH($B$3, resultados!$A$1:$ZZ$1, 0))</f>
        <v/>
      </c>
    </row>
    <row r="1928">
      <c r="A1928">
        <f>INDEX(resultados!$A$2:$ZZ$2614, 1922, MATCH($B$1, resultados!$A$1:$ZZ$1, 0))</f>
        <v/>
      </c>
      <c r="B1928">
        <f>INDEX(resultados!$A$2:$ZZ$2614, 1922, MATCH($B$2, resultados!$A$1:$ZZ$1, 0))</f>
        <v/>
      </c>
      <c r="C1928">
        <f>INDEX(resultados!$A$2:$ZZ$2614, 1922, MATCH($B$3, resultados!$A$1:$ZZ$1, 0))</f>
        <v/>
      </c>
    </row>
    <row r="1929">
      <c r="A1929">
        <f>INDEX(resultados!$A$2:$ZZ$2614, 1923, MATCH($B$1, resultados!$A$1:$ZZ$1, 0))</f>
        <v/>
      </c>
      <c r="B1929">
        <f>INDEX(resultados!$A$2:$ZZ$2614, 1923, MATCH($B$2, resultados!$A$1:$ZZ$1, 0))</f>
        <v/>
      </c>
      <c r="C1929">
        <f>INDEX(resultados!$A$2:$ZZ$2614, 1923, MATCH($B$3, resultados!$A$1:$ZZ$1, 0))</f>
        <v/>
      </c>
    </row>
    <row r="1930">
      <c r="A1930">
        <f>INDEX(resultados!$A$2:$ZZ$2614, 1924, MATCH($B$1, resultados!$A$1:$ZZ$1, 0))</f>
        <v/>
      </c>
      <c r="B1930">
        <f>INDEX(resultados!$A$2:$ZZ$2614, 1924, MATCH($B$2, resultados!$A$1:$ZZ$1, 0))</f>
        <v/>
      </c>
      <c r="C1930">
        <f>INDEX(resultados!$A$2:$ZZ$2614, 1924, MATCH($B$3, resultados!$A$1:$ZZ$1, 0))</f>
        <v/>
      </c>
    </row>
    <row r="1931">
      <c r="A1931">
        <f>INDEX(resultados!$A$2:$ZZ$2614, 1925, MATCH($B$1, resultados!$A$1:$ZZ$1, 0))</f>
        <v/>
      </c>
      <c r="B1931">
        <f>INDEX(resultados!$A$2:$ZZ$2614, 1925, MATCH($B$2, resultados!$A$1:$ZZ$1, 0))</f>
        <v/>
      </c>
      <c r="C1931">
        <f>INDEX(resultados!$A$2:$ZZ$2614, 1925, MATCH($B$3, resultados!$A$1:$ZZ$1, 0))</f>
        <v/>
      </c>
    </row>
    <row r="1932">
      <c r="A1932">
        <f>INDEX(resultados!$A$2:$ZZ$2614, 1926, MATCH($B$1, resultados!$A$1:$ZZ$1, 0))</f>
        <v/>
      </c>
      <c r="B1932">
        <f>INDEX(resultados!$A$2:$ZZ$2614, 1926, MATCH($B$2, resultados!$A$1:$ZZ$1, 0))</f>
        <v/>
      </c>
      <c r="C1932">
        <f>INDEX(resultados!$A$2:$ZZ$2614, 1926, MATCH($B$3, resultados!$A$1:$ZZ$1, 0))</f>
        <v/>
      </c>
    </row>
    <row r="1933">
      <c r="A1933">
        <f>INDEX(resultados!$A$2:$ZZ$2614, 1927, MATCH($B$1, resultados!$A$1:$ZZ$1, 0))</f>
        <v/>
      </c>
      <c r="B1933">
        <f>INDEX(resultados!$A$2:$ZZ$2614, 1927, MATCH($B$2, resultados!$A$1:$ZZ$1, 0))</f>
        <v/>
      </c>
      <c r="C1933">
        <f>INDEX(resultados!$A$2:$ZZ$2614, 1927, MATCH($B$3, resultados!$A$1:$ZZ$1, 0))</f>
        <v/>
      </c>
    </row>
    <row r="1934">
      <c r="A1934">
        <f>INDEX(resultados!$A$2:$ZZ$2614, 1928, MATCH($B$1, resultados!$A$1:$ZZ$1, 0))</f>
        <v/>
      </c>
      <c r="B1934">
        <f>INDEX(resultados!$A$2:$ZZ$2614, 1928, MATCH($B$2, resultados!$A$1:$ZZ$1, 0))</f>
        <v/>
      </c>
      <c r="C1934">
        <f>INDEX(resultados!$A$2:$ZZ$2614, 1928, MATCH($B$3, resultados!$A$1:$ZZ$1, 0))</f>
        <v/>
      </c>
    </row>
    <row r="1935">
      <c r="A1935">
        <f>INDEX(resultados!$A$2:$ZZ$2614, 1929, MATCH($B$1, resultados!$A$1:$ZZ$1, 0))</f>
        <v/>
      </c>
      <c r="B1935">
        <f>INDEX(resultados!$A$2:$ZZ$2614, 1929, MATCH($B$2, resultados!$A$1:$ZZ$1, 0))</f>
        <v/>
      </c>
      <c r="C1935">
        <f>INDEX(resultados!$A$2:$ZZ$2614, 1929, MATCH($B$3, resultados!$A$1:$ZZ$1, 0))</f>
        <v/>
      </c>
    </row>
    <row r="1936">
      <c r="A1936">
        <f>INDEX(resultados!$A$2:$ZZ$2614, 1930, MATCH($B$1, resultados!$A$1:$ZZ$1, 0))</f>
        <v/>
      </c>
      <c r="B1936">
        <f>INDEX(resultados!$A$2:$ZZ$2614, 1930, MATCH($B$2, resultados!$A$1:$ZZ$1, 0))</f>
        <v/>
      </c>
      <c r="C1936">
        <f>INDEX(resultados!$A$2:$ZZ$2614, 1930, MATCH($B$3, resultados!$A$1:$ZZ$1, 0))</f>
        <v/>
      </c>
    </row>
    <row r="1937">
      <c r="A1937">
        <f>INDEX(resultados!$A$2:$ZZ$2614, 1931, MATCH($B$1, resultados!$A$1:$ZZ$1, 0))</f>
        <v/>
      </c>
      <c r="B1937">
        <f>INDEX(resultados!$A$2:$ZZ$2614, 1931, MATCH($B$2, resultados!$A$1:$ZZ$1, 0))</f>
        <v/>
      </c>
      <c r="C1937">
        <f>INDEX(resultados!$A$2:$ZZ$2614, 1931, MATCH($B$3, resultados!$A$1:$ZZ$1, 0))</f>
        <v/>
      </c>
    </row>
    <row r="1938">
      <c r="A1938">
        <f>INDEX(resultados!$A$2:$ZZ$2614, 1932, MATCH($B$1, resultados!$A$1:$ZZ$1, 0))</f>
        <v/>
      </c>
      <c r="B1938">
        <f>INDEX(resultados!$A$2:$ZZ$2614, 1932, MATCH($B$2, resultados!$A$1:$ZZ$1, 0))</f>
        <v/>
      </c>
      <c r="C1938">
        <f>INDEX(resultados!$A$2:$ZZ$2614, 1932, MATCH($B$3, resultados!$A$1:$ZZ$1, 0))</f>
        <v/>
      </c>
    </row>
    <row r="1939">
      <c r="A1939">
        <f>INDEX(resultados!$A$2:$ZZ$2614, 1933, MATCH($B$1, resultados!$A$1:$ZZ$1, 0))</f>
        <v/>
      </c>
      <c r="B1939">
        <f>INDEX(resultados!$A$2:$ZZ$2614, 1933, MATCH($B$2, resultados!$A$1:$ZZ$1, 0))</f>
        <v/>
      </c>
      <c r="C1939">
        <f>INDEX(resultados!$A$2:$ZZ$2614, 1933, MATCH($B$3, resultados!$A$1:$ZZ$1, 0))</f>
        <v/>
      </c>
    </row>
    <row r="1940">
      <c r="A1940">
        <f>INDEX(resultados!$A$2:$ZZ$2614, 1934, MATCH($B$1, resultados!$A$1:$ZZ$1, 0))</f>
        <v/>
      </c>
      <c r="B1940">
        <f>INDEX(resultados!$A$2:$ZZ$2614, 1934, MATCH($B$2, resultados!$A$1:$ZZ$1, 0))</f>
        <v/>
      </c>
      <c r="C1940">
        <f>INDEX(resultados!$A$2:$ZZ$2614, 1934, MATCH($B$3, resultados!$A$1:$ZZ$1, 0))</f>
        <v/>
      </c>
    </row>
    <row r="1941">
      <c r="A1941">
        <f>INDEX(resultados!$A$2:$ZZ$2614, 1935, MATCH($B$1, resultados!$A$1:$ZZ$1, 0))</f>
        <v/>
      </c>
      <c r="B1941">
        <f>INDEX(resultados!$A$2:$ZZ$2614, 1935, MATCH($B$2, resultados!$A$1:$ZZ$1, 0))</f>
        <v/>
      </c>
      <c r="C1941">
        <f>INDEX(resultados!$A$2:$ZZ$2614, 1935, MATCH($B$3, resultados!$A$1:$ZZ$1, 0))</f>
        <v/>
      </c>
    </row>
    <row r="1942">
      <c r="A1942">
        <f>INDEX(resultados!$A$2:$ZZ$2614, 1936, MATCH($B$1, resultados!$A$1:$ZZ$1, 0))</f>
        <v/>
      </c>
      <c r="B1942">
        <f>INDEX(resultados!$A$2:$ZZ$2614, 1936, MATCH($B$2, resultados!$A$1:$ZZ$1, 0))</f>
        <v/>
      </c>
      <c r="C1942">
        <f>INDEX(resultados!$A$2:$ZZ$2614, 1936, MATCH($B$3, resultados!$A$1:$ZZ$1, 0))</f>
        <v/>
      </c>
    </row>
    <row r="1943">
      <c r="A1943">
        <f>INDEX(resultados!$A$2:$ZZ$2614, 1937, MATCH($B$1, resultados!$A$1:$ZZ$1, 0))</f>
        <v/>
      </c>
      <c r="B1943">
        <f>INDEX(resultados!$A$2:$ZZ$2614, 1937, MATCH($B$2, resultados!$A$1:$ZZ$1, 0))</f>
        <v/>
      </c>
      <c r="C1943">
        <f>INDEX(resultados!$A$2:$ZZ$2614, 1937, MATCH($B$3, resultados!$A$1:$ZZ$1, 0))</f>
        <v/>
      </c>
    </row>
    <row r="1944">
      <c r="A1944">
        <f>INDEX(resultados!$A$2:$ZZ$2614, 1938, MATCH($B$1, resultados!$A$1:$ZZ$1, 0))</f>
        <v/>
      </c>
      <c r="B1944">
        <f>INDEX(resultados!$A$2:$ZZ$2614, 1938, MATCH($B$2, resultados!$A$1:$ZZ$1, 0))</f>
        <v/>
      </c>
      <c r="C1944">
        <f>INDEX(resultados!$A$2:$ZZ$2614, 1938, MATCH($B$3, resultados!$A$1:$ZZ$1, 0))</f>
        <v/>
      </c>
    </row>
    <row r="1945">
      <c r="A1945">
        <f>INDEX(resultados!$A$2:$ZZ$2614, 1939, MATCH($B$1, resultados!$A$1:$ZZ$1, 0))</f>
        <v/>
      </c>
      <c r="B1945">
        <f>INDEX(resultados!$A$2:$ZZ$2614, 1939, MATCH($B$2, resultados!$A$1:$ZZ$1, 0))</f>
        <v/>
      </c>
      <c r="C1945">
        <f>INDEX(resultados!$A$2:$ZZ$2614, 1939, MATCH($B$3, resultados!$A$1:$ZZ$1, 0))</f>
        <v/>
      </c>
    </row>
    <row r="1946">
      <c r="A1946">
        <f>INDEX(resultados!$A$2:$ZZ$2614, 1940, MATCH($B$1, resultados!$A$1:$ZZ$1, 0))</f>
        <v/>
      </c>
      <c r="B1946">
        <f>INDEX(resultados!$A$2:$ZZ$2614, 1940, MATCH($B$2, resultados!$A$1:$ZZ$1, 0))</f>
        <v/>
      </c>
      <c r="C1946">
        <f>INDEX(resultados!$A$2:$ZZ$2614, 1940, MATCH($B$3, resultados!$A$1:$ZZ$1, 0))</f>
        <v/>
      </c>
    </row>
    <row r="1947">
      <c r="A1947">
        <f>INDEX(resultados!$A$2:$ZZ$2614, 1941, MATCH($B$1, resultados!$A$1:$ZZ$1, 0))</f>
        <v/>
      </c>
      <c r="B1947">
        <f>INDEX(resultados!$A$2:$ZZ$2614, 1941, MATCH($B$2, resultados!$A$1:$ZZ$1, 0))</f>
        <v/>
      </c>
      <c r="C1947">
        <f>INDEX(resultados!$A$2:$ZZ$2614, 1941, MATCH($B$3, resultados!$A$1:$ZZ$1, 0))</f>
        <v/>
      </c>
    </row>
    <row r="1948">
      <c r="A1948">
        <f>INDEX(resultados!$A$2:$ZZ$2614, 1942, MATCH($B$1, resultados!$A$1:$ZZ$1, 0))</f>
        <v/>
      </c>
      <c r="B1948">
        <f>INDEX(resultados!$A$2:$ZZ$2614, 1942, MATCH($B$2, resultados!$A$1:$ZZ$1, 0))</f>
        <v/>
      </c>
      <c r="C1948">
        <f>INDEX(resultados!$A$2:$ZZ$2614, 1942, MATCH($B$3, resultados!$A$1:$ZZ$1, 0))</f>
        <v/>
      </c>
    </row>
    <row r="1949">
      <c r="A1949">
        <f>INDEX(resultados!$A$2:$ZZ$2614, 1943, MATCH($B$1, resultados!$A$1:$ZZ$1, 0))</f>
        <v/>
      </c>
      <c r="B1949">
        <f>INDEX(resultados!$A$2:$ZZ$2614, 1943, MATCH($B$2, resultados!$A$1:$ZZ$1, 0))</f>
        <v/>
      </c>
      <c r="C1949">
        <f>INDEX(resultados!$A$2:$ZZ$2614, 1943, MATCH($B$3, resultados!$A$1:$ZZ$1, 0))</f>
        <v/>
      </c>
    </row>
    <row r="1950">
      <c r="A1950">
        <f>INDEX(resultados!$A$2:$ZZ$2614, 1944, MATCH($B$1, resultados!$A$1:$ZZ$1, 0))</f>
        <v/>
      </c>
      <c r="B1950">
        <f>INDEX(resultados!$A$2:$ZZ$2614, 1944, MATCH($B$2, resultados!$A$1:$ZZ$1, 0))</f>
        <v/>
      </c>
      <c r="C1950">
        <f>INDEX(resultados!$A$2:$ZZ$2614, 1944, MATCH($B$3, resultados!$A$1:$ZZ$1, 0))</f>
        <v/>
      </c>
    </row>
    <row r="1951">
      <c r="A1951">
        <f>INDEX(resultados!$A$2:$ZZ$2614, 1945, MATCH($B$1, resultados!$A$1:$ZZ$1, 0))</f>
        <v/>
      </c>
      <c r="B1951">
        <f>INDEX(resultados!$A$2:$ZZ$2614, 1945, MATCH($B$2, resultados!$A$1:$ZZ$1, 0))</f>
        <v/>
      </c>
      <c r="C1951">
        <f>INDEX(resultados!$A$2:$ZZ$2614, 1945, MATCH($B$3, resultados!$A$1:$ZZ$1, 0))</f>
        <v/>
      </c>
    </row>
    <row r="1952">
      <c r="A1952">
        <f>INDEX(resultados!$A$2:$ZZ$2614, 1946, MATCH($B$1, resultados!$A$1:$ZZ$1, 0))</f>
        <v/>
      </c>
      <c r="B1952">
        <f>INDEX(resultados!$A$2:$ZZ$2614, 1946, MATCH($B$2, resultados!$A$1:$ZZ$1, 0))</f>
        <v/>
      </c>
      <c r="C1952">
        <f>INDEX(resultados!$A$2:$ZZ$2614, 1946, MATCH($B$3, resultados!$A$1:$ZZ$1, 0))</f>
        <v/>
      </c>
    </row>
    <row r="1953">
      <c r="A1953">
        <f>INDEX(resultados!$A$2:$ZZ$2614, 1947, MATCH($B$1, resultados!$A$1:$ZZ$1, 0))</f>
        <v/>
      </c>
      <c r="B1953">
        <f>INDEX(resultados!$A$2:$ZZ$2614, 1947, MATCH($B$2, resultados!$A$1:$ZZ$1, 0))</f>
        <v/>
      </c>
      <c r="C1953">
        <f>INDEX(resultados!$A$2:$ZZ$2614, 1947, MATCH($B$3, resultados!$A$1:$ZZ$1, 0))</f>
        <v/>
      </c>
    </row>
    <row r="1954">
      <c r="A1954">
        <f>INDEX(resultados!$A$2:$ZZ$2614, 1948, MATCH($B$1, resultados!$A$1:$ZZ$1, 0))</f>
        <v/>
      </c>
      <c r="B1954">
        <f>INDEX(resultados!$A$2:$ZZ$2614, 1948, MATCH($B$2, resultados!$A$1:$ZZ$1, 0))</f>
        <v/>
      </c>
      <c r="C1954">
        <f>INDEX(resultados!$A$2:$ZZ$2614, 1948, MATCH($B$3, resultados!$A$1:$ZZ$1, 0))</f>
        <v/>
      </c>
    </row>
    <row r="1955">
      <c r="A1955">
        <f>INDEX(resultados!$A$2:$ZZ$2614, 1949, MATCH($B$1, resultados!$A$1:$ZZ$1, 0))</f>
        <v/>
      </c>
      <c r="B1955">
        <f>INDEX(resultados!$A$2:$ZZ$2614, 1949, MATCH($B$2, resultados!$A$1:$ZZ$1, 0))</f>
        <v/>
      </c>
      <c r="C1955">
        <f>INDEX(resultados!$A$2:$ZZ$2614, 1949, MATCH($B$3, resultados!$A$1:$ZZ$1, 0))</f>
        <v/>
      </c>
    </row>
    <row r="1956">
      <c r="A1956">
        <f>INDEX(resultados!$A$2:$ZZ$2614, 1950, MATCH($B$1, resultados!$A$1:$ZZ$1, 0))</f>
        <v/>
      </c>
      <c r="B1956">
        <f>INDEX(resultados!$A$2:$ZZ$2614, 1950, MATCH($B$2, resultados!$A$1:$ZZ$1, 0))</f>
        <v/>
      </c>
      <c r="C1956">
        <f>INDEX(resultados!$A$2:$ZZ$2614, 1950, MATCH($B$3, resultados!$A$1:$ZZ$1, 0))</f>
        <v/>
      </c>
    </row>
    <row r="1957">
      <c r="A1957">
        <f>INDEX(resultados!$A$2:$ZZ$2614, 1951, MATCH($B$1, resultados!$A$1:$ZZ$1, 0))</f>
        <v/>
      </c>
      <c r="B1957">
        <f>INDEX(resultados!$A$2:$ZZ$2614, 1951, MATCH($B$2, resultados!$A$1:$ZZ$1, 0))</f>
        <v/>
      </c>
      <c r="C1957">
        <f>INDEX(resultados!$A$2:$ZZ$2614, 1951, MATCH($B$3, resultados!$A$1:$ZZ$1, 0))</f>
        <v/>
      </c>
    </row>
    <row r="1958">
      <c r="A1958">
        <f>INDEX(resultados!$A$2:$ZZ$2614, 1952, MATCH($B$1, resultados!$A$1:$ZZ$1, 0))</f>
        <v/>
      </c>
      <c r="B1958">
        <f>INDEX(resultados!$A$2:$ZZ$2614, 1952, MATCH($B$2, resultados!$A$1:$ZZ$1, 0))</f>
        <v/>
      </c>
      <c r="C1958">
        <f>INDEX(resultados!$A$2:$ZZ$2614, 1952, MATCH($B$3, resultados!$A$1:$ZZ$1, 0))</f>
        <v/>
      </c>
    </row>
    <row r="1959">
      <c r="A1959">
        <f>INDEX(resultados!$A$2:$ZZ$2614, 1953, MATCH($B$1, resultados!$A$1:$ZZ$1, 0))</f>
        <v/>
      </c>
      <c r="B1959">
        <f>INDEX(resultados!$A$2:$ZZ$2614, 1953, MATCH($B$2, resultados!$A$1:$ZZ$1, 0))</f>
        <v/>
      </c>
      <c r="C1959">
        <f>INDEX(resultados!$A$2:$ZZ$2614, 1953, MATCH($B$3, resultados!$A$1:$ZZ$1, 0))</f>
        <v/>
      </c>
    </row>
    <row r="1960">
      <c r="A1960">
        <f>INDEX(resultados!$A$2:$ZZ$2614, 1954, MATCH($B$1, resultados!$A$1:$ZZ$1, 0))</f>
        <v/>
      </c>
      <c r="B1960">
        <f>INDEX(resultados!$A$2:$ZZ$2614, 1954, MATCH($B$2, resultados!$A$1:$ZZ$1, 0))</f>
        <v/>
      </c>
      <c r="C1960">
        <f>INDEX(resultados!$A$2:$ZZ$2614, 1954, MATCH($B$3, resultados!$A$1:$ZZ$1, 0))</f>
        <v/>
      </c>
    </row>
    <row r="1961">
      <c r="A1961">
        <f>INDEX(resultados!$A$2:$ZZ$2614, 1955, MATCH($B$1, resultados!$A$1:$ZZ$1, 0))</f>
        <v/>
      </c>
      <c r="B1961">
        <f>INDEX(resultados!$A$2:$ZZ$2614, 1955, MATCH($B$2, resultados!$A$1:$ZZ$1, 0))</f>
        <v/>
      </c>
      <c r="C1961">
        <f>INDEX(resultados!$A$2:$ZZ$2614, 1955, MATCH($B$3, resultados!$A$1:$ZZ$1, 0))</f>
        <v/>
      </c>
    </row>
    <row r="1962">
      <c r="A1962">
        <f>INDEX(resultados!$A$2:$ZZ$2614, 1956, MATCH($B$1, resultados!$A$1:$ZZ$1, 0))</f>
        <v/>
      </c>
      <c r="B1962">
        <f>INDEX(resultados!$A$2:$ZZ$2614, 1956, MATCH($B$2, resultados!$A$1:$ZZ$1, 0))</f>
        <v/>
      </c>
      <c r="C1962">
        <f>INDEX(resultados!$A$2:$ZZ$2614, 1956, MATCH($B$3, resultados!$A$1:$ZZ$1, 0))</f>
        <v/>
      </c>
    </row>
    <row r="1963">
      <c r="A1963">
        <f>INDEX(resultados!$A$2:$ZZ$2614, 1957, MATCH($B$1, resultados!$A$1:$ZZ$1, 0))</f>
        <v/>
      </c>
      <c r="B1963">
        <f>INDEX(resultados!$A$2:$ZZ$2614, 1957, MATCH($B$2, resultados!$A$1:$ZZ$1, 0))</f>
        <v/>
      </c>
      <c r="C1963">
        <f>INDEX(resultados!$A$2:$ZZ$2614, 1957, MATCH($B$3, resultados!$A$1:$ZZ$1, 0))</f>
        <v/>
      </c>
    </row>
    <row r="1964">
      <c r="A1964">
        <f>INDEX(resultados!$A$2:$ZZ$2614, 1958, MATCH($B$1, resultados!$A$1:$ZZ$1, 0))</f>
        <v/>
      </c>
      <c r="B1964">
        <f>INDEX(resultados!$A$2:$ZZ$2614, 1958, MATCH($B$2, resultados!$A$1:$ZZ$1, 0))</f>
        <v/>
      </c>
      <c r="C1964">
        <f>INDEX(resultados!$A$2:$ZZ$2614, 1958, MATCH($B$3, resultados!$A$1:$ZZ$1, 0))</f>
        <v/>
      </c>
    </row>
    <row r="1965">
      <c r="A1965">
        <f>INDEX(resultados!$A$2:$ZZ$2614, 1959, MATCH($B$1, resultados!$A$1:$ZZ$1, 0))</f>
        <v/>
      </c>
      <c r="B1965">
        <f>INDEX(resultados!$A$2:$ZZ$2614, 1959, MATCH($B$2, resultados!$A$1:$ZZ$1, 0))</f>
        <v/>
      </c>
      <c r="C1965">
        <f>INDEX(resultados!$A$2:$ZZ$2614, 1959, MATCH($B$3, resultados!$A$1:$ZZ$1, 0))</f>
        <v/>
      </c>
    </row>
    <row r="1966">
      <c r="A1966">
        <f>INDEX(resultados!$A$2:$ZZ$2614, 1960, MATCH($B$1, resultados!$A$1:$ZZ$1, 0))</f>
        <v/>
      </c>
      <c r="B1966">
        <f>INDEX(resultados!$A$2:$ZZ$2614, 1960, MATCH($B$2, resultados!$A$1:$ZZ$1, 0))</f>
        <v/>
      </c>
      <c r="C1966">
        <f>INDEX(resultados!$A$2:$ZZ$2614, 1960, MATCH($B$3, resultados!$A$1:$ZZ$1, 0))</f>
        <v/>
      </c>
    </row>
    <row r="1967">
      <c r="A1967">
        <f>INDEX(resultados!$A$2:$ZZ$2614, 1961, MATCH($B$1, resultados!$A$1:$ZZ$1, 0))</f>
        <v/>
      </c>
      <c r="B1967">
        <f>INDEX(resultados!$A$2:$ZZ$2614, 1961, MATCH($B$2, resultados!$A$1:$ZZ$1, 0))</f>
        <v/>
      </c>
      <c r="C1967">
        <f>INDEX(resultados!$A$2:$ZZ$2614, 1961, MATCH($B$3, resultados!$A$1:$ZZ$1, 0))</f>
        <v/>
      </c>
    </row>
    <row r="1968">
      <c r="A1968">
        <f>INDEX(resultados!$A$2:$ZZ$2614, 1962, MATCH($B$1, resultados!$A$1:$ZZ$1, 0))</f>
        <v/>
      </c>
      <c r="B1968">
        <f>INDEX(resultados!$A$2:$ZZ$2614, 1962, MATCH($B$2, resultados!$A$1:$ZZ$1, 0))</f>
        <v/>
      </c>
      <c r="C1968">
        <f>INDEX(resultados!$A$2:$ZZ$2614, 1962, MATCH($B$3, resultados!$A$1:$ZZ$1, 0))</f>
        <v/>
      </c>
    </row>
    <row r="1969">
      <c r="A1969">
        <f>INDEX(resultados!$A$2:$ZZ$2614, 1963, MATCH($B$1, resultados!$A$1:$ZZ$1, 0))</f>
        <v/>
      </c>
      <c r="B1969">
        <f>INDEX(resultados!$A$2:$ZZ$2614, 1963, MATCH($B$2, resultados!$A$1:$ZZ$1, 0))</f>
        <v/>
      </c>
      <c r="C1969">
        <f>INDEX(resultados!$A$2:$ZZ$2614, 1963, MATCH($B$3, resultados!$A$1:$ZZ$1, 0))</f>
        <v/>
      </c>
    </row>
    <row r="1970">
      <c r="A1970">
        <f>INDEX(resultados!$A$2:$ZZ$2614, 1964, MATCH($B$1, resultados!$A$1:$ZZ$1, 0))</f>
        <v/>
      </c>
      <c r="B1970">
        <f>INDEX(resultados!$A$2:$ZZ$2614, 1964, MATCH($B$2, resultados!$A$1:$ZZ$1, 0))</f>
        <v/>
      </c>
      <c r="C1970">
        <f>INDEX(resultados!$A$2:$ZZ$2614, 1964, MATCH($B$3, resultados!$A$1:$ZZ$1, 0))</f>
        <v/>
      </c>
    </row>
    <row r="1971">
      <c r="A1971">
        <f>INDEX(resultados!$A$2:$ZZ$2614, 1965, MATCH($B$1, resultados!$A$1:$ZZ$1, 0))</f>
        <v/>
      </c>
      <c r="B1971">
        <f>INDEX(resultados!$A$2:$ZZ$2614, 1965, MATCH($B$2, resultados!$A$1:$ZZ$1, 0))</f>
        <v/>
      </c>
      <c r="C1971">
        <f>INDEX(resultados!$A$2:$ZZ$2614, 1965, MATCH($B$3, resultados!$A$1:$ZZ$1, 0))</f>
        <v/>
      </c>
    </row>
    <row r="1972">
      <c r="A1972">
        <f>INDEX(resultados!$A$2:$ZZ$2614, 1966, MATCH($B$1, resultados!$A$1:$ZZ$1, 0))</f>
        <v/>
      </c>
      <c r="B1972">
        <f>INDEX(resultados!$A$2:$ZZ$2614, 1966, MATCH($B$2, resultados!$A$1:$ZZ$1, 0))</f>
        <v/>
      </c>
      <c r="C1972">
        <f>INDEX(resultados!$A$2:$ZZ$2614, 1966, MATCH($B$3, resultados!$A$1:$ZZ$1, 0))</f>
        <v/>
      </c>
    </row>
    <row r="1973">
      <c r="A1973">
        <f>INDEX(resultados!$A$2:$ZZ$2614, 1967, MATCH($B$1, resultados!$A$1:$ZZ$1, 0))</f>
        <v/>
      </c>
      <c r="B1973">
        <f>INDEX(resultados!$A$2:$ZZ$2614, 1967, MATCH($B$2, resultados!$A$1:$ZZ$1, 0))</f>
        <v/>
      </c>
      <c r="C1973">
        <f>INDEX(resultados!$A$2:$ZZ$2614, 1967, MATCH($B$3, resultados!$A$1:$ZZ$1, 0))</f>
        <v/>
      </c>
    </row>
    <row r="1974">
      <c r="A1974">
        <f>INDEX(resultados!$A$2:$ZZ$2614, 1968, MATCH($B$1, resultados!$A$1:$ZZ$1, 0))</f>
        <v/>
      </c>
      <c r="B1974">
        <f>INDEX(resultados!$A$2:$ZZ$2614, 1968, MATCH($B$2, resultados!$A$1:$ZZ$1, 0))</f>
        <v/>
      </c>
      <c r="C1974">
        <f>INDEX(resultados!$A$2:$ZZ$2614, 1968, MATCH($B$3, resultados!$A$1:$ZZ$1, 0))</f>
        <v/>
      </c>
    </row>
    <row r="1975">
      <c r="A1975">
        <f>INDEX(resultados!$A$2:$ZZ$2614, 1969, MATCH($B$1, resultados!$A$1:$ZZ$1, 0))</f>
        <v/>
      </c>
      <c r="B1975">
        <f>INDEX(resultados!$A$2:$ZZ$2614, 1969, MATCH($B$2, resultados!$A$1:$ZZ$1, 0))</f>
        <v/>
      </c>
      <c r="C1975">
        <f>INDEX(resultados!$A$2:$ZZ$2614, 1969, MATCH($B$3, resultados!$A$1:$ZZ$1, 0))</f>
        <v/>
      </c>
    </row>
    <row r="1976">
      <c r="A1976">
        <f>INDEX(resultados!$A$2:$ZZ$2614, 1970, MATCH($B$1, resultados!$A$1:$ZZ$1, 0))</f>
        <v/>
      </c>
      <c r="B1976">
        <f>INDEX(resultados!$A$2:$ZZ$2614, 1970, MATCH($B$2, resultados!$A$1:$ZZ$1, 0))</f>
        <v/>
      </c>
      <c r="C1976">
        <f>INDEX(resultados!$A$2:$ZZ$2614, 1970, MATCH($B$3, resultados!$A$1:$ZZ$1, 0))</f>
        <v/>
      </c>
    </row>
    <row r="1977">
      <c r="A1977">
        <f>INDEX(resultados!$A$2:$ZZ$2614, 1971, MATCH($B$1, resultados!$A$1:$ZZ$1, 0))</f>
        <v/>
      </c>
      <c r="B1977">
        <f>INDEX(resultados!$A$2:$ZZ$2614, 1971, MATCH($B$2, resultados!$A$1:$ZZ$1, 0))</f>
        <v/>
      </c>
      <c r="C1977">
        <f>INDEX(resultados!$A$2:$ZZ$2614, 1971, MATCH($B$3, resultados!$A$1:$ZZ$1, 0))</f>
        <v/>
      </c>
    </row>
    <row r="1978">
      <c r="A1978">
        <f>INDEX(resultados!$A$2:$ZZ$2614, 1972, MATCH($B$1, resultados!$A$1:$ZZ$1, 0))</f>
        <v/>
      </c>
      <c r="B1978">
        <f>INDEX(resultados!$A$2:$ZZ$2614, 1972, MATCH($B$2, resultados!$A$1:$ZZ$1, 0))</f>
        <v/>
      </c>
      <c r="C1978">
        <f>INDEX(resultados!$A$2:$ZZ$2614, 1972, MATCH($B$3, resultados!$A$1:$ZZ$1, 0))</f>
        <v/>
      </c>
    </row>
    <row r="1979">
      <c r="A1979">
        <f>INDEX(resultados!$A$2:$ZZ$2614, 1973, MATCH($B$1, resultados!$A$1:$ZZ$1, 0))</f>
        <v/>
      </c>
      <c r="B1979">
        <f>INDEX(resultados!$A$2:$ZZ$2614, 1973, MATCH($B$2, resultados!$A$1:$ZZ$1, 0))</f>
        <v/>
      </c>
      <c r="C1979">
        <f>INDEX(resultados!$A$2:$ZZ$2614, 1973, MATCH($B$3, resultados!$A$1:$ZZ$1, 0))</f>
        <v/>
      </c>
    </row>
    <row r="1980">
      <c r="A1980">
        <f>INDEX(resultados!$A$2:$ZZ$2614, 1974, MATCH($B$1, resultados!$A$1:$ZZ$1, 0))</f>
        <v/>
      </c>
      <c r="B1980">
        <f>INDEX(resultados!$A$2:$ZZ$2614, 1974, MATCH($B$2, resultados!$A$1:$ZZ$1, 0))</f>
        <v/>
      </c>
      <c r="C1980">
        <f>INDEX(resultados!$A$2:$ZZ$2614, 1974, MATCH($B$3, resultados!$A$1:$ZZ$1, 0))</f>
        <v/>
      </c>
    </row>
    <row r="1981">
      <c r="A1981">
        <f>INDEX(resultados!$A$2:$ZZ$2614, 1975, MATCH($B$1, resultados!$A$1:$ZZ$1, 0))</f>
        <v/>
      </c>
      <c r="B1981">
        <f>INDEX(resultados!$A$2:$ZZ$2614, 1975, MATCH($B$2, resultados!$A$1:$ZZ$1, 0))</f>
        <v/>
      </c>
      <c r="C1981">
        <f>INDEX(resultados!$A$2:$ZZ$2614, 1975, MATCH($B$3, resultados!$A$1:$ZZ$1, 0))</f>
        <v/>
      </c>
    </row>
    <row r="1982">
      <c r="A1982">
        <f>INDEX(resultados!$A$2:$ZZ$2614, 1976, MATCH($B$1, resultados!$A$1:$ZZ$1, 0))</f>
        <v/>
      </c>
      <c r="B1982">
        <f>INDEX(resultados!$A$2:$ZZ$2614, 1976, MATCH($B$2, resultados!$A$1:$ZZ$1, 0))</f>
        <v/>
      </c>
      <c r="C1982">
        <f>INDEX(resultados!$A$2:$ZZ$2614, 1976, MATCH($B$3, resultados!$A$1:$ZZ$1, 0))</f>
        <v/>
      </c>
    </row>
    <row r="1983">
      <c r="A1983">
        <f>INDEX(resultados!$A$2:$ZZ$2614, 1977, MATCH($B$1, resultados!$A$1:$ZZ$1, 0))</f>
        <v/>
      </c>
      <c r="B1983">
        <f>INDEX(resultados!$A$2:$ZZ$2614, 1977, MATCH($B$2, resultados!$A$1:$ZZ$1, 0))</f>
        <v/>
      </c>
      <c r="C1983">
        <f>INDEX(resultados!$A$2:$ZZ$2614, 1977, MATCH($B$3, resultados!$A$1:$ZZ$1, 0))</f>
        <v/>
      </c>
    </row>
    <row r="1984">
      <c r="A1984">
        <f>INDEX(resultados!$A$2:$ZZ$2614, 1978, MATCH($B$1, resultados!$A$1:$ZZ$1, 0))</f>
        <v/>
      </c>
      <c r="B1984">
        <f>INDEX(resultados!$A$2:$ZZ$2614, 1978, MATCH($B$2, resultados!$A$1:$ZZ$1, 0))</f>
        <v/>
      </c>
      <c r="C1984">
        <f>INDEX(resultados!$A$2:$ZZ$2614, 1978, MATCH($B$3, resultados!$A$1:$ZZ$1, 0))</f>
        <v/>
      </c>
    </row>
    <row r="1985">
      <c r="A1985">
        <f>INDEX(resultados!$A$2:$ZZ$2614, 1979, MATCH($B$1, resultados!$A$1:$ZZ$1, 0))</f>
        <v/>
      </c>
      <c r="B1985">
        <f>INDEX(resultados!$A$2:$ZZ$2614, 1979, MATCH($B$2, resultados!$A$1:$ZZ$1, 0))</f>
        <v/>
      </c>
      <c r="C1985">
        <f>INDEX(resultados!$A$2:$ZZ$2614, 1979, MATCH($B$3, resultados!$A$1:$ZZ$1, 0))</f>
        <v/>
      </c>
    </row>
    <row r="1986">
      <c r="A1986">
        <f>INDEX(resultados!$A$2:$ZZ$2614, 1980, MATCH($B$1, resultados!$A$1:$ZZ$1, 0))</f>
        <v/>
      </c>
      <c r="B1986">
        <f>INDEX(resultados!$A$2:$ZZ$2614, 1980, MATCH($B$2, resultados!$A$1:$ZZ$1, 0))</f>
        <v/>
      </c>
      <c r="C1986">
        <f>INDEX(resultados!$A$2:$ZZ$2614, 1980, MATCH($B$3, resultados!$A$1:$ZZ$1, 0))</f>
        <v/>
      </c>
    </row>
    <row r="1987">
      <c r="A1987">
        <f>INDEX(resultados!$A$2:$ZZ$2614, 1981, MATCH($B$1, resultados!$A$1:$ZZ$1, 0))</f>
        <v/>
      </c>
      <c r="B1987">
        <f>INDEX(resultados!$A$2:$ZZ$2614, 1981, MATCH($B$2, resultados!$A$1:$ZZ$1, 0))</f>
        <v/>
      </c>
      <c r="C1987">
        <f>INDEX(resultados!$A$2:$ZZ$2614, 1981, MATCH($B$3, resultados!$A$1:$ZZ$1, 0))</f>
        <v/>
      </c>
    </row>
    <row r="1988">
      <c r="A1988">
        <f>INDEX(resultados!$A$2:$ZZ$2614, 1982, MATCH($B$1, resultados!$A$1:$ZZ$1, 0))</f>
        <v/>
      </c>
      <c r="B1988">
        <f>INDEX(resultados!$A$2:$ZZ$2614, 1982, MATCH($B$2, resultados!$A$1:$ZZ$1, 0))</f>
        <v/>
      </c>
      <c r="C1988">
        <f>INDEX(resultados!$A$2:$ZZ$2614, 1982, MATCH($B$3, resultados!$A$1:$ZZ$1, 0))</f>
        <v/>
      </c>
    </row>
    <row r="1989">
      <c r="A1989">
        <f>INDEX(resultados!$A$2:$ZZ$2614, 1983, MATCH($B$1, resultados!$A$1:$ZZ$1, 0))</f>
        <v/>
      </c>
      <c r="B1989">
        <f>INDEX(resultados!$A$2:$ZZ$2614, 1983, MATCH($B$2, resultados!$A$1:$ZZ$1, 0))</f>
        <v/>
      </c>
      <c r="C1989">
        <f>INDEX(resultados!$A$2:$ZZ$2614, 1983, MATCH($B$3, resultados!$A$1:$ZZ$1, 0))</f>
        <v/>
      </c>
    </row>
    <row r="1990">
      <c r="A1990">
        <f>INDEX(resultados!$A$2:$ZZ$2614, 1984, MATCH($B$1, resultados!$A$1:$ZZ$1, 0))</f>
        <v/>
      </c>
      <c r="B1990">
        <f>INDEX(resultados!$A$2:$ZZ$2614, 1984, MATCH($B$2, resultados!$A$1:$ZZ$1, 0))</f>
        <v/>
      </c>
      <c r="C1990">
        <f>INDEX(resultados!$A$2:$ZZ$2614, 1984, MATCH($B$3, resultados!$A$1:$ZZ$1, 0))</f>
        <v/>
      </c>
    </row>
    <row r="1991">
      <c r="A1991">
        <f>INDEX(resultados!$A$2:$ZZ$2614, 1985, MATCH($B$1, resultados!$A$1:$ZZ$1, 0))</f>
        <v/>
      </c>
      <c r="B1991">
        <f>INDEX(resultados!$A$2:$ZZ$2614, 1985, MATCH($B$2, resultados!$A$1:$ZZ$1, 0))</f>
        <v/>
      </c>
      <c r="C1991">
        <f>INDEX(resultados!$A$2:$ZZ$2614, 1985, MATCH($B$3, resultados!$A$1:$ZZ$1, 0))</f>
        <v/>
      </c>
    </row>
    <row r="1992">
      <c r="A1992">
        <f>INDEX(resultados!$A$2:$ZZ$2614, 1986, MATCH($B$1, resultados!$A$1:$ZZ$1, 0))</f>
        <v/>
      </c>
      <c r="B1992">
        <f>INDEX(resultados!$A$2:$ZZ$2614, 1986, MATCH($B$2, resultados!$A$1:$ZZ$1, 0))</f>
        <v/>
      </c>
      <c r="C1992">
        <f>INDEX(resultados!$A$2:$ZZ$2614, 1986, MATCH($B$3, resultados!$A$1:$ZZ$1, 0))</f>
        <v/>
      </c>
    </row>
    <row r="1993">
      <c r="A1993">
        <f>INDEX(resultados!$A$2:$ZZ$2614, 1987, MATCH($B$1, resultados!$A$1:$ZZ$1, 0))</f>
        <v/>
      </c>
      <c r="B1993">
        <f>INDEX(resultados!$A$2:$ZZ$2614, 1987, MATCH($B$2, resultados!$A$1:$ZZ$1, 0))</f>
        <v/>
      </c>
      <c r="C1993">
        <f>INDEX(resultados!$A$2:$ZZ$2614, 1987, MATCH($B$3, resultados!$A$1:$ZZ$1, 0))</f>
        <v/>
      </c>
    </row>
    <row r="1994">
      <c r="A1994">
        <f>INDEX(resultados!$A$2:$ZZ$2614, 1988, MATCH($B$1, resultados!$A$1:$ZZ$1, 0))</f>
        <v/>
      </c>
      <c r="B1994">
        <f>INDEX(resultados!$A$2:$ZZ$2614, 1988, MATCH($B$2, resultados!$A$1:$ZZ$1, 0))</f>
        <v/>
      </c>
      <c r="C1994">
        <f>INDEX(resultados!$A$2:$ZZ$2614, 1988, MATCH($B$3, resultados!$A$1:$ZZ$1, 0))</f>
        <v/>
      </c>
    </row>
    <row r="1995">
      <c r="A1995">
        <f>INDEX(resultados!$A$2:$ZZ$2614, 1989, MATCH($B$1, resultados!$A$1:$ZZ$1, 0))</f>
        <v/>
      </c>
      <c r="B1995">
        <f>INDEX(resultados!$A$2:$ZZ$2614, 1989, MATCH($B$2, resultados!$A$1:$ZZ$1, 0))</f>
        <v/>
      </c>
      <c r="C1995">
        <f>INDEX(resultados!$A$2:$ZZ$2614, 1989, MATCH($B$3, resultados!$A$1:$ZZ$1, 0))</f>
        <v/>
      </c>
    </row>
    <row r="1996">
      <c r="A1996">
        <f>INDEX(resultados!$A$2:$ZZ$2614, 1990, MATCH($B$1, resultados!$A$1:$ZZ$1, 0))</f>
        <v/>
      </c>
      <c r="B1996">
        <f>INDEX(resultados!$A$2:$ZZ$2614, 1990, MATCH($B$2, resultados!$A$1:$ZZ$1, 0))</f>
        <v/>
      </c>
      <c r="C1996">
        <f>INDEX(resultados!$A$2:$ZZ$2614, 1990, MATCH($B$3, resultados!$A$1:$ZZ$1, 0))</f>
        <v/>
      </c>
    </row>
    <row r="1997">
      <c r="A1997">
        <f>INDEX(resultados!$A$2:$ZZ$2614, 1991, MATCH($B$1, resultados!$A$1:$ZZ$1, 0))</f>
        <v/>
      </c>
      <c r="B1997">
        <f>INDEX(resultados!$A$2:$ZZ$2614, 1991, MATCH($B$2, resultados!$A$1:$ZZ$1, 0))</f>
        <v/>
      </c>
      <c r="C1997">
        <f>INDEX(resultados!$A$2:$ZZ$2614, 1991, MATCH($B$3, resultados!$A$1:$ZZ$1, 0))</f>
        <v/>
      </c>
    </row>
    <row r="1998">
      <c r="A1998">
        <f>INDEX(resultados!$A$2:$ZZ$2614, 1992, MATCH($B$1, resultados!$A$1:$ZZ$1, 0))</f>
        <v/>
      </c>
      <c r="B1998">
        <f>INDEX(resultados!$A$2:$ZZ$2614, 1992, MATCH($B$2, resultados!$A$1:$ZZ$1, 0))</f>
        <v/>
      </c>
      <c r="C1998">
        <f>INDEX(resultados!$A$2:$ZZ$2614, 1992, MATCH($B$3, resultados!$A$1:$ZZ$1, 0))</f>
        <v/>
      </c>
    </row>
    <row r="1999">
      <c r="A1999">
        <f>INDEX(resultados!$A$2:$ZZ$2614, 1993, MATCH($B$1, resultados!$A$1:$ZZ$1, 0))</f>
        <v/>
      </c>
      <c r="B1999">
        <f>INDEX(resultados!$A$2:$ZZ$2614, 1993, MATCH($B$2, resultados!$A$1:$ZZ$1, 0))</f>
        <v/>
      </c>
      <c r="C1999">
        <f>INDEX(resultados!$A$2:$ZZ$2614, 1993, MATCH($B$3, resultados!$A$1:$ZZ$1, 0))</f>
        <v/>
      </c>
    </row>
    <row r="2000">
      <c r="A2000">
        <f>INDEX(resultados!$A$2:$ZZ$2614, 1994, MATCH($B$1, resultados!$A$1:$ZZ$1, 0))</f>
        <v/>
      </c>
      <c r="B2000">
        <f>INDEX(resultados!$A$2:$ZZ$2614, 1994, MATCH($B$2, resultados!$A$1:$ZZ$1, 0))</f>
        <v/>
      </c>
      <c r="C2000">
        <f>INDEX(resultados!$A$2:$ZZ$2614, 1994, MATCH($B$3, resultados!$A$1:$ZZ$1, 0))</f>
        <v/>
      </c>
    </row>
    <row r="2001">
      <c r="A2001">
        <f>INDEX(resultados!$A$2:$ZZ$2614, 1995, MATCH($B$1, resultados!$A$1:$ZZ$1, 0))</f>
        <v/>
      </c>
      <c r="B2001">
        <f>INDEX(resultados!$A$2:$ZZ$2614, 1995, MATCH($B$2, resultados!$A$1:$ZZ$1, 0))</f>
        <v/>
      </c>
      <c r="C2001">
        <f>INDEX(resultados!$A$2:$ZZ$2614, 1995, MATCH($B$3, resultados!$A$1:$ZZ$1, 0))</f>
        <v/>
      </c>
    </row>
    <row r="2002">
      <c r="A2002">
        <f>INDEX(resultados!$A$2:$ZZ$2614, 1996, MATCH($B$1, resultados!$A$1:$ZZ$1, 0))</f>
        <v/>
      </c>
      <c r="B2002">
        <f>INDEX(resultados!$A$2:$ZZ$2614, 1996, MATCH($B$2, resultados!$A$1:$ZZ$1, 0))</f>
        <v/>
      </c>
      <c r="C2002">
        <f>INDEX(resultados!$A$2:$ZZ$2614, 1996, MATCH($B$3, resultados!$A$1:$ZZ$1, 0))</f>
        <v/>
      </c>
    </row>
    <row r="2003">
      <c r="A2003">
        <f>INDEX(resultados!$A$2:$ZZ$2614, 1997, MATCH($B$1, resultados!$A$1:$ZZ$1, 0))</f>
        <v/>
      </c>
      <c r="B2003">
        <f>INDEX(resultados!$A$2:$ZZ$2614, 1997, MATCH($B$2, resultados!$A$1:$ZZ$1, 0))</f>
        <v/>
      </c>
      <c r="C2003">
        <f>INDEX(resultados!$A$2:$ZZ$2614, 1997, MATCH($B$3, resultados!$A$1:$ZZ$1, 0))</f>
        <v/>
      </c>
    </row>
    <row r="2004">
      <c r="A2004">
        <f>INDEX(resultados!$A$2:$ZZ$2614, 1998, MATCH($B$1, resultados!$A$1:$ZZ$1, 0))</f>
        <v/>
      </c>
      <c r="B2004">
        <f>INDEX(resultados!$A$2:$ZZ$2614, 1998, MATCH($B$2, resultados!$A$1:$ZZ$1, 0))</f>
        <v/>
      </c>
      <c r="C2004">
        <f>INDEX(resultados!$A$2:$ZZ$2614, 1998, MATCH($B$3, resultados!$A$1:$ZZ$1, 0))</f>
        <v/>
      </c>
    </row>
    <row r="2005">
      <c r="A2005">
        <f>INDEX(resultados!$A$2:$ZZ$2614, 1999, MATCH($B$1, resultados!$A$1:$ZZ$1, 0))</f>
        <v/>
      </c>
      <c r="B2005">
        <f>INDEX(resultados!$A$2:$ZZ$2614, 1999, MATCH($B$2, resultados!$A$1:$ZZ$1, 0))</f>
        <v/>
      </c>
      <c r="C2005">
        <f>INDEX(resultados!$A$2:$ZZ$2614, 1999, MATCH($B$3, resultados!$A$1:$ZZ$1, 0))</f>
        <v/>
      </c>
    </row>
    <row r="2006">
      <c r="A2006">
        <f>INDEX(resultados!$A$2:$ZZ$2614, 2000, MATCH($B$1, resultados!$A$1:$ZZ$1, 0))</f>
        <v/>
      </c>
      <c r="B2006">
        <f>INDEX(resultados!$A$2:$ZZ$2614, 2000, MATCH($B$2, resultados!$A$1:$ZZ$1, 0))</f>
        <v/>
      </c>
      <c r="C2006">
        <f>INDEX(resultados!$A$2:$ZZ$2614, 2000, MATCH($B$3, resultados!$A$1:$ZZ$1, 0))</f>
        <v/>
      </c>
    </row>
    <row r="2007">
      <c r="A2007">
        <f>INDEX(resultados!$A$2:$ZZ$2614, 2001, MATCH($B$1, resultados!$A$1:$ZZ$1, 0))</f>
        <v/>
      </c>
      <c r="B2007">
        <f>INDEX(resultados!$A$2:$ZZ$2614, 2001, MATCH($B$2, resultados!$A$1:$ZZ$1, 0))</f>
        <v/>
      </c>
      <c r="C2007">
        <f>INDEX(resultados!$A$2:$ZZ$2614, 2001, MATCH($B$3, resultados!$A$1:$ZZ$1, 0))</f>
        <v/>
      </c>
    </row>
    <row r="2008">
      <c r="A2008">
        <f>INDEX(resultados!$A$2:$ZZ$2614, 2002, MATCH($B$1, resultados!$A$1:$ZZ$1, 0))</f>
        <v/>
      </c>
      <c r="B2008">
        <f>INDEX(resultados!$A$2:$ZZ$2614, 2002, MATCH($B$2, resultados!$A$1:$ZZ$1, 0))</f>
        <v/>
      </c>
      <c r="C2008">
        <f>INDEX(resultados!$A$2:$ZZ$2614, 2002, MATCH($B$3, resultados!$A$1:$ZZ$1, 0))</f>
        <v/>
      </c>
    </row>
    <row r="2009">
      <c r="A2009">
        <f>INDEX(resultados!$A$2:$ZZ$2614, 2003, MATCH($B$1, resultados!$A$1:$ZZ$1, 0))</f>
        <v/>
      </c>
      <c r="B2009">
        <f>INDEX(resultados!$A$2:$ZZ$2614, 2003, MATCH($B$2, resultados!$A$1:$ZZ$1, 0))</f>
        <v/>
      </c>
      <c r="C2009">
        <f>INDEX(resultados!$A$2:$ZZ$2614, 2003, MATCH($B$3, resultados!$A$1:$ZZ$1, 0))</f>
        <v/>
      </c>
    </row>
    <row r="2010">
      <c r="A2010">
        <f>INDEX(resultados!$A$2:$ZZ$2614, 2004, MATCH($B$1, resultados!$A$1:$ZZ$1, 0))</f>
        <v/>
      </c>
      <c r="B2010">
        <f>INDEX(resultados!$A$2:$ZZ$2614, 2004, MATCH($B$2, resultados!$A$1:$ZZ$1, 0))</f>
        <v/>
      </c>
      <c r="C2010">
        <f>INDEX(resultados!$A$2:$ZZ$2614, 2004, MATCH($B$3, resultados!$A$1:$ZZ$1, 0))</f>
        <v/>
      </c>
    </row>
    <row r="2011">
      <c r="A2011">
        <f>INDEX(resultados!$A$2:$ZZ$2614, 2005, MATCH($B$1, resultados!$A$1:$ZZ$1, 0))</f>
        <v/>
      </c>
      <c r="B2011">
        <f>INDEX(resultados!$A$2:$ZZ$2614, 2005, MATCH($B$2, resultados!$A$1:$ZZ$1, 0))</f>
        <v/>
      </c>
      <c r="C2011">
        <f>INDEX(resultados!$A$2:$ZZ$2614, 2005, MATCH($B$3, resultados!$A$1:$ZZ$1, 0))</f>
        <v/>
      </c>
    </row>
    <row r="2012">
      <c r="A2012">
        <f>INDEX(resultados!$A$2:$ZZ$2614, 2006, MATCH($B$1, resultados!$A$1:$ZZ$1, 0))</f>
        <v/>
      </c>
      <c r="B2012">
        <f>INDEX(resultados!$A$2:$ZZ$2614, 2006, MATCH($B$2, resultados!$A$1:$ZZ$1, 0))</f>
        <v/>
      </c>
      <c r="C2012">
        <f>INDEX(resultados!$A$2:$ZZ$2614, 2006, MATCH($B$3, resultados!$A$1:$ZZ$1, 0))</f>
        <v/>
      </c>
    </row>
    <row r="2013">
      <c r="A2013">
        <f>INDEX(resultados!$A$2:$ZZ$2614, 2007, MATCH($B$1, resultados!$A$1:$ZZ$1, 0))</f>
        <v/>
      </c>
      <c r="B2013">
        <f>INDEX(resultados!$A$2:$ZZ$2614, 2007, MATCH($B$2, resultados!$A$1:$ZZ$1, 0))</f>
        <v/>
      </c>
      <c r="C2013">
        <f>INDEX(resultados!$A$2:$ZZ$2614, 2007, MATCH($B$3, resultados!$A$1:$ZZ$1, 0))</f>
        <v/>
      </c>
    </row>
    <row r="2014">
      <c r="A2014">
        <f>INDEX(resultados!$A$2:$ZZ$2614, 2008, MATCH($B$1, resultados!$A$1:$ZZ$1, 0))</f>
        <v/>
      </c>
      <c r="B2014">
        <f>INDEX(resultados!$A$2:$ZZ$2614, 2008, MATCH($B$2, resultados!$A$1:$ZZ$1, 0))</f>
        <v/>
      </c>
      <c r="C2014">
        <f>INDEX(resultados!$A$2:$ZZ$2614, 2008, MATCH($B$3, resultados!$A$1:$ZZ$1, 0))</f>
        <v/>
      </c>
    </row>
    <row r="2015">
      <c r="A2015">
        <f>INDEX(resultados!$A$2:$ZZ$2614, 2009, MATCH($B$1, resultados!$A$1:$ZZ$1, 0))</f>
        <v/>
      </c>
      <c r="B2015">
        <f>INDEX(resultados!$A$2:$ZZ$2614, 2009, MATCH($B$2, resultados!$A$1:$ZZ$1, 0))</f>
        <v/>
      </c>
      <c r="C2015">
        <f>INDEX(resultados!$A$2:$ZZ$2614, 2009, MATCH($B$3, resultados!$A$1:$ZZ$1, 0))</f>
        <v/>
      </c>
    </row>
    <row r="2016">
      <c r="A2016">
        <f>INDEX(resultados!$A$2:$ZZ$2614, 2010, MATCH($B$1, resultados!$A$1:$ZZ$1, 0))</f>
        <v/>
      </c>
      <c r="B2016">
        <f>INDEX(resultados!$A$2:$ZZ$2614, 2010, MATCH($B$2, resultados!$A$1:$ZZ$1, 0))</f>
        <v/>
      </c>
      <c r="C2016">
        <f>INDEX(resultados!$A$2:$ZZ$2614, 2010, MATCH($B$3, resultados!$A$1:$ZZ$1, 0))</f>
        <v/>
      </c>
    </row>
    <row r="2017">
      <c r="A2017">
        <f>INDEX(resultados!$A$2:$ZZ$2614, 2011, MATCH($B$1, resultados!$A$1:$ZZ$1, 0))</f>
        <v/>
      </c>
      <c r="B2017">
        <f>INDEX(resultados!$A$2:$ZZ$2614, 2011, MATCH($B$2, resultados!$A$1:$ZZ$1, 0))</f>
        <v/>
      </c>
      <c r="C2017">
        <f>INDEX(resultados!$A$2:$ZZ$2614, 2011, MATCH($B$3, resultados!$A$1:$ZZ$1, 0))</f>
        <v/>
      </c>
    </row>
    <row r="2018">
      <c r="A2018">
        <f>INDEX(resultados!$A$2:$ZZ$2614, 2012, MATCH($B$1, resultados!$A$1:$ZZ$1, 0))</f>
        <v/>
      </c>
      <c r="B2018">
        <f>INDEX(resultados!$A$2:$ZZ$2614, 2012, MATCH($B$2, resultados!$A$1:$ZZ$1, 0))</f>
        <v/>
      </c>
      <c r="C2018">
        <f>INDEX(resultados!$A$2:$ZZ$2614, 2012, MATCH($B$3, resultados!$A$1:$ZZ$1, 0))</f>
        <v/>
      </c>
    </row>
    <row r="2019">
      <c r="A2019">
        <f>INDEX(resultados!$A$2:$ZZ$2614, 2013, MATCH($B$1, resultados!$A$1:$ZZ$1, 0))</f>
        <v/>
      </c>
      <c r="B2019">
        <f>INDEX(resultados!$A$2:$ZZ$2614, 2013, MATCH($B$2, resultados!$A$1:$ZZ$1, 0))</f>
        <v/>
      </c>
      <c r="C2019">
        <f>INDEX(resultados!$A$2:$ZZ$2614, 2013, MATCH($B$3, resultados!$A$1:$ZZ$1, 0))</f>
        <v/>
      </c>
    </row>
    <row r="2020">
      <c r="A2020">
        <f>INDEX(resultados!$A$2:$ZZ$2614, 2014, MATCH($B$1, resultados!$A$1:$ZZ$1, 0))</f>
        <v/>
      </c>
      <c r="B2020">
        <f>INDEX(resultados!$A$2:$ZZ$2614, 2014, MATCH($B$2, resultados!$A$1:$ZZ$1, 0))</f>
        <v/>
      </c>
      <c r="C2020">
        <f>INDEX(resultados!$A$2:$ZZ$2614, 2014, MATCH($B$3, resultados!$A$1:$ZZ$1, 0))</f>
        <v/>
      </c>
    </row>
    <row r="2021">
      <c r="A2021">
        <f>INDEX(resultados!$A$2:$ZZ$2614, 2015, MATCH($B$1, resultados!$A$1:$ZZ$1, 0))</f>
        <v/>
      </c>
      <c r="B2021">
        <f>INDEX(resultados!$A$2:$ZZ$2614, 2015, MATCH($B$2, resultados!$A$1:$ZZ$1, 0))</f>
        <v/>
      </c>
      <c r="C2021">
        <f>INDEX(resultados!$A$2:$ZZ$2614, 2015, MATCH($B$3, resultados!$A$1:$ZZ$1, 0))</f>
        <v/>
      </c>
    </row>
    <row r="2022">
      <c r="A2022">
        <f>INDEX(resultados!$A$2:$ZZ$2614, 2016, MATCH($B$1, resultados!$A$1:$ZZ$1, 0))</f>
        <v/>
      </c>
      <c r="B2022">
        <f>INDEX(resultados!$A$2:$ZZ$2614, 2016, MATCH($B$2, resultados!$A$1:$ZZ$1, 0))</f>
        <v/>
      </c>
      <c r="C2022">
        <f>INDEX(resultados!$A$2:$ZZ$2614, 2016, MATCH($B$3, resultados!$A$1:$ZZ$1, 0))</f>
        <v/>
      </c>
    </row>
    <row r="2023">
      <c r="A2023">
        <f>INDEX(resultados!$A$2:$ZZ$2614, 2017, MATCH($B$1, resultados!$A$1:$ZZ$1, 0))</f>
        <v/>
      </c>
      <c r="B2023">
        <f>INDEX(resultados!$A$2:$ZZ$2614, 2017, MATCH($B$2, resultados!$A$1:$ZZ$1, 0))</f>
        <v/>
      </c>
      <c r="C2023">
        <f>INDEX(resultados!$A$2:$ZZ$2614, 2017, MATCH($B$3, resultados!$A$1:$ZZ$1, 0))</f>
        <v/>
      </c>
    </row>
    <row r="2024">
      <c r="A2024">
        <f>INDEX(resultados!$A$2:$ZZ$2614, 2018, MATCH($B$1, resultados!$A$1:$ZZ$1, 0))</f>
        <v/>
      </c>
      <c r="B2024">
        <f>INDEX(resultados!$A$2:$ZZ$2614, 2018, MATCH($B$2, resultados!$A$1:$ZZ$1, 0))</f>
        <v/>
      </c>
      <c r="C2024">
        <f>INDEX(resultados!$A$2:$ZZ$2614, 2018, MATCH($B$3, resultados!$A$1:$ZZ$1, 0))</f>
        <v/>
      </c>
    </row>
    <row r="2025">
      <c r="A2025">
        <f>INDEX(resultados!$A$2:$ZZ$2614, 2019, MATCH($B$1, resultados!$A$1:$ZZ$1, 0))</f>
        <v/>
      </c>
      <c r="B2025">
        <f>INDEX(resultados!$A$2:$ZZ$2614, 2019, MATCH($B$2, resultados!$A$1:$ZZ$1, 0))</f>
        <v/>
      </c>
      <c r="C2025">
        <f>INDEX(resultados!$A$2:$ZZ$2614, 2019, MATCH($B$3, resultados!$A$1:$ZZ$1, 0))</f>
        <v/>
      </c>
    </row>
    <row r="2026">
      <c r="A2026">
        <f>INDEX(resultados!$A$2:$ZZ$2614, 2020, MATCH($B$1, resultados!$A$1:$ZZ$1, 0))</f>
        <v/>
      </c>
      <c r="B2026">
        <f>INDEX(resultados!$A$2:$ZZ$2614, 2020, MATCH($B$2, resultados!$A$1:$ZZ$1, 0))</f>
        <v/>
      </c>
      <c r="C2026">
        <f>INDEX(resultados!$A$2:$ZZ$2614, 2020, MATCH($B$3, resultados!$A$1:$ZZ$1, 0))</f>
        <v/>
      </c>
    </row>
    <row r="2027">
      <c r="A2027">
        <f>INDEX(resultados!$A$2:$ZZ$2614, 2021, MATCH($B$1, resultados!$A$1:$ZZ$1, 0))</f>
        <v/>
      </c>
      <c r="B2027">
        <f>INDEX(resultados!$A$2:$ZZ$2614, 2021, MATCH($B$2, resultados!$A$1:$ZZ$1, 0))</f>
        <v/>
      </c>
      <c r="C2027">
        <f>INDEX(resultados!$A$2:$ZZ$2614, 2021, MATCH($B$3, resultados!$A$1:$ZZ$1, 0))</f>
        <v/>
      </c>
    </row>
    <row r="2028">
      <c r="A2028">
        <f>INDEX(resultados!$A$2:$ZZ$2614, 2022, MATCH($B$1, resultados!$A$1:$ZZ$1, 0))</f>
        <v/>
      </c>
      <c r="B2028">
        <f>INDEX(resultados!$A$2:$ZZ$2614, 2022, MATCH($B$2, resultados!$A$1:$ZZ$1, 0))</f>
        <v/>
      </c>
      <c r="C2028">
        <f>INDEX(resultados!$A$2:$ZZ$2614, 2022, MATCH($B$3, resultados!$A$1:$ZZ$1, 0))</f>
        <v/>
      </c>
    </row>
    <row r="2029">
      <c r="A2029">
        <f>INDEX(resultados!$A$2:$ZZ$2614, 2023, MATCH($B$1, resultados!$A$1:$ZZ$1, 0))</f>
        <v/>
      </c>
      <c r="B2029">
        <f>INDEX(resultados!$A$2:$ZZ$2614, 2023, MATCH($B$2, resultados!$A$1:$ZZ$1, 0))</f>
        <v/>
      </c>
      <c r="C2029">
        <f>INDEX(resultados!$A$2:$ZZ$2614, 2023, MATCH($B$3, resultados!$A$1:$ZZ$1, 0))</f>
        <v/>
      </c>
    </row>
    <row r="2030">
      <c r="A2030">
        <f>INDEX(resultados!$A$2:$ZZ$2614, 2024, MATCH($B$1, resultados!$A$1:$ZZ$1, 0))</f>
        <v/>
      </c>
      <c r="B2030">
        <f>INDEX(resultados!$A$2:$ZZ$2614, 2024, MATCH($B$2, resultados!$A$1:$ZZ$1, 0))</f>
        <v/>
      </c>
      <c r="C2030">
        <f>INDEX(resultados!$A$2:$ZZ$2614, 2024, MATCH($B$3, resultados!$A$1:$ZZ$1, 0))</f>
        <v/>
      </c>
    </row>
    <row r="2031">
      <c r="A2031">
        <f>INDEX(resultados!$A$2:$ZZ$2614, 2025, MATCH($B$1, resultados!$A$1:$ZZ$1, 0))</f>
        <v/>
      </c>
      <c r="B2031">
        <f>INDEX(resultados!$A$2:$ZZ$2614, 2025, MATCH($B$2, resultados!$A$1:$ZZ$1, 0))</f>
        <v/>
      </c>
      <c r="C2031">
        <f>INDEX(resultados!$A$2:$ZZ$2614, 2025, MATCH($B$3, resultados!$A$1:$ZZ$1, 0))</f>
        <v/>
      </c>
    </row>
    <row r="2032">
      <c r="A2032">
        <f>INDEX(resultados!$A$2:$ZZ$2614, 2026, MATCH($B$1, resultados!$A$1:$ZZ$1, 0))</f>
        <v/>
      </c>
      <c r="B2032">
        <f>INDEX(resultados!$A$2:$ZZ$2614, 2026, MATCH($B$2, resultados!$A$1:$ZZ$1, 0))</f>
        <v/>
      </c>
      <c r="C2032">
        <f>INDEX(resultados!$A$2:$ZZ$2614, 2026, MATCH($B$3, resultados!$A$1:$ZZ$1, 0))</f>
        <v/>
      </c>
    </row>
    <row r="2033">
      <c r="A2033">
        <f>INDEX(resultados!$A$2:$ZZ$2614, 2027, MATCH($B$1, resultados!$A$1:$ZZ$1, 0))</f>
        <v/>
      </c>
      <c r="B2033">
        <f>INDEX(resultados!$A$2:$ZZ$2614, 2027, MATCH($B$2, resultados!$A$1:$ZZ$1, 0))</f>
        <v/>
      </c>
      <c r="C2033">
        <f>INDEX(resultados!$A$2:$ZZ$2614, 2027, MATCH($B$3, resultados!$A$1:$ZZ$1, 0))</f>
        <v/>
      </c>
    </row>
    <row r="2034">
      <c r="A2034">
        <f>INDEX(resultados!$A$2:$ZZ$2614, 2028, MATCH($B$1, resultados!$A$1:$ZZ$1, 0))</f>
        <v/>
      </c>
      <c r="B2034">
        <f>INDEX(resultados!$A$2:$ZZ$2614, 2028, MATCH($B$2, resultados!$A$1:$ZZ$1, 0))</f>
        <v/>
      </c>
      <c r="C2034">
        <f>INDEX(resultados!$A$2:$ZZ$2614, 2028, MATCH($B$3, resultados!$A$1:$ZZ$1, 0))</f>
        <v/>
      </c>
    </row>
    <row r="2035">
      <c r="A2035">
        <f>INDEX(resultados!$A$2:$ZZ$2614, 2029, MATCH($B$1, resultados!$A$1:$ZZ$1, 0))</f>
        <v/>
      </c>
      <c r="B2035">
        <f>INDEX(resultados!$A$2:$ZZ$2614, 2029, MATCH($B$2, resultados!$A$1:$ZZ$1, 0))</f>
        <v/>
      </c>
      <c r="C2035">
        <f>INDEX(resultados!$A$2:$ZZ$2614, 2029, MATCH($B$3, resultados!$A$1:$ZZ$1, 0))</f>
        <v/>
      </c>
    </row>
    <row r="2036">
      <c r="A2036">
        <f>INDEX(resultados!$A$2:$ZZ$2614, 2030, MATCH($B$1, resultados!$A$1:$ZZ$1, 0))</f>
        <v/>
      </c>
      <c r="B2036">
        <f>INDEX(resultados!$A$2:$ZZ$2614, 2030, MATCH($B$2, resultados!$A$1:$ZZ$1, 0))</f>
        <v/>
      </c>
      <c r="C2036">
        <f>INDEX(resultados!$A$2:$ZZ$2614, 2030, MATCH($B$3, resultados!$A$1:$ZZ$1, 0))</f>
        <v/>
      </c>
    </row>
    <row r="2037">
      <c r="A2037">
        <f>INDEX(resultados!$A$2:$ZZ$2614, 2031, MATCH($B$1, resultados!$A$1:$ZZ$1, 0))</f>
        <v/>
      </c>
      <c r="B2037">
        <f>INDEX(resultados!$A$2:$ZZ$2614, 2031, MATCH($B$2, resultados!$A$1:$ZZ$1, 0))</f>
        <v/>
      </c>
      <c r="C2037">
        <f>INDEX(resultados!$A$2:$ZZ$2614, 2031, MATCH($B$3, resultados!$A$1:$ZZ$1, 0))</f>
        <v/>
      </c>
    </row>
    <row r="2038">
      <c r="A2038">
        <f>INDEX(resultados!$A$2:$ZZ$2614, 2032, MATCH($B$1, resultados!$A$1:$ZZ$1, 0))</f>
        <v/>
      </c>
      <c r="B2038">
        <f>INDEX(resultados!$A$2:$ZZ$2614, 2032, MATCH($B$2, resultados!$A$1:$ZZ$1, 0))</f>
        <v/>
      </c>
      <c r="C2038">
        <f>INDEX(resultados!$A$2:$ZZ$2614, 2032, MATCH($B$3, resultados!$A$1:$ZZ$1, 0))</f>
        <v/>
      </c>
    </row>
    <row r="2039">
      <c r="A2039">
        <f>INDEX(resultados!$A$2:$ZZ$2614, 2033, MATCH($B$1, resultados!$A$1:$ZZ$1, 0))</f>
        <v/>
      </c>
      <c r="B2039">
        <f>INDEX(resultados!$A$2:$ZZ$2614, 2033, MATCH($B$2, resultados!$A$1:$ZZ$1, 0))</f>
        <v/>
      </c>
      <c r="C2039">
        <f>INDEX(resultados!$A$2:$ZZ$2614, 2033, MATCH($B$3, resultados!$A$1:$ZZ$1, 0))</f>
        <v/>
      </c>
    </row>
    <row r="2040">
      <c r="A2040">
        <f>INDEX(resultados!$A$2:$ZZ$2614, 2034, MATCH($B$1, resultados!$A$1:$ZZ$1, 0))</f>
        <v/>
      </c>
      <c r="B2040">
        <f>INDEX(resultados!$A$2:$ZZ$2614, 2034, MATCH($B$2, resultados!$A$1:$ZZ$1, 0))</f>
        <v/>
      </c>
      <c r="C2040">
        <f>INDEX(resultados!$A$2:$ZZ$2614, 2034, MATCH($B$3, resultados!$A$1:$ZZ$1, 0))</f>
        <v/>
      </c>
    </row>
    <row r="2041">
      <c r="A2041">
        <f>INDEX(resultados!$A$2:$ZZ$2614, 2035, MATCH($B$1, resultados!$A$1:$ZZ$1, 0))</f>
        <v/>
      </c>
      <c r="B2041">
        <f>INDEX(resultados!$A$2:$ZZ$2614, 2035, MATCH($B$2, resultados!$A$1:$ZZ$1, 0))</f>
        <v/>
      </c>
      <c r="C2041">
        <f>INDEX(resultados!$A$2:$ZZ$2614, 2035, MATCH($B$3, resultados!$A$1:$ZZ$1, 0))</f>
        <v/>
      </c>
    </row>
    <row r="2042">
      <c r="A2042">
        <f>INDEX(resultados!$A$2:$ZZ$2614, 2036, MATCH($B$1, resultados!$A$1:$ZZ$1, 0))</f>
        <v/>
      </c>
      <c r="B2042">
        <f>INDEX(resultados!$A$2:$ZZ$2614, 2036, MATCH($B$2, resultados!$A$1:$ZZ$1, 0))</f>
        <v/>
      </c>
      <c r="C2042">
        <f>INDEX(resultados!$A$2:$ZZ$2614, 2036, MATCH($B$3, resultados!$A$1:$ZZ$1, 0))</f>
        <v/>
      </c>
    </row>
    <row r="2043">
      <c r="A2043">
        <f>INDEX(resultados!$A$2:$ZZ$2614, 2037, MATCH($B$1, resultados!$A$1:$ZZ$1, 0))</f>
        <v/>
      </c>
      <c r="B2043">
        <f>INDEX(resultados!$A$2:$ZZ$2614, 2037, MATCH($B$2, resultados!$A$1:$ZZ$1, 0))</f>
        <v/>
      </c>
      <c r="C2043">
        <f>INDEX(resultados!$A$2:$ZZ$2614, 2037, MATCH($B$3, resultados!$A$1:$ZZ$1, 0))</f>
        <v/>
      </c>
    </row>
    <row r="2044">
      <c r="A2044">
        <f>INDEX(resultados!$A$2:$ZZ$2614, 2038, MATCH($B$1, resultados!$A$1:$ZZ$1, 0))</f>
        <v/>
      </c>
      <c r="B2044">
        <f>INDEX(resultados!$A$2:$ZZ$2614, 2038, MATCH($B$2, resultados!$A$1:$ZZ$1, 0))</f>
        <v/>
      </c>
      <c r="C2044">
        <f>INDEX(resultados!$A$2:$ZZ$2614, 2038, MATCH($B$3, resultados!$A$1:$ZZ$1, 0))</f>
        <v/>
      </c>
    </row>
    <row r="2045">
      <c r="A2045">
        <f>INDEX(resultados!$A$2:$ZZ$2614, 2039, MATCH($B$1, resultados!$A$1:$ZZ$1, 0))</f>
        <v/>
      </c>
      <c r="B2045">
        <f>INDEX(resultados!$A$2:$ZZ$2614, 2039, MATCH($B$2, resultados!$A$1:$ZZ$1, 0))</f>
        <v/>
      </c>
      <c r="C2045">
        <f>INDEX(resultados!$A$2:$ZZ$2614, 2039, MATCH($B$3, resultados!$A$1:$ZZ$1, 0))</f>
        <v/>
      </c>
    </row>
    <row r="2046">
      <c r="A2046">
        <f>INDEX(resultados!$A$2:$ZZ$2614, 2040, MATCH($B$1, resultados!$A$1:$ZZ$1, 0))</f>
        <v/>
      </c>
      <c r="B2046">
        <f>INDEX(resultados!$A$2:$ZZ$2614, 2040, MATCH($B$2, resultados!$A$1:$ZZ$1, 0))</f>
        <v/>
      </c>
      <c r="C2046">
        <f>INDEX(resultados!$A$2:$ZZ$2614, 2040, MATCH($B$3, resultados!$A$1:$ZZ$1, 0))</f>
        <v/>
      </c>
    </row>
    <row r="2047">
      <c r="A2047">
        <f>INDEX(resultados!$A$2:$ZZ$2614, 2041, MATCH($B$1, resultados!$A$1:$ZZ$1, 0))</f>
        <v/>
      </c>
      <c r="B2047">
        <f>INDEX(resultados!$A$2:$ZZ$2614, 2041, MATCH($B$2, resultados!$A$1:$ZZ$1, 0))</f>
        <v/>
      </c>
      <c r="C2047">
        <f>INDEX(resultados!$A$2:$ZZ$2614, 2041, MATCH($B$3, resultados!$A$1:$ZZ$1, 0))</f>
        <v/>
      </c>
    </row>
    <row r="2048">
      <c r="A2048">
        <f>INDEX(resultados!$A$2:$ZZ$2614, 2042, MATCH($B$1, resultados!$A$1:$ZZ$1, 0))</f>
        <v/>
      </c>
      <c r="B2048">
        <f>INDEX(resultados!$A$2:$ZZ$2614, 2042, MATCH($B$2, resultados!$A$1:$ZZ$1, 0))</f>
        <v/>
      </c>
      <c r="C2048">
        <f>INDEX(resultados!$A$2:$ZZ$2614, 2042, MATCH($B$3, resultados!$A$1:$ZZ$1, 0))</f>
        <v/>
      </c>
    </row>
    <row r="2049">
      <c r="A2049">
        <f>INDEX(resultados!$A$2:$ZZ$2614, 2043, MATCH($B$1, resultados!$A$1:$ZZ$1, 0))</f>
        <v/>
      </c>
      <c r="B2049">
        <f>INDEX(resultados!$A$2:$ZZ$2614, 2043, MATCH($B$2, resultados!$A$1:$ZZ$1, 0))</f>
        <v/>
      </c>
      <c r="C2049">
        <f>INDEX(resultados!$A$2:$ZZ$2614, 2043, MATCH($B$3, resultados!$A$1:$ZZ$1, 0))</f>
        <v/>
      </c>
    </row>
    <row r="2050">
      <c r="A2050">
        <f>INDEX(resultados!$A$2:$ZZ$2614, 2044, MATCH($B$1, resultados!$A$1:$ZZ$1, 0))</f>
        <v/>
      </c>
      <c r="B2050">
        <f>INDEX(resultados!$A$2:$ZZ$2614, 2044, MATCH($B$2, resultados!$A$1:$ZZ$1, 0))</f>
        <v/>
      </c>
      <c r="C2050">
        <f>INDEX(resultados!$A$2:$ZZ$2614, 2044, MATCH($B$3, resultados!$A$1:$ZZ$1, 0))</f>
        <v/>
      </c>
    </row>
    <row r="2051">
      <c r="A2051">
        <f>INDEX(resultados!$A$2:$ZZ$2614, 2045, MATCH($B$1, resultados!$A$1:$ZZ$1, 0))</f>
        <v/>
      </c>
      <c r="B2051">
        <f>INDEX(resultados!$A$2:$ZZ$2614, 2045, MATCH($B$2, resultados!$A$1:$ZZ$1, 0))</f>
        <v/>
      </c>
      <c r="C2051">
        <f>INDEX(resultados!$A$2:$ZZ$2614, 2045, MATCH($B$3, resultados!$A$1:$ZZ$1, 0))</f>
        <v/>
      </c>
    </row>
    <row r="2052">
      <c r="A2052">
        <f>INDEX(resultados!$A$2:$ZZ$2614, 2046, MATCH($B$1, resultados!$A$1:$ZZ$1, 0))</f>
        <v/>
      </c>
      <c r="B2052">
        <f>INDEX(resultados!$A$2:$ZZ$2614, 2046, MATCH($B$2, resultados!$A$1:$ZZ$1, 0))</f>
        <v/>
      </c>
      <c r="C2052">
        <f>INDEX(resultados!$A$2:$ZZ$2614, 2046, MATCH($B$3, resultados!$A$1:$ZZ$1, 0))</f>
        <v/>
      </c>
    </row>
    <row r="2053">
      <c r="A2053">
        <f>INDEX(resultados!$A$2:$ZZ$2614, 2047, MATCH($B$1, resultados!$A$1:$ZZ$1, 0))</f>
        <v/>
      </c>
      <c r="B2053">
        <f>INDEX(resultados!$A$2:$ZZ$2614, 2047, MATCH($B$2, resultados!$A$1:$ZZ$1, 0))</f>
        <v/>
      </c>
      <c r="C2053">
        <f>INDEX(resultados!$A$2:$ZZ$2614, 2047, MATCH($B$3, resultados!$A$1:$ZZ$1, 0))</f>
        <v/>
      </c>
    </row>
    <row r="2054">
      <c r="A2054">
        <f>INDEX(resultados!$A$2:$ZZ$2614, 2048, MATCH($B$1, resultados!$A$1:$ZZ$1, 0))</f>
        <v/>
      </c>
      <c r="B2054">
        <f>INDEX(resultados!$A$2:$ZZ$2614, 2048, MATCH($B$2, resultados!$A$1:$ZZ$1, 0))</f>
        <v/>
      </c>
      <c r="C2054">
        <f>INDEX(resultados!$A$2:$ZZ$2614, 2048, MATCH($B$3, resultados!$A$1:$ZZ$1, 0))</f>
        <v/>
      </c>
    </row>
    <row r="2055">
      <c r="A2055">
        <f>INDEX(resultados!$A$2:$ZZ$2614, 2049, MATCH($B$1, resultados!$A$1:$ZZ$1, 0))</f>
        <v/>
      </c>
      <c r="B2055">
        <f>INDEX(resultados!$A$2:$ZZ$2614, 2049, MATCH($B$2, resultados!$A$1:$ZZ$1, 0))</f>
        <v/>
      </c>
      <c r="C2055">
        <f>INDEX(resultados!$A$2:$ZZ$2614, 2049, MATCH($B$3, resultados!$A$1:$ZZ$1, 0))</f>
        <v/>
      </c>
    </row>
    <row r="2056">
      <c r="A2056">
        <f>INDEX(resultados!$A$2:$ZZ$2614, 2050, MATCH($B$1, resultados!$A$1:$ZZ$1, 0))</f>
        <v/>
      </c>
      <c r="B2056">
        <f>INDEX(resultados!$A$2:$ZZ$2614, 2050, MATCH($B$2, resultados!$A$1:$ZZ$1, 0))</f>
        <v/>
      </c>
      <c r="C2056">
        <f>INDEX(resultados!$A$2:$ZZ$2614, 2050, MATCH($B$3, resultados!$A$1:$ZZ$1, 0))</f>
        <v/>
      </c>
    </row>
    <row r="2057">
      <c r="A2057">
        <f>INDEX(resultados!$A$2:$ZZ$2614, 2051, MATCH($B$1, resultados!$A$1:$ZZ$1, 0))</f>
        <v/>
      </c>
      <c r="B2057">
        <f>INDEX(resultados!$A$2:$ZZ$2614, 2051, MATCH($B$2, resultados!$A$1:$ZZ$1, 0))</f>
        <v/>
      </c>
      <c r="C2057">
        <f>INDEX(resultados!$A$2:$ZZ$2614, 2051, MATCH($B$3, resultados!$A$1:$ZZ$1, 0))</f>
        <v/>
      </c>
    </row>
    <row r="2058">
      <c r="A2058">
        <f>INDEX(resultados!$A$2:$ZZ$2614, 2052, MATCH($B$1, resultados!$A$1:$ZZ$1, 0))</f>
        <v/>
      </c>
      <c r="B2058">
        <f>INDEX(resultados!$A$2:$ZZ$2614, 2052, MATCH($B$2, resultados!$A$1:$ZZ$1, 0))</f>
        <v/>
      </c>
      <c r="C2058">
        <f>INDEX(resultados!$A$2:$ZZ$2614, 2052, MATCH($B$3, resultados!$A$1:$ZZ$1, 0))</f>
        <v/>
      </c>
    </row>
    <row r="2059">
      <c r="A2059">
        <f>INDEX(resultados!$A$2:$ZZ$2614, 2053, MATCH($B$1, resultados!$A$1:$ZZ$1, 0))</f>
        <v/>
      </c>
      <c r="B2059">
        <f>INDEX(resultados!$A$2:$ZZ$2614, 2053, MATCH($B$2, resultados!$A$1:$ZZ$1, 0))</f>
        <v/>
      </c>
      <c r="C2059">
        <f>INDEX(resultados!$A$2:$ZZ$2614, 2053, MATCH($B$3, resultados!$A$1:$ZZ$1, 0))</f>
        <v/>
      </c>
    </row>
    <row r="2060">
      <c r="A2060">
        <f>INDEX(resultados!$A$2:$ZZ$2614, 2054, MATCH($B$1, resultados!$A$1:$ZZ$1, 0))</f>
        <v/>
      </c>
      <c r="B2060">
        <f>INDEX(resultados!$A$2:$ZZ$2614, 2054, MATCH($B$2, resultados!$A$1:$ZZ$1, 0))</f>
        <v/>
      </c>
      <c r="C2060">
        <f>INDEX(resultados!$A$2:$ZZ$2614, 2054, MATCH($B$3, resultados!$A$1:$ZZ$1, 0))</f>
        <v/>
      </c>
    </row>
    <row r="2061">
      <c r="A2061">
        <f>INDEX(resultados!$A$2:$ZZ$2614, 2055, MATCH($B$1, resultados!$A$1:$ZZ$1, 0))</f>
        <v/>
      </c>
      <c r="B2061">
        <f>INDEX(resultados!$A$2:$ZZ$2614, 2055, MATCH($B$2, resultados!$A$1:$ZZ$1, 0))</f>
        <v/>
      </c>
      <c r="C2061">
        <f>INDEX(resultados!$A$2:$ZZ$2614, 2055, MATCH($B$3, resultados!$A$1:$ZZ$1, 0))</f>
        <v/>
      </c>
    </row>
    <row r="2062">
      <c r="A2062">
        <f>INDEX(resultados!$A$2:$ZZ$2614, 2056, MATCH($B$1, resultados!$A$1:$ZZ$1, 0))</f>
        <v/>
      </c>
      <c r="B2062">
        <f>INDEX(resultados!$A$2:$ZZ$2614, 2056, MATCH($B$2, resultados!$A$1:$ZZ$1, 0))</f>
        <v/>
      </c>
      <c r="C2062">
        <f>INDEX(resultados!$A$2:$ZZ$2614, 2056, MATCH($B$3, resultados!$A$1:$ZZ$1, 0))</f>
        <v/>
      </c>
    </row>
    <row r="2063">
      <c r="A2063">
        <f>INDEX(resultados!$A$2:$ZZ$2614, 2057, MATCH($B$1, resultados!$A$1:$ZZ$1, 0))</f>
        <v/>
      </c>
      <c r="B2063">
        <f>INDEX(resultados!$A$2:$ZZ$2614, 2057, MATCH($B$2, resultados!$A$1:$ZZ$1, 0))</f>
        <v/>
      </c>
      <c r="C2063">
        <f>INDEX(resultados!$A$2:$ZZ$2614, 2057, MATCH($B$3, resultados!$A$1:$ZZ$1, 0))</f>
        <v/>
      </c>
    </row>
    <row r="2064">
      <c r="A2064">
        <f>INDEX(resultados!$A$2:$ZZ$2614, 2058, MATCH($B$1, resultados!$A$1:$ZZ$1, 0))</f>
        <v/>
      </c>
      <c r="B2064">
        <f>INDEX(resultados!$A$2:$ZZ$2614, 2058, MATCH($B$2, resultados!$A$1:$ZZ$1, 0))</f>
        <v/>
      </c>
      <c r="C2064">
        <f>INDEX(resultados!$A$2:$ZZ$2614, 2058, MATCH($B$3, resultados!$A$1:$ZZ$1, 0))</f>
        <v/>
      </c>
    </row>
    <row r="2065">
      <c r="A2065">
        <f>INDEX(resultados!$A$2:$ZZ$2614, 2059, MATCH($B$1, resultados!$A$1:$ZZ$1, 0))</f>
        <v/>
      </c>
      <c r="B2065">
        <f>INDEX(resultados!$A$2:$ZZ$2614, 2059, MATCH($B$2, resultados!$A$1:$ZZ$1, 0))</f>
        <v/>
      </c>
      <c r="C2065">
        <f>INDEX(resultados!$A$2:$ZZ$2614, 2059, MATCH($B$3, resultados!$A$1:$ZZ$1, 0))</f>
        <v/>
      </c>
    </row>
    <row r="2066">
      <c r="A2066">
        <f>INDEX(resultados!$A$2:$ZZ$2614, 2060, MATCH($B$1, resultados!$A$1:$ZZ$1, 0))</f>
        <v/>
      </c>
      <c r="B2066">
        <f>INDEX(resultados!$A$2:$ZZ$2614, 2060, MATCH($B$2, resultados!$A$1:$ZZ$1, 0))</f>
        <v/>
      </c>
      <c r="C2066">
        <f>INDEX(resultados!$A$2:$ZZ$2614, 2060, MATCH($B$3, resultados!$A$1:$ZZ$1, 0))</f>
        <v/>
      </c>
    </row>
    <row r="2067">
      <c r="A2067">
        <f>INDEX(resultados!$A$2:$ZZ$2614, 2061, MATCH($B$1, resultados!$A$1:$ZZ$1, 0))</f>
        <v/>
      </c>
      <c r="B2067">
        <f>INDEX(resultados!$A$2:$ZZ$2614, 2061, MATCH($B$2, resultados!$A$1:$ZZ$1, 0))</f>
        <v/>
      </c>
      <c r="C2067">
        <f>INDEX(resultados!$A$2:$ZZ$2614, 2061, MATCH($B$3, resultados!$A$1:$ZZ$1, 0))</f>
        <v/>
      </c>
    </row>
    <row r="2068">
      <c r="A2068">
        <f>INDEX(resultados!$A$2:$ZZ$2614, 2062, MATCH($B$1, resultados!$A$1:$ZZ$1, 0))</f>
        <v/>
      </c>
      <c r="B2068">
        <f>INDEX(resultados!$A$2:$ZZ$2614, 2062, MATCH($B$2, resultados!$A$1:$ZZ$1, 0))</f>
        <v/>
      </c>
      <c r="C2068">
        <f>INDEX(resultados!$A$2:$ZZ$2614, 2062, MATCH($B$3, resultados!$A$1:$ZZ$1, 0))</f>
        <v/>
      </c>
    </row>
    <row r="2069">
      <c r="A2069">
        <f>INDEX(resultados!$A$2:$ZZ$2614, 2063, MATCH($B$1, resultados!$A$1:$ZZ$1, 0))</f>
        <v/>
      </c>
      <c r="B2069">
        <f>INDEX(resultados!$A$2:$ZZ$2614, 2063, MATCH($B$2, resultados!$A$1:$ZZ$1, 0))</f>
        <v/>
      </c>
      <c r="C2069">
        <f>INDEX(resultados!$A$2:$ZZ$2614, 2063, MATCH($B$3, resultados!$A$1:$ZZ$1, 0))</f>
        <v/>
      </c>
    </row>
    <row r="2070">
      <c r="A2070">
        <f>INDEX(resultados!$A$2:$ZZ$2614, 2064, MATCH($B$1, resultados!$A$1:$ZZ$1, 0))</f>
        <v/>
      </c>
      <c r="B2070">
        <f>INDEX(resultados!$A$2:$ZZ$2614, 2064, MATCH($B$2, resultados!$A$1:$ZZ$1, 0))</f>
        <v/>
      </c>
      <c r="C2070">
        <f>INDEX(resultados!$A$2:$ZZ$2614, 2064, MATCH($B$3, resultados!$A$1:$ZZ$1, 0))</f>
        <v/>
      </c>
    </row>
    <row r="2071">
      <c r="A2071">
        <f>INDEX(resultados!$A$2:$ZZ$2614, 2065, MATCH($B$1, resultados!$A$1:$ZZ$1, 0))</f>
        <v/>
      </c>
      <c r="B2071">
        <f>INDEX(resultados!$A$2:$ZZ$2614, 2065, MATCH($B$2, resultados!$A$1:$ZZ$1, 0))</f>
        <v/>
      </c>
      <c r="C2071">
        <f>INDEX(resultados!$A$2:$ZZ$2614, 2065, MATCH($B$3, resultados!$A$1:$ZZ$1, 0))</f>
        <v/>
      </c>
    </row>
    <row r="2072">
      <c r="A2072">
        <f>INDEX(resultados!$A$2:$ZZ$2614, 2066, MATCH($B$1, resultados!$A$1:$ZZ$1, 0))</f>
        <v/>
      </c>
      <c r="B2072">
        <f>INDEX(resultados!$A$2:$ZZ$2614, 2066, MATCH($B$2, resultados!$A$1:$ZZ$1, 0))</f>
        <v/>
      </c>
      <c r="C2072">
        <f>INDEX(resultados!$A$2:$ZZ$2614, 2066, MATCH($B$3, resultados!$A$1:$ZZ$1, 0))</f>
        <v/>
      </c>
    </row>
    <row r="2073">
      <c r="A2073">
        <f>INDEX(resultados!$A$2:$ZZ$2614, 2067, MATCH($B$1, resultados!$A$1:$ZZ$1, 0))</f>
        <v/>
      </c>
      <c r="B2073">
        <f>INDEX(resultados!$A$2:$ZZ$2614, 2067, MATCH($B$2, resultados!$A$1:$ZZ$1, 0))</f>
        <v/>
      </c>
      <c r="C2073">
        <f>INDEX(resultados!$A$2:$ZZ$2614, 2067, MATCH($B$3, resultados!$A$1:$ZZ$1, 0))</f>
        <v/>
      </c>
    </row>
    <row r="2074">
      <c r="A2074">
        <f>INDEX(resultados!$A$2:$ZZ$2614, 2068, MATCH($B$1, resultados!$A$1:$ZZ$1, 0))</f>
        <v/>
      </c>
      <c r="B2074">
        <f>INDEX(resultados!$A$2:$ZZ$2614, 2068, MATCH($B$2, resultados!$A$1:$ZZ$1, 0))</f>
        <v/>
      </c>
      <c r="C2074">
        <f>INDEX(resultados!$A$2:$ZZ$2614, 2068, MATCH($B$3, resultados!$A$1:$ZZ$1, 0))</f>
        <v/>
      </c>
    </row>
    <row r="2075">
      <c r="A2075">
        <f>INDEX(resultados!$A$2:$ZZ$2614, 2069, MATCH($B$1, resultados!$A$1:$ZZ$1, 0))</f>
        <v/>
      </c>
      <c r="B2075">
        <f>INDEX(resultados!$A$2:$ZZ$2614, 2069, MATCH($B$2, resultados!$A$1:$ZZ$1, 0))</f>
        <v/>
      </c>
      <c r="C2075">
        <f>INDEX(resultados!$A$2:$ZZ$2614, 2069, MATCH($B$3, resultados!$A$1:$ZZ$1, 0))</f>
        <v/>
      </c>
    </row>
    <row r="2076">
      <c r="A2076">
        <f>INDEX(resultados!$A$2:$ZZ$2614, 2070, MATCH($B$1, resultados!$A$1:$ZZ$1, 0))</f>
        <v/>
      </c>
      <c r="B2076">
        <f>INDEX(resultados!$A$2:$ZZ$2614, 2070, MATCH($B$2, resultados!$A$1:$ZZ$1, 0))</f>
        <v/>
      </c>
      <c r="C2076">
        <f>INDEX(resultados!$A$2:$ZZ$2614, 2070, MATCH($B$3, resultados!$A$1:$ZZ$1, 0))</f>
        <v/>
      </c>
    </row>
    <row r="2077">
      <c r="A2077">
        <f>INDEX(resultados!$A$2:$ZZ$2614, 2071, MATCH($B$1, resultados!$A$1:$ZZ$1, 0))</f>
        <v/>
      </c>
      <c r="B2077">
        <f>INDEX(resultados!$A$2:$ZZ$2614, 2071, MATCH($B$2, resultados!$A$1:$ZZ$1, 0))</f>
        <v/>
      </c>
      <c r="C2077">
        <f>INDEX(resultados!$A$2:$ZZ$2614, 2071, MATCH($B$3, resultados!$A$1:$ZZ$1, 0))</f>
        <v/>
      </c>
    </row>
    <row r="2078">
      <c r="A2078">
        <f>INDEX(resultados!$A$2:$ZZ$2614, 2072, MATCH($B$1, resultados!$A$1:$ZZ$1, 0))</f>
        <v/>
      </c>
      <c r="B2078">
        <f>INDEX(resultados!$A$2:$ZZ$2614, 2072, MATCH($B$2, resultados!$A$1:$ZZ$1, 0))</f>
        <v/>
      </c>
      <c r="C2078">
        <f>INDEX(resultados!$A$2:$ZZ$2614, 2072, MATCH($B$3, resultados!$A$1:$ZZ$1, 0))</f>
        <v/>
      </c>
    </row>
    <row r="2079">
      <c r="A2079">
        <f>INDEX(resultados!$A$2:$ZZ$2614, 2073, MATCH($B$1, resultados!$A$1:$ZZ$1, 0))</f>
        <v/>
      </c>
      <c r="B2079">
        <f>INDEX(resultados!$A$2:$ZZ$2614, 2073, MATCH($B$2, resultados!$A$1:$ZZ$1, 0))</f>
        <v/>
      </c>
      <c r="C2079">
        <f>INDEX(resultados!$A$2:$ZZ$2614, 2073, MATCH($B$3, resultados!$A$1:$ZZ$1, 0))</f>
        <v/>
      </c>
    </row>
    <row r="2080">
      <c r="A2080">
        <f>INDEX(resultados!$A$2:$ZZ$2614, 2074, MATCH($B$1, resultados!$A$1:$ZZ$1, 0))</f>
        <v/>
      </c>
      <c r="B2080">
        <f>INDEX(resultados!$A$2:$ZZ$2614, 2074, MATCH($B$2, resultados!$A$1:$ZZ$1, 0))</f>
        <v/>
      </c>
      <c r="C2080">
        <f>INDEX(resultados!$A$2:$ZZ$2614, 2074, MATCH($B$3, resultados!$A$1:$ZZ$1, 0))</f>
        <v/>
      </c>
    </row>
    <row r="2081">
      <c r="A2081">
        <f>INDEX(resultados!$A$2:$ZZ$2614, 2075, MATCH($B$1, resultados!$A$1:$ZZ$1, 0))</f>
        <v/>
      </c>
      <c r="B2081">
        <f>INDEX(resultados!$A$2:$ZZ$2614, 2075, MATCH($B$2, resultados!$A$1:$ZZ$1, 0))</f>
        <v/>
      </c>
      <c r="C2081">
        <f>INDEX(resultados!$A$2:$ZZ$2614, 2075, MATCH($B$3, resultados!$A$1:$ZZ$1, 0))</f>
        <v/>
      </c>
    </row>
    <row r="2082">
      <c r="A2082">
        <f>INDEX(resultados!$A$2:$ZZ$2614, 2076, MATCH($B$1, resultados!$A$1:$ZZ$1, 0))</f>
        <v/>
      </c>
      <c r="B2082">
        <f>INDEX(resultados!$A$2:$ZZ$2614, 2076, MATCH($B$2, resultados!$A$1:$ZZ$1, 0))</f>
        <v/>
      </c>
      <c r="C2082">
        <f>INDEX(resultados!$A$2:$ZZ$2614, 2076, MATCH($B$3, resultados!$A$1:$ZZ$1, 0))</f>
        <v/>
      </c>
    </row>
    <row r="2083">
      <c r="A2083">
        <f>INDEX(resultados!$A$2:$ZZ$2614, 2077, MATCH($B$1, resultados!$A$1:$ZZ$1, 0))</f>
        <v/>
      </c>
      <c r="B2083">
        <f>INDEX(resultados!$A$2:$ZZ$2614, 2077, MATCH($B$2, resultados!$A$1:$ZZ$1, 0))</f>
        <v/>
      </c>
      <c r="C2083">
        <f>INDEX(resultados!$A$2:$ZZ$2614, 2077, MATCH($B$3, resultados!$A$1:$ZZ$1, 0))</f>
        <v/>
      </c>
    </row>
    <row r="2084">
      <c r="A2084">
        <f>INDEX(resultados!$A$2:$ZZ$2614, 2078, MATCH($B$1, resultados!$A$1:$ZZ$1, 0))</f>
        <v/>
      </c>
      <c r="B2084">
        <f>INDEX(resultados!$A$2:$ZZ$2614, 2078, MATCH($B$2, resultados!$A$1:$ZZ$1, 0))</f>
        <v/>
      </c>
      <c r="C2084">
        <f>INDEX(resultados!$A$2:$ZZ$2614, 2078, MATCH($B$3, resultados!$A$1:$ZZ$1, 0))</f>
        <v/>
      </c>
    </row>
    <row r="2085">
      <c r="A2085">
        <f>INDEX(resultados!$A$2:$ZZ$2614, 2079, MATCH($B$1, resultados!$A$1:$ZZ$1, 0))</f>
        <v/>
      </c>
      <c r="B2085">
        <f>INDEX(resultados!$A$2:$ZZ$2614, 2079, MATCH($B$2, resultados!$A$1:$ZZ$1, 0))</f>
        <v/>
      </c>
      <c r="C2085">
        <f>INDEX(resultados!$A$2:$ZZ$2614, 2079, MATCH($B$3, resultados!$A$1:$ZZ$1, 0))</f>
        <v/>
      </c>
    </row>
    <row r="2086">
      <c r="A2086">
        <f>INDEX(resultados!$A$2:$ZZ$2614, 2080, MATCH($B$1, resultados!$A$1:$ZZ$1, 0))</f>
        <v/>
      </c>
      <c r="B2086">
        <f>INDEX(resultados!$A$2:$ZZ$2614, 2080, MATCH($B$2, resultados!$A$1:$ZZ$1, 0))</f>
        <v/>
      </c>
      <c r="C2086">
        <f>INDEX(resultados!$A$2:$ZZ$2614, 2080, MATCH($B$3, resultados!$A$1:$ZZ$1, 0))</f>
        <v/>
      </c>
    </row>
    <row r="2087">
      <c r="A2087">
        <f>INDEX(resultados!$A$2:$ZZ$2614, 2081, MATCH($B$1, resultados!$A$1:$ZZ$1, 0))</f>
        <v/>
      </c>
      <c r="B2087">
        <f>INDEX(resultados!$A$2:$ZZ$2614, 2081, MATCH($B$2, resultados!$A$1:$ZZ$1, 0))</f>
        <v/>
      </c>
      <c r="C2087">
        <f>INDEX(resultados!$A$2:$ZZ$2614, 2081, MATCH($B$3, resultados!$A$1:$ZZ$1, 0))</f>
        <v/>
      </c>
    </row>
    <row r="2088">
      <c r="A2088">
        <f>INDEX(resultados!$A$2:$ZZ$2614, 2082, MATCH($B$1, resultados!$A$1:$ZZ$1, 0))</f>
        <v/>
      </c>
      <c r="B2088">
        <f>INDEX(resultados!$A$2:$ZZ$2614, 2082, MATCH($B$2, resultados!$A$1:$ZZ$1, 0))</f>
        <v/>
      </c>
      <c r="C2088">
        <f>INDEX(resultados!$A$2:$ZZ$2614, 2082, MATCH($B$3, resultados!$A$1:$ZZ$1, 0))</f>
        <v/>
      </c>
    </row>
    <row r="2089">
      <c r="A2089">
        <f>INDEX(resultados!$A$2:$ZZ$2614, 2083, MATCH($B$1, resultados!$A$1:$ZZ$1, 0))</f>
        <v/>
      </c>
      <c r="B2089">
        <f>INDEX(resultados!$A$2:$ZZ$2614, 2083, MATCH($B$2, resultados!$A$1:$ZZ$1, 0))</f>
        <v/>
      </c>
      <c r="C2089">
        <f>INDEX(resultados!$A$2:$ZZ$2614, 2083, MATCH($B$3, resultados!$A$1:$ZZ$1, 0))</f>
        <v/>
      </c>
    </row>
    <row r="2090">
      <c r="A2090">
        <f>INDEX(resultados!$A$2:$ZZ$2614, 2084, MATCH($B$1, resultados!$A$1:$ZZ$1, 0))</f>
        <v/>
      </c>
      <c r="B2090">
        <f>INDEX(resultados!$A$2:$ZZ$2614, 2084, MATCH($B$2, resultados!$A$1:$ZZ$1, 0))</f>
        <v/>
      </c>
      <c r="C2090">
        <f>INDEX(resultados!$A$2:$ZZ$2614, 2084, MATCH($B$3, resultados!$A$1:$ZZ$1, 0))</f>
        <v/>
      </c>
    </row>
    <row r="2091">
      <c r="A2091">
        <f>INDEX(resultados!$A$2:$ZZ$2614, 2085, MATCH($B$1, resultados!$A$1:$ZZ$1, 0))</f>
        <v/>
      </c>
      <c r="B2091">
        <f>INDEX(resultados!$A$2:$ZZ$2614, 2085, MATCH($B$2, resultados!$A$1:$ZZ$1, 0))</f>
        <v/>
      </c>
      <c r="C2091">
        <f>INDEX(resultados!$A$2:$ZZ$2614, 2085, MATCH($B$3, resultados!$A$1:$ZZ$1, 0))</f>
        <v/>
      </c>
    </row>
    <row r="2092">
      <c r="A2092">
        <f>INDEX(resultados!$A$2:$ZZ$2614, 2086, MATCH($B$1, resultados!$A$1:$ZZ$1, 0))</f>
        <v/>
      </c>
      <c r="B2092">
        <f>INDEX(resultados!$A$2:$ZZ$2614, 2086, MATCH($B$2, resultados!$A$1:$ZZ$1, 0))</f>
        <v/>
      </c>
      <c r="C2092">
        <f>INDEX(resultados!$A$2:$ZZ$2614, 2086, MATCH($B$3, resultados!$A$1:$ZZ$1, 0))</f>
        <v/>
      </c>
    </row>
    <row r="2093">
      <c r="A2093">
        <f>INDEX(resultados!$A$2:$ZZ$2614, 2087, MATCH($B$1, resultados!$A$1:$ZZ$1, 0))</f>
        <v/>
      </c>
      <c r="B2093">
        <f>INDEX(resultados!$A$2:$ZZ$2614, 2087, MATCH($B$2, resultados!$A$1:$ZZ$1, 0))</f>
        <v/>
      </c>
      <c r="C2093">
        <f>INDEX(resultados!$A$2:$ZZ$2614, 2087, MATCH($B$3, resultados!$A$1:$ZZ$1, 0))</f>
        <v/>
      </c>
    </row>
    <row r="2094">
      <c r="A2094">
        <f>INDEX(resultados!$A$2:$ZZ$2614, 2088, MATCH($B$1, resultados!$A$1:$ZZ$1, 0))</f>
        <v/>
      </c>
      <c r="B2094">
        <f>INDEX(resultados!$A$2:$ZZ$2614, 2088, MATCH($B$2, resultados!$A$1:$ZZ$1, 0))</f>
        <v/>
      </c>
      <c r="C2094">
        <f>INDEX(resultados!$A$2:$ZZ$2614, 2088, MATCH($B$3, resultados!$A$1:$ZZ$1, 0))</f>
        <v/>
      </c>
    </row>
    <row r="2095">
      <c r="A2095">
        <f>INDEX(resultados!$A$2:$ZZ$2614, 2089, MATCH($B$1, resultados!$A$1:$ZZ$1, 0))</f>
        <v/>
      </c>
      <c r="B2095">
        <f>INDEX(resultados!$A$2:$ZZ$2614, 2089, MATCH($B$2, resultados!$A$1:$ZZ$1, 0))</f>
        <v/>
      </c>
      <c r="C2095">
        <f>INDEX(resultados!$A$2:$ZZ$2614, 2089, MATCH($B$3, resultados!$A$1:$ZZ$1, 0))</f>
        <v/>
      </c>
    </row>
    <row r="2096">
      <c r="A2096">
        <f>INDEX(resultados!$A$2:$ZZ$2614, 2090, MATCH($B$1, resultados!$A$1:$ZZ$1, 0))</f>
        <v/>
      </c>
      <c r="B2096">
        <f>INDEX(resultados!$A$2:$ZZ$2614, 2090, MATCH($B$2, resultados!$A$1:$ZZ$1, 0))</f>
        <v/>
      </c>
      <c r="C2096">
        <f>INDEX(resultados!$A$2:$ZZ$2614, 2090, MATCH($B$3, resultados!$A$1:$ZZ$1, 0))</f>
        <v/>
      </c>
    </row>
    <row r="2097">
      <c r="A2097">
        <f>INDEX(resultados!$A$2:$ZZ$2614, 2091, MATCH($B$1, resultados!$A$1:$ZZ$1, 0))</f>
        <v/>
      </c>
      <c r="B2097">
        <f>INDEX(resultados!$A$2:$ZZ$2614, 2091, MATCH($B$2, resultados!$A$1:$ZZ$1, 0))</f>
        <v/>
      </c>
      <c r="C2097">
        <f>INDEX(resultados!$A$2:$ZZ$2614, 2091, MATCH($B$3, resultados!$A$1:$ZZ$1, 0))</f>
        <v/>
      </c>
    </row>
    <row r="2098">
      <c r="A2098">
        <f>INDEX(resultados!$A$2:$ZZ$2614, 2092, MATCH($B$1, resultados!$A$1:$ZZ$1, 0))</f>
        <v/>
      </c>
      <c r="B2098">
        <f>INDEX(resultados!$A$2:$ZZ$2614, 2092, MATCH($B$2, resultados!$A$1:$ZZ$1, 0))</f>
        <v/>
      </c>
      <c r="C2098">
        <f>INDEX(resultados!$A$2:$ZZ$2614, 2092, MATCH($B$3, resultados!$A$1:$ZZ$1, 0))</f>
        <v/>
      </c>
    </row>
    <row r="2099">
      <c r="A2099">
        <f>INDEX(resultados!$A$2:$ZZ$2614, 2093, MATCH($B$1, resultados!$A$1:$ZZ$1, 0))</f>
        <v/>
      </c>
      <c r="B2099">
        <f>INDEX(resultados!$A$2:$ZZ$2614, 2093, MATCH($B$2, resultados!$A$1:$ZZ$1, 0))</f>
        <v/>
      </c>
      <c r="C2099">
        <f>INDEX(resultados!$A$2:$ZZ$2614, 2093, MATCH($B$3, resultados!$A$1:$ZZ$1, 0))</f>
        <v/>
      </c>
    </row>
    <row r="2100">
      <c r="A2100">
        <f>INDEX(resultados!$A$2:$ZZ$2614, 2094, MATCH($B$1, resultados!$A$1:$ZZ$1, 0))</f>
        <v/>
      </c>
      <c r="B2100">
        <f>INDEX(resultados!$A$2:$ZZ$2614, 2094, MATCH($B$2, resultados!$A$1:$ZZ$1, 0))</f>
        <v/>
      </c>
      <c r="C2100">
        <f>INDEX(resultados!$A$2:$ZZ$2614, 2094, MATCH($B$3, resultados!$A$1:$ZZ$1, 0))</f>
        <v/>
      </c>
    </row>
    <row r="2101">
      <c r="A2101">
        <f>INDEX(resultados!$A$2:$ZZ$2614, 2095, MATCH($B$1, resultados!$A$1:$ZZ$1, 0))</f>
        <v/>
      </c>
      <c r="B2101">
        <f>INDEX(resultados!$A$2:$ZZ$2614, 2095, MATCH($B$2, resultados!$A$1:$ZZ$1, 0))</f>
        <v/>
      </c>
      <c r="C2101">
        <f>INDEX(resultados!$A$2:$ZZ$2614, 2095, MATCH($B$3, resultados!$A$1:$ZZ$1, 0))</f>
        <v/>
      </c>
    </row>
    <row r="2102">
      <c r="A2102">
        <f>INDEX(resultados!$A$2:$ZZ$2614, 2096, MATCH($B$1, resultados!$A$1:$ZZ$1, 0))</f>
        <v/>
      </c>
      <c r="B2102">
        <f>INDEX(resultados!$A$2:$ZZ$2614, 2096, MATCH($B$2, resultados!$A$1:$ZZ$1, 0))</f>
        <v/>
      </c>
      <c r="C2102">
        <f>INDEX(resultados!$A$2:$ZZ$2614, 2096, MATCH($B$3, resultados!$A$1:$ZZ$1, 0))</f>
        <v/>
      </c>
    </row>
    <row r="2103">
      <c r="A2103">
        <f>INDEX(resultados!$A$2:$ZZ$2614, 2097, MATCH($B$1, resultados!$A$1:$ZZ$1, 0))</f>
        <v/>
      </c>
      <c r="B2103">
        <f>INDEX(resultados!$A$2:$ZZ$2614, 2097, MATCH($B$2, resultados!$A$1:$ZZ$1, 0))</f>
        <v/>
      </c>
      <c r="C2103">
        <f>INDEX(resultados!$A$2:$ZZ$2614, 2097, MATCH($B$3, resultados!$A$1:$ZZ$1, 0))</f>
        <v/>
      </c>
    </row>
    <row r="2104">
      <c r="A2104">
        <f>INDEX(resultados!$A$2:$ZZ$2614, 2098, MATCH($B$1, resultados!$A$1:$ZZ$1, 0))</f>
        <v/>
      </c>
      <c r="B2104">
        <f>INDEX(resultados!$A$2:$ZZ$2614, 2098, MATCH($B$2, resultados!$A$1:$ZZ$1, 0))</f>
        <v/>
      </c>
      <c r="C2104">
        <f>INDEX(resultados!$A$2:$ZZ$2614, 2098, MATCH($B$3, resultados!$A$1:$ZZ$1, 0))</f>
        <v/>
      </c>
    </row>
    <row r="2105">
      <c r="A2105">
        <f>INDEX(resultados!$A$2:$ZZ$2614, 2099, MATCH($B$1, resultados!$A$1:$ZZ$1, 0))</f>
        <v/>
      </c>
      <c r="B2105">
        <f>INDEX(resultados!$A$2:$ZZ$2614, 2099, MATCH($B$2, resultados!$A$1:$ZZ$1, 0))</f>
        <v/>
      </c>
      <c r="C2105">
        <f>INDEX(resultados!$A$2:$ZZ$2614, 2099, MATCH($B$3, resultados!$A$1:$ZZ$1, 0))</f>
        <v/>
      </c>
    </row>
    <row r="2106">
      <c r="A2106">
        <f>INDEX(resultados!$A$2:$ZZ$2614, 2100, MATCH($B$1, resultados!$A$1:$ZZ$1, 0))</f>
        <v/>
      </c>
      <c r="B2106">
        <f>INDEX(resultados!$A$2:$ZZ$2614, 2100, MATCH($B$2, resultados!$A$1:$ZZ$1, 0))</f>
        <v/>
      </c>
      <c r="C2106">
        <f>INDEX(resultados!$A$2:$ZZ$2614, 2100, MATCH($B$3, resultados!$A$1:$ZZ$1, 0))</f>
        <v/>
      </c>
    </row>
    <row r="2107">
      <c r="A2107">
        <f>INDEX(resultados!$A$2:$ZZ$2614, 2101, MATCH($B$1, resultados!$A$1:$ZZ$1, 0))</f>
        <v/>
      </c>
      <c r="B2107">
        <f>INDEX(resultados!$A$2:$ZZ$2614, 2101, MATCH($B$2, resultados!$A$1:$ZZ$1, 0))</f>
        <v/>
      </c>
      <c r="C2107">
        <f>INDEX(resultados!$A$2:$ZZ$2614, 2101, MATCH($B$3, resultados!$A$1:$ZZ$1, 0))</f>
        <v/>
      </c>
    </row>
    <row r="2108">
      <c r="A2108">
        <f>INDEX(resultados!$A$2:$ZZ$2614, 2102, MATCH($B$1, resultados!$A$1:$ZZ$1, 0))</f>
        <v/>
      </c>
      <c r="B2108">
        <f>INDEX(resultados!$A$2:$ZZ$2614, 2102, MATCH($B$2, resultados!$A$1:$ZZ$1, 0))</f>
        <v/>
      </c>
      <c r="C2108">
        <f>INDEX(resultados!$A$2:$ZZ$2614, 2102, MATCH($B$3, resultados!$A$1:$ZZ$1, 0))</f>
        <v/>
      </c>
    </row>
    <row r="2109">
      <c r="A2109">
        <f>INDEX(resultados!$A$2:$ZZ$2614, 2103, MATCH($B$1, resultados!$A$1:$ZZ$1, 0))</f>
        <v/>
      </c>
      <c r="B2109">
        <f>INDEX(resultados!$A$2:$ZZ$2614, 2103, MATCH($B$2, resultados!$A$1:$ZZ$1, 0))</f>
        <v/>
      </c>
      <c r="C2109">
        <f>INDEX(resultados!$A$2:$ZZ$2614, 2103, MATCH($B$3, resultados!$A$1:$ZZ$1, 0))</f>
        <v/>
      </c>
    </row>
    <row r="2110">
      <c r="A2110">
        <f>INDEX(resultados!$A$2:$ZZ$2614, 2104, MATCH($B$1, resultados!$A$1:$ZZ$1, 0))</f>
        <v/>
      </c>
      <c r="B2110">
        <f>INDEX(resultados!$A$2:$ZZ$2614, 2104, MATCH($B$2, resultados!$A$1:$ZZ$1, 0))</f>
        <v/>
      </c>
      <c r="C2110">
        <f>INDEX(resultados!$A$2:$ZZ$2614, 2104, MATCH($B$3, resultados!$A$1:$ZZ$1, 0))</f>
        <v/>
      </c>
    </row>
    <row r="2111">
      <c r="A2111">
        <f>INDEX(resultados!$A$2:$ZZ$2614, 2105, MATCH($B$1, resultados!$A$1:$ZZ$1, 0))</f>
        <v/>
      </c>
      <c r="B2111">
        <f>INDEX(resultados!$A$2:$ZZ$2614, 2105, MATCH($B$2, resultados!$A$1:$ZZ$1, 0))</f>
        <v/>
      </c>
      <c r="C2111">
        <f>INDEX(resultados!$A$2:$ZZ$2614, 2105, MATCH($B$3, resultados!$A$1:$ZZ$1, 0))</f>
        <v/>
      </c>
    </row>
    <row r="2112">
      <c r="A2112">
        <f>INDEX(resultados!$A$2:$ZZ$2614, 2106, MATCH($B$1, resultados!$A$1:$ZZ$1, 0))</f>
        <v/>
      </c>
      <c r="B2112">
        <f>INDEX(resultados!$A$2:$ZZ$2614, 2106, MATCH($B$2, resultados!$A$1:$ZZ$1, 0))</f>
        <v/>
      </c>
      <c r="C2112">
        <f>INDEX(resultados!$A$2:$ZZ$2614, 2106, MATCH($B$3, resultados!$A$1:$ZZ$1, 0))</f>
        <v/>
      </c>
    </row>
    <row r="2113">
      <c r="A2113">
        <f>INDEX(resultados!$A$2:$ZZ$2614, 2107, MATCH($B$1, resultados!$A$1:$ZZ$1, 0))</f>
        <v/>
      </c>
      <c r="B2113">
        <f>INDEX(resultados!$A$2:$ZZ$2614, 2107, MATCH($B$2, resultados!$A$1:$ZZ$1, 0))</f>
        <v/>
      </c>
      <c r="C2113">
        <f>INDEX(resultados!$A$2:$ZZ$2614, 2107, MATCH($B$3, resultados!$A$1:$ZZ$1, 0))</f>
        <v/>
      </c>
    </row>
    <row r="2114">
      <c r="A2114">
        <f>INDEX(resultados!$A$2:$ZZ$2614, 2108, MATCH($B$1, resultados!$A$1:$ZZ$1, 0))</f>
        <v/>
      </c>
      <c r="B2114">
        <f>INDEX(resultados!$A$2:$ZZ$2614, 2108, MATCH($B$2, resultados!$A$1:$ZZ$1, 0))</f>
        <v/>
      </c>
      <c r="C2114">
        <f>INDEX(resultados!$A$2:$ZZ$2614, 2108, MATCH($B$3, resultados!$A$1:$ZZ$1, 0))</f>
        <v/>
      </c>
    </row>
    <row r="2115">
      <c r="A2115">
        <f>INDEX(resultados!$A$2:$ZZ$2614, 2109, MATCH($B$1, resultados!$A$1:$ZZ$1, 0))</f>
        <v/>
      </c>
      <c r="B2115">
        <f>INDEX(resultados!$A$2:$ZZ$2614, 2109, MATCH($B$2, resultados!$A$1:$ZZ$1, 0))</f>
        <v/>
      </c>
      <c r="C2115">
        <f>INDEX(resultados!$A$2:$ZZ$2614, 2109, MATCH($B$3, resultados!$A$1:$ZZ$1, 0))</f>
        <v/>
      </c>
    </row>
    <row r="2116">
      <c r="A2116">
        <f>INDEX(resultados!$A$2:$ZZ$2614, 2110, MATCH($B$1, resultados!$A$1:$ZZ$1, 0))</f>
        <v/>
      </c>
      <c r="B2116">
        <f>INDEX(resultados!$A$2:$ZZ$2614, 2110, MATCH($B$2, resultados!$A$1:$ZZ$1, 0))</f>
        <v/>
      </c>
      <c r="C2116">
        <f>INDEX(resultados!$A$2:$ZZ$2614, 2110, MATCH($B$3, resultados!$A$1:$ZZ$1, 0))</f>
        <v/>
      </c>
    </row>
    <row r="2117">
      <c r="A2117">
        <f>INDEX(resultados!$A$2:$ZZ$2614, 2111, MATCH($B$1, resultados!$A$1:$ZZ$1, 0))</f>
        <v/>
      </c>
      <c r="B2117">
        <f>INDEX(resultados!$A$2:$ZZ$2614, 2111, MATCH($B$2, resultados!$A$1:$ZZ$1, 0))</f>
        <v/>
      </c>
      <c r="C2117">
        <f>INDEX(resultados!$A$2:$ZZ$2614, 2111, MATCH($B$3, resultados!$A$1:$ZZ$1, 0))</f>
        <v/>
      </c>
    </row>
    <row r="2118">
      <c r="A2118">
        <f>INDEX(resultados!$A$2:$ZZ$2614, 2112, MATCH($B$1, resultados!$A$1:$ZZ$1, 0))</f>
        <v/>
      </c>
      <c r="B2118">
        <f>INDEX(resultados!$A$2:$ZZ$2614, 2112, MATCH($B$2, resultados!$A$1:$ZZ$1, 0))</f>
        <v/>
      </c>
      <c r="C2118">
        <f>INDEX(resultados!$A$2:$ZZ$2614, 2112, MATCH($B$3, resultados!$A$1:$ZZ$1, 0))</f>
        <v/>
      </c>
    </row>
    <row r="2119">
      <c r="A2119">
        <f>INDEX(resultados!$A$2:$ZZ$2614, 2113, MATCH($B$1, resultados!$A$1:$ZZ$1, 0))</f>
        <v/>
      </c>
      <c r="B2119">
        <f>INDEX(resultados!$A$2:$ZZ$2614, 2113, MATCH($B$2, resultados!$A$1:$ZZ$1, 0))</f>
        <v/>
      </c>
      <c r="C2119">
        <f>INDEX(resultados!$A$2:$ZZ$2614, 2113, MATCH($B$3, resultados!$A$1:$ZZ$1, 0))</f>
        <v/>
      </c>
    </row>
    <row r="2120">
      <c r="A2120">
        <f>INDEX(resultados!$A$2:$ZZ$2614, 2114, MATCH($B$1, resultados!$A$1:$ZZ$1, 0))</f>
        <v/>
      </c>
      <c r="B2120">
        <f>INDEX(resultados!$A$2:$ZZ$2614, 2114, MATCH($B$2, resultados!$A$1:$ZZ$1, 0))</f>
        <v/>
      </c>
      <c r="C2120">
        <f>INDEX(resultados!$A$2:$ZZ$2614, 2114, MATCH($B$3, resultados!$A$1:$ZZ$1, 0))</f>
        <v/>
      </c>
    </row>
    <row r="2121">
      <c r="A2121">
        <f>INDEX(resultados!$A$2:$ZZ$2614, 2115, MATCH($B$1, resultados!$A$1:$ZZ$1, 0))</f>
        <v/>
      </c>
      <c r="B2121">
        <f>INDEX(resultados!$A$2:$ZZ$2614, 2115, MATCH($B$2, resultados!$A$1:$ZZ$1, 0))</f>
        <v/>
      </c>
      <c r="C2121">
        <f>INDEX(resultados!$A$2:$ZZ$2614, 2115, MATCH($B$3, resultados!$A$1:$ZZ$1, 0))</f>
        <v/>
      </c>
    </row>
    <row r="2122">
      <c r="A2122">
        <f>INDEX(resultados!$A$2:$ZZ$2614, 2116, MATCH($B$1, resultados!$A$1:$ZZ$1, 0))</f>
        <v/>
      </c>
      <c r="B2122">
        <f>INDEX(resultados!$A$2:$ZZ$2614, 2116, MATCH($B$2, resultados!$A$1:$ZZ$1, 0))</f>
        <v/>
      </c>
      <c r="C2122">
        <f>INDEX(resultados!$A$2:$ZZ$2614, 2116, MATCH($B$3, resultados!$A$1:$ZZ$1, 0))</f>
        <v/>
      </c>
    </row>
    <row r="2123">
      <c r="A2123">
        <f>INDEX(resultados!$A$2:$ZZ$2614, 2117, MATCH($B$1, resultados!$A$1:$ZZ$1, 0))</f>
        <v/>
      </c>
      <c r="B2123">
        <f>INDEX(resultados!$A$2:$ZZ$2614, 2117, MATCH($B$2, resultados!$A$1:$ZZ$1, 0))</f>
        <v/>
      </c>
      <c r="C2123">
        <f>INDEX(resultados!$A$2:$ZZ$2614, 2117, MATCH($B$3, resultados!$A$1:$ZZ$1, 0))</f>
        <v/>
      </c>
    </row>
    <row r="2124">
      <c r="A2124">
        <f>INDEX(resultados!$A$2:$ZZ$2614, 2118, MATCH($B$1, resultados!$A$1:$ZZ$1, 0))</f>
        <v/>
      </c>
      <c r="B2124">
        <f>INDEX(resultados!$A$2:$ZZ$2614, 2118, MATCH($B$2, resultados!$A$1:$ZZ$1, 0))</f>
        <v/>
      </c>
      <c r="C2124">
        <f>INDEX(resultados!$A$2:$ZZ$2614, 2118, MATCH($B$3, resultados!$A$1:$ZZ$1, 0))</f>
        <v/>
      </c>
    </row>
    <row r="2125">
      <c r="A2125">
        <f>INDEX(resultados!$A$2:$ZZ$2614, 2119, MATCH($B$1, resultados!$A$1:$ZZ$1, 0))</f>
        <v/>
      </c>
      <c r="B2125">
        <f>INDEX(resultados!$A$2:$ZZ$2614, 2119, MATCH($B$2, resultados!$A$1:$ZZ$1, 0))</f>
        <v/>
      </c>
      <c r="C2125">
        <f>INDEX(resultados!$A$2:$ZZ$2614, 2119, MATCH($B$3, resultados!$A$1:$ZZ$1, 0))</f>
        <v/>
      </c>
    </row>
    <row r="2126">
      <c r="A2126">
        <f>INDEX(resultados!$A$2:$ZZ$2614, 2120, MATCH($B$1, resultados!$A$1:$ZZ$1, 0))</f>
        <v/>
      </c>
      <c r="B2126">
        <f>INDEX(resultados!$A$2:$ZZ$2614, 2120, MATCH($B$2, resultados!$A$1:$ZZ$1, 0))</f>
        <v/>
      </c>
      <c r="C2126">
        <f>INDEX(resultados!$A$2:$ZZ$2614, 2120, MATCH($B$3, resultados!$A$1:$ZZ$1, 0))</f>
        <v/>
      </c>
    </row>
    <row r="2127">
      <c r="A2127">
        <f>INDEX(resultados!$A$2:$ZZ$2614, 2121, MATCH($B$1, resultados!$A$1:$ZZ$1, 0))</f>
        <v/>
      </c>
      <c r="B2127">
        <f>INDEX(resultados!$A$2:$ZZ$2614, 2121, MATCH($B$2, resultados!$A$1:$ZZ$1, 0))</f>
        <v/>
      </c>
      <c r="C2127">
        <f>INDEX(resultados!$A$2:$ZZ$2614, 2121, MATCH($B$3, resultados!$A$1:$ZZ$1, 0))</f>
        <v/>
      </c>
    </row>
    <row r="2128">
      <c r="A2128">
        <f>INDEX(resultados!$A$2:$ZZ$2614, 2122, MATCH($B$1, resultados!$A$1:$ZZ$1, 0))</f>
        <v/>
      </c>
      <c r="B2128">
        <f>INDEX(resultados!$A$2:$ZZ$2614, 2122, MATCH($B$2, resultados!$A$1:$ZZ$1, 0))</f>
        <v/>
      </c>
      <c r="C2128">
        <f>INDEX(resultados!$A$2:$ZZ$2614, 2122, MATCH($B$3, resultados!$A$1:$ZZ$1, 0))</f>
        <v/>
      </c>
    </row>
    <row r="2129">
      <c r="A2129">
        <f>INDEX(resultados!$A$2:$ZZ$2614, 2123, MATCH($B$1, resultados!$A$1:$ZZ$1, 0))</f>
        <v/>
      </c>
      <c r="B2129">
        <f>INDEX(resultados!$A$2:$ZZ$2614, 2123, MATCH($B$2, resultados!$A$1:$ZZ$1, 0))</f>
        <v/>
      </c>
      <c r="C2129">
        <f>INDEX(resultados!$A$2:$ZZ$2614, 2123, MATCH($B$3, resultados!$A$1:$ZZ$1, 0))</f>
        <v/>
      </c>
    </row>
    <row r="2130">
      <c r="A2130">
        <f>INDEX(resultados!$A$2:$ZZ$2614, 2124, MATCH($B$1, resultados!$A$1:$ZZ$1, 0))</f>
        <v/>
      </c>
      <c r="B2130">
        <f>INDEX(resultados!$A$2:$ZZ$2614, 2124, MATCH($B$2, resultados!$A$1:$ZZ$1, 0))</f>
        <v/>
      </c>
      <c r="C2130">
        <f>INDEX(resultados!$A$2:$ZZ$2614, 2124, MATCH($B$3, resultados!$A$1:$ZZ$1, 0))</f>
        <v/>
      </c>
    </row>
    <row r="2131">
      <c r="A2131">
        <f>INDEX(resultados!$A$2:$ZZ$2614, 2125, MATCH($B$1, resultados!$A$1:$ZZ$1, 0))</f>
        <v/>
      </c>
      <c r="B2131">
        <f>INDEX(resultados!$A$2:$ZZ$2614, 2125, MATCH($B$2, resultados!$A$1:$ZZ$1, 0))</f>
        <v/>
      </c>
      <c r="C2131">
        <f>INDEX(resultados!$A$2:$ZZ$2614, 2125, MATCH($B$3, resultados!$A$1:$ZZ$1, 0))</f>
        <v/>
      </c>
    </row>
    <row r="2132">
      <c r="A2132">
        <f>INDEX(resultados!$A$2:$ZZ$2614, 2126, MATCH($B$1, resultados!$A$1:$ZZ$1, 0))</f>
        <v/>
      </c>
      <c r="B2132">
        <f>INDEX(resultados!$A$2:$ZZ$2614, 2126, MATCH($B$2, resultados!$A$1:$ZZ$1, 0))</f>
        <v/>
      </c>
      <c r="C2132">
        <f>INDEX(resultados!$A$2:$ZZ$2614, 2126, MATCH($B$3, resultados!$A$1:$ZZ$1, 0))</f>
        <v/>
      </c>
    </row>
    <row r="2133">
      <c r="A2133">
        <f>INDEX(resultados!$A$2:$ZZ$2614, 2127, MATCH($B$1, resultados!$A$1:$ZZ$1, 0))</f>
        <v/>
      </c>
      <c r="B2133">
        <f>INDEX(resultados!$A$2:$ZZ$2614, 2127, MATCH($B$2, resultados!$A$1:$ZZ$1, 0))</f>
        <v/>
      </c>
      <c r="C2133">
        <f>INDEX(resultados!$A$2:$ZZ$2614, 2127, MATCH($B$3, resultados!$A$1:$ZZ$1, 0))</f>
        <v/>
      </c>
    </row>
    <row r="2134">
      <c r="A2134">
        <f>INDEX(resultados!$A$2:$ZZ$2614, 2128, MATCH($B$1, resultados!$A$1:$ZZ$1, 0))</f>
        <v/>
      </c>
      <c r="B2134">
        <f>INDEX(resultados!$A$2:$ZZ$2614, 2128, MATCH($B$2, resultados!$A$1:$ZZ$1, 0))</f>
        <v/>
      </c>
      <c r="C2134">
        <f>INDEX(resultados!$A$2:$ZZ$2614, 2128, MATCH($B$3, resultados!$A$1:$ZZ$1, 0))</f>
        <v/>
      </c>
    </row>
    <row r="2135">
      <c r="A2135">
        <f>INDEX(resultados!$A$2:$ZZ$2614, 2129, MATCH($B$1, resultados!$A$1:$ZZ$1, 0))</f>
        <v/>
      </c>
      <c r="B2135">
        <f>INDEX(resultados!$A$2:$ZZ$2614, 2129, MATCH($B$2, resultados!$A$1:$ZZ$1, 0))</f>
        <v/>
      </c>
      <c r="C2135">
        <f>INDEX(resultados!$A$2:$ZZ$2614, 2129, MATCH($B$3, resultados!$A$1:$ZZ$1, 0))</f>
        <v/>
      </c>
    </row>
    <row r="2136">
      <c r="A2136">
        <f>INDEX(resultados!$A$2:$ZZ$2614, 2130, MATCH($B$1, resultados!$A$1:$ZZ$1, 0))</f>
        <v/>
      </c>
      <c r="B2136">
        <f>INDEX(resultados!$A$2:$ZZ$2614, 2130, MATCH($B$2, resultados!$A$1:$ZZ$1, 0))</f>
        <v/>
      </c>
      <c r="C2136">
        <f>INDEX(resultados!$A$2:$ZZ$2614, 2130, MATCH($B$3, resultados!$A$1:$ZZ$1, 0))</f>
        <v/>
      </c>
    </row>
    <row r="2137">
      <c r="A2137">
        <f>INDEX(resultados!$A$2:$ZZ$2614, 2131, MATCH($B$1, resultados!$A$1:$ZZ$1, 0))</f>
        <v/>
      </c>
      <c r="B2137">
        <f>INDEX(resultados!$A$2:$ZZ$2614, 2131, MATCH($B$2, resultados!$A$1:$ZZ$1, 0))</f>
        <v/>
      </c>
      <c r="C2137">
        <f>INDEX(resultados!$A$2:$ZZ$2614, 2131, MATCH($B$3, resultados!$A$1:$ZZ$1, 0))</f>
        <v/>
      </c>
    </row>
    <row r="2138">
      <c r="A2138">
        <f>INDEX(resultados!$A$2:$ZZ$2614, 2132, MATCH($B$1, resultados!$A$1:$ZZ$1, 0))</f>
        <v/>
      </c>
      <c r="B2138">
        <f>INDEX(resultados!$A$2:$ZZ$2614, 2132, MATCH($B$2, resultados!$A$1:$ZZ$1, 0))</f>
        <v/>
      </c>
      <c r="C2138">
        <f>INDEX(resultados!$A$2:$ZZ$2614, 2132, MATCH($B$3, resultados!$A$1:$ZZ$1, 0))</f>
        <v/>
      </c>
    </row>
    <row r="2139">
      <c r="A2139">
        <f>INDEX(resultados!$A$2:$ZZ$2614, 2133, MATCH($B$1, resultados!$A$1:$ZZ$1, 0))</f>
        <v/>
      </c>
      <c r="B2139">
        <f>INDEX(resultados!$A$2:$ZZ$2614, 2133, MATCH($B$2, resultados!$A$1:$ZZ$1, 0))</f>
        <v/>
      </c>
      <c r="C2139">
        <f>INDEX(resultados!$A$2:$ZZ$2614, 2133, MATCH($B$3, resultados!$A$1:$ZZ$1, 0))</f>
        <v/>
      </c>
    </row>
    <row r="2140">
      <c r="A2140">
        <f>INDEX(resultados!$A$2:$ZZ$2614, 2134, MATCH($B$1, resultados!$A$1:$ZZ$1, 0))</f>
        <v/>
      </c>
      <c r="B2140">
        <f>INDEX(resultados!$A$2:$ZZ$2614, 2134, MATCH($B$2, resultados!$A$1:$ZZ$1, 0))</f>
        <v/>
      </c>
      <c r="C2140">
        <f>INDEX(resultados!$A$2:$ZZ$2614, 2134, MATCH($B$3, resultados!$A$1:$ZZ$1, 0))</f>
        <v/>
      </c>
    </row>
    <row r="2141">
      <c r="A2141">
        <f>INDEX(resultados!$A$2:$ZZ$2614, 2135, MATCH($B$1, resultados!$A$1:$ZZ$1, 0))</f>
        <v/>
      </c>
      <c r="B2141">
        <f>INDEX(resultados!$A$2:$ZZ$2614, 2135, MATCH($B$2, resultados!$A$1:$ZZ$1, 0))</f>
        <v/>
      </c>
      <c r="C2141">
        <f>INDEX(resultados!$A$2:$ZZ$2614, 2135, MATCH($B$3, resultados!$A$1:$ZZ$1, 0))</f>
        <v/>
      </c>
    </row>
    <row r="2142">
      <c r="A2142">
        <f>INDEX(resultados!$A$2:$ZZ$2614, 2136, MATCH($B$1, resultados!$A$1:$ZZ$1, 0))</f>
        <v/>
      </c>
      <c r="B2142">
        <f>INDEX(resultados!$A$2:$ZZ$2614, 2136, MATCH($B$2, resultados!$A$1:$ZZ$1, 0))</f>
        <v/>
      </c>
      <c r="C2142">
        <f>INDEX(resultados!$A$2:$ZZ$2614, 2136, MATCH($B$3, resultados!$A$1:$ZZ$1, 0))</f>
        <v/>
      </c>
    </row>
    <row r="2143">
      <c r="A2143">
        <f>INDEX(resultados!$A$2:$ZZ$2614, 2137, MATCH($B$1, resultados!$A$1:$ZZ$1, 0))</f>
        <v/>
      </c>
      <c r="B2143">
        <f>INDEX(resultados!$A$2:$ZZ$2614, 2137, MATCH($B$2, resultados!$A$1:$ZZ$1, 0))</f>
        <v/>
      </c>
      <c r="C2143">
        <f>INDEX(resultados!$A$2:$ZZ$2614, 2137, MATCH($B$3, resultados!$A$1:$ZZ$1, 0))</f>
        <v/>
      </c>
    </row>
    <row r="2144">
      <c r="A2144">
        <f>INDEX(resultados!$A$2:$ZZ$2614, 2138, MATCH($B$1, resultados!$A$1:$ZZ$1, 0))</f>
        <v/>
      </c>
      <c r="B2144">
        <f>INDEX(resultados!$A$2:$ZZ$2614, 2138, MATCH($B$2, resultados!$A$1:$ZZ$1, 0))</f>
        <v/>
      </c>
      <c r="C2144">
        <f>INDEX(resultados!$A$2:$ZZ$2614, 2138, MATCH($B$3, resultados!$A$1:$ZZ$1, 0))</f>
        <v/>
      </c>
    </row>
    <row r="2145">
      <c r="A2145">
        <f>INDEX(resultados!$A$2:$ZZ$2614, 2139, MATCH($B$1, resultados!$A$1:$ZZ$1, 0))</f>
        <v/>
      </c>
      <c r="B2145">
        <f>INDEX(resultados!$A$2:$ZZ$2614, 2139, MATCH($B$2, resultados!$A$1:$ZZ$1, 0))</f>
        <v/>
      </c>
      <c r="C2145">
        <f>INDEX(resultados!$A$2:$ZZ$2614, 2139, MATCH($B$3, resultados!$A$1:$ZZ$1, 0))</f>
        <v/>
      </c>
    </row>
    <row r="2146">
      <c r="A2146">
        <f>INDEX(resultados!$A$2:$ZZ$2614, 2140, MATCH($B$1, resultados!$A$1:$ZZ$1, 0))</f>
        <v/>
      </c>
      <c r="B2146">
        <f>INDEX(resultados!$A$2:$ZZ$2614, 2140, MATCH($B$2, resultados!$A$1:$ZZ$1, 0))</f>
        <v/>
      </c>
      <c r="C2146">
        <f>INDEX(resultados!$A$2:$ZZ$2614, 2140, MATCH($B$3, resultados!$A$1:$ZZ$1, 0))</f>
        <v/>
      </c>
    </row>
    <row r="2147">
      <c r="A2147">
        <f>INDEX(resultados!$A$2:$ZZ$2614, 2141, MATCH($B$1, resultados!$A$1:$ZZ$1, 0))</f>
        <v/>
      </c>
      <c r="B2147">
        <f>INDEX(resultados!$A$2:$ZZ$2614, 2141, MATCH($B$2, resultados!$A$1:$ZZ$1, 0))</f>
        <v/>
      </c>
      <c r="C2147">
        <f>INDEX(resultados!$A$2:$ZZ$2614, 2141, MATCH($B$3, resultados!$A$1:$ZZ$1, 0))</f>
        <v/>
      </c>
    </row>
    <row r="2148">
      <c r="A2148">
        <f>INDEX(resultados!$A$2:$ZZ$2614, 2142, MATCH($B$1, resultados!$A$1:$ZZ$1, 0))</f>
        <v/>
      </c>
      <c r="B2148">
        <f>INDEX(resultados!$A$2:$ZZ$2614, 2142, MATCH($B$2, resultados!$A$1:$ZZ$1, 0))</f>
        <v/>
      </c>
      <c r="C2148">
        <f>INDEX(resultados!$A$2:$ZZ$2614, 2142, MATCH($B$3, resultados!$A$1:$ZZ$1, 0))</f>
        <v/>
      </c>
    </row>
    <row r="2149">
      <c r="A2149">
        <f>INDEX(resultados!$A$2:$ZZ$2614, 2143, MATCH($B$1, resultados!$A$1:$ZZ$1, 0))</f>
        <v/>
      </c>
      <c r="B2149">
        <f>INDEX(resultados!$A$2:$ZZ$2614, 2143, MATCH($B$2, resultados!$A$1:$ZZ$1, 0))</f>
        <v/>
      </c>
      <c r="C2149">
        <f>INDEX(resultados!$A$2:$ZZ$2614, 2143, MATCH($B$3, resultados!$A$1:$ZZ$1, 0))</f>
        <v/>
      </c>
    </row>
    <row r="2150">
      <c r="A2150">
        <f>INDEX(resultados!$A$2:$ZZ$2614, 2144, MATCH($B$1, resultados!$A$1:$ZZ$1, 0))</f>
        <v/>
      </c>
      <c r="B2150">
        <f>INDEX(resultados!$A$2:$ZZ$2614, 2144, MATCH($B$2, resultados!$A$1:$ZZ$1, 0))</f>
        <v/>
      </c>
      <c r="C2150">
        <f>INDEX(resultados!$A$2:$ZZ$2614, 2144, MATCH($B$3, resultados!$A$1:$ZZ$1, 0))</f>
        <v/>
      </c>
    </row>
    <row r="2151">
      <c r="A2151">
        <f>INDEX(resultados!$A$2:$ZZ$2614, 2145, MATCH($B$1, resultados!$A$1:$ZZ$1, 0))</f>
        <v/>
      </c>
      <c r="B2151">
        <f>INDEX(resultados!$A$2:$ZZ$2614, 2145, MATCH($B$2, resultados!$A$1:$ZZ$1, 0))</f>
        <v/>
      </c>
      <c r="C2151">
        <f>INDEX(resultados!$A$2:$ZZ$2614, 2145, MATCH($B$3, resultados!$A$1:$ZZ$1, 0))</f>
        <v/>
      </c>
    </row>
    <row r="2152">
      <c r="A2152">
        <f>INDEX(resultados!$A$2:$ZZ$2614, 2146, MATCH($B$1, resultados!$A$1:$ZZ$1, 0))</f>
        <v/>
      </c>
      <c r="B2152">
        <f>INDEX(resultados!$A$2:$ZZ$2614, 2146, MATCH($B$2, resultados!$A$1:$ZZ$1, 0))</f>
        <v/>
      </c>
      <c r="C2152">
        <f>INDEX(resultados!$A$2:$ZZ$2614, 2146, MATCH($B$3, resultados!$A$1:$ZZ$1, 0))</f>
        <v/>
      </c>
    </row>
    <row r="2153">
      <c r="A2153">
        <f>INDEX(resultados!$A$2:$ZZ$2614, 2147, MATCH($B$1, resultados!$A$1:$ZZ$1, 0))</f>
        <v/>
      </c>
      <c r="B2153">
        <f>INDEX(resultados!$A$2:$ZZ$2614, 2147, MATCH($B$2, resultados!$A$1:$ZZ$1, 0))</f>
        <v/>
      </c>
      <c r="C2153">
        <f>INDEX(resultados!$A$2:$ZZ$2614, 2147, MATCH($B$3, resultados!$A$1:$ZZ$1, 0))</f>
        <v/>
      </c>
    </row>
    <row r="2154">
      <c r="A2154">
        <f>INDEX(resultados!$A$2:$ZZ$2614, 2148, MATCH($B$1, resultados!$A$1:$ZZ$1, 0))</f>
        <v/>
      </c>
      <c r="B2154">
        <f>INDEX(resultados!$A$2:$ZZ$2614, 2148, MATCH($B$2, resultados!$A$1:$ZZ$1, 0))</f>
        <v/>
      </c>
      <c r="C2154">
        <f>INDEX(resultados!$A$2:$ZZ$2614, 2148, MATCH($B$3, resultados!$A$1:$ZZ$1, 0))</f>
        <v/>
      </c>
    </row>
    <row r="2155">
      <c r="A2155">
        <f>INDEX(resultados!$A$2:$ZZ$2614, 2149, MATCH($B$1, resultados!$A$1:$ZZ$1, 0))</f>
        <v/>
      </c>
      <c r="B2155">
        <f>INDEX(resultados!$A$2:$ZZ$2614, 2149, MATCH($B$2, resultados!$A$1:$ZZ$1, 0))</f>
        <v/>
      </c>
      <c r="C2155">
        <f>INDEX(resultados!$A$2:$ZZ$2614, 2149, MATCH($B$3, resultados!$A$1:$ZZ$1, 0))</f>
        <v/>
      </c>
    </row>
    <row r="2156">
      <c r="A2156">
        <f>INDEX(resultados!$A$2:$ZZ$2614, 2150, MATCH($B$1, resultados!$A$1:$ZZ$1, 0))</f>
        <v/>
      </c>
      <c r="B2156">
        <f>INDEX(resultados!$A$2:$ZZ$2614, 2150, MATCH($B$2, resultados!$A$1:$ZZ$1, 0))</f>
        <v/>
      </c>
      <c r="C2156">
        <f>INDEX(resultados!$A$2:$ZZ$2614, 2150, MATCH($B$3, resultados!$A$1:$ZZ$1, 0))</f>
        <v/>
      </c>
    </row>
    <row r="2157">
      <c r="A2157">
        <f>INDEX(resultados!$A$2:$ZZ$2614, 2151, MATCH($B$1, resultados!$A$1:$ZZ$1, 0))</f>
        <v/>
      </c>
      <c r="B2157">
        <f>INDEX(resultados!$A$2:$ZZ$2614, 2151, MATCH($B$2, resultados!$A$1:$ZZ$1, 0))</f>
        <v/>
      </c>
      <c r="C2157">
        <f>INDEX(resultados!$A$2:$ZZ$2614, 2151, MATCH($B$3, resultados!$A$1:$ZZ$1, 0))</f>
        <v/>
      </c>
    </row>
    <row r="2158">
      <c r="A2158">
        <f>INDEX(resultados!$A$2:$ZZ$2614, 2152, MATCH($B$1, resultados!$A$1:$ZZ$1, 0))</f>
        <v/>
      </c>
      <c r="B2158">
        <f>INDEX(resultados!$A$2:$ZZ$2614, 2152, MATCH($B$2, resultados!$A$1:$ZZ$1, 0))</f>
        <v/>
      </c>
      <c r="C2158">
        <f>INDEX(resultados!$A$2:$ZZ$2614, 2152, MATCH($B$3, resultados!$A$1:$ZZ$1, 0))</f>
        <v/>
      </c>
    </row>
    <row r="2159">
      <c r="A2159">
        <f>INDEX(resultados!$A$2:$ZZ$2614, 2153, MATCH($B$1, resultados!$A$1:$ZZ$1, 0))</f>
        <v/>
      </c>
      <c r="B2159">
        <f>INDEX(resultados!$A$2:$ZZ$2614, 2153, MATCH($B$2, resultados!$A$1:$ZZ$1, 0))</f>
        <v/>
      </c>
      <c r="C2159">
        <f>INDEX(resultados!$A$2:$ZZ$2614, 2153, MATCH($B$3, resultados!$A$1:$ZZ$1, 0))</f>
        <v/>
      </c>
    </row>
    <row r="2160">
      <c r="A2160">
        <f>INDEX(resultados!$A$2:$ZZ$2614, 2154, MATCH($B$1, resultados!$A$1:$ZZ$1, 0))</f>
        <v/>
      </c>
      <c r="B2160">
        <f>INDEX(resultados!$A$2:$ZZ$2614, 2154, MATCH($B$2, resultados!$A$1:$ZZ$1, 0))</f>
        <v/>
      </c>
      <c r="C2160">
        <f>INDEX(resultados!$A$2:$ZZ$2614, 2154, MATCH($B$3, resultados!$A$1:$ZZ$1, 0))</f>
        <v/>
      </c>
    </row>
    <row r="2161">
      <c r="A2161">
        <f>INDEX(resultados!$A$2:$ZZ$2614, 2155, MATCH($B$1, resultados!$A$1:$ZZ$1, 0))</f>
        <v/>
      </c>
      <c r="B2161">
        <f>INDEX(resultados!$A$2:$ZZ$2614, 2155, MATCH($B$2, resultados!$A$1:$ZZ$1, 0))</f>
        <v/>
      </c>
      <c r="C2161">
        <f>INDEX(resultados!$A$2:$ZZ$2614, 2155, MATCH($B$3, resultados!$A$1:$ZZ$1, 0))</f>
        <v/>
      </c>
    </row>
    <row r="2162">
      <c r="A2162">
        <f>INDEX(resultados!$A$2:$ZZ$2614, 2156, MATCH($B$1, resultados!$A$1:$ZZ$1, 0))</f>
        <v/>
      </c>
      <c r="B2162">
        <f>INDEX(resultados!$A$2:$ZZ$2614, 2156, MATCH($B$2, resultados!$A$1:$ZZ$1, 0))</f>
        <v/>
      </c>
      <c r="C2162">
        <f>INDEX(resultados!$A$2:$ZZ$2614, 2156, MATCH($B$3, resultados!$A$1:$ZZ$1, 0))</f>
        <v/>
      </c>
    </row>
    <row r="2163">
      <c r="A2163">
        <f>INDEX(resultados!$A$2:$ZZ$2614, 2157, MATCH($B$1, resultados!$A$1:$ZZ$1, 0))</f>
        <v/>
      </c>
      <c r="B2163">
        <f>INDEX(resultados!$A$2:$ZZ$2614, 2157, MATCH($B$2, resultados!$A$1:$ZZ$1, 0))</f>
        <v/>
      </c>
      <c r="C2163">
        <f>INDEX(resultados!$A$2:$ZZ$2614, 2157, MATCH($B$3, resultados!$A$1:$ZZ$1, 0))</f>
        <v/>
      </c>
    </row>
    <row r="2164">
      <c r="A2164">
        <f>INDEX(resultados!$A$2:$ZZ$2614, 2158, MATCH($B$1, resultados!$A$1:$ZZ$1, 0))</f>
        <v/>
      </c>
      <c r="B2164">
        <f>INDEX(resultados!$A$2:$ZZ$2614, 2158, MATCH($B$2, resultados!$A$1:$ZZ$1, 0))</f>
        <v/>
      </c>
      <c r="C2164">
        <f>INDEX(resultados!$A$2:$ZZ$2614, 2158, MATCH($B$3, resultados!$A$1:$ZZ$1, 0))</f>
        <v/>
      </c>
    </row>
    <row r="2165">
      <c r="A2165">
        <f>INDEX(resultados!$A$2:$ZZ$2614, 2159, MATCH($B$1, resultados!$A$1:$ZZ$1, 0))</f>
        <v/>
      </c>
      <c r="B2165">
        <f>INDEX(resultados!$A$2:$ZZ$2614, 2159, MATCH($B$2, resultados!$A$1:$ZZ$1, 0))</f>
        <v/>
      </c>
      <c r="C2165">
        <f>INDEX(resultados!$A$2:$ZZ$2614, 2159, MATCH($B$3, resultados!$A$1:$ZZ$1, 0))</f>
        <v/>
      </c>
    </row>
    <row r="2166">
      <c r="A2166">
        <f>INDEX(resultados!$A$2:$ZZ$2614, 2160, MATCH($B$1, resultados!$A$1:$ZZ$1, 0))</f>
        <v/>
      </c>
      <c r="B2166">
        <f>INDEX(resultados!$A$2:$ZZ$2614, 2160, MATCH($B$2, resultados!$A$1:$ZZ$1, 0))</f>
        <v/>
      </c>
      <c r="C2166">
        <f>INDEX(resultados!$A$2:$ZZ$2614, 2160, MATCH($B$3, resultados!$A$1:$ZZ$1, 0))</f>
        <v/>
      </c>
    </row>
    <row r="2167">
      <c r="A2167">
        <f>INDEX(resultados!$A$2:$ZZ$2614, 2161, MATCH($B$1, resultados!$A$1:$ZZ$1, 0))</f>
        <v/>
      </c>
      <c r="B2167">
        <f>INDEX(resultados!$A$2:$ZZ$2614, 2161, MATCH($B$2, resultados!$A$1:$ZZ$1, 0))</f>
        <v/>
      </c>
      <c r="C2167">
        <f>INDEX(resultados!$A$2:$ZZ$2614, 2161, MATCH($B$3, resultados!$A$1:$ZZ$1, 0))</f>
        <v/>
      </c>
    </row>
    <row r="2168">
      <c r="A2168">
        <f>INDEX(resultados!$A$2:$ZZ$2614, 2162, MATCH($B$1, resultados!$A$1:$ZZ$1, 0))</f>
        <v/>
      </c>
      <c r="B2168">
        <f>INDEX(resultados!$A$2:$ZZ$2614, 2162, MATCH($B$2, resultados!$A$1:$ZZ$1, 0))</f>
        <v/>
      </c>
      <c r="C2168">
        <f>INDEX(resultados!$A$2:$ZZ$2614, 2162, MATCH($B$3, resultados!$A$1:$ZZ$1, 0))</f>
        <v/>
      </c>
    </row>
    <row r="2169">
      <c r="A2169">
        <f>INDEX(resultados!$A$2:$ZZ$2614, 2163, MATCH($B$1, resultados!$A$1:$ZZ$1, 0))</f>
        <v/>
      </c>
      <c r="B2169">
        <f>INDEX(resultados!$A$2:$ZZ$2614, 2163, MATCH($B$2, resultados!$A$1:$ZZ$1, 0))</f>
        <v/>
      </c>
      <c r="C2169">
        <f>INDEX(resultados!$A$2:$ZZ$2614, 2163, MATCH($B$3, resultados!$A$1:$ZZ$1, 0))</f>
        <v/>
      </c>
    </row>
    <row r="2170">
      <c r="A2170">
        <f>INDEX(resultados!$A$2:$ZZ$2614, 2164, MATCH($B$1, resultados!$A$1:$ZZ$1, 0))</f>
        <v/>
      </c>
      <c r="B2170">
        <f>INDEX(resultados!$A$2:$ZZ$2614, 2164, MATCH($B$2, resultados!$A$1:$ZZ$1, 0))</f>
        <v/>
      </c>
      <c r="C2170">
        <f>INDEX(resultados!$A$2:$ZZ$2614, 2164, MATCH($B$3, resultados!$A$1:$ZZ$1, 0))</f>
        <v/>
      </c>
    </row>
    <row r="2171">
      <c r="A2171">
        <f>INDEX(resultados!$A$2:$ZZ$2614, 2165, MATCH($B$1, resultados!$A$1:$ZZ$1, 0))</f>
        <v/>
      </c>
      <c r="B2171">
        <f>INDEX(resultados!$A$2:$ZZ$2614, 2165, MATCH($B$2, resultados!$A$1:$ZZ$1, 0))</f>
        <v/>
      </c>
      <c r="C2171">
        <f>INDEX(resultados!$A$2:$ZZ$2614, 2165, MATCH($B$3, resultados!$A$1:$ZZ$1, 0))</f>
        <v/>
      </c>
    </row>
    <row r="2172">
      <c r="A2172">
        <f>INDEX(resultados!$A$2:$ZZ$2614, 2166, MATCH($B$1, resultados!$A$1:$ZZ$1, 0))</f>
        <v/>
      </c>
      <c r="B2172">
        <f>INDEX(resultados!$A$2:$ZZ$2614, 2166, MATCH($B$2, resultados!$A$1:$ZZ$1, 0))</f>
        <v/>
      </c>
      <c r="C2172">
        <f>INDEX(resultados!$A$2:$ZZ$2614, 2166, MATCH($B$3, resultados!$A$1:$ZZ$1, 0))</f>
        <v/>
      </c>
    </row>
    <row r="2173">
      <c r="A2173">
        <f>INDEX(resultados!$A$2:$ZZ$2614, 2167, MATCH($B$1, resultados!$A$1:$ZZ$1, 0))</f>
        <v/>
      </c>
      <c r="B2173">
        <f>INDEX(resultados!$A$2:$ZZ$2614, 2167, MATCH($B$2, resultados!$A$1:$ZZ$1, 0))</f>
        <v/>
      </c>
      <c r="C2173">
        <f>INDEX(resultados!$A$2:$ZZ$2614, 2167, MATCH($B$3, resultados!$A$1:$ZZ$1, 0))</f>
        <v/>
      </c>
    </row>
    <row r="2174">
      <c r="A2174">
        <f>INDEX(resultados!$A$2:$ZZ$2614, 2168, MATCH($B$1, resultados!$A$1:$ZZ$1, 0))</f>
        <v/>
      </c>
      <c r="B2174">
        <f>INDEX(resultados!$A$2:$ZZ$2614, 2168, MATCH($B$2, resultados!$A$1:$ZZ$1, 0))</f>
        <v/>
      </c>
      <c r="C2174">
        <f>INDEX(resultados!$A$2:$ZZ$2614, 2168, MATCH($B$3, resultados!$A$1:$ZZ$1, 0))</f>
        <v/>
      </c>
    </row>
    <row r="2175">
      <c r="A2175">
        <f>INDEX(resultados!$A$2:$ZZ$2614, 2169, MATCH($B$1, resultados!$A$1:$ZZ$1, 0))</f>
        <v/>
      </c>
      <c r="B2175">
        <f>INDEX(resultados!$A$2:$ZZ$2614, 2169, MATCH($B$2, resultados!$A$1:$ZZ$1, 0))</f>
        <v/>
      </c>
      <c r="C2175">
        <f>INDEX(resultados!$A$2:$ZZ$2614, 2169, MATCH($B$3, resultados!$A$1:$ZZ$1, 0))</f>
        <v/>
      </c>
    </row>
    <row r="2176">
      <c r="A2176">
        <f>INDEX(resultados!$A$2:$ZZ$2614, 2170, MATCH($B$1, resultados!$A$1:$ZZ$1, 0))</f>
        <v/>
      </c>
      <c r="B2176">
        <f>INDEX(resultados!$A$2:$ZZ$2614, 2170, MATCH($B$2, resultados!$A$1:$ZZ$1, 0))</f>
        <v/>
      </c>
      <c r="C2176">
        <f>INDEX(resultados!$A$2:$ZZ$2614, 2170, MATCH($B$3, resultados!$A$1:$ZZ$1, 0))</f>
        <v/>
      </c>
    </row>
    <row r="2177">
      <c r="A2177">
        <f>INDEX(resultados!$A$2:$ZZ$2614, 2171, MATCH($B$1, resultados!$A$1:$ZZ$1, 0))</f>
        <v/>
      </c>
      <c r="B2177">
        <f>INDEX(resultados!$A$2:$ZZ$2614, 2171, MATCH($B$2, resultados!$A$1:$ZZ$1, 0))</f>
        <v/>
      </c>
      <c r="C2177">
        <f>INDEX(resultados!$A$2:$ZZ$2614, 2171, MATCH($B$3, resultados!$A$1:$ZZ$1, 0))</f>
        <v/>
      </c>
    </row>
    <row r="2178">
      <c r="A2178">
        <f>INDEX(resultados!$A$2:$ZZ$2614, 2172, MATCH($B$1, resultados!$A$1:$ZZ$1, 0))</f>
        <v/>
      </c>
      <c r="B2178">
        <f>INDEX(resultados!$A$2:$ZZ$2614, 2172, MATCH($B$2, resultados!$A$1:$ZZ$1, 0))</f>
        <v/>
      </c>
      <c r="C2178">
        <f>INDEX(resultados!$A$2:$ZZ$2614, 2172, MATCH($B$3, resultados!$A$1:$ZZ$1, 0))</f>
        <v/>
      </c>
    </row>
    <row r="2179">
      <c r="A2179">
        <f>INDEX(resultados!$A$2:$ZZ$2614, 2173, MATCH($B$1, resultados!$A$1:$ZZ$1, 0))</f>
        <v/>
      </c>
      <c r="B2179">
        <f>INDEX(resultados!$A$2:$ZZ$2614, 2173, MATCH($B$2, resultados!$A$1:$ZZ$1, 0))</f>
        <v/>
      </c>
      <c r="C2179">
        <f>INDEX(resultados!$A$2:$ZZ$2614, 2173, MATCH($B$3, resultados!$A$1:$ZZ$1, 0))</f>
        <v/>
      </c>
    </row>
    <row r="2180">
      <c r="A2180">
        <f>INDEX(resultados!$A$2:$ZZ$2614, 2174, MATCH($B$1, resultados!$A$1:$ZZ$1, 0))</f>
        <v/>
      </c>
      <c r="B2180">
        <f>INDEX(resultados!$A$2:$ZZ$2614, 2174, MATCH($B$2, resultados!$A$1:$ZZ$1, 0))</f>
        <v/>
      </c>
      <c r="C2180">
        <f>INDEX(resultados!$A$2:$ZZ$2614, 2174, MATCH($B$3, resultados!$A$1:$ZZ$1, 0))</f>
        <v/>
      </c>
    </row>
    <row r="2181">
      <c r="A2181">
        <f>INDEX(resultados!$A$2:$ZZ$2614, 2175, MATCH($B$1, resultados!$A$1:$ZZ$1, 0))</f>
        <v/>
      </c>
      <c r="B2181">
        <f>INDEX(resultados!$A$2:$ZZ$2614, 2175, MATCH($B$2, resultados!$A$1:$ZZ$1, 0))</f>
        <v/>
      </c>
      <c r="C2181">
        <f>INDEX(resultados!$A$2:$ZZ$2614, 2175, MATCH($B$3, resultados!$A$1:$ZZ$1, 0))</f>
        <v/>
      </c>
    </row>
    <row r="2182">
      <c r="A2182">
        <f>INDEX(resultados!$A$2:$ZZ$2614, 2176, MATCH($B$1, resultados!$A$1:$ZZ$1, 0))</f>
        <v/>
      </c>
      <c r="B2182">
        <f>INDEX(resultados!$A$2:$ZZ$2614, 2176, MATCH($B$2, resultados!$A$1:$ZZ$1, 0))</f>
        <v/>
      </c>
      <c r="C2182">
        <f>INDEX(resultados!$A$2:$ZZ$2614, 2176, MATCH($B$3, resultados!$A$1:$ZZ$1, 0))</f>
        <v/>
      </c>
    </row>
    <row r="2183">
      <c r="A2183">
        <f>INDEX(resultados!$A$2:$ZZ$2614, 2177, MATCH($B$1, resultados!$A$1:$ZZ$1, 0))</f>
        <v/>
      </c>
      <c r="B2183">
        <f>INDEX(resultados!$A$2:$ZZ$2614, 2177, MATCH($B$2, resultados!$A$1:$ZZ$1, 0))</f>
        <v/>
      </c>
      <c r="C2183">
        <f>INDEX(resultados!$A$2:$ZZ$2614, 2177, MATCH($B$3, resultados!$A$1:$ZZ$1, 0))</f>
        <v/>
      </c>
    </row>
    <row r="2184">
      <c r="A2184">
        <f>INDEX(resultados!$A$2:$ZZ$2614, 2178, MATCH($B$1, resultados!$A$1:$ZZ$1, 0))</f>
        <v/>
      </c>
      <c r="B2184">
        <f>INDEX(resultados!$A$2:$ZZ$2614, 2178, MATCH($B$2, resultados!$A$1:$ZZ$1, 0))</f>
        <v/>
      </c>
      <c r="C2184">
        <f>INDEX(resultados!$A$2:$ZZ$2614, 2178, MATCH($B$3, resultados!$A$1:$ZZ$1, 0))</f>
        <v/>
      </c>
    </row>
    <row r="2185">
      <c r="A2185">
        <f>INDEX(resultados!$A$2:$ZZ$2614, 2179, MATCH($B$1, resultados!$A$1:$ZZ$1, 0))</f>
        <v/>
      </c>
      <c r="B2185">
        <f>INDEX(resultados!$A$2:$ZZ$2614, 2179, MATCH($B$2, resultados!$A$1:$ZZ$1, 0))</f>
        <v/>
      </c>
      <c r="C2185">
        <f>INDEX(resultados!$A$2:$ZZ$2614, 2179, MATCH($B$3, resultados!$A$1:$ZZ$1, 0))</f>
        <v/>
      </c>
    </row>
    <row r="2186">
      <c r="A2186">
        <f>INDEX(resultados!$A$2:$ZZ$2614, 2180, MATCH($B$1, resultados!$A$1:$ZZ$1, 0))</f>
        <v/>
      </c>
      <c r="B2186">
        <f>INDEX(resultados!$A$2:$ZZ$2614, 2180, MATCH($B$2, resultados!$A$1:$ZZ$1, 0))</f>
        <v/>
      </c>
      <c r="C2186">
        <f>INDEX(resultados!$A$2:$ZZ$2614, 2180, MATCH($B$3, resultados!$A$1:$ZZ$1, 0))</f>
        <v/>
      </c>
    </row>
    <row r="2187">
      <c r="A2187">
        <f>INDEX(resultados!$A$2:$ZZ$2614, 2181, MATCH($B$1, resultados!$A$1:$ZZ$1, 0))</f>
        <v/>
      </c>
      <c r="B2187">
        <f>INDEX(resultados!$A$2:$ZZ$2614, 2181, MATCH($B$2, resultados!$A$1:$ZZ$1, 0))</f>
        <v/>
      </c>
      <c r="C2187">
        <f>INDEX(resultados!$A$2:$ZZ$2614, 2181, MATCH($B$3, resultados!$A$1:$ZZ$1, 0))</f>
        <v/>
      </c>
    </row>
    <row r="2188">
      <c r="A2188">
        <f>INDEX(resultados!$A$2:$ZZ$2614, 2182, MATCH($B$1, resultados!$A$1:$ZZ$1, 0))</f>
        <v/>
      </c>
      <c r="B2188">
        <f>INDEX(resultados!$A$2:$ZZ$2614, 2182, MATCH($B$2, resultados!$A$1:$ZZ$1, 0))</f>
        <v/>
      </c>
      <c r="C2188">
        <f>INDEX(resultados!$A$2:$ZZ$2614, 2182, MATCH($B$3, resultados!$A$1:$ZZ$1, 0))</f>
        <v/>
      </c>
    </row>
    <row r="2189">
      <c r="A2189">
        <f>INDEX(resultados!$A$2:$ZZ$2614, 2183, MATCH($B$1, resultados!$A$1:$ZZ$1, 0))</f>
        <v/>
      </c>
      <c r="B2189">
        <f>INDEX(resultados!$A$2:$ZZ$2614, 2183, MATCH($B$2, resultados!$A$1:$ZZ$1, 0))</f>
        <v/>
      </c>
      <c r="C2189">
        <f>INDEX(resultados!$A$2:$ZZ$2614, 2183, MATCH($B$3, resultados!$A$1:$ZZ$1, 0))</f>
        <v/>
      </c>
    </row>
    <row r="2190">
      <c r="A2190">
        <f>INDEX(resultados!$A$2:$ZZ$2614, 2184, MATCH($B$1, resultados!$A$1:$ZZ$1, 0))</f>
        <v/>
      </c>
      <c r="B2190">
        <f>INDEX(resultados!$A$2:$ZZ$2614, 2184, MATCH($B$2, resultados!$A$1:$ZZ$1, 0))</f>
        <v/>
      </c>
      <c r="C2190">
        <f>INDEX(resultados!$A$2:$ZZ$2614, 2184, MATCH($B$3, resultados!$A$1:$ZZ$1, 0))</f>
        <v/>
      </c>
    </row>
    <row r="2191">
      <c r="A2191">
        <f>INDEX(resultados!$A$2:$ZZ$2614, 2185, MATCH($B$1, resultados!$A$1:$ZZ$1, 0))</f>
        <v/>
      </c>
      <c r="B2191">
        <f>INDEX(resultados!$A$2:$ZZ$2614, 2185, MATCH($B$2, resultados!$A$1:$ZZ$1, 0))</f>
        <v/>
      </c>
      <c r="C2191">
        <f>INDEX(resultados!$A$2:$ZZ$2614, 2185, MATCH($B$3, resultados!$A$1:$ZZ$1, 0))</f>
        <v/>
      </c>
    </row>
    <row r="2192">
      <c r="A2192">
        <f>INDEX(resultados!$A$2:$ZZ$2614, 2186, MATCH($B$1, resultados!$A$1:$ZZ$1, 0))</f>
        <v/>
      </c>
      <c r="B2192">
        <f>INDEX(resultados!$A$2:$ZZ$2614, 2186, MATCH($B$2, resultados!$A$1:$ZZ$1, 0))</f>
        <v/>
      </c>
      <c r="C2192">
        <f>INDEX(resultados!$A$2:$ZZ$2614, 2186, MATCH($B$3, resultados!$A$1:$ZZ$1, 0))</f>
        <v/>
      </c>
    </row>
    <row r="2193">
      <c r="A2193">
        <f>INDEX(resultados!$A$2:$ZZ$2614, 2187, MATCH($B$1, resultados!$A$1:$ZZ$1, 0))</f>
        <v/>
      </c>
      <c r="B2193">
        <f>INDEX(resultados!$A$2:$ZZ$2614, 2187, MATCH($B$2, resultados!$A$1:$ZZ$1, 0))</f>
        <v/>
      </c>
      <c r="C2193">
        <f>INDEX(resultados!$A$2:$ZZ$2614, 2187, MATCH($B$3, resultados!$A$1:$ZZ$1, 0))</f>
        <v/>
      </c>
    </row>
    <row r="2194">
      <c r="A2194">
        <f>INDEX(resultados!$A$2:$ZZ$2614, 2188, MATCH($B$1, resultados!$A$1:$ZZ$1, 0))</f>
        <v/>
      </c>
      <c r="B2194">
        <f>INDEX(resultados!$A$2:$ZZ$2614, 2188, MATCH($B$2, resultados!$A$1:$ZZ$1, 0))</f>
        <v/>
      </c>
      <c r="C2194">
        <f>INDEX(resultados!$A$2:$ZZ$2614, 2188, MATCH($B$3, resultados!$A$1:$ZZ$1, 0))</f>
        <v/>
      </c>
    </row>
    <row r="2195">
      <c r="A2195">
        <f>INDEX(resultados!$A$2:$ZZ$2614, 2189, MATCH($B$1, resultados!$A$1:$ZZ$1, 0))</f>
        <v/>
      </c>
      <c r="B2195">
        <f>INDEX(resultados!$A$2:$ZZ$2614, 2189, MATCH($B$2, resultados!$A$1:$ZZ$1, 0))</f>
        <v/>
      </c>
      <c r="C2195">
        <f>INDEX(resultados!$A$2:$ZZ$2614, 2189, MATCH($B$3, resultados!$A$1:$ZZ$1, 0))</f>
        <v/>
      </c>
    </row>
    <row r="2196">
      <c r="A2196">
        <f>INDEX(resultados!$A$2:$ZZ$2614, 2190, MATCH($B$1, resultados!$A$1:$ZZ$1, 0))</f>
        <v/>
      </c>
      <c r="B2196">
        <f>INDEX(resultados!$A$2:$ZZ$2614, 2190, MATCH($B$2, resultados!$A$1:$ZZ$1, 0))</f>
        <v/>
      </c>
      <c r="C2196">
        <f>INDEX(resultados!$A$2:$ZZ$2614, 2190, MATCH($B$3, resultados!$A$1:$ZZ$1, 0))</f>
        <v/>
      </c>
    </row>
    <row r="2197">
      <c r="A2197">
        <f>INDEX(resultados!$A$2:$ZZ$2614, 2191, MATCH($B$1, resultados!$A$1:$ZZ$1, 0))</f>
        <v/>
      </c>
      <c r="B2197">
        <f>INDEX(resultados!$A$2:$ZZ$2614, 2191, MATCH($B$2, resultados!$A$1:$ZZ$1, 0))</f>
        <v/>
      </c>
      <c r="C2197">
        <f>INDEX(resultados!$A$2:$ZZ$2614, 2191, MATCH($B$3, resultados!$A$1:$ZZ$1, 0))</f>
        <v/>
      </c>
    </row>
    <row r="2198">
      <c r="A2198">
        <f>INDEX(resultados!$A$2:$ZZ$2614, 2192, MATCH($B$1, resultados!$A$1:$ZZ$1, 0))</f>
        <v/>
      </c>
      <c r="B2198">
        <f>INDEX(resultados!$A$2:$ZZ$2614, 2192, MATCH($B$2, resultados!$A$1:$ZZ$1, 0))</f>
        <v/>
      </c>
      <c r="C2198">
        <f>INDEX(resultados!$A$2:$ZZ$2614, 2192, MATCH($B$3, resultados!$A$1:$ZZ$1, 0))</f>
        <v/>
      </c>
    </row>
    <row r="2199">
      <c r="A2199">
        <f>INDEX(resultados!$A$2:$ZZ$2614, 2193, MATCH($B$1, resultados!$A$1:$ZZ$1, 0))</f>
        <v/>
      </c>
      <c r="B2199">
        <f>INDEX(resultados!$A$2:$ZZ$2614, 2193, MATCH($B$2, resultados!$A$1:$ZZ$1, 0))</f>
        <v/>
      </c>
      <c r="C2199">
        <f>INDEX(resultados!$A$2:$ZZ$2614, 2193, MATCH($B$3, resultados!$A$1:$ZZ$1, 0))</f>
        <v/>
      </c>
    </row>
    <row r="2200">
      <c r="A2200">
        <f>INDEX(resultados!$A$2:$ZZ$2614, 2194, MATCH($B$1, resultados!$A$1:$ZZ$1, 0))</f>
        <v/>
      </c>
      <c r="B2200">
        <f>INDEX(resultados!$A$2:$ZZ$2614, 2194, MATCH($B$2, resultados!$A$1:$ZZ$1, 0))</f>
        <v/>
      </c>
      <c r="C2200">
        <f>INDEX(resultados!$A$2:$ZZ$2614, 2194, MATCH($B$3, resultados!$A$1:$ZZ$1, 0))</f>
        <v/>
      </c>
    </row>
    <row r="2201">
      <c r="A2201">
        <f>INDEX(resultados!$A$2:$ZZ$2614, 2195, MATCH($B$1, resultados!$A$1:$ZZ$1, 0))</f>
        <v/>
      </c>
      <c r="B2201">
        <f>INDEX(resultados!$A$2:$ZZ$2614, 2195, MATCH($B$2, resultados!$A$1:$ZZ$1, 0))</f>
        <v/>
      </c>
      <c r="C2201">
        <f>INDEX(resultados!$A$2:$ZZ$2614, 2195, MATCH($B$3, resultados!$A$1:$ZZ$1, 0))</f>
        <v/>
      </c>
    </row>
    <row r="2202">
      <c r="A2202">
        <f>INDEX(resultados!$A$2:$ZZ$2614, 2196, MATCH($B$1, resultados!$A$1:$ZZ$1, 0))</f>
        <v/>
      </c>
      <c r="B2202">
        <f>INDEX(resultados!$A$2:$ZZ$2614, 2196, MATCH($B$2, resultados!$A$1:$ZZ$1, 0))</f>
        <v/>
      </c>
      <c r="C2202">
        <f>INDEX(resultados!$A$2:$ZZ$2614, 2196, MATCH($B$3, resultados!$A$1:$ZZ$1, 0))</f>
        <v/>
      </c>
    </row>
    <row r="2203">
      <c r="A2203">
        <f>INDEX(resultados!$A$2:$ZZ$2614, 2197, MATCH($B$1, resultados!$A$1:$ZZ$1, 0))</f>
        <v/>
      </c>
      <c r="B2203">
        <f>INDEX(resultados!$A$2:$ZZ$2614, 2197, MATCH($B$2, resultados!$A$1:$ZZ$1, 0))</f>
        <v/>
      </c>
      <c r="C2203">
        <f>INDEX(resultados!$A$2:$ZZ$2614, 2197, MATCH($B$3, resultados!$A$1:$ZZ$1, 0))</f>
        <v/>
      </c>
    </row>
    <row r="2204">
      <c r="A2204">
        <f>INDEX(resultados!$A$2:$ZZ$2614, 2198, MATCH($B$1, resultados!$A$1:$ZZ$1, 0))</f>
        <v/>
      </c>
      <c r="B2204">
        <f>INDEX(resultados!$A$2:$ZZ$2614, 2198, MATCH($B$2, resultados!$A$1:$ZZ$1, 0))</f>
        <v/>
      </c>
      <c r="C2204">
        <f>INDEX(resultados!$A$2:$ZZ$2614, 2198, MATCH($B$3, resultados!$A$1:$ZZ$1, 0))</f>
        <v/>
      </c>
    </row>
    <row r="2205">
      <c r="A2205">
        <f>INDEX(resultados!$A$2:$ZZ$2614, 2199, MATCH($B$1, resultados!$A$1:$ZZ$1, 0))</f>
        <v/>
      </c>
      <c r="B2205">
        <f>INDEX(resultados!$A$2:$ZZ$2614, 2199, MATCH($B$2, resultados!$A$1:$ZZ$1, 0))</f>
        <v/>
      </c>
      <c r="C2205">
        <f>INDEX(resultados!$A$2:$ZZ$2614, 2199, MATCH($B$3, resultados!$A$1:$ZZ$1, 0))</f>
        <v/>
      </c>
    </row>
    <row r="2206">
      <c r="A2206">
        <f>INDEX(resultados!$A$2:$ZZ$2614, 2200, MATCH($B$1, resultados!$A$1:$ZZ$1, 0))</f>
        <v/>
      </c>
      <c r="B2206">
        <f>INDEX(resultados!$A$2:$ZZ$2614, 2200, MATCH($B$2, resultados!$A$1:$ZZ$1, 0))</f>
        <v/>
      </c>
      <c r="C2206">
        <f>INDEX(resultados!$A$2:$ZZ$2614, 2200, MATCH($B$3, resultados!$A$1:$ZZ$1, 0))</f>
        <v/>
      </c>
    </row>
    <row r="2207">
      <c r="A2207">
        <f>INDEX(resultados!$A$2:$ZZ$2614, 2201, MATCH($B$1, resultados!$A$1:$ZZ$1, 0))</f>
        <v/>
      </c>
      <c r="B2207">
        <f>INDEX(resultados!$A$2:$ZZ$2614, 2201, MATCH($B$2, resultados!$A$1:$ZZ$1, 0))</f>
        <v/>
      </c>
      <c r="C2207">
        <f>INDEX(resultados!$A$2:$ZZ$2614, 2201, MATCH($B$3, resultados!$A$1:$ZZ$1, 0))</f>
        <v/>
      </c>
    </row>
    <row r="2208">
      <c r="A2208">
        <f>INDEX(resultados!$A$2:$ZZ$2614, 2202, MATCH($B$1, resultados!$A$1:$ZZ$1, 0))</f>
        <v/>
      </c>
      <c r="B2208">
        <f>INDEX(resultados!$A$2:$ZZ$2614, 2202, MATCH($B$2, resultados!$A$1:$ZZ$1, 0))</f>
        <v/>
      </c>
      <c r="C2208">
        <f>INDEX(resultados!$A$2:$ZZ$2614, 2202, MATCH($B$3, resultados!$A$1:$ZZ$1, 0))</f>
        <v/>
      </c>
    </row>
    <row r="2209">
      <c r="A2209">
        <f>INDEX(resultados!$A$2:$ZZ$2614, 2203, MATCH($B$1, resultados!$A$1:$ZZ$1, 0))</f>
        <v/>
      </c>
      <c r="B2209">
        <f>INDEX(resultados!$A$2:$ZZ$2614, 2203, MATCH($B$2, resultados!$A$1:$ZZ$1, 0))</f>
        <v/>
      </c>
      <c r="C2209">
        <f>INDEX(resultados!$A$2:$ZZ$2614, 2203, MATCH($B$3, resultados!$A$1:$ZZ$1, 0))</f>
        <v/>
      </c>
    </row>
    <row r="2210">
      <c r="A2210">
        <f>INDEX(resultados!$A$2:$ZZ$2614, 2204, MATCH($B$1, resultados!$A$1:$ZZ$1, 0))</f>
        <v/>
      </c>
      <c r="B2210">
        <f>INDEX(resultados!$A$2:$ZZ$2614, 2204, MATCH($B$2, resultados!$A$1:$ZZ$1, 0))</f>
        <v/>
      </c>
      <c r="C2210">
        <f>INDEX(resultados!$A$2:$ZZ$2614, 2204, MATCH($B$3, resultados!$A$1:$ZZ$1, 0))</f>
        <v/>
      </c>
    </row>
    <row r="2211">
      <c r="A2211">
        <f>INDEX(resultados!$A$2:$ZZ$2614, 2205, MATCH($B$1, resultados!$A$1:$ZZ$1, 0))</f>
        <v/>
      </c>
      <c r="B2211">
        <f>INDEX(resultados!$A$2:$ZZ$2614, 2205, MATCH($B$2, resultados!$A$1:$ZZ$1, 0))</f>
        <v/>
      </c>
      <c r="C2211">
        <f>INDEX(resultados!$A$2:$ZZ$2614, 2205, MATCH($B$3, resultados!$A$1:$ZZ$1, 0))</f>
        <v/>
      </c>
    </row>
    <row r="2212">
      <c r="A2212">
        <f>INDEX(resultados!$A$2:$ZZ$2614, 2206, MATCH($B$1, resultados!$A$1:$ZZ$1, 0))</f>
        <v/>
      </c>
      <c r="B2212">
        <f>INDEX(resultados!$A$2:$ZZ$2614, 2206, MATCH($B$2, resultados!$A$1:$ZZ$1, 0))</f>
        <v/>
      </c>
      <c r="C2212">
        <f>INDEX(resultados!$A$2:$ZZ$2614, 2206, MATCH($B$3, resultados!$A$1:$ZZ$1, 0))</f>
        <v/>
      </c>
    </row>
    <row r="2213">
      <c r="A2213">
        <f>INDEX(resultados!$A$2:$ZZ$2614, 2207, MATCH($B$1, resultados!$A$1:$ZZ$1, 0))</f>
        <v/>
      </c>
      <c r="B2213">
        <f>INDEX(resultados!$A$2:$ZZ$2614, 2207, MATCH($B$2, resultados!$A$1:$ZZ$1, 0))</f>
        <v/>
      </c>
      <c r="C2213">
        <f>INDEX(resultados!$A$2:$ZZ$2614, 2207, MATCH($B$3, resultados!$A$1:$ZZ$1, 0))</f>
        <v/>
      </c>
    </row>
    <row r="2214">
      <c r="A2214">
        <f>INDEX(resultados!$A$2:$ZZ$2614, 2208, MATCH($B$1, resultados!$A$1:$ZZ$1, 0))</f>
        <v/>
      </c>
      <c r="B2214">
        <f>INDEX(resultados!$A$2:$ZZ$2614, 2208, MATCH($B$2, resultados!$A$1:$ZZ$1, 0))</f>
        <v/>
      </c>
      <c r="C2214">
        <f>INDEX(resultados!$A$2:$ZZ$2614, 2208, MATCH($B$3, resultados!$A$1:$ZZ$1, 0))</f>
        <v/>
      </c>
    </row>
    <row r="2215">
      <c r="A2215">
        <f>INDEX(resultados!$A$2:$ZZ$2614, 2209, MATCH($B$1, resultados!$A$1:$ZZ$1, 0))</f>
        <v/>
      </c>
      <c r="B2215">
        <f>INDEX(resultados!$A$2:$ZZ$2614, 2209, MATCH($B$2, resultados!$A$1:$ZZ$1, 0))</f>
        <v/>
      </c>
      <c r="C2215">
        <f>INDEX(resultados!$A$2:$ZZ$2614, 2209, MATCH($B$3, resultados!$A$1:$ZZ$1, 0))</f>
        <v/>
      </c>
    </row>
    <row r="2216">
      <c r="A2216">
        <f>INDEX(resultados!$A$2:$ZZ$2614, 2210, MATCH($B$1, resultados!$A$1:$ZZ$1, 0))</f>
        <v/>
      </c>
      <c r="B2216">
        <f>INDEX(resultados!$A$2:$ZZ$2614, 2210, MATCH($B$2, resultados!$A$1:$ZZ$1, 0))</f>
        <v/>
      </c>
      <c r="C2216">
        <f>INDEX(resultados!$A$2:$ZZ$2614, 2210, MATCH($B$3, resultados!$A$1:$ZZ$1, 0))</f>
        <v/>
      </c>
    </row>
    <row r="2217">
      <c r="A2217">
        <f>INDEX(resultados!$A$2:$ZZ$2614, 2211, MATCH($B$1, resultados!$A$1:$ZZ$1, 0))</f>
        <v/>
      </c>
      <c r="B2217">
        <f>INDEX(resultados!$A$2:$ZZ$2614, 2211, MATCH($B$2, resultados!$A$1:$ZZ$1, 0))</f>
        <v/>
      </c>
      <c r="C2217">
        <f>INDEX(resultados!$A$2:$ZZ$2614, 2211, MATCH($B$3, resultados!$A$1:$ZZ$1, 0))</f>
        <v/>
      </c>
    </row>
    <row r="2218">
      <c r="A2218">
        <f>INDEX(resultados!$A$2:$ZZ$2614, 2212, MATCH($B$1, resultados!$A$1:$ZZ$1, 0))</f>
        <v/>
      </c>
      <c r="B2218">
        <f>INDEX(resultados!$A$2:$ZZ$2614, 2212, MATCH($B$2, resultados!$A$1:$ZZ$1, 0))</f>
        <v/>
      </c>
      <c r="C2218">
        <f>INDEX(resultados!$A$2:$ZZ$2614, 2212, MATCH($B$3, resultados!$A$1:$ZZ$1, 0))</f>
        <v/>
      </c>
    </row>
    <row r="2219">
      <c r="A2219">
        <f>INDEX(resultados!$A$2:$ZZ$2614, 2213, MATCH($B$1, resultados!$A$1:$ZZ$1, 0))</f>
        <v/>
      </c>
      <c r="B2219">
        <f>INDEX(resultados!$A$2:$ZZ$2614, 2213, MATCH($B$2, resultados!$A$1:$ZZ$1, 0))</f>
        <v/>
      </c>
      <c r="C2219">
        <f>INDEX(resultados!$A$2:$ZZ$2614, 2213, MATCH($B$3, resultados!$A$1:$ZZ$1, 0))</f>
        <v/>
      </c>
    </row>
    <row r="2220">
      <c r="A2220">
        <f>INDEX(resultados!$A$2:$ZZ$2614, 2214, MATCH($B$1, resultados!$A$1:$ZZ$1, 0))</f>
        <v/>
      </c>
      <c r="B2220">
        <f>INDEX(resultados!$A$2:$ZZ$2614, 2214, MATCH($B$2, resultados!$A$1:$ZZ$1, 0))</f>
        <v/>
      </c>
      <c r="C2220">
        <f>INDEX(resultados!$A$2:$ZZ$2614, 2214, MATCH($B$3, resultados!$A$1:$ZZ$1, 0))</f>
        <v/>
      </c>
    </row>
    <row r="2221">
      <c r="A2221">
        <f>INDEX(resultados!$A$2:$ZZ$2614, 2215, MATCH($B$1, resultados!$A$1:$ZZ$1, 0))</f>
        <v/>
      </c>
      <c r="B2221">
        <f>INDEX(resultados!$A$2:$ZZ$2614, 2215, MATCH($B$2, resultados!$A$1:$ZZ$1, 0))</f>
        <v/>
      </c>
      <c r="C2221">
        <f>INDEX(resultados!$A$2:$ZZ$2614, 2215, MATCH($B$3, resultados!$A$1:$ZZ$1, 0))</f>
        <v/>
      </c>
    </row>
    <row r="2222">
      <c r="A2222">
        <f>INDEX(resultados!$A$2:$ZZ$2614, 2216, MATCH($B$1, resultados!$A$1:$ZZ$1, 0))</f>
        <v/>
      </c>
      <c r="B2222">
        <f>INDEX(resultados!$A$2:$ZZ$2614, 2216, MATCH($B$2, resultados!$A$1:$ZZ$1, 0))</f>
        <v/>
      </c>
      <c r="C2222">
        <f>INDEX(resultados!$A$2:$ZZ$2614, 2216, MATCH($B$3, resultados!$A$1:$ZZ$1, 0))</f>
        <v/>
      </c>
    </row>
    <row r="2223">
      <c r="A2223">
        <f>INDEX(resultados!$A$2:$ZZ$2614, 2217, MATCH($B$1, resultados!$A$1:$ZZ$1, 0))</f>
        <v/>
      </c>
      <c r="B2223">
        <f>INDEX(resultados!$A$2:$ZZ$2614, 2217, MATCH($B$2, resultados!$A$1:$ZZ$1, 0))</f>
        <v/>
      </c>
      <c r="C2223">
        <f>INDEX(resultados!$A$2:$ZZ$2614, 2217, MATCH($B$3, resultados!$A$1:$ZZ$1, 0))</f>
        <v/>
      </c>
    </row>
    <row r="2224">
      <c r="A2224">
        <f>INDEX(resultados!$A$2:$ZZ$2614, 2218, MATCH($B$1, resultados!$A$1:$ZZ$1, 0))</f>
        <v/>
      </c>
      <c r="B2224">
        <f>INDEX(resultados!$A$2:$ZZ$2614, 2218, MATCH($B$2, resultados!$A$1:$ZZ$1, 0))</f>
        <v/>
      </c>
      <c r="C2224">
        <f>INDEX(resultados!$A$2:$ZZ$2614, 2218, MATCH($B$3, resultados!$A$1:$ZZ$1, 0))</f>
        <v/>
      </c>
    </row>
    <row r="2225">
      <c r="A2225">
        <f>INDEX(resultados!$A$2:$ZZ$2614, 2219, MATCH($B$1, resultados!$A$1:$ZZ$1, 0))</f>
        <v/>
      </c>
      <c r="B2225">
        <f>INDEX(resultados!$A$2:$ZZ$2614, 2219, MATCH($B$2, resultados!$A$1:$ZZ$1, 0))</f>
        <v/>
      </c>
      <c r="C2225">
        <f>INDEX(resultados!$A$2:$ZZ$2614, 2219, MATCH($B$3, resultados!$A$1:$ZZ$1, 0))</f>
        <v/>
      </c>
    </row>
    <row r="2226">
      <c r="A2226">
        <f>INDEX(resultados!$A$2:$ZZ$2614, 2220, MATCH($B$1, resultados!$A$1:$ZZ$1, 0))</f>
        <v/>
      </c>
      <c r="B2226">
        <f>INDEX(resultados!$A$2:$ZZ$2614, 2220, MATCH($B$2, resultados!$A$1:$ZZ$1, 0))</f>
        <v/>
      </c>
      <c r="C2226">
        <f>INDEX(resultados!$A$2:$ZZ$2614, 2220, MATCH($B$3, resultados!$A$1:$ZZ$1, 0))</f>
        <v/>
      </c>
    </row>
    <row r="2227">
      <c r="A2227">
        <f>INDEX(resultados!$A$2:$ZZ$2614, 2221, MATCH($B$1, resultados!$A$1:$ZZ$1, 0))</f>
        <v/>
      </c>
      <c r="B2227">
        <f>INDEX(resultados!$A$2:$ZZ$2614, 2221, MATCH($B$2, resultados!$A$1:$ZZ$1, 0))</f>
        <v/>
      </c>
      <c r="C2227">
        <f>INDEX(resultados!$A$2:$ZZ$2614, 2221, MATCH($B$3, resultados!$A$1:$ZZ$1, 0))</f>
        <v/>
      </c>
    </row>
    <row r="2228">
      <c r="A2228">
        <f>INDEX(resultados!$A$2:$ZZ$2614, 2222, MATCH($B$1, resultados!$A$1:$ZZ$1, 0))</f>
        <v/>
      </c>
      <c r="B2228">
        <f>INDEX(resultados!$A$2:$ZZ$2614, 2222, MATCH($B$2, resultados!$A$1:$ZZ$1, 0))</f>
        <v/>
      </c>
      <c r="C2228">
        <f>INDEX(resultados!$A$2:$ZZ$2614, 2222, MATCH($B$3, resultados!$A$1:$ZZ$1, 0))</f>
        <v/>
      </c>
    </row>
    <row r="2229">
      <c r="A2229">
        <f>INDEX(resultados!$A$2:$ZZ$2614, 2223, MATCH($B$1, resultados!$A$1:$ZZ$1, 0))</f>
        <v/>
      </c>
      <c r="B2229">
        <f>INDEX(resultados!$A$2:$ZZ$2614, 2223, MATCH($B$2, resultados!$A$1:$ZZ$1, 0))</f>
        <v/>
      </c>
      <c r="C2229">
        <f>INDEX(resultados!$A$2:$ZZ$2614, 2223, MATCH($B$3, resultados!$A$1:$ZZ$1, 0))</f>
        <v/>
      </c>
    </row>
    <row r="2230">
      <c r="A2230">
        <f>INDEX(resultados!$A$2:$ZZ$2614, 2224, MATCH($B$1, resultados!$A$1:$ZZ$1, 0))</f>
        <v/>
      </c>
      <c r="B2230">
        <f>INDEX(resultados!$A$2:$ZZ$2614, 2224, MATCH($B$2, resultados!$A$1:$ZZ$1, 0))</f>
        <v/>
      </c>
      <c r="C2230">
        <f>INDEX(resultados!$A$2:$ZZ$2614, 2224, MATCH($B$3, resultados!$A$1:$ZZ$1, 0))</f>
        <v/>
      </c>
    </row>
    <row r="2231">
      <c r="A2231">
        <f>INDEX(resultados!$A$2:$ZZ$2614, 2225, MATCH($B$1, resultados!$A$1:$ZZ$1, 0))</f>
        <v/>
      </c>
      <c r="B2231">
        <f>INDEX(resultados!$A$2:$ZZ$2614, 2225, MATCH($B$2, resultados!$A$1:$ZZ$1, 0))</f>
        <v/>
      </c>
      <c r="C2231">
        <f>INDEX(resultados!$A$2:$ZZ$2614, 2225, MATCH($B$3, resultados!$A$1:$ZZ$1, 0))</f>
        <v/>
      </c>
    </row>
    <row r="2232">
      <c r="A2232">
        <f>INDEX(resultados!$A$2:$ZZ$2614, 2226, MATCH($B$1, resultados!$A$1:$ZZ$1, 0))</f>
        <v/>
      </c>
      <c r="B2232">
        <f>INDEX(resultados!$A$2:$ZZ$2614, 2226, MATCH($B$2, resultados!$A$1:$ZZ$1, 0))</f>
        <v/>
      </c>
      <c r="C2232">
        <f>INDEX(resultados!$A$2:$ZZ$2614, 2226, MATCH($B$3, resultados!$A$1:$ZZ$1, 0))</f>
        <v/>
      </c>
    </row>
    <row r="2233">
      <c r="A2233">
        <f>INDEX(resultados!$A$2:$ZZ$2614, 2227, MATCH($B$1, resultados!$A$1:$ZZ$1, 0))</f>
        <v/>
      </c>
      <c r="B2233">
        <f>INDEX(resultados!$A$2:$ZZ$2614, 2227, MATCH($B$2, resultados!$A$1:$ZZ$1, 0))</f>
        <v/>
      </c>
      <c r="C2233">
        <f>INDEX(resultados!$A$2:$ZZ$2614, 2227, MATCH($B$3, resultados!$A$1:$ZZ$1, 0))</f>
        <v/>
      </c>
    </row>
    <row r="2234">
      <c r="A2234">
        <f>INDEX(resultados!$A$2:$ZZ$2614, 2228, MATCH($B$1, resultados!$A$1:$ZZ$1, 0))</f>
        <v/>
      </c>
      <c r="B2234">
        <f>INDEX(resultados!$A$2:$ZZ$2614, 2228, MATCH($B$2, resultados!$A$1:$ZZ$1, 0))</f>
        <v/>
      </c>
      <c r="C2234">
        <f>INDEX(resultados!$A$2:$ZZ$2614, 2228, MATCH($B$3, resultados!$A$1:$ZZ$1, 0))</f>
        <v/>
      </c>
    </row>
    <row r="2235">
      <c r="A2235">
        <f>INDEX(resultados!$A$2:$ZZ$2614, 2229, MATCH($B$1, resultados!$A$1:$ZZ$1, 0))</f>
        <v/>
      </c>
      <c r="B2235">
        <f>INDEX(resultados!$A$2:$ZZ$2614, 2229, MATCH($B$2, resultados!$A$1:$ZZ$1, 0))</f>
        <v/>
      </c>
      <c r="C2235">
        <f>INDEX(resultados!$A$2:$ZZ$2614, 2229, MATCH($B$3, resultados!$A$1:$ZZ$1, 0))</f>
        <v/>
      </c>
    </row>
    <row r="2236">
      <c r="A2236">
        <f>INDEX(resultados!$A$2:$ZZ$2614, 2230, MATCH($B$1, resultados!$A$1:$ZZ$1, 0))</f>
        <v/>
      </c>
      <c r="B2236">
        <f>INDEX(resultados!$A$2:$ZZ$2614, 2230, MATCH($B$2, resultados!$A$1:$ZZ$1, 0))</f>
        <v/>
      </c>
      <c r="C2236">
        <f>INDEX(resultados!$A$2:$ZZ$2614, 2230, MATCH($B$3, resultados!$A$1:$ZZ$1, 0))</f>
        <v/>
      </c>
    </row>
    <row r="2237">
      <c r="A2237">
        <f>INDEX(resultados!$A$2:$ZZ$2614, 2231, MATCH($B$1, resultados!$A$1:$ZZ$1, 0))</f>
        <v/>
      </c>
      <c r="B2237">
        <f>INDEX(resultados!$A$2:$ZZ$2614, 2231, MATCH($B$2, resultados!$A$1:$ZZ$1, 0))</f>
        <v/>
      </c>
      <c r="C2237">
        <f>INDEX(resultados!$A$2:$ZZ$2614, 2231, MATCH($B$3, resultados!$A$1:$ZZ$1, 0))</f>
        <v/>
      </c>
    </row>
    <row r="2238">
      <c r="A2238">
        <f>INDEX(resultados!$A$2:$ZZ$2614, 2232, MATCH($B$1, resultados!$A$1:$ZZ$1, 0))</f>
        <v/>
      </c>
      <c r="B2238">
        <f>INDEX(resultados!$A$2:$ZZ$2614, 2232, MATCH($B$2, resultados!$A$1:$ZZ$1, 0))</f>
        <v/>
      </c>
      <c r="C2238">
        <f>INDEX(resultados!$A$2:$ZZ$2614, 2232, MATCH($B$3, resultados!$A$1:$ZZ$1, 0))</f>
        <v/>
      </c>
    </row>
    <row r="2239">
      <c r="A2239">
        <f>INDEX(resultados!$A$2:$ZZ$2614, 2233, MATCH($B$1, resultados!$A$1:$ZZ$1, 0))</f>
        <v/>
      </c>
      <c r="B2239">
        <f>INDEX(resultados!$A$2:$ZZ$2614, 2233, MATCH($B$2, resultados!$A$1:$ZZ$1, 0))</f>
        <v/>
      </c>
      <c r="C2239">
        <f>INDEX(resultados!$A$2:$ZZ$2614, 2233, MATCH($B$3, resultados!$A$1:$ZZ$1, 0))</f>
        <v/>
      </c>
    </row>
    <row r="2240">
      <c r="A2240">
        <f>INDEX(resultados!$A$2:$ZZ$2614, 2234, MATCH($B$1, resultados!$A$1:$ZZ$1, 0))</f>
        <v/>
      </c>
      <c r="B2240">
        <f>INDEX(resultados!$A$2:$ZZ$2614, 2234, MATCH($B$2, resultados!$A$1:$ZZ$1, 0))</f>
        <v/>
      </c>
      <c r="C2240">
        <f>INDEX(resultados!$A$2:$ZZ$2614, 2234, MATCH($B$3, resultados!$A$1:$ZZ$1, 0))</f>
        <v/>
      </c>
    </row>
    <row r="2241">
      <c r="A2241">
        <f>INDEX(resultados!$A$2:$ZZ$2614, 2235, MATCH($B$1, resultados!$A$1:$ZZ$1, 0))</f>
        <v/>
      </c>
      <c r="B2241">
        <f>INDEX(resultados!$A$2:$ZZ$2614, 2235, MATCH($B$2, resultados!$A$1:$ZZ$1, 0))</f>
        <v/>
      </c>
      <c r="C2241">
        <f>INDEX(resultados!$A$2:$ZZ$2614, 2235, MATCH($B$3, resultados!$A$1:$ZZ$1, 0))</f>
        <v/>
      </c>
    </row>
    <row r="2242">
      <c r="A2242">
        <f>INDEX(resultados!$A$2:$ZZ$2614, 2236, MATCH($B$1, resultados!$A$1:$ZZ$1, 0))</f>
        <v/>
      </c>
      <c r="B2242">
        <f>INDEX(resultados!$A$2:$ZZ$2614, 2236, MATCH($B$2, resultados!$A$1:$ZZ$1, 0))</f>
        <v/>
      </c>
      <c r="C2242">
        <f>INDEX(resultados!$A$2:$ZZ$2614, 2236, MATCH($B$3, resultados!$A$1:$ZZ$1, 0))</f>
        <v/>
      </c>
    </row>
    <row r="2243">
      <c r="A2243">
        <f>INDEX(resultados!$A$2:$ZZ$2614, 2237, MATCH($B$1, resultados!$A$1:$ZZ$1, 0))</f>
        <v/>
      </c>
      <c r="B2243">
        <f>INDEX(resultados!$A$2:$ZZ$2614, 2237, MATCH($B$2, resultados!$A$1:$ZZ$1, 0))</f>
        <v/>
      </c>
      <c r="C2243">
        <f>INDEX(resultados!$A$2:$ZZ$2614, 2237, MATCH($B$3, resultados!$A$1:$ZZ$1, 0))</f>
        <v/>
      </c>
    </row>
    <row r="2244">
      <c r="A2244">
        <f>INDEX(resultados!$A$2:$ZZ$2614, 2238, MATCH($B$1, resultados!$A$1:$ZZ$1, 0))</f>
        <v/>
      </c>
      <c r="B2244">
        <f>INDEX(resultados!$A$2:$ZZ$2614, 2238, MATCH($B$2, resultados!$A$1:$ZZ$1, 0))</f>
        <v/>
      </c>
      <c r="C2244">
        <f>INDEX(resultados!$A$2:$ZZ$2614, 2238, MATCH($B$3, resultados!$A$1:$ZZ$1, 0))</f>
        <v/>
      </c>
    </row>
    <row r="2245">
      <c r="A2245">
        <f>INDEX(resultados!$A$2:$ZZ$2614, 2239, MATCH($B$1, resultados!$A$1:$ZZ$1, 0))</f>
        <v/>
      </c>
      <c r="B2245">
        <f>INDEX(resultados!$A$2:$ZZ$2614, 2239, MATCH($B$2, resultados!$A$1:$ZZ$1, 0))</f>
        <v/>
      </c>
      <c r="C2245">
        <f>INDEX(resultados!$A$2:$ZZ$2614, 2239, MATCH($B$3, resultados!$A$1:$ZZ$1, 0))</f>
        <v/>
      </c>
    </row>
    <row r="2246">
      <c r="A2246">
        <f>INDEX(resultados!$A$2:$ZZ$2614, 2240, MATCH($B$1, resultados!$A$1:$ZZ$1, 0))</f>
        <v/>
      </c>
      <c r="B2246">
        <f>INDEX(resultados!$A$2:$ZZ$2614, 2240, MATCH($B$2, resultados!$A$1:$ZZ$1, 0))</f>
        <v/>
      </c>
      <c r="C2246">
        <f>INDEX(resultados!$A$2:$ZZ$2614, 2240, MATCH($B$3, resultados!$A$1:$ZZ$1, 0))</f>
        <v/>
      </c>
    </row>
    <row r="2247">
      <c r="A2247">
        <f>INDEX(resultados!$A$2:$ZZ$2614, 2241, MATCH($B$1, resultados!$A$1:$ZZ$1, 0))</f>
        <v/>
      </c>
      <c r="B2247">
        <f>INDEX(resultados!$A$2:$ZZ$2614, 2241, MATCH($B$2, resultados!$A$1:$ZZ$1, 0))</f>
        <v/>
      </c>
      <c r="C2247">
        <f>INDEX(resultados!$A$2:$ZZ$2614, 2241, MATCH($B$3, resultados!$A$1:$ZZ$1, 0))</f>
        <v/>
      </c>
    </row>
    <row r="2248">
      <c r="A2248">
        <f>INDEX(resultados!$A$2:$ZZ$2614, 2242, MATCH($B$1, resultados!$A$1:$ZZ$1, 0))</f>
        <v/>
      </c>
      <c r="B2248">
        <f>INDEX(resultados!$A$2:$ZZ$2614, 2242, MATCH($B$2, resultados!$A$1:$ZZ$1, 0))</f>
        <v/>
      </c>
      <c r="C2248">
        <f>INDEX(resultados!$A$2:$ZZ$2614, 2242, MATCH($B$3, resultados!$A$1:$ZZ$1, 0))</f>
        <v/>
      </c>
    </row>
    <row r="2249">
      <c r="A2249">
        <f>INDEX(resultados!$A$2:$ZZ$2614, 2243, MATCH($B$1, resultados!$A$1:$ZZ$1, 0))</f>
        <v/>
      </c>
      <c r="B2249">
        <f>INDEX(resultados!$A$2:$ZZ$2614, 2243, MATCH($B$2, resultados!$A$1:$ZZ$1, 0))</f>
        <v/>
      </c>
      <c r="C2249">
        <f>INDEX(resultados!$A$2:$ZZ$2614, 2243, MATCH($B$3, resultados!$A$1:$ZZ$1, 0))</f>
        <v/>
      </c>
    </row>
    <row r="2250">
      <c r="A2250">
        <f>INDEX(resultados!$A$2:$ZZ$2614, 2244, MATCH($B$1, resultados!$A$1:$ZZ$1, 0))</f>
        <v/>
      </c>
      <c r="B2250">
        <f>INDEX(resultados!$A$2:$ZZ$2614, 2244, MATCH($B$2, resultados!$A$1:$ZZ$1, 0))</f>
        <v/>
      </c>
      <c r="C2250">
        <f>INDEX(resultados!$A$2:$ZZ$2614, 2244, MATCH($B$3, resultados!$A$1:$ZZ$1, 0))</f>
        <v/>
      </c>
    </row>
    <row r="2251">
      <c r="A2251">
        <f>INDEX(resultados!$A$2:$ZZ$2614, 2245, MATCH($B$1, resultados!$A$1:$ZZ$1, 0))</f>
        <v/>
      </c>
      <c r="B2251">
        <f>INDEX(resultados!$A$2:$ZZ$2614, 2245, MATCH($B$2, resultados!$A$1:$ZZ$1, 0))</f>
        <v/>
      </c>
      <c r="C2251">
        <f>INDEX(resultados!$A$2:$ZZ$2614, 2245, MATCH($B$3, resultados!$A$1:$ZZ$1, 0))</f>
        <v/>
      </c>
    </row>
    <row r="2252">
      <c r="A2252">
        <f>INDEX(resultados!$A$2:$ZZ$2614, 2246, MATCH($B$1, resultados!$A$1:$ZZ$1, 0))</f>
        <v/>
      </c>
      <c r="B2252">
        <f>INDEX(resultados!$A$2:$ZZ$2614, 2246, MATCH($B$2, resultados!$A$1:$ZZ$1, 0))</f>
        <v/>
      </c>
      <c r="C2252">
        <f>INDEX(resultados!$A$2:$ZZ$2614, 2246, MATCH($B$3, resultados!$A$1:$ZZ$1, 0))</f>
        <v/>
      </c>
    </row>
    <row r="2253">
      <c r="A2253">
        <f>INDEX(resultados!$A$2:$ZZ$2614, 2247, MATCH($B$1, resultados!$A$1:$ZZ$1, 0))</f>
        <v/>
      </c>
      <c r="B2253">
        <f>INDEX(resultados!$A$2:$ZZ$2614, 2247, MATCH($B$2, resultados!$A$1:$ZZ$1, 0))</f>
        <v/>
      </c>
      <c r="C2253">
        <f>INDEX(resultados!$A$2:$ZZ$2614, 2247, MATCH($B$3, resultados!$A$1:$ZZ$1, 0))</f>
        <v/>
      </c>
    </row>
    <row r="2254">
      <c r="A2254">
        <f>INDEX(resultados!$A$2:$ZZ$2614, 2248, MATCH($B$1, resultados!$A$1:$ZZ$1, 0))</f>
        <v/>
      </c>
      <c r="B2254">
        <f>INDEX(resultados!$A$2:$ZZ$2614, 2248, MATCH($B$2, resultados!$A$1:$ZZ$1, 0))</f>
        <v/>
      </c>
      <c r="C2254">
        <f>INDEX(resultados!$A$2:$ZZ$2614, 2248, MATCH($B$3, resultados!$A$1:$ZZ$1, 0))</f>
        <v/>
      </c>
    </row>
    <row r="2255">
      <c r="A2255">
        <f>INDEX(resultados!$A$2:$ZZ$2614, 2249, MATCH($B$1, resultados!$A$1:$ZZ$1, 0))</f>
        <v/>
      </c>
      <c r="B2255">
        <f>INDEX(resultados!$A$2:$ZZ$2614, 2249, MATCH($B$2, resultados!$A$1:$ZZ$1, 0))</f>
        <v/>
      </c>
      <c r="C2255">
        <f>INDEX(resultados!$A$2:$ZZ$2614, 2249, MATCH($B$3, resultados!$A$1:$ZZ$1, 0))</f>
        <v/>
      </c>
    </row>
    <row r="2256">
      <c r="A2256">
        <f>INDEX(resultados!$A$2:$ZZ$2614, 2250, MATCH($B$1, resultados!$A$1:$ZZ$1, 0))</f>
        <v/>
      </c>
      <c r="B2256">
        <f>INDEX(resultados!$A$2:$ZZ$2614, 2250, MATCH($B$2, resultados!$A$1:$ZZ$1, 0))</f>
        <v/>
      </c>
      <c r="C2256">
        <f>INDEX(resultados!$A$2:$ZZ$2614, 2250, MATCH($B$3, resultados!$A$1:$ZZ$1, 0))</f>
        <v/>
      </c>
    </row>
    <row r="2257">
      <c r="A2257">
        <f>INDEX(resultados!$A$2:$ZZ$2614, 2251, MATCH($B$1, resultados!$A$1:$ZZ$1, 0))</f>
        <v/>
      </c>
      <c r="B2257">
        <f>INDEX(resultados!$A$2:$ZZ$2614, 2251, MATCH($B$2, resultados!$A$1:$ZZ$1, 0))</f>
        <v/>
      </c>
      <c r="C2257">
        <f>INDEX(resultados!$A$2:$ZZ$2614, 2251, MATCH($B$3, resultados!$A$1:$ZZ$1, 0))</f>
        <v/>
      </c>
    </row>
    <row r="2258">
      <c r="A2258">
        <f>INDEX(resultados!$A$2:$ZZ$2614, 2252, MATCH($B$1, resultados!$A$1:$ZZ$1, 0))</f>
        <v/>
      </c>
      <c r="B2258">
        <f>INDEX(resultados!$A$2:$ZZ$2614, 2252, MATCH($B$2, resultados!$A$1:$ZZ$1, 0))</f>
        <v/>
      </c>
      <c r="C2258">
        <f>INDEX(resultados!$A$2:$ZZ$2614, 2252, MATCH($B$3, resultados!$A$1:$ZZ$1, 0))</f>
        <v/>
      </c>
    </row>
    <row r="2259">
      <c r="A2259">
        <f>INDEX(resultados!$A$2:$ZZ$2614, 2253, MATCH($B$1, resultados!$A$1:$ZZ$1, 0))</f>
        <v/>
      </c>
      <c r="B2259">
        <f>INDEX(resultados!$A$2:$ZZ$2614, 2253, MATCH($B$2, resultados!$A$1:$ZZ$1, 0))</f>
        <v/>
      </c>
      <c r="C2259">
        <f>INDEX(resultados!$A$2:$ZZ$2614, 2253, MATCH($B$3, resultados!$A$1:$ZZ$1, 0))</f>
        <v/>
      </c>
    </row>
    <row r="2260">
      <c r="A2260">
        <f>INDEX(resultados!$A$2:$ZZ$2614, 2254, MATCH($B$1, resultados!$A$1:$ZZ$1, 0))</f>
        <v/>
      </c>
      <c r="B2260">
        <f>INDEX(resultados!$A$2:$ZZ$2614, 2254, MATCH($B$2, resultados!$A$1:$ZZ$1, 0))</f>
        <v/>
      </c>
      <c r="C2260">
        <f>INDEX(resultados!$A$2:$ZZ$2614, 2254, MATCH($B$3, resultados!$A$1:$ZZ$1, 0))</f>
        <v/>
      </c>
    </row>
    <row r="2261">
      <c r="A2261">
        <f>INDEX(resultados!$A$2:$ZZ$2614, 2255, MATCH($B$1, resultados!$A$1:$ZZ$1, 0))</f>
        <v/>
      </c>
      <c r="B2261">
        <f>INDEX(resultados!$A$2:$ZZ$2614, 2255, MATCH($B$2, resultados!$A$1:$ZZ$1, 0))</f>
        <v/>
      </c>
      <c r="C2261">
        <f>INDEX(resultados!$A$2:$ZZ$2614, 2255, MATCH($B$3, resultados!$A$1:$ZZ$1, 0))</f>
        <v/>
      </c>
    </row>
    <row r="2262">
      <c r="A2262">
        <f>INDEX(resultados!$A$2:$ZZ$2614, 2256, MATCH($B$1, resultados!$A$1:$ZZ$1, 0))</f>
        <v/>
      </c>
      <c r="B2262">
        <f>INDEX(resultados!$A$2:$ZZ$2614, 2256, MATCH($B$2, resultados!$A$1:$ZZ$1, 0))</f>
        <v/>
      </c>
      <c r="C2262">
        <f>INDEX(resultados!$A$2:$ZZ$2614, 2256, MATCH($B$3, resultados!$A$1:$ZZ$1, 0))</f>
        <v/>
      </c>
    </row>
    <row r="2263">
      <c r="A2263">
        <f>INDEX(resultados!$A$2:$ZZ$2614, 2257, MATCH($B$1, resultados!$A$1:$ZZ$1, 0))</f>
        <v/>
      </c>
      <c r="B2263">
        <f>INDEX(resultados!$A$2:$ZZ$2614, 2257, MATCH($B$2, resultados!$A$1:$ZZ$1, 0))</f>
        <v/>
      </c>
      <c r="C2263">
        <f>INDEX(resultados!$A$2:$ZZ$2614, 2257, MATCH($B$3, resultados!$A$1:$ZZ$1, 0))</f>
        <v/>
      </c>
    </row>
    <row r="2264">
      <c r="A2264">
        <f>INDEX(resultados!$A$2:$ZZ$2614, 2258, MATCH($B$1, resultados!$A$1:$ZZ$1, 0))</f>
        <v/>
      </c>
      <c r="B2264">
        <f>INDEX(resultados!$A$2:$ZZ$2614, 2258, MATCH($B$2, resultados!$A$1:$ZZ$1, 0))</f>
        <v/>
      </c>
      <c r="C2264">
        <f>INDEX(resultados!$A$2:$ZZ$2614, 2258, MATCH($B$3, resultados!$A$1:$ZZ$1, 0))</f>
        <v/>
      </c>
    </row>
    <row r="2265">
      <c r="A2265">
        <f>INDEX(resultados!$A$2:$ZZ$2614, 2259, MATCH($B$1, resultados!$A$1:$ZZ$1, 0))</f>
        <v/>
      </c>
      <c r="B2265">
        <f>INDEX(resultados!$A$2:$ZZ$2614, 2259, MATCH($B$2, resultados!$A$1:$ZZ$1, 0))</f>
        <v/>
      </c>
      <c r="C2265">
        <f>INDEX(resultados!$A$2:$ZZ$2614, 2259, MATCH($B$3, resultados!$A$1:$ZZ$1, 0))</f>
        <v/>
      </c>
    </row>
    <row r="2266">
      <c r="A2266">
        <f>INDEX(resultados!$A$2:$ZZ$2614, 2260, MATCH($B$1, resultados!$A$1:$ZZ$1, 0))</f>
        <v/>
      </c>
      <c r="B2266">
        <f>INDEX(resultados!$A$2:$ZZ$2614, 2260, MATCH($B$2, resultados!$A$1:$ZZ$1, 0))</f>
        <v/>
      </c>
      <c r="C2266">
        <f>INDEX(resultados!$A$2:$ZZ$2614, 2260, MATCH($B$3, resultados!$A$1:$ZZ$1, 0))</f>
        <v/>
      </c>
    </row>
    <row r="2267">
      <c r="A2267">
        <f>INDEX(resultados!$A$2:$ZZ$2614, 2261, MATCH($B$1, resultados!$A$1:$ZZ$1, 0))</f>
        <v/>
      </c>
      <c r="B2267">
        <f>INDEX(resultados!$A$2:$ZZ$2614, 2261, MATCH($B$2, resultados!$A$1:$ZZ$1, 0))</f>
        <v/>
      </c>
      <c r="C2267">
        <f>INDEX(resultados!$A$2:$ZZ$2614, 2261, MATCH($B$3, resultados!$A$1:$ZZ$1, 0))</f>
        <v/>
      </c>
    </row>
    <row r="2268">
      <c r="A2268">
        <f>INDEX(resultados!$A$2:$ZZ$2614, 2262, MATCH($B$1, resultados!$A$1:$ZZ$1, 0))</f>
        <v/>
      </c>
      <c r="B2268">
        <f>INDEX(resultados!$A$2:$ZZ$2614, 2262, MATCH($B$2, resultados!$A$1:$ZZ$1, 0))</f>
        <v/>
      </c>
      <c r="C2268">
        <f>INDEX(resultados!$A$2:$ZZ$2614, 2262, MATCH($B$3, resultados!$A$1:$ZZ$1, 0))</f>
        <v/>
      </c>
    </row>
    <row r="2269">
      <c r="A2269">
        <f>INDEX(resultados!$A$2:$ZZ$2614, 2263, MATCH($B$1, resultados!$A$1:$ZZ$1, 0))</f>
        <v/>
      </c>
      <c r="B2269">
        <f>INDEX(resultados!$A$2:$ZZ$2614, 2263, MATCH($B$2, resultados!$A$1:$ZZ$1, 0))</f>
        <v/>
      </c>
      <c r="C2269">
        <f>INDEX(resultados!$A$2:$ZZ$2614, 2263, MATCH($B$3, resultados!$A$1:$ZZ$1, 0))</f>
        <v/>
      </c>
    </row>
    <row r="2270">
      <c r="A2270">
        <f>INDEX(resultados!$A$2:$ZZ$2614, 2264, MATCH($B$1, resultados!$A$1:$ZZ$1, 0))</f>
        <v/>
      </c>
      <c r="B2270">
        <f>INDEX(resultados!$A$2:$ZZ$2614, 2264, MATCH($B$2, resultados!$A$1:$ZZ$1, 0))</f>
        <v/>
      </c>
      <c r="C2270">
        <f>INDEX(resultados!$A$2:$ZZ$2614, 2264, MATCH($B$3, resultados!$A$1:$ZZ$1, 0))</f>
        <v/>
      </c>
    </row>
    <row r="2271">
      <c r="A2271">
        <f>INDEX(resultados!$A$2:$ZZ$2614, 2265, MATCH($B$1, resultados!$A$1:$ZZ$1, 0))</f>
        <v/>
      </c>
      <c r="B2271">
        <f>INDEX(resultados!$A$2:$ZZ$2614, 2265, MATCH($B$2, resultados!$A$1:$ZZ$1, 0))</f>
        <v/>
      </c>
      <c r="C2271">
        <f>INDEX(resultados!$A$2:$ZZ$2614, 2265, MATCH($B$3, resultados!$A$1:$ZZ$1, 0))</f>
        <v/>
      </c>
    </row>
    <row r="2272">
      <c r="A2272">
        <f>INDEX(resultados!$A$2:$ZZ$2614, 2266, MATCH($B$1, resultados!$A$1:$ZZ$1, 0))</f>
        <v/>
      </c>
      <c r="B2272">
        <f>INDEX(resultados!$A$2:$ZZ$2614, 2266, MATCH($B$2, resultados!$A$1:$ZZ$1, 0))</f>
        <v/>
      </c>
      <c r="C2272">
        <f>INDEX(resultados!$A$2:$ZZ$2614, 2266, MATCH($B$3, resultados!$A$1:$ZZ$1, 0))</f>
        <v/>
      </c>
    </row>
    <row r="2273">
      <c r="A2273">
        <f>INDEX(resultados!$A$2:$ZZ$2614, 2267, MATCH($B$1, resultados!$A$1:$ZZ$1, 0))</f>
        <v/>
      </c>
      <c r="B2273">
        <f>INDEX(resultados!$A$2:$ZZ$2614, 2267, MATCH($B$2, resultados!$A$1:$ZZ$1, 0))</f>
        <v/>
      </c>
      <c r="C2273">
        <f>INDEX(resultados!$A$2:$ZZ$2614, 2267, MATCH($B$3, resultados!$A$1:$ZZ$1, 0))</f>
        <v/>
      </c>
    </row>
    <row r="2274">
      <c r="A2274">
        <f>INDEX(resultados!$A$2:$ZZ$2614, 2268, MATCH($B$1, resultados!$A$1:$ZZ$1, 0))</f>
        <v/>
      </c>
      <c r="B2274">
        <f>INDEX(resultados!$A$2:$ZZ$2614, 2268, MATCH($B$2, resultados!$A$1:$ZZ$1, 0))</f>
        <v/>
      </c>
      <c r="C2274">
        <f>INDEX(resultados!$A$2:$ZZ$2614, 2268, MATCH($B$3, resultados!$A$1:$ZZ$1, 0))</f>
        <v/>
      </c>
    </row>
    <row r="2275">
      <c r="A2275">
        <f>INDEX(resultados!$A$2:$ZZ$2614, 2269, MATCH($B$1, resultados!$A$1:$ZZ$1, 0))</f>
        <v/>
      </c>
      <c r="B2275">
        <f>INDEX(resultados!$A$2:$ZZ$2614, 2269, MATCH($B$2, resultados!$A$1:$ZZ$1, 0))</f>
        <v/>
      </c>
      <c r="C2275">
        <f>INDEX(resultados!$A$2:$ZZ$2614, 2269, MATCH($B$3, resultados!$A$1:$ZZ$1, 0))</f>
        <v/>
      </c>
    </row>
    <row r="2276">
      <c r="A2276">
        <f>INDEX(resultados!$A$2:$ZZ$2614, 2270, MATCH($B$1, resultados!$A$1:$ZZ$1, 0))</f>
        <v/>
      </c>
      <c r="B2276">
        <f>INDEX(resultados!$A$2:$ZZ$2614, 2270, MATCH($B$2, resultados!$A$1:$ZZ$1, 0))</f>
        <v/>
      </c>
      <c r="C2276">
        <f>INDEX(resultados!$A$2:$ZZ$2614, 2270, MATCH($B$3, resultados!$A$1:$ZZ$1, 0))</f>
        <v/>
      </c>
    </row>
    <row r="2277">
      <c r="A2277">
        <f>INDEX(resultados!$A$2:$ZZ$2614, 2271, MATCH($B$1, resultados!$A$1:$ZZ$1, 0))</f>
        <v/>
      </c>
      <c r="B2277">
        <f>INDEX(resultados!$A$2:$ZZ$2614, 2271, MATCH($B$2, resultados!$A$1:$ZZ$1, 0))</f>
        <v/>
      </c>
      <c r="C2277">
        <f>INDEX(resultados!$A$2:$ZZ$2614, 2271, MATCH($B$3, resultados!$A$1:$ZZ$1, 0))</f>
        <v/>
      </c>
    </row>
    <row r="2278">
      <c r="A2278">
        <f>INDEX(resultados!$A$2:$ZZ$2614, 2272, MATCH($B$1, resultados!$A$1:$ZZ$1, 0))</f>
        <v/>
      </c>
      <c r="B2278">
        <f>INDEX(resultados!$A$2:$ZZ$2614, 2272, MATCH($B$2, resultados!$A$1:$ZZ$1, 0))</f>
        <v/>
      </c>
      <c r="C2278">
        <f>INDEX(resultados!$A$2:$ZZ$2614, 2272, MATCH($B$3, resultados!$A$1:$ZZ$1, 0))</f>
        <v/>
      </c>
    </row>
    <row r="2279">
      <c r="A2279">
        <f>INDEX(resultados!$A$2:$ZZ$2614, 2273, MATCH($B$1, resultados!$A$1:$ZZ$1, 0))</f>
        <v/>
      </c>
      <c r="B2279">
        <f>INDEX(resultados!$A$2:$ZZ$2614, 2273, MATCH($B$2, resultados!$A$1:$ZZ$1, 0))</f>
        <v/>
      </c>
      <c r="C2279">
        <f>INDEX(resultados!$A$2:$ZZ$2614, 2273, MATCH($B$3, resultados!$A$1:$ZZ$1, 0))</f>
        <v/>
      </c>
    </row>
    <row r="2280">
      <c r="A2280">
        <f>INDEX(resultados!$A$2:$ZZ$2614, 2274, MATCH($B$1, resultados!$A$1:$ZZ$1, 0))</f>
        <v/>
      </c>
      <c r="B2280">
        <f>INDEX(resultados!$A$2:$ZZ$2614, 2274, MATCH($B$2, resultados!$A$1:$ZZ$1, 0))</f>
        <v/>
      </c>
      <c r="C2280">
        <f>INDEX(resultados!$A$2:$ZZ$2614, 2274, MATCH($B$3, resultados!$A$1:$ZZ$1, 0))</f>
        <v/>
      </c>
    </row>
    <row r="2281">
      <c r="A2281">
        <f>INDEX(resultados!$A$2:$ZZ$2614, 2275, MATCH($B$1, resultados!$A$1:$ZZ$1, 0))</f>
        <v/>
      </c>
      <c r="B2281">
        <f>INDEX(resultados!$A$2:$ZZ$2614, 2275, MATCH($B$2, resultados!$A$1:$ZZ$1, 0))</f>
        <v/>
      </c>
      <c r="C2281">
        <f>INDEX(resultados!$A$2:$ZZ$2614, 2275, MATCH($B$3, resultados!$A$1:$ZZ$1, 0))</f>
        <v/>
      </c>
    </row>
    <row r="2282">
      <c r="A2282">
        <f>INDEX(resultados!$A$2:$ZZ$2614, 2276, MATCH($B$1, resultados!$A$1:$ZZ$1, 0))</f>
        <v/>
      </c>
      <c r="B2282">
        <f>INDEX(resultados!$A$2:$ZZ$2614, 2276, MATCH($B$2, resultados!$A$1:$ZZ$1, 0))</f>
        <v/>
      </c>
      <c r="C2282">
        <f>INDEX(resultados!$A$2:$ZZ$2614, 2276, MATCH($B$3, resultados!$A$1:$ZZ$1, 0))</f>
        <v/>
      </c>
    </row>
    <row r="2283">
      <c r="A2283">
        <f>INDEX(resultados!$A$2:$ZZ$2614, 2277, MATCH($B$1, resultados!$A$1:$ZZ$1, 0))</f>
        <v/>
      </c>
      <c r="B2283">
        <f>INDEX(resultados!$A$2:$ZZ$2614, 2277, MATCH($B$2, resultados!$A$1:$ZZ$1, 0))</f>
        <v/>
      </c>
      <c r="C2283">
        <f>INDEX(resultados!$A$2:$ZZ$2614, 2277, MATCH($B$3, resultados!$A$1:$ZZ$1, 0))</f>
        <v/>
      </c>
    </row>
    <row r="2284">
      <c r="A2284">
        <f>INDEX(resultados!$A$2:$ZZ$2614, 2278, MATCH($B$1, resultados!$A$1:$ZZ$1, 0))</f>
        <v/>
      </c>
      <c r="B2284">
        <f>INDEX(resultados!$A$2:$ZZ$2614, 2278, MATCH($B$2, resultados!$A$1:$ZZ$1, 0))</f>
        <v/>
      </c>
      <c r="C2284">
        <f>INDEX(resultados!$A$2:$ZZ$2614, 2278, MATCH($B$3, resultados!$A$1:$ZZ$1, 0))</f>
        <v/>
      </c>
    </row>
    <row r="2285">
      <c r="A2285">
        <f>INDEX(resultados!$A$2:$ZZ$2614, 2279, MATCH($B$1, resultados!$A$1:$ZZ$1, 0))</f>
        <v/>
      </c>
      <c r="B2285">
        <f>INDEX(resultados!$A$2:$ZZ$2614, 2279, MATCH($B$2, resultados!$A$1:$ZZ$1, 0))</f>
        <v/>
      </c>
      <c r="C2285">
        <f>INDEX(resultados!$A$2:$ZZ$2614, 2279, MATCH($B$3, resultados!$A$1:$ZZ$1, 0))</f>
        <v/>
      </c>
    </row>
    <row r="2286">
      <c r="A2286">
        <f>INDEX(resultados!$A$2:$ZZ$2614, 2280, MATCH($B$1, resultados!$A$1:$ZZ$1, 0))</f>
        <v/>
      </c>
      <c r="B2286">
        <f>INDEX(resultados!$A$2:$ZZ$2614, 2280, MATCH($B$2, resultados!$A$1:$ZZ$1, 0))</f>
        <v/>
      </c>
      <c r="C2286">
        <f>INDEX(resultados!$A$2:$ZZ$2614, 2280, MATCH($B$3, resultados!$A$1:$ZZ$1, 0))</f>
        <v/>
      </c>
    </row>
    <row r="2287">
      <c r="A2287">
        <f>INDEX(resultados!$A$2:$ZZ$2614, 2281, MATCH($B$1, resultados!$A$1:$ZZ$1, 0))</f>
        <v/>
      </c>
      <c r="B2287">
        <f>INDEX(resultados!$A$2:$ZZ$2614, 2281, MATCH($B$2, resultados!$A$1:$ZZ$1, 0))</f>
        <v/>
      </c>
      <c r="C2287">
        <f>INDEX(resultados!$A$2:$ZZ$2614, 2281, MATCH($B$3, resultados!$A$1:$ZZ$1, 0))</f>
        <v/>
      </c>
    </row>
    <row r="2288">
      <c r="A2288">
        <f>INDEX(resultados!$A$2:$ZZ$2614, 2282, MATCH($B$1, resultados!$A$1:$ZZ$1, 0))</f>
        <v/>
      </c>
      <c r="B2288">
        <f>INDEX(resultados!$A$2:$ZZ$2614, 2282, MATCH($B$2, resultados!$A$1:$ZZ$1, 0))</f>
        <v/>
      </c>
      <c r="C2288">
        <f>INDEX(resultados!$A$2:$ZZ$2614, 2282, MATCH($B$3, resultados!$A$1:$ZZ$1, 0))</f>
        <v/>
      </c>
    </row>
    <row r="2289">
      <c r="A2289">
        <f>INDEX(resultados!$A$2:$ZZ$2614, 2283, MATCH($B$1, resultados!$A$1:$ZZ$1, 0))</f>
        <v/>
      </c>
      <c r="B2289">
        <f>INDEX(resultados!$A$2:$ZZ$2614, 2283, MATCH($B$2, resultados!$A$1:$ZZ$1, 0))</f>
        <v/>
      </c>
      <c r="C2289">
        <f>INDEX(resultados!$A$2:$ZZ$2614, 2283, MATCH($B$3, resultados!$A$1:$ZZ$1, 0))</f>
        <v/>
      </c>
    </row>
    <row r="2290">
      <c r="A2290">
        <f>INDEX(resultados!$A$2:$ZZ$2614, 2284, MATCH($B$1, resultados!$A$1:$ZZ$1, 0))</f>
        <v/>
      </c>
      <c r="B2290">
        <f>INDEX(resultados!$A$2:$ZZ$2614, 2284, MATCH($B$2, resultados!$A$1:$ZZ$1, 0))</f>
        <v/>
      </c>
      <c r="C2290">
        <f>INDEX(resultados!$A$2:$ZZ$2614, 2284, MATCH($B$3, resultados!$A$1:$ZZ$1, 0))</f>
        <v/>
      </c>
    </row>
    <row r="2291">
      <c r="A2291">
        <f>INDEX(resultados!$A$2:$ZZ$2614, 2285, MATCH($B$1, resultados!$A$1:$ZZ$1, 0))</f>
        <v/>
      </c>
      <c r="B2291">
        <f>INDEX(resultados!$A$2:$ZZ$2614, 2285, MATCH($B$2, resultados!$A$1:$ZZ$1, 0))</f>
        <v/>
      </c>
      <c r="C2291">
        <f>INDEX(resultados!$A$2:$ZZ$2614, 2285, MATCH($B$3, resultados!$A$1:$ZZ$1, 0))</f>
        <v/>
      </c>
    </row>
    <row r="2292">
      <c r="A2292">
        <f>INDEX(resultados!$A$2:$ZZ$2614, 2286, MATCH($B$1, resultados!$A$1:$ZZ$1, 0))</f>
        <v/>
      </c>
      <c r="B2292">
        <f>INDEX(resultados!$A$2:$ZZ$2614, 2286, MATCH($B$2, resultados!$A$1:$ZZ$1, 0))</f>
        <v/>
      </c>
      <c r="C2292">
        <f>INDEX(resultados!$A$2:$ZZ$2614, 2286, MATCH($B$3, resultados!$A$1:$ZZ$1, 0))</f>
        <v/>
      </c>
    </row>
    <row r="2293">
      <c r="A2293">
        <f>INDEX(resultados!$A$2:$ZZ$2614, 2287, MATCH($B$1, resultados!$A$1:$ZZ$1, 0))</f>
        <v/>
      </c>
      <c r="B2293">
        <f>INDEX(resultados!$A$2:$ZZ$2614, 2287, MATCH($B$2, resultados!$A$1:$ZZ$1, 0))</f>
        <v/>
      </c>
      <c r="C2293">
        <f>INDEX(resultados!$A$2:$ZZ$2614, 2287, MATCH($B$3, resultados!$A$1:$ZZ$1, 0))</f>
        <v/>
      </c>
    </row>
    <row r="2294">
      <c r="A2294">
        <f>INDEX(resultados!$A$2:$ZZ$2614, 2288, MATCH($B$1, resultados!$A$1:$ZZ$1, 0))</f>
        <v/>
      </c>
      <c r="B2294">
        <f>INDEX(resultados!$A$2:$ZZ$2614, 2288, MATCH($B$2, resultados!$A$1:$ZZ$1, 0))</f>
        <v/>
      </c>
      <c r="C2294">
        <f>INDEX(resultados!$A$2:$ZZ$2614, 2288, MATCH($B$3, resultados!$A$1:$ZZ$1, 0))</f>
        <v/>
      </c>
    </row>
    <row r="2295">
      <c r="A2295">
        <f>INDEX(resultados!$A$2:$ZZ$2614, 2289, MATCH($B$1, resultados!$A$1:$ZZ$1, 0))</f>
        <v/>
      </c>
      <c r="B2295">
        <f>INDEX(resultados!$A$2:$ZZ$2614, 2289, MATCH($B$2, resultados!$A$1:$ZZ$1, 0))</f>
        <v/>
      </c>
      <c r="C2295">
        <f>INDEX(resultados!$A$2:$ZZ$2614, 2289, MATCH($B$3, resultados!$A$1:$ZZ$1, 0))</f>
        <v/>
      </c>
    </row>
    <row r="2296">
      <c r="A2296">
        <f>INDEX(resultados!$A$2:$ZZ$2614, 2290, MATCH($B$1, resultados!$A$1:$ZZ$1, 0))</f>
        <v/>
      </c>
      <c r="B2296">
        <f>INDEX(resultados!$A$2:$ZZ$2614, 2290, MATCH($B$2, resultados!$A$1:$ZZ$1, 0))</f>
        <v/>
      </c>
      <c r="C2296">
        <f>INDEX(resultados!$A$2:$ZZ$2614, 2290, MATCH($B$3, resultados!$A$1:$ZZ$1, 0))</f>
        <v/>
      </c>
    </row>
    <row r="2297">
      <c r="A2297">
        <f>INDEX(resultados!$A$2:$ZZ$2614, 2291, MATCH($B$1, resultados!$A$1:$ZZ$1, 0))</f>
        <v/>
      </c>
      <c r="B2297">
        <f>INDEX(resultados!$A$2:$ZZ$2614, 2291, MATCH($B$2, resultados!$A$1:$ZZ$1, 0))</f>
        <v/>
      </c>
      <c r="C2297">
        <f>INDEX(resultados!$A$2:$ZZ$2614, 2291, MATCH($B$3, resultados!$A$1:$ZZ$1, 0))</f>
        <v/>
      </c>
    </row>
    <row r="2298">
      <c r="A2298">
        <f>INDEX(resultados!$A$2:$ZZ$2614, 2292, MATCH($B$1, resultados!$A$1:$ZZ$1, 0))</f>
        <v/>
      </c>
      <c r="B2298">
        <f>INDEX(resultados!$A$2:$ZZ$2614, 2292, MATCH($B$2, resultados!$A$1:$ZZ$1, 0))</f>
        <v/>
      </c>
      <c r="C2298">
        <f>INDEX(resultados!$A$2:$ZZ$2614, 2292, MATCH($B$3, resultados!$A$1:$ZZ$1, 0))</f>
        <v/>
      </c>
    </row>
    <row r="2299">
      <c r="A2299">
        <f>INDEX(resultados!$A$2:$ZZ$2614, 2293, MATCH($B$1, resultados!$A$1:$ZZ$1, 0))</f>
        <v/>
      </c>
      <c r="B2299">
        <f>INDEX(resultados!$A$2:$ZZ$2614, 2293, MATCH($B$2, resultados!$A$1:$ZZ$1, 0))</f>
        <v/>
      </c>
      <c r="C2299">
        <f>INDEX(resultados!$A$2:$ZZ$2614, 2293, MATCH($B$3, resultados!$A$1:$ZZ$1, 0))</f>
        <v/>
      </c>
    </row>
    <row r="2300">
      <c r="A2300">
        <f>INDEX(resultados!$A$2:$ZZ$2614, 2294, MATCH($B$1, resultados!$A$1:$ZZ$1, 0))</f>
        <v/>
      </c>
      <c r="B2300">
        <f>INDEX(resultados!$A$2:$ZZ$2614, 2294, MATCH($B$2, resultados!$A$1:$ZZ$1, 0))</f>
        <v/>
      </c>
      <c r="C2300">
        <f>INDEX(resultados!$A$2:$ZZ$2614, 2294, MATCH($B$3, resultados!$A$1:$ZZ$1, 0))</f>
        <v/>
      </c>
    </row>
    <row r="2301">
      <c r="A2301">
        <f>INDEX(resultados!$A$2:$ZZ$2614, 2295, MATCH($B$1, resultados!$A$1:$ZZ$1, 0))</f>
        <v/>
      </c>
      <c r="B2301">
        <f>INDEX(resultados!$A$2:$ZZ$2614, 2295, MATCH($B$2, resultados!$A$1:$ZZ$1, 0))</f>
        <v/>
      </c>
      <c r="C2301">
        <f>INDEX(resultados!$A$2:$ZZ$2614, 2295, MATCH($B$3, resultados!$A$1:$ZZ$1, 0))</f>
        <v/>
      </c>
    </row>
    <row r="2302">
      <c r="A2302">
        <f>INDEX(resultados!$A$2:$ZZ$2614, 2296, MATCH($B$1, resultados!$A$1:$ZZ$1, 0))</f>
        <v/>
      </c>
      <c r="B2302">
        <f>INDEX(resultados!$A$2:$ZZ$2614, 2296, MATCH($B$2, resultados!$A$1:$ZZ$1, 0))</f>
        <v/>
      </c>
      <c r="C2302">
        <f>INDEX(resultados!$A$2:$ZZ$2614, 2296, MATCH($B$3, resultados!$A$1:$ZZ$1, 0))</f>
        <v/>
      </c>
    </row>
    <row r="2303">
      <c r="A2303">
        <f>INDEX(resultados!$A$2:$ZZ$2614, 2297, MATCH($B$1, resultados!$A$1:$ZZ$1, 0))</f>
        <v/>
      </c>
      <c r="B2303">
        <f>INDEX(resultados!$A$2:$ZZ$2614, 2297, MATCH($B$2, resultados!$A$1:$ZZ$1, 0))</f>
        <v/>
      </c>
      <c r="C2303">
        <f>INDEX(resultados!$A$2:$ZZ$2614, 2297, MATCH($B$3, resultados!$A$1:$ZZ$1, 0))</f>
        <v/>
      </c>
    </row>
    <row r="2304">
      <c r="A2304">
        <f>INDEX(resultados!$A$2:$ZZ$2614, 2298, MATCH($B$1, resultados!$A$1:$ZZ$1, 0))</f>
        <v/>
      </c>
      <c r="B2304">
        <f>INDEX(resultados!$A$2:$ZZ$2614, 2298, MATCH($B$2, resultados!$A$1:$ZZ$1, 0))</f>
        <v/>
      </c>
      <c r="C2304">
        <f>INDEX(resultados!$A$2:$ZZ$2614, 2298, MATCH($B$3, resultados!$A$1:$ZZ$1, 0))</f>
        <v/>
      </c>
    </row>
    <row r="2305">
      <c r="A2305">
        <f>INDEX(resultados!$A$2:$ZZ$2614, 2299, MATCH($B$1, resultados!$A$1:$ZZ$1, 0))</f>
        <v/>
      </c>
      <c r="B2305">
        <f>INDEX(resultados!$A$2:$ZZ$2614, 2299, MATCH($B$2, resultados!$A$1:$ZZ$1, 0))</f>
        <v/>
      </c>
      <c r="C2305">
        <f>INDEX(resultados!$A$2:$ZZ$2614, 2299, MATCH($B$3, resultados!$A$1:$ZZ$1, 0))</f>
        <v/>
      </c>
    </row>
    <row r="2306">
      <c r="A2306">
        <f>INDEX(resultados!$A$2:$ZZ$2614, 2300, MATCH($B$1, resultados!$A$1:$ZZ$1, 0))</f>
        <v/>
      </c>
      <c r="B2306">
        <f>INDEX(resultados!$A$2:$ZZ$2614, 2300, MATCH($B$2, resultados!$A$1:$ZZ$1, 0))</f>
        <v/>
      </c>
      <c r="C2306">
        <f>INDEX(resultados!$A$2:$ZZ$2614, 2300, MATCH($B$3, resultados!$A$1:$ZZ$1, 0))</f>
        <v/>
      </c>
    </row>
    <row r="2307">
      <c r="A2307">
        <f>INDEX(resultados!$A$2:$ZZ$2614, 2301, MATCH($B$1, resultados!$A$1:$ZZ$1, 0))</f>
        <v/>
      </c>
      <c r="B2307">
        <f>INDEX(resultados!$A$2:$ZZ$2614, 2301, MATCH($B$2, resultados!$A$1:$ZZ$1, 0))</f>
        <v/>
      </c>
      <c r="C2307">
        <f>INDEX(resultados!$A$2:$ZZ$2614, 2301, MATCH($B$3, resultados!$A$1:$ZZ$1, 0))</f>
        <v/>
      </c>
    </row>
    <row r="2308">
      <c r="A2308">
        <f>INDEX(resultados!$A$2:$ZZ$2614, 2302, MATCH($B$1, resultados!$A$1:$ZZ$1, 0))</f>
        <v/>
      </c>
      <c r="B2308">
        <f>INDEX(resultados!$A$2:$ZZ$2614, 2302, MATCH($B$2, resultados!$A$1:$ZZ$1, 0))</f>
        <v/>
      </c>
      <c r="C2308">
        <f>INDEX(resultados!$A$2:$ZZ$2614, 2302, MATCH($B$3, resultados!$A$1:$ZZ$1, 0))</f>
        <v/>
      </c>
    </row>
    <row r="2309">
      <c r="A2309">
        <f>INDEX(resultados!$A$2:$ZZ$2614, 2303, MATCH($B$1, resultados!$A$1:$ZZ$1, 0))</f>
        <v/>
      </c>
      <c r="B2309">
        <f>INDEX(resultados!$A$2:$ZZ$2614, 2303, MATCH($B$2, resultados!$A$1:$ZZ$1, 0))</f>
        <v/>
      </c>
      <c r="C2309">
        <f>INDEX(resultados!$A$2:$ZZ$2614, 2303, MATCH($B$3, resultados!$A$1:$ZZ$1, 0))</f>
        <v/>
      </c>
    </row>
    <row r="2310">
      <c r="A2310">
        <f>INDEX(resultados!$A$2:$ZZ$2614, 2304, MATCH($B$1, resultados!$A$1:$ZZ$1, 0))</f>
        <v/>
      </c>
      <c r="B2310">
        <f>INDEX(resultados!$A$2:$ZZ$2614, 2304, MATCH($B$2, resultados!$A$1:$ZZ$1, 0))</f>
        <v/>
      </c>
      <c r="C2310">
        <f>INDEX(resultados!$A$2:$ZZ$2614, 2304, MATCH($B$3, resultados!$A$1:$ZZ$1, 0))</f>
        <v/>
      </c>
    </row>
    <row r="2311">
      <c r="A2311">
        <f>INDEX(resultados!$A$2:$ZZ$2614, 2305, MATCH($B$1, resultados!$A$1:$ZZ$1, 0))</f>
        <v/>
      </c>
      <c r="B2311">
        <f>INDEX(resultados!$A$2:$ZZ$2614, 2305, MATCH($B$2, resultados!$A$1:$ZZ$1, 0))</f>
        <v/>
      </c>
      <c r="C2311">
        <f>INDEX(resultados!$A$2:$ZZ$2614, 2305, MATCH($B$3, resultados!$A$1:$ZZ$1, 0))</f>
        <v/>
      </c>
    </row>
    <row r="2312">
      <c r="A2312">
        <f>INDEX(resultados!$A$2:$ZZ$2614, 2306, MATCH($B$1, resultados!$A$1:$ZZ$1, 0))</f>
        <v/>
      </c>
      <c r="B2312">
        <f>INDEX(resultados!$A$2:$ZZ$2614, 2306, MATCH($B$2, resultados!$A$1:$ZZ$1, 0))</f>
        <v/>
      </c>
      <c r="C2312">
        <f>INDEX(resultados!$A$2:$ZZ$2614, 2306, MATCH($B$3, resultados!$A$1:$ZZ$1, 0))</f>
        <v/>
      </c>
    </row>
    <row r="2313">
      <c r="A2313">
        <f>INDEX(resultados!$A$2:$ZZ$2614, 2307, MATCH($B$1, resultados!$A$1:$ZZ$1, 0))</f>
        <v/>
      </c>
      <c r="B2313">
        <f>INDEX(resultados!$A$2:$ZZ$2614, 2307, MATCH($B$2, resultados!$A$1:$ZZ$1, 0))</f>
        <v/>
      </c>
      <c r="C2313">
        <f>INDEX(resultados!$A$2:$ZZ$2614, 2307, MATCH($B$3, resultados!$A$1:$ZZ$1, 0))</f>
        <v/>
      </c>
    </row>
    <row r="2314">
      <c r="A2314">
        <f>INDEX(resultados!$A$2:$ZZ$2614, 2308, MATCH($B$1, resultados!$A$1:$ZZ$1, 0))</f>
        <v/>
      </c>
      <c r="B2314">
        <f>INDEX(resultados!$A$2:$ZZ$2614, 2308, MATCH($B$2, resultados!$A$1:$ZZ$1, 0))</f>
        <v/>
      </c>
      <c r="C2314">
        <f>INDEX(resultados!$A$2:$ZZ$2614, 2308, MATCH($B$3, resultados!$A$1:$ZZ$1, 0))</f>
        <v/>
      </c>
    </row>
    <row r="2315">
      <c r="A2315">
        <f>INDEX(resultados!$A$2:$ZZ$2614, 2309, MATCH($B$1, resultados!$A$1:$ZZ$1, 0))</f>
        <v/>
      </c>
      <c r="B2315">
        <f>INDEX(resultados!$A$2:$ZZ$2614, 2309, MATCH($B$2, resultados!$A$1:$ZZ$1, 0))</f>
        <v/>
      </c>
      <c r="C2315">
        <f>INDEX(resultados!$A$2:$ZZ$2614, 2309, MATCH($B$3, resultados!$A$1:$ZZ$1, 0))</f>
        <v/>
      </c>
    </row>
    <row r="2316">
      <c r="A2316">
        <f>INDEX(resultados!$A$2:$ZZ$2614, 2310, MATCH($B$1, resultados!$A$1:$ZZ$1, 0))</f>
        <v/>
      </c>
      <c r="B2316">
        <f>INDEX(resultados!$A$2:$ZZ$2614, 2310, MATCH($B$2, resultados!$A$1:$ZZ$1, 0))</f>
        <v/>
      </c>
      <c r="C2316">
        <f>INDEX(resultados!$A$2:$ZZ$2614, 2310, MATCH($B$3, resultados!$A$1:$ZZ$1, 0))</f>
        <v/>
      </c>
    </row>
    <row r="2317">
      <c r="A2317">
        <f>INDEX(resultados!$A$2:$ZZ$2614, 2311, MATCH($B$1, resultados!$A$1:$ZZ$1, 0))</f>
        <v/>
      </c>
      <c r="B2317">
        <f>INDEX(resultados!$A$2:$ZZ$2614, 2311, MATCH($B$2, resultados!$A$1:$ZZ$1, 0))</f>
        <v/>
      </c>
      <c r="C2317">
        <f>INDEX(resultados!$A$2:$ZZ$2614, 2311, MATCH($B$3, resultados!$A$1:$ZZ$1, 0))</f>
        <v/>
      </c>
    </row>
    <row r="2318">
      <c r="A2318">
        <f>INDEX(resultados!$A$2:$ZZ$2614, 2312, MATCH($B$1, resultados!$A$1:$ZZ$1, 0))</f>
        <v/>
      </c>
      <c r="B2318">
        <f>INDEX(resultados!$A$2:$ZZ$2614, 2312, MATCH($B$2, resultados!$A$1:$ZZ$1, 0))</f>
        <v/>
      </c>
      <c r="C2318">
        <f>INDEX(resultados!$A$2:$ZZ$2614, 2312, MATCH($B$3, resultados!$A$1:$ZZ$1, 0))</f>
        <v/>
      </c>
    </row>
    <row r="2319">
      <c r="A2319">
        <f>INDEX(resultados!$A$2:$ZZ$2614, 2313, MATCH($B$1, resultados!$A$1:$ZZ$1, 0))</f>
        <v/>
      </c>
      <c r="B2319">
        <f>INDEX(resultados!$A$2:$ZZ$2614, 2313, MATCH($B$2, resultados!$A$1:$ZZ$1, 0))</f>
        <v/>
      </c>
      <c r="C2319">
        <f>INDEX(resultados!$A$2:$ZZ$2614, 2313, MATCH($B$3, resultados!$A$1:$ZZ$1, 0))</f>
        <v/>
      </c>
    </row>
    <row r="2320">
      <c r="A2320">
        <f>INDEX(resultados!$A$2:$ZZ$2614, 2314, MATCH($B$1, resultados!$A$1:$ZZ$1, 0))</f>
        <v/>
      </c>
      <c r="B2320">
        <f>INDEX(resultados!$A$2:$ZZ$2614, 2314, MATCH($B$2, resultados!$A$1:$ZZ$1, 0))</f>
        <v/>
      </c>
      <c r="C2320">
        <f>INDEX(resultados!$A$2:$ZZ$2614, 2314, MATCH($B$3, resultados!$A$1:$ZZ$1, 0))</f>
        <v/>
      </c>
    </row>
    <row r="2321">
      <c r="A2321">
        <f>INDEX(resultados!$A$2:$ZZ$2614, 2315, MATCH($B$1, resultados!$A$1:$ZZ$1, 0))</f>
        <v/>
      </c>
      <c r="B2321">
        <f>INDEX(resultados!$A$2:$ZZ$2614, 2315, MATCH($B$2, resultados!$A$1:$ZZ$1, 0))</f>
        <v/>
      </c>
      <c r="C2321">
        <f>INDEX(resultados!$A$2:$ZZ$2614, 2315, MATCH($B$3, resultados!$A$1:$ZZ$1, 0))</f>
        <v/>
      </c>
    </row>
    <row r="2322">
      <c r="A2322">
        <f>INDEX(resultados!$A$2:$ZZ$2614, 2316, MATCH($B$1, resultados!$A$1:$ZZ$1, 0))</f>
        <v/>
      </c>
      <c r="B2322">
        <f>INDEX(resultados!$A$2:$ZZ$2614, 2316, MATCH($B$2, resultados!$A$1:$ZZ$1, 0))</f>
        <v/>
      </c>
      <c r="C2322">
        <f>INDEX(resultados!$A$2:$ZZ$2614, 2316, MATCH($B$3, resultados!$A$1:$ZZ$1, 0))</f>
        <v/>
      </c>
    </row>
    <row r="2323">
      <c r="A2323">
        <f>INDEX(resultados!$A$2:$ZZ$2614, 2317, MATCH($B$1, resultados!$A$1:$ZZ$1, 0))</f>
        <v/>
      </c>
      <c r="B2323">
        <f>INDEX(resultados!$A$2:$ZZ$2614, 2317, MATCH($B$2, resultados!$A$1:$ZZ$1, 0))</f>
        <v/>
      </c>
      <c r="C2323">
        <f>INDEX(resultados!$A$2:$ZZ$2614, 2317, MATCH($B$3, resultados!$A$1:$ZZ$1, 0))</f>
        <v/>
      </c>
    </row>
    <row r="2324">
      <c r="A2324">
        <f>INDEX(resultados!$A$2:$ZZ$2614, 2318, MATCH($B$1, resultados!$A$1:$ZZ$1, 0))</f>
        <v/>
      </c>
      <c r="B2324">
        <f>INDEX(resultados!$A$2:$ZZ$2614, 2318, MATCH($B$2, resultados!$A$1:$ZZ$1, 0))</f>
        <v/>
      </c>
      <c r="C2324">
        <f>INDEX(resultados!$A$2:$ZZ$2614, 2318, MATCH($B$3, resultados!$A$1:$ZZ$1, 0))</f>
        <v/>
      </c>
    </row>
    <row r="2325">
      <c r="A2325">
        <f>INDEX(resultados!$A$2:$ZZ$2614, 2319, MATCH($B$1, resultados!$A$1:$ZZ$1, 0))</f>
        <v/>
      </c>
      <c r="B2325">
        <f>INDEX(resultados!$A$2:$ZZ$2614, 2319, MATCH($B$2, resultados!$A$1:$ZZ$1, 0))</f>
        <v/>
      </c>
      <c r="C2325">
        <f>INDEX(resultados!$A$2:$ZZ$2614, 2319, MATCH($B$3, resultados!$A$1:$ZZ$1, 0))</f>
        <v/>
      </c>
    </row>
    <row r="2326">
      <c r="A2326">
        <f>INDEX(resultados!$A$2:$ZZ$2614, 2320, MATCH($B$1, resultados!$A$1:$ZZ$1, 0))</f>
        <v/>
      </c>
      <c r="B2326">
        <f>INDEX(resultados!$A$2:$ZZ$2614, 2320, MATCH($B$2, resultados!$A$1:$ZZ$1, 0))</f>
        <v/>
      </c>
      <c r="C2326">
        <f>INDEX(resultados!$A$2:$ZZ$2614, 2320, MATCH($B$3, resultados!$A$1:$ZZ$1, 0))</f>
        <v/>
      </c>
    </row>
    <row r="2327">
      <c r="A2327">
        <f>INDEX(resultados!$A$2:$ZZ$2614, 2321, MATCH($B$1, resultados!$A$1:$ZZ$1, 0))</f>
        <v/>
      </c>
      <c r="B2327">
        <f>INDEX(resultados!$A$2:$ZZ$2614, 2321, MATCH($B$2, resultados!$A$1:$ZZ$1, 0))</f>
        <v/>
      </c>
      <c r="C2327">
        <f>INDEX(resultados!$A$2:$ZZ$2614, 2321, MATCH($B$3, resultados!$A$1:$ZZ$1, 0))</f>
        <v/>
      </c>
    </row>
    <row r="2328">
      <c r="A2328">
        <f>INDEX(resultados!$A$2:$ZZ$2614, 2322, MATCH($B$1, resultados!$A$1:$ZZ$1, 0))</f>
        <v/>
      </c>
      <c r="B2328">
        <f>INDEX(resultados!$A$2:$ZZ$2614, 2322, MATCH($B$2, resultados!$A$1:$ZZ$1, 0))</f>
        <v/>
      </c>
      <c r="C2328">
        <f>INDEX(resultados!$A$2:$ZZ$2614, 2322, MATCH($B$3, resultados!$A$1:$ZZ$1, 0))</f>
        <v/>
      </c>
    </row>
    <row r="2329">
      <c r="A2329">
        <f>INDEX(resultados!$A$2:$ZZ$2614, 2323, MATCH($B$1, resultados!$A$1:$ZZ$1, 0))</f>
        <v/>
      </c>
      <c r="B2329">
        <f>INDEX(resultados!$A$2:$ZZ$2614, 2323, MATCH($B$2, resultados!$A$1:$ZZ$1, 0))</f>
        <v/>
      </c>
      <c r="C2329">
        <f>INDEX(resultados!$A$2:$ZZ$2614, 2323, MATCH($B$3, resultados!$A$1:$ZZ$1, 0))</f>
        <v/>
      </c>
    </row>
    <row r="2330">
      <c r="A2330">
        <f>INDEX(resultados!$A$2:$ZZ$2614, 2324, MATCH($B$1, resultados!$A$1:$ZZ$1, 0))</f>
        <v/>
      </c>
      <c r="B2330">
        <f>INDEX(resultados!$A$2:$ZZ$2614, 2324, MATCH($B$2, resultados!$A$1:$ZZ$1, 0))</f>
        <v/>
      </c>
      <c r="C2330">
        <f>INDEX(resultados!$A$2:$ZZ$2614, 2324, MATCH($B$3, resultados!$A$1:$ZZ$1, 0))</f>
        <v/>
      </c>
    </row>
    <row r="2331">
      <c r="A2331">
        <f>INDEX(resultados!$A$2:$ZZ$2614, 2325, MATCH($B$1, resultados!$A$1:$ZZ$1, 0))</f>
        <v/>
      </c>
      <c r="B2331">
        <f>INDEX(resultados!$A$2:$ZZ$2614, 2325, MATCH($B$2, resultados!$A$1:$ZZ$1, 0))</f>
        <v/>
      </c>
      <c r="C2331">
        <f>INDEX(resultados!$A$2:$ZZ$2614, 2325, MATCH($B$3, resultados!$A$1:$ZZ$1, 0))</f>
        <v/>
      </c>
    </row>
    <row r="2332">
      <c r="A2332">
        <f>INDEX(resultados!$A$2:$ZZ$2614, 2326, MATCH($B$1, resultados!$A$1:$ZZ$1, 0))</f>
        <v/>
      </c>
      <c r="B2332">
        <f>INDEX(resultados!$A$2:$ZZ$2614, 2326, MATCH($B$2, resultados!$A$1:$ZZ$1, 0))</f>
        <v/>
      </c>
      <c r="C2332">
        <f>INDEX(resultados!$A$2:$ZZ$2614, 2326, MATCH($B$3, resultados!$A$1:$ZZ$1, 0))</f>
        <v/>
      </c>
    </row>
    <row r="2333">
      <c r="A2333">
        <f>INDEX(resultados!$A$2:$ZZ$2614, 2327, MATCH($B$1, resultados!$A$1:$ZZ$1, 0))</f>
        <v/>
      </c>
      <c r="B2333">
        <f>INDEX(resultados!$A$2:$ZZ$2614, 2327, MATCH($B$2, resultados!$A$1:$ZZ$1, 0))</f>
        <v/>
      </c>
      <c r="C2333">
        <f>INDEX(resultados!$A$2:$ZZ$2614, 2327, MATCH($B$3, resultados!$A$1:$ZZ$1, 0))</f>
        <v/>
      </c>
    </row>
    <row r="2334">
      <c r="A2334">
        <f>INDEX(resultados!$A$2:$ZZ$2614, 2328, MATCH($B$1, resultados!$A$1:$ZZ$1, 0))</f>
        <v/>
      </c>
      <c r="B2334">
        <f>INDEX(resultados!$A$2:$ZZ$2614, 2328, MATCH($B$2, resultados!$A$1:$ZZ$1, 0))</f>
        <v/>
      </c>
      <c r="C2334">
        <f>INDEX(resultados!$A$2:$ZZ$2614, 2328, MATCH($B$3, resultados!$A$1:$ZZ$1, 0))</f>
        <v/>
      </c>
    </row>
    <row r="2335">
      <c r="A2335">
        <f>INDEX(resultados!$A$2:$ZZ$2614, 2329, MATCH($B$1, resultados!$A$1:$ZZ$1, 0))</f>
        <v/>
      </c>
      <c r="B2335">
        <f>INDEX(resultados!$A$2:$ZZ$2614, 2329, MATCH($B$2, resultados!$A$1:$ZZ$1, 0))</f>
        <v/>
      </c>
      <c r="C2335">
        <f>INDEX(resultados!$A$2:$ZZ$2614, 2329, MATCH($B$3, resultados!$A$1:$ZZ$1, 0))</f>
        <v/>
      </c>
    </row>
    <row r="2336">
      <c r="A2336">
        <f>INDEX(resultados!$A$2:$ZZ$2614, 2330, MATCH($B$1, resultados!$A$1:$ZZ$1, 0))</f>
        <v/>
      </c>
      <c r="B2336">
        <f>INDEX(resultados!$A$2:$ZZ$2614, 2330, MATCH($B$2, resultados!$A$1:$ZZ$1, 0))</f>
        <v/>
      </c>
      <c r="C2336">
        <f>INDEX(resultados!$A$2:$ZZ$2614, 2330, MATCH($B$3, resultados!$A$1:$ZZ$1, 0))</f>
        <v/>
      </c>
    </row>
    <row r="2337">
      <c r="A2337">
        <f>INDEX(resultados!$A$2:$ZZ$2614, 2331, MATCH($B$1, resultados!$A$1:$ZZ$1, 0))</f>
        <v/>
      </c>
      <c r="B2337">
        <f>INDEX(resultados!$A$2:$ZZ$2614, 2331, MATCH($B$2, resultados!$A$1:$ZZ$1, 0))</f>
        <v/>
      </c>
      <c r="C2337">
        <f>INDEX(resultados!$A$2:$ZZ$2614, 2331, MATCH($B$3, resultados!$A$1:$ZZ$1, 0))</f>
        <v/>
      </c>
    </row>
    <row r="2338">
      <c r="A2338">
        <f>INDEX(resultados!$A$2:$ZZ$2614, 2332, MATCH($B$1, resultados!$A$1:$ZZ$1, 0))</f>
        <v/>
      </c>
      <c r="B2338">
        <f>INDEX(resultados!$A$2:$ZZ$2614, 2332, MATCH($B$2, resultados!$A$1:$ZZ$1, 0))</f>
        <v/>
      </c>
      <c r="C2338">
        <f>INDEX(resultados!$A$2:$ZZ$2614, 2332, MATCH($B$3, resultados!$A$1:$ZZ$1, 0))</f>
        <v/>
      </c>
    </row>
    <row r="2339">
      <c r="A2339">
        <f>INDEX(resultados!$A$2:$ZZ$2614, 2333, MATCH($B$1, resultados!$A$1:$ZZ$1, 0))</f>
        <v/>
      </c>
      <c r="B2339">
        <f>INDEX(resultados!$A$2:$ZZ$2614, 2333, MATCH($B$2, resultados!$A$1:$ZZ$1, 0))</f>
        <v/>
      </c>
      <c r="C2339">
        <f>INDEX(resultados!$A$2:$ZZ$2614, 2333, MATCH($B$3, resultados!$A$1:$ZZ$1, 0))</f>
        <v/>
      </c>
    </row>
    <row r="2340">
      <c r="A2340">
        <f>INDEX(resultados!$A$2:$ZZ$2614, 2334, MATCH($B$1, resultados!$A$1:$ZZ$1, 0))</f>
        <v/>
      </c>
      <c r="B2340">
        <f>INDEX(resultados!$A$2:$ZZ$2614, 2334, MATCH($B$2, resultados!$A$1:$ZZ$1, 0))</f>
        <v/>
      </c>
      <c r="C2340">
        <f>INDEX(resultados!$A$2:$ZZ$2614, 2334, MATCH($B$3, resultados!$A$1:$ZZ$1, 0))</f>
        <v/>
      </c>
    </row>
    <row r="2341">
      <c r="A2341">
        <f>INDEX(resultados!$A$2:$ZZ$2614, 2335, MATCH($B$1, resultados!$A$1:$ZZ$1, 0))</f>
        <v/>
      </c>
      <c r="B2341">
        <f>INDEX(resultados!$A$2:$ZZ$2614, 2335, MATCH($B$2, resultados!$A$1:$ZZ$1, 0))</f>
        <v/>
      </c>
      <c r="C2341">
        <f>INDEX(resultados!$A$2:$ZZ$2614, 2335, MATCH($B$3, resultados!$A$1:$ZZ$1, 0))</f>
        <v/>
      </c>
    </row>
    <row r="2342">
      <c r="A2342">
        <f>INDEX(resultados!$A$2:$ZZ$2614, 2336, MATCH($B$1, resultados!$A$1:$ZZ$1, 0))</f>
        <v/>
      </c>
      <c r="B2342">
        <f>INDEX(resultados!$A$2:$ZZ$2614, 2336, MATCH($B$2, resultados!$A$1:$ZZ$1, 0))</f>
        <v/>
      </c>
      <c r="C2342">
        <f>INDEX(resultados!$A$2:$ZZ$2614, 2336, MATCH($B$3, resultados!$A$1:$ZZ$1, 0))</f>
        <v/>
      </c>
    </row>
    <row r="2343">
      <c r="A2343">
        <f>INDEX(resultados!$A$2:$ZZ$2614, 2337, MATCH($B$1, resultados!$A$1:$ZZ$1, 0))</f>
        <v/>
      </c>
      <c r="B2343">
        <f>INDEX(resultados!$A$2:$ZZ$2614, 2337, MATCH($B$2, resultados!$A$1:$ZZ$1, 0))</f>
        <v/>
      </c>
      <c r="C2343">
        <f>INDEX(resultados!$A$2:$ZZ$2614, 2337, MATCH($B$3, resultados!$A$1:$ZZ$1, 0))</f>
        <v/>
      </c>
    </row>
    <row r="2344">
      <c r="A2344">
        <f>INDEX(resultados!$A$2:$ZZ$2614, 2338, MATCH($B$1, resultados!$A$1:$ZZ$1, 0))</f>
        <v/>
      </c>
      <c r="B2344">
        <f>INDEX(resultados!$A$2:$ZZ$2614, 2338, MATCH($B$2, resultados!$A$1:$ZZ$1, 0))</f>
        <v/>
      </c>
      <c r="C2344">
        <f>INDEX(resultados!$A$2:$ZZ$2614, 2338, MATCH($B$3, resultados!$A$1:$ZZ$1, 0))</f>
        <v/>
      </c>
    </row>
    <row r="2345">
      <c r="A2345">
        <f>INDEX(resultados!$A$2:$ZZ$2614, 2339, MATCH($B$1, resultados!$A$1:$ZZ$1, 0))</f>
        <v/>
      </c>
      <c r="B2345">
        <f>INDEX(resultados!$A$2:$ZZ$2614, 2339, MATCH($B$2, resultados!$A$1:$ZZ$1, 0))</f>
        <v/>
      </c>
      <c r="C2345">
        <f>INDEX(resultados!$A$2:$ZZ$2614, 2339, MATCH($B$3, resultados!$A$1:$ZZ$1, 0))</f>
        <v/>
      </c>
    </row>
    <row r="2346">
      <c r="A2346">
        <f>INDEX(resultados!$A$2:$ZZ$2614, 2340, MATCH($B$1, resultados!$A$1:$ZZ$1, 0))</f>
        <v/>
      </c>
      <c r="B2346">
        <f>INDEX(resultados!$A$2:$ZZ$2614, 2340, MATCH($B$2, resultados!$A$1:$ZZ$1, 0))</f>
        <v/>
      </c>
      <c r="C2346">
        <f>INDEX(resultados!$A$2:$ZZ$2614, 2340, MATCH($B$3, resultados!$A$1:$ZZ$1, 0))</f>
        <v/>
      </c>
    </row>
    <row r="2347">
      <c r="A2347">
        <f>INDEX(resultados!$A$2:$ZZ$2614, 2341, MATCH($B$1, resultados!$A$1:$ZZ$1, 0))</f>
        <v/>
      </c>
      <c r="B2347">
        <f>INDEX(resultados!$A$2:$ZZ$2614, 2341, MATCH($B$2, resultados!$A$1:$ZZ$1, 0))</f>
        <v/>
      </c>
      <c r="C2347">
        <f>INDEX(resultados!$A$2:$ZZ$2614, 2341, MATCH($B$3, resultados!$A$1:$ZZ$1, 0))</f>
        <v/>
      </c>
    </row>
    <row r="2348">
      <c r="A2348">
        <f>INDEX(resultados!$A$2:$ZZ$2614, 2342, MATCH($B$1, resultados!$A$1:$ZZ$1, 0))</f>
        <v/>
      </c>
      <c r="B2348">
        <f>INDEX(resultados!$A$2:$ZZ$2614, 2342, MATCH($B$2, resultados!$A$1:$ZZ$1, 0))</f>
        <v/>
      </c>
      <c r="C2348">
        <f>INDEX(resultados!$A$2:$ZZ$2614, 2342, MATCH($B$3, resultados!$A$1:$ZZ$1, 0))</f>
        <v/>
      </c>
    </row>
    <row r="2349">
      <c r="A2349">
        <f>INDEX(resultados!$A$2:$ZZ$2614, 2343, MATCH($B$1, resultados!$A$1:$ZZ$1, 0))</f>
        <v/>
      </c>
      <c r="B2349">
        <f>INDEX(resultados!$A$2:$ZZ$2614, 2343, MATCH($B$2, resultados!$A$1:$ZZ$1, 0))</f>
        <v/>
      </c>
      <c r="C2349">
        <f>INDEX(resultados!$A$2:$ZZ$2614, 2343, MATCH($B$3, resultados!$A$1:$ZZ$1, 0))</f>
        <v/>
      </c>
    </row>
    <row r="2350">
      <c r="A2350">
        <f>INDEX(resultados!$A$2:$ZZ$2614, 2344, MATCH($B$1, resultados!$A$1:$ZZ$1, 0))</f>
        <v/>
      </c>
      <c r="B2350">
        <f>INDEX(resultados!$A$2:$ZZ$2614, 2344, MATCH($B$2, resultados!$A$1:$ZZ$1, 0))</f>
        <v/>
      </c>
      <c r="C2350">
        <f>INDEX(resultados!$A$2:$ZZ$2614, 2344, MATCH($B$3, resultados!$A$1:$ZZ$1, 0))</f>
        <v/>
      </c>
    </row>
    <row r="2351">
      <c r="A2351">
        <f>INDEX(resultados!$A$2:$ZZ$2614, 2345, MATCH($B$1, resultados!$A$1:$ZZ$1, 0))</f>
        <v/>
      </c>
      <c r="B2351">
        <f>INDEX(resultados!$A$2:$ZZ$2614, 2345, MATCH($B$2, resultados!$A$1:$ZZ$1, 0))</f>
        <v/>
      </c>
      <c r="C2351">
        <f>INDEX(resultados!$A$2:$ZZ$2614, 2345, MATCH($B$3, resultados!$A$1:$ZZ$1, 0))</f>
        <v/>
      </c>
    </row>
    <row r="2352">
      <c r="A2352">
        <f>INDEX(resultados!$A$2:$ZZ$2614, 2346, MATCH($B$1, resultados!$A$1:$ZZ$1, 0))</f>
        <v/>
      </c>
      <c r="B2352">
        <f>INDEX(resultados!$A$2:$ZZ$2614, 2346, MATCH($B$2, resultados!$A$1:$ZZ$1, 0))</f>
        <v/>
      </c>
      <c r="C2352">
        <f>INDEX(resultados!$A$2:$ZZ$2614, 2346, MATCH($B$3, resultados!$A$1:$ZZ$1, 0))</f>
        <v/>
      </c>
    </row>
    <row r="2353">
      <c r="A2353">
        <f>INDEX(resultados!$A$2:$ZZ$2614, 2347, MATCH($B$1, resultados!$A$1:$ZZ$1, 0))</f>
        <v/>
      </c>
      <c r="B2353">
        <f>INDEX(resultados!$A$2:$ZZ$2614, 2347, MATCH($B$2, resultados!$A$1:$ZZ$1, 0))</f>
        <v/>
      </c>
      <c r="C2353">
        <f>INDEX(resultados!$A$2:$ZZ$2614, 2347, MATCH($B$3, resultados!$A$1:$ZZ$1, 0))</f>
        <v/>
      </c>
    </row>
    <row r="2354">
      <c r="A2354">
        <f>INDEX(resultados!$A$2:$ZZ$2614, 2348, MATCH($B$1, resultados!$A$1:$ZZ$1, 0))</f>
        <v/>
      </c>
      <c r="B2354">
        <f>INDEX(resultados!$A$2:$ZZ$2614, 2348, MATCH($B$2, resultados!$A$1:$ZZ$1, 0))</f>
        <v/>
      </c>
      <c r="C2354">
        <f>INDEX(resultados!$A$2:$ZZ$2614, 2348, MATCH($B$3, resultados!$A$1:$ZZ$1, 0))</f>
        <v/>
      </c>
    </row>
    <row r="2355">
      <c r="A2355">
        <f>INDEX(resultados!$A$2:$ZZ$2614, 2349, MATCH($B$1, resultados!$A$1:$ZZ$1, 0))</f>
        <v/>
      </c>
      <c r="B2355">
        <f>INDEX(resultados!$A$2:$ZZ$2614, 2349, MATCH($B$2, resultados!$A$1:$ZZ$1, 0))</f>
        <v/>
      </c>
      <c r="C2355">
        <f>INDEX(resultados!$A$2:$ZZ$2614, 2349, MATCH($B$3, resultados!$A$1:$ZZ$1, 0))</f>
        <v/>
      </c>
    </row>
    <row r="2356">
      <c r="A2356">
        <f>INDEX(resultados!$A$2:$ZZ$2614, 2350, MATCH($B$1, resultados!$A$1:$ZZ$1, 0))</f>
        <v/>
      </c>
      <c r="B2356">
        <f>INDEX(resultados!$A$2:$ZZ$2614, 2350, MATCH($B$2, resultados!$A$1:$ZZ$1, 0))</f>
        <v/>
      </c>
      <c r="C2356">
        <f>INDEX(resultados!$A$2:$ZZ$2614, 2350, MATCH($B$3, resultados!$A$1:$ZZ$1, 0))</f>
        <v/>
      </c>
    </row>
    <row r="2357">
      <c r="A2357">
        <f>INDEX(resultados!$A$2:$ZZ$2614, 2351, MATCH($B$1, resultados!$A$1:$ZZ$1, 0))</f>
        <v/>
      </c>
      <c r="B2357">
        <f>INDEX(resultados!$A$2:$ZZ$2614, 2351, MATCH($B$2, resultados!$A$1:$ZZ$1, 0))</f>
        <v/>
      </c>
      <c r="C2357">
        <f>INDEX(resultados!$A$2:$ZZ$2614, 2351, MATCH($B$3, resultados!$A$1:$ZZ$1, 0))</f>
        <v/>
      </c>
    </row>
    <row r="2358">
      <c r="A2358">
        <f>INDEX(resultados!$A$2:$ZZ$2614, 2352, MATCH($B$1, resultados!$A$1:$ZZ$1, 0))</f>
        <v/>
      </c>
      <c r="B2358">
        <f>INDEX(resultados!$A$2:$ZZ$2614, 2352, MATCH($B$2, resultados!$A$1:$ZZ$1, 0))</f>
        <v/>
      </c>
      <c r="C2358">
        <f>INDEX(resultados!$A$2:$ZZ$2614, 2352, MATCH($B$3, resultados!$A$1:$ZZ$1, 0))</f>
        <v/>
      </c>
    </row>
    <row r="2359">
      <c r="A2359">
        <f>INDEX(resultados!$A$2:$ZZ$2614, 2353, MATCH($B$1, resultados!$A$1:$ZZ$1, 0))</f>
        <v/>
      </c>
      <c r="B2359">
        <f>INDEX(resultados!$A$2:$ZZ$2614, 2353, MATCH($B$2, resultados!$A$1:$ZZ$1, 0))</f>
        <v/>
      </c>
      <c r="C2359">
        <f>INDEX(resultados!$A$2:$ZZ$2614, 2353, MATCH($B$3, resultados!$A$1:$ZZ$1, 0))</f>
        <v/>
      </c>
    </row>
    <row r="2360">
      <c r="A2360">
        <f>INDEX(resultados!$A$2:$ZZ$2614, 2354, MATCH($B$1, resultados!$A$1:$ZZ$1, 0))</f>
        <v/>
      </c>
      <c r="B2360">
        <f>INDEX(resultados!$A$2:$ZZ$2614, 2354, MATCH($B$2, resultados!$A$1:$ZZ$1, 0))</f>
        <v/>
      </c>
      <c r="C2360">
        <f>INDEX(resultados!$A$2:$ZZ$2614, 2354, MATCH($B$3, resultados!$A$1:$ZZ$1, 0))</f>
        <v/>
      </c>
    </row>
    <row r="2361">
      <c r="A2361">
        <f>INDEX(resultados!$A$2:$ZZ$2614, 2355, MATCH($B$1, resultados!$A$1:$ZZ$1, 0))</f>
        <v/>
      </c>
      <c r="B2361">
        <f>INDEX(resultados!$A$2:$ZZ$2614, 2355, MATCH($B$2, resultados!$A$1:$ZZ$1, 0))</f>
        <v/>
      </c>
      <c r="C2361">
        <f>INDEX(resultados!$A$2:$ZZ$2614, 2355, MATCH($B$3, resultados!$A$1:$ZZ$1, 0))</f>
        <v/>
      </c>
    </row>
    <row r="2362">
      <c r="A2362">
        <f>INDEX(resultados!$A$2:$ZZ$2614, 2356, MATCH($B$1, resultados!$A$1:$ZZ$1, 0))</f>
        <v/>
      </c>
      <c r="B2362">
        <f>INDEX(resultados!$A$2:$ZZ$2614, 2356, MATCH($B$2, resultados!$A$1:$ZZ$1, 0))</f>
        <v/>
      </c>
      <c r="C2362">
        <f>INDEX(resultados!$A$2:$ZZ$2614, 2356, MATCH($B$3, resultados!$A$1:$ZZ$1, 0))</f>
        <v/>
      </c>
    </row>
    <row r="2363">
      <c r="A2363">
        <f>INDEX(resultados!$A$2:$ZZ$2614, 2357, MATCH($B$1, resultados!$A$1:$ZZ$1, 0))</f>
        <v/>
      </c>
      <c r="B2363">
        <f>INDEX(resultados!$A$2:$ZZ$2614, 2357, MATCH($B$2, resultados!$A$1:$ZZ$1, 0))</f>
        <v/>
      </c>
      <c r="C2363">
        <f>INDEX(resultados!$A$2:$ZZ$2614, 2357, MATCH($B$3, resultados!$A$1:$ZZ$1, 0))</f>
        <v/>
      </c>
    </row>
    <row r="2364">
      <c r="A2364">
        <f>INDEX(resultados!$A$2:$ZZ$2614, 2358, MATCH($B$1, resultados!$A$1:$ZZ$1, 0))</f>
        <v/>
      </c>
      <c r="B2364">
        <f>INDEX(resultados!$A$2:$ZZ$2614, 2358, MATCH($B$2, resultados!$A$1:$ZZ$1, 0))</f>
        <v/>
      </c>
      <c r="C2364">
        <f>INDEX(resultados!$A$2:$ZZ$2614, 2358, MATCH($B$3, resultados!$A$1:$ZZ$1, 0))</f>
        <v/>
      </c>
    </row>
    <row r="2365">
      <c r="A2365">
        <f>INDEX(resultados!$A$2:$ZZ$2614, 2359, MATCH($B$1, resultados!$A$1:$ZZ$1, 0))</f>
        <v/>
      </c>
      <c r="B2365">
        <f>INDEX(resultados!$A$2:$ZZ$2614, 2359, MATCH($B$2, resultados!$A$1:$ZZ$1, 0))</f>
        <v/>
      </c>
      <c r="C2365">
        <f>INDEX(resultados!$A$2:$ZZ$2614, 2359, MATCH($B$3, resultados!$A$1:$ZZ$1, 0))</f>
        <v/>
      </c>
    </row>
    <row r="2366">
      <c r="A2366">
        <f>INDEX(resultados!$A$2:$ZZ$2614, 2360, MATCH($B$1, resultados!$A$1:$ZZ$1, 0))</f>
        <v/>
      </c>
      <c r="B2366">
        <f>INDEX(resultados!$A$2:$ZZ$2614, 2360, MATCH($B$2, resultados!$A$1:$ZZ$1, 0))</f>
        <v/>
      </c>
      <c r="C2366">
        <f>INDEX(resultados!$A$2:$ZZ$2614, 2360, MATCH($B$3, resultados!$A$1:$ZZ$1, 0))</f>
        <v/>
      </c>
    </row>
    <row r="2367">
      <c r="A2367">
        <f>INDEX(resultados!$A$2:$ZZ$2614, 2361, MATCH($B$1, resultados!$A$1:$ZZ$1, 0))</f>
        <v/>
      </c>
      <c r="B2367">
        <f>INDEX(resultados!$A$2:$ZZ$2614, 2361, MATCH($B$2, resultados!$A$1:$ZZ$1, 0))</f>
        <v/>
      </c>
      <c r="C2367">
        <f>INDEX(resultados!$A$2:$ZZ$2614, 2361, MATCH($B$3, resultados!$A$1:$ZZ$1, 0))</f>
        <v/>
      </c>
    </row>
    <row r="2368">
      <c r="A2368">
        <f>INDEX(resultados!$A$2:$ZZ$2614, 2362, MATCH($B$1, resultados!$A$1:$ZZ$1, 0))</f>
        <v/>
      </c>
      <c r="B2368">
        <f>INDEX(resultados!$A$2:$ZZ$2614, 2362, MATCH($B$2, resultados!$A$1:$ZZ$1, 0))</f>
        <v/>
      </c>
      <c r="C2368">
        <f>INDEX(resultados!$A$2:$ZZ$2614, 2362, MATCH($B$3, resultados!$A$1:$ZZ$1, 0))</f>
        <v/>
      </c>
    </row>
    <row r="2369">
      <c r="A2369">
        <f>INDEX(resultados!$A$2:$ZZ$2614, 2363, MATCH($B$1, resultados!$A$1:$ZZ$1, 0))</f>
        <v/>
      </c>
      <c r="B2369">
        <f>INDEX(resultados!$A$2:$ZZ$2614, 2363, MATCH($B$2, resultados!$A$1:$ZZ$1, 0))</f>
        <v/>
      </c>
      <c r="C2369">
        <f>INDEX(resultados!$A$2:$ZZ$2614, 2363, MATCH($B$3, resultados!$A$1:$ZZ$1, 0))</f>
        <v/>
      </c>
    </row>
    <row r="2370">
      <c r="A2370">
        <f>INDEX(resultados!$A$2:$ZZ$2614, 2364, MATCH($B$1, resultados!$A$1:$ZZ$1, 0))</f>
        <v/>
      </c>
      <c r="B2370">
        <f>INDEX(resultados!$A$2:$ZZ$2614, 2364, MATCH($B$2, resultados!$A$1:$ZZ$1, 0))</f>
        <v/>
      </c>
      <c r="C2370">
        <f>INDEX(resultados!$A$2:$ZZ$2614, 2364, MATCH($B$3, resultados!$A$1:$ZZ$1, 0))</f>
        <v/>
      </c>
    </row>
    <row r="2371">
      <c r="A2371">
        <f>INDEX(resultados!$A$2:$ZZ$2614, 2365, MATCH($B$1, resultados!$A$1:$ZZ$1, 0))</f>
        <v/>
      </c>
      <c r="B2371">
        <f>INDEX(resultados!$A$2:$ZZ$2614, 2365, MATCH($B$2, resultados!$A$1:$ZZ$1, 0))</f>
        <v/>
      </c>
      <c r="C2371">
        <f>INDEX(resultados!$A$2:$ZZ$2614, 2365, MATCH($B$3, resultados!$A$1:$ZZ$1, 0))</f>
        <v/>
      </c>
    </row>
    <row r="2372">
      <c r="A2372">
        <f>INDEX(resultados!$A$2:$ZZ$2614, 2366, MATCH($B$1, resultados!$A$1:$ZZ$1, 0))</f>
        <v/>
      </c>
      <c r="B2372">
        <f>INDEX(resultados!$A$2:$ZZ$2614, 2366, MATCH($B$2, resultados!$A$1:$ZZ$1, 0))</f>
        <v/>
      </c>
      <c r="C2372">
        <f>INDEX(resultados!$A$2:$ZZ$2614, 2366, MATCH($B$3, resultados!$A$1:$ZZ$1, 0))</f>
        <v/>
      </c>
    </row>
    <row r="2373">
      <c r="A2373">
        <f>INDEX(resultados!$A$2:$ZZ$2614, 2367, MATCH($B$1, resultados!$A$1:$ZZ$1, 0))</f>
        <v/>
      </c>
      <c r="B2373">
        <f>INDEX(resultados!$A$2:$ZZ$2614, 2367, MATCH($B$2, resultados!$A$1:$ZZ$1, 0))</f>
        <v/>
      </c>
      <c r="C2373">
        <f>INDEX(resultados!$A$2:$ZZ$2614, 2367, MATCH($B$3, resultados!$A$1:$ZZ$1, 0))</f>
        <v/>
      </c>
    </row>
    <row r="2374">
      <c r="A2374">
        <f>INDEX(resultados!$A$2:$ZZ$2614, 2368, MATCH($B$1, resultados!$A$1:$ZZ$1, 0))</f>
        <v/>
      </c>
      <c r="B2374">
        <f>INDEX(resultados!$A$2:$ZZ$2614, 2368, MATCH($B$2, resultados!$A$1:$ZZ$1, 0))</f>
        <v/>
      </c>
      <c r="C2374">
        <f>INDEX(resultados!$A$2:$ZZ$2614, 2368, MATCH($B$3, resultados!$A$1:$ZZ$1, 0))</f>
        <v/>
      </c>
    </row>
    <row r="2375">
      <c r="A2375">
        <f>INDEX(resultados!$A$2:$ZZ$2614, 2369, MATCH($B$1, resultados!$A$1:$ZZ$1, 0))</f>
        <v/>
      </c>
      <c r="B2375">
        <f>INDEX(resultados!$A$2:$ZZ$2614, 2369, MATCH($B$2, resultados!$A$1:$ZZ$1, 0))</f>
        <v/>
      </c>
      <c r="C2375">
        <f>INDEX(resultados!$A$2:$ZZ$2614, 2369, MATCH($B$3, resultados!$A$1:$ZZ$1, 0))</f>
        <v/>
      </c>
    </row>
    <row r="2376">
      <c r="A2376">
        <f>INDEX(resultados!$A$2:$ZZ$2614, 2370, MATCH($B$1, resultados!$A$1:$ZZ$1, 0))</f>
        <v/>
      </c>
      <c r="B2376">
        <f>INDEX(resultados!$A$2:$ZZ$2614, 2370, MATCH($B$2, resultados!$A$1:$ZZ$1, 0))</f>
        <v/>
      </c>
      <c r="C2376">
        <f>INDEX(resultados!$A$2:$ZZ$2614, 2370, MATCH($B$3, resultados!$A$1:$ZZ$1, 0))</f>
        <v/>
      </c>
    </row>
    <row r="2377">
      <c r="A2377">
        <f>INDEX(resultados!$A$2:$ZZ$2614, 2371, MATCH($B$1, resultados!$A$1:$ZZ$1, 0))</f>
        <v/>
      </c>
      <c r="B2377">
        <f>INDEX(resultados!$A$2:$ZZ$2614, 2371, MATCH($B$2, resultados!$A$1:$ZZ$1, 0))</f>
        <v/>
      </c>
      <c r="C2377">
        <f>INDEX(resultados!$A$2:$ZZ$2614, 2371, MATCH($B$3, resultados!$A$1:$ZZ$1, 0))</f>
        <v/>
      </c>
    </row>
    <row r="2378">
      <c r="A2378">
        <f>INDEX(resultados!$A$2:$ZZ$2614, 2372, MATCH($B$1, resultados!$A$1:$ZZ$1, 0))</f>
        <v/>
      </c>
      <c r="B2378">
        <f>INDEX(resultados!$A$2:$ZZ$2614, 2372, MATCH($B$2, resultados!$A$1:$ZZ$1, 0))</f>
        <v/>
      </c>
      <c r="C2378">
        <f>INDEX(resultados!$A$2:$ZZ$2614, 2372, MATCH($B$3, resultados!$A$1:$ZZ$1, 0))</f>
        <v/>
      </c>
    </row>
    <row r="2379">
      <c r="A2379">
        <f>INDEX(resultados!$A$2:$ZZ$2614, 2373, MATCH($B$1, resultados!$A$1:$ZZ$1, 0))</f>
        <v/>
      </c>
      <c r="B2379">
        <f>INDEX(resultados!$A$2:$ZZ$2614, 2373, MATCH($B$2, resultados!$A$1:$ZZ$1, 0))</f>
        <v/>
      </c>
      <c r="C2379">
        <f>INDEX(resultados!$A$2:$ZZ$2614, 2373, MATCH($B$3, resultados!$A$1:$ZZ$1, 0))</f>
        <v/>
      </c>
    </row>
    <row r="2380">
      <c r="A2380">
        <f>INDEX(resultados!$A$2:$ZZ$2614, 2374, MATCH($B$1, resultados!$A$1:$ZZ$1, 0))</f>
        <v/>
      </c>
      <c r="B2380">
        <f>INDEX(resultados!$A$2:$ZZ$2614, 2374, MATCH($B$2, resultados!$A$1:$ZZ$1, 0))</f>
        <v/>
      </c>
      <c r="C2380">
        <f>INDEX(resultados!$A$2:$ZZ$2614, 2374, MATCH($B$3, resultados!$A$1:$ZZ$1, 0))</f>
        <v/>
      </c>
    </row>
    <row r="2381">
      <c r="A2381">
        <f>INDEX(resultados!$A$2:$ZZ$2614, 2375, MATCH($B$1, resultados!$A$1:$ZZ$1, 0))</f>
        <v/>
      </c>
      <c r="B2381">
        <f>INDEX(resultados!$A$2:$ZZ$2614, 2375, MATCH($B$2, resultados!$A$1:$ZZ$1, 0))</f>
        <v/>
      </c>
      <c r="C2381">
        <f>INDEX(resultados!$A$2:$ZZ$2614, 2375, MATCH($B$3, resultados!$A$1:$ZZ$1, 0))</f>
        <v/>
      </c>
    </row>
    <row r="2382">
      <c r="A2382">
        <f>INDEX(resultados!$A$2:$ZZ$2614, 2376, MATCH($B$1, resultados!$A$1:$ZZ$1, 0))</f>
        <v/>
      </c>
      <c r="B2382">
        <f>INDEX(resultados!$A$2:$ZZ$2614, 2376, MATCH($B$2, resultados!$A$1:$ZZ$1, 0))</f>
        <v/>
      </c>
      <c r="C2382">
        <f>INDEX(resultados!$A$2:$ZZ$2614, 2376, MATCH($B$3, resultados!$A$1:$ZZ$1, 0))</f>
        <v/>
      </c>
    </row>
    <row r="2383">
      <c r="A2383">
        <f>INDEX(resultados!$A$2:$ZZ$2614, 2377, MATCH($B$1, resultados!$A$1:$ZZ$1, 0))</f>
        <v/>
      </c>
      <c r="B2383">
        <f>INDEX(resultados!$A$2:$ZZ$2614, 2377, MATCH($B$2, resultados!$A$1:$ZZ$1, 0))</f>
        <v/>
      </c>
      <c r="C2383">
        <f>INDEX(resultados!$A$2:$ZZ$2614, 2377, MATCH($B$3, resultados!$A$1:$ZZ$1, 0))</f>
        <v/>
      </c>
    </row>
    <row r="2384">
      <c r="A2384">
        <f>INDEX(resultados!$A$2:$ZZ$2614, 2378, MATCH($B$1, resultados!$A$1:$ZZ$1, 0))</f>
        <v/>
      </c>
      <c r="B2384">
        <f>INDEX(resultados!$A$2:$ZZ$2614, 2378, MATCH($B$2, resultados!$A$1:$ZZ$1, 0))</f>
        <v/>
      </c>
      <c r="C2384">
        <f>INDEX(resultados!$A$2:$ZZ$2614, 2378, MATCH($B$3, resultados!$A$1:$ZZ$1, 0))</f>
        <v/>
      </c>
    </row>
    <row r="2385">
      <c r="A2385">
        <f>INDEX(resultados!$A$2:$ZZ$2614, 2379, MATCH($B$1, resultados!$A$1:$ZZ$1, 0))</f>
        <v/>
      </c>
      <c r="B2385">
        <f>INDEX(resultados!$A$2:$ZZ$2614, 2379, MATCH($B$2, resultados!$A$1:$ZZ$1, 0))</f>
        <v/>
      </c>
      <c r="C2385">
        <f>INDEX(resultados!$A$2:$ZZ$2614, 2379, MATCH($B$3, resultados!$A$1:$ZZ$1, 0))</f>
        <v/>
      </c>
    </row>
    <row r="2386">
      <c r="A2386">
        <f>INDEX(resultados!$A$2:$ZZ$2614, 2380, MATCH($B$1, resultados!$A$1:$ZZ$1, 0))</f>
        <v/>
      </c>
      <c r="B2386">
        <f>INDEX(resultados!$A$2:$ZZ$2614, 2380, MATCH($B$2, resultados!$A$1:$ZZ$1, 0))</f>
        <v/>
      </c>
      <c r="C2386">
        <f>INDEX(resultados!$A$2:$ZZ$2614, 2380, MATCH($B$3, resultados!$A$1:$ZZ$1, 0))</f>
        <v/>
      </c>
    </row>
    <row r="2387">
      <c r="A2387">
        <f>INDEX(resultados!$A$2:$ZZ$2614, 2381, MATCH($B$1, resultados!$A$1:$ZZ$1, 0))</f>
        <v/>
      </c>
      <c r="B2387">
        <f>INDEX(resultados!$A$2:$ZZ$2614, 2381, MATCH($B$2, resultados!$A$1:$ZZ$1, 0))</f>
        <v/>
      </c>
      <c r="C2387">
        <f>INDEX(resultados!$A$2:$ZZ$2614, 2381, MATCH($B$3, resultados!$A$1:$ZZ$1, 0))</f>
        <v/>
      </c>
    </row>
    <row r="2388">
      <c r="A2388">
        <f>INDEX(resultados!$A$2:$ZZ$2614, 2382, MATCH($B$1, resultados!$A$1:$ZZ$1, 0))</f>
        <v/>
      </c>
      <c r="B2388">
        <f>INDEX(resultados!$A$2:$ZZ$2614, 2382, MATCH($B$2, resultados!$A$1:$ZZ$1, 0))</f>
        <v/>
      </c>
      <c r="C2388">
        <f>INDEX(resultados!$A$2:$ZZ$2614, 2382, MATCH($B$3, resultados!$A$1:$ZZ$1, 0))</f>
        <v/>
      </c>
    </row>
    <row r="2389">
      <c r="A2389">
        <f>INDEX(resultados!$A$2:$ZZ$2614, 2383, MATCH($B$1, resultados!$A$1:$ZZ$1, 0))</f>
        <v/>
      </c>
      <c r="B2389">
        <f>INDEX(resultados!$A$2:$ZZ$2614, 2383, MATCH($B$2, resultados!$A$1:$ZZ$1, 0))</f>
        <v/>
      </c>
      <c r="C2389">
        <f>INDEX(resultados!$A$2:$ZZ$2614, 2383, MATCH($B$3, resultados!$A$1:$ZZ$1, 0))</f>
        <v/>
      </c>
    </row>
    <row r="2390">
      <c r="A2390">
        <f>INDEX(resultados!$A$2:$ZZ$2614, 2384, MATCH($B$1, resultados!$A$1:$ZZ$1, 0))</f>
        <v/>
      </c>
      <c r="B2390">
        <f>INDEX(resultados!$A$2:$ZZ$2614, 2384, MATCH($B$2, resultados!$A$1:$ZZ$1, 0))</f>
        <v/>
      </c>
      <c r="C2390">
        <f>INDEX(resultados!$A$2:$ZZ$2614, 2384, MATCH($B$3, resultados!$A$1:$ZZ$1, 0))</f>
        <v/>
      </c>
    </row>
    <row r="2391">
      <c r="A2391">
        <f>INDEX(resultados!$A$2:$ZZ$2614, 2385, MATCH($B$1, resultados!$A$1:$ZZ$1, 0))</f>
        <v/>
      </c>
      <c r="B2391">
        <f>INDEX(resultados!$A$2:$ZZ$2614, 2385, MATCH($B$2, resultados!$A$1:$ZZ$1, 0))</f>
        <v/>
      </c>
      <c r="C2391">
        <f>INDEX(resultados!$A$2:$ZZ$2614, 2385, MATCH($B$3, resultados!$A$1:$ZZ$1, 0))</f>
        <v/>
      </c>
    </row>
    <row r="2392">
      <c r="A2392">
        <f>INDEX(resultados!$A$2:$ZZ$2614, 2386, MATCH($B$1, resultados!$A$1:$ZZ$1, 0))</f>
        <v/>
      </c>
      <c r="B2392">
        <f>INDEX(resultados!$A$2:$ZZ$2614, 2386, MATCH($B$2, resultados!$A$1:$ZZ$1, 0))</f>
        <v/>
      </c>
      <c r="C2392">
        <f>INDEX(resultados!$A$2:$ZZ$2614, 2386, MATCH($B$3, resultados!$A$1:$ZZ$1, 0))</f>
        <v/>
      </c>
    </row>
    <row r="2393">
      <c r="A2393">
        <f>INDEX(resultados!$A$2:$ZZ$2614, 2387, MATCH($B$1, resultados!$A$1:$ZZ$1, 0))</f>
        <v/>
      </c>
      <c r="B2393">
        <f>INDEX(resultados!$A$2:$ZZ$2614, 2387, MATCH($B$2, resultados!$A$1:$ZZ$1, 0))</f>
        <v/>
      </c>
      <c r="C2393">
        <f>INDEX(resultados!$A$2:$ZZ$2614, 2387, MATCH($B$3, resultados!$A$1:$ZZ$1, 0))</f>
        <v/>
      </c>
    </row>
    <row r="2394">
      <c r="A2394">
        <f>INDEX(resultados!$A$2:$ZZ$2614, 2388, MATCH($B$1, resultados!$A$1:$ZZ$1, 0))</f>
        <v/>
      </c>
      <c r="B2394">
        <f>INDEX(resultados!$A$2:$ZZ$2614, 2388, MATCH($B$2, resultados!$A$1:$ZZ$1, 0))</f>
        <v/>
      </c>
      <c r="C2394">
        <f>INDEX(resultados!$A$2:$ZZ$2614, 2388, MATCH($B$3, resultados!$A$1:$ZZ$1, 0))</f>
        <v/>
      </c>
    </row>
    <row r="2395">
      <c r="A2395">
        <f>INDEX(resultados!$A$2:$ZZ$2614, 2389, MATCH($B$1, resultados!$A$1:$ZZ$1, 0))</f>
        <v/>
      </c>
      <c r="B2395">
        <f>INDEX(resultados!$A$2:$ZZ$2614, 2389, MATCH($B$2, resultados!$A$1:$ZZ$1, 0))</f>
        <v/>
      </c>
      <c r="C2395">
        <f>INDEX(resultados!$A$2:$ZZ$2614, 2389, MATCH($B$3, resultados!$A$1:$ZZ$1, 0))</f>
        <v/>
      </c>
    </row>
    <row r="2396">
      <c r="A2396">
        <f>INDEX(resultados!$A$2:$ZZ$2614, 2390, MATCH($B$1, resultados!$A$1:$ZZ$1, 0))</f>
        <v/>
      </c>
      <c r="B2396">
        <f>INDEX(resultados!$A$2:$ZZ$2614, 2390, MATCH($B$2, resultados!$A$1:$ZZ$1, 0))</f>
        <v/>
      </c>
      <c r="C2396">
        <f>INDEX(resultados!$A$2:$ZZ$2614, 2390, MATCH($B$3, resultados!$A$1:$ZZ$1, 0))</f>
        <v/>
      </c>
    </row>
    <row r="2397">
      <c r="A2397">
        <f>INDEX(resultados!$A$2:$ZZ$2614, 2391, MATCH($B$1, resultados!$A$1:$ZZ$1, 0))</f>
        <v/>
      </c>
      <c r="B2397">
        <f>INDEX(resultados!$A$2:$ZZ$2614, 2391, MATCH($B$2, resultados!$A$1:$ZZ$1, 0))</f>
        <v/>
      </c>
      <c r="C2397">
        <f>INDEX(resultados!$A$2:$ZZ$2614, 2391, MATCH($B$3, resultados!$A$1:$ZZ$1, 0))</f>
        <v/>
      </c>
    </row>
    <row r="2398">
      <c r="A2398">
        <f>INDEX(resultados!$A$2:$ZZ$2614, 2392, MATCH($B$1, resultados!$A$1:$ZZ$1, 0))</f>
        <v/>
      </c>
      <c r="B2398">
        <f>INDEX(resultados!$A$2:$ZZ$2614, 2392, MATCH($B$2, resultados!$A$1:$ZZ$1, 0))</f>
        <v/>
      </c>
      <c r="C2398">
        <f>INDEX(resultados!$A$2:$ZZ$2614, 2392, MATCH($B$3, resultados!$A$1:$ZZ$1, 0))</f>
        <v/>
      </c>
    </row>
    <row r="2399">
      <c r="A2399">
        <f>INDEX(resultados!$A$2:$ZZ$2614, 2393, MATCH($B$1, resultados!$A$1:$ZZ$1, 0))</f>
        <v/>
      </c>
      <c r="B2399">
        <f>INDEX(resultados!$A$2:$ZZ$2614, 2393, MATCH($B$2, resultados!$A$1:$ZZ$1, 0))</f>
        <v/>
      </c>
      <c r="C2399">
        <f>INDEX(resultados!$A$2:$ZZ$2614, 2393, MATCH($B$3, resultados!$A$1:$ZZ$1, 0))</f>
        <v/>
      </c>
    </row>
    <row r="2400">
      <c r="A2400">
        <f>INDEX(resultados!$A$2:$ZZ$2614, 2394, MATCH($B$1, resultados!$A$1:$ZZ$1, 0))</f>
        <v/>
      </c>
      <c r="B2400">
        <f>INDEX(resultados!$A$2:$ZZ$2614, 2394, MATCH($B$2, resultados!$A$1:$ZZ$1, 0))</f>
        <v/>
      </c>
      <c r="C2400">
        <f>INDEX(resultados!$A$2:$ZZ$2614, 2394, MATCH($B$3, resultados!$A$1:$ZZ$1, 0))</f>
        <v/>
      </c>
    </row>
    <row r="2401">
      <c r="A2401">
        <f>INDEX(resultados!$A$2:$ZZ$2614, 2395, MATCH($B$1, resultados!$A$1:$ZZ$1, 0))</f>
        <v/>
      </c>
      <c r="B2401">
        <f>INDEX(resultados!$A$2:$ZZ$2614, 2395, MATCH($B$2, resultados!$A$1:$ZZ$1, 0))</f>
        <v/>
      </c>
      <c r="C2401">
        <f>INDEX(resultados!$A$2:$ZZ$2614, 2395, MATCH($B$3, resultados!$A$1:$ZZ$1, 0))</f>
        <v/>
      </c>
    </row>
    <row r="2402">
      <c r="A2402">
        <f>INDEX(resultados!$A$2:$ZZ$2614, 2396, MATCH($B$1, resultados!$A$1:$ZZ$1, 0))</f>
        <v/>
      </c>
      <c r="B2402">
        <f>INDEX(resultados!$A$2:$ZZ$2614, 2396, MATCH($B$2, resultados!$A$1:$ZZ$1, 0))</f>
        <v/>
      </c>
      <c r="C2402">
        <f>INDEX(resultados!$A$2:$ZZ$2614, 2396, MATCH($B$3, resultados!$A$1:$ZZ$1, 0))</f>
        <v/>
      </c>
    </row>
    <row r="2403">
      <c r="A2403">
        <f>INDEX(resultados!$A$2:$ZZ$2614, 2397, MATCH($B$1, resultados!$A$1:$ZZ$1, 0))</f>
        <v/>
      </c>
      <c r="B2403">
        <f>INDEX(resultados!$A$2:$ZZ$2614, 2397, MATCH($B$2, resultados!$A$1:$ZZ$1, 0))</f>
        <v/>
      </c>
      <c r="C2403">
        <f>INDEX(resultados!$A$2:$ZZ$2614, 2397, MATCH($B$3, resultados!$A$1:$ZZ$1, 0))</f>
        <v/>
      </c>
    </row>
    <row r="2404">
      <c r="A2404">
        <f>INDEX(resultados!$A$2:$ZZ$2614, 2398, MATCH($B$1, resultados!$A$1:$ZZ$1, 0))</f>
        <v/>
      </c>
      <c r="B2404">
        <f>INDEX(resultados!$A$2:$ZZ$2614, 2398, MATCH($B$2, resultados!$A$1:$ZZ$1, 0))</f>
        <v/>
      </c>
      <c r="C2404">
        <f>INDEX(resultados!$A$2:$ZZ$2614, 2398, MATCH($B$3, resultados!$A$1:$ZZ$1, 0))</f>
        <v/>
      </c>
    </row>
    <row r="2405">
      <c r="A2405">
        <f>INDEX(resultados!$A$2:$ZZ$2614, 2399, MATCH($B$1, resultados!$A$1:$ZZ$1, 0))</f>
        <v/>
      </c>
      <c r="B2405">
        <f>INDEX(resultados!$A$2:$ZZ$2614, 2399, MATCH($B$2, resultados!$A$1:$ZZ$1, 0))</f>
        <v/>
      </c>
      <c r="C2405">
        <f>INDEX(resultados!$A$2:$ZZ$2614, 2399, MATCH($B$3, resultados!$A$1:$ZZ$1, 0))</f>
        <v/>
      </c>
    </row>
    <row r="2406">
      <c r="A2406">
        <f>INDEX(resultados!$A$2:$ZZ$2614, 2400, MATCH($B$1, resultados!$A$1:$ZZ$1, 0))</f>
        <v/>
      </c>
      <c r="B2406">
        <f>INDEX(resultados!$A$2:$ZZ$2614, 2400, MATCH($B$2, resultados!$A$1:$ZZ$1, 0))</f>
        <v/>
      </c>
      <c r="C2406">
        <f>INDEX(resultados!$A$2:$ZZ$2614, 2400, MATCH($B$3, resultados!$A$1:$ZZ$1, 0))</f>
        <v/>
      </c>
    </row>
    <row r="2407">
      <c r="A2407">
        <f>INDEX(resultados!$A$2:$ZZ$2614, 2401, MATCH($B$1, resultados!$A$1:$ZZ$1, 0))</f>
        <v/>
      </c>
      <c r="B2407">
        <f>INDEX(resultados!$A$2:$ZZ$2614, 2401, MATCH($B$2, resultados!$A$1:$ZZ$1, 0))</f>
        <v/>
      </c>
      <c r="C2407">
        <f>INDEX(resultados!$A$2:$ZZ$2614, 2401, MATCH($B$3, resultados!$A$1:$ZZ$1, 0))</f>
        <v/>
      </c>
    </row>
    <row r="2408">
      <c r="A2408">
        <f>INDEX(resultados!$A$2:$ZZ$2614, 2402, MATCH($B$1, resultados!$A$1:$ZZ$1, 0))</f>
        <v/>
      </c>
      <c r="B2408">
        <f>INDEX(resultados!$A$2:$ZZ$2614, 2402, MATCH($B$2, resultados!$A$1:$ZZ$1, 0))</f>
        <v/>
      </c>
      <c r="C2408">
        <f>INDEX(resultados!$A$2:$ZZ$2614, 2402, MATCH($B$3, resultados!$A$1:$ZZ$1, 0))</f>
        <v/>
      </c>
    </row>
    <row r="2409">
      <c r="A2409">
        <f>INDEX(resultados!$A$2:$ZZ$2614, 2403, MATCH($B$1, resultados!$A$1:$ZZ$1, 0))</f>
        <v/>
      </c>
      <c r="B2409">
        <f>INDEX(resultados!$A$2:$ZZ$2614, 2403, MATCH($B$2, resultados!$A$1:$ZZ$1, 0))</f>
        <v/>
      </c>
      <c r="C2409">
        <f>INDEX(resultados!$A$2:$ZZ$2614, 2403, MATCH($B$3, resultados!$A$1:$ZZ$1, 0))</f>
        <v/>
      </c>
    </row>
    <row r="2410">
      <c r="A2410">
        <f>INDEX(resultados!$A$2:$ZZ$2614, 2404, MATCH($B$1, resultados!$A$1:$ZZ$1, 0))</f>
        <v/>
      </c>
      <c r="B2410">
        <f>INDEX(resultados!$A$2:$ZZ$2614, 2404, MATCH($B$2, resultados!$A$1:$ZZ$1, 0))</f>
        <v/>
      </c>
      <c r="C2410">
        <f>INDEX(resultados!$A$2:$ZZ$2614, 2404, MATCH($B$3, resultados!$A$1:$ZZ$1, 0))</f>
        <v/>
      </c>
    </row>
    <row r="2411">
      <c r="A2411">
        <f>INDEX(resultados!$A$2:$ZZ$2614, 2405, MATCH($B$1, resultados!$A$1:$ZZ$1, 0))</f>
        <v/>
      </c>
      <c r="B2411">
        <f>INDEX(resultados!$A$2:$ZZ$2614, 2405, MATCH($B$2, resultados!$A$1:$ZZ$1, 0))</f>
        <v/>
      </c>
      <c r="C2411">
        <f>INDEX(resultados!$A$2:$ZZ$2614, 2405, MATCH($B$3, resultados!$A$1:$ZZ$1, 0))</f>
        <v/>
      </c>
    </row>
    <row r="2412">
      <c r="A2412">
        <f>INDEX(resultados!$A$2:$ZZ$2614, 2406, MATCH($B$1, resultados!$A$1:$ZZ$1, 0))</f>
        <v/>
      </c>
      <c r="B2412">
        <f>INDEX(resultados!$A$2:$ZZ$2614, 2406, MATCH($B$2, resultados!$A$1:$ZZ$1, 0))</f>
        <v/>
      </c>
      <c r="C2412">
        <f>INDEX(resultados!$A$2:$ZZ$2614, 2406, MATCH($B$3, resultados!$A$1:$ZZ$1, 0))</f>
        <v/>
      </c>
    </row>
    <row r="2413">
      <c r="A2413">
        <f>INDEX(resultados!$A$2:$ZZ$2614, 2407, MATCH($B$1, resultados!$A$1:$ZZ$1, 0))</f>
        <v/>
      </c>
      <c r="B2413">
        <f>INDEX(resultados!$A$2:$ZZ$2614, 2407, MATCH($B$2, resultados!$A$1:$ZZ$1, 0))</f>
        <v/>
      </c>
      <c r="C2413">
        <f>INDEX(resultados!$A$2:$ZZ$2614, 2407, MATCH($B$3, resultados!$A$1:$ZZ$1, 0))</f>
        <v/>
      </c>
    </row>
    <row r="2414">
      <c r="A2414">
        <f>INDEX(resultados!$A$2:$ZZ$2614, 2408, MATCH($B$1, resultados!$A$1:$ZZ$1, 0))</f>
        <v/>
      </c>
      <c r="B2414">
        <f>INDEX(resultados!$A$2:$ZZ$2614, 2408, MATCH($B$2, resultados!$A$1:$ZZ$1, 0))</f>
        <v/>
      </c>
      <c r="C2414">
        <f>INDEX(resultados!$A$2:$ZZ$2614, 2408, MATCH($B$3, resultados!$A$1:$ZZ$1, 0))</f>
        <v/>
      </c>
    </row>
    <row r="2415">
      <c r="A2415">
        <f>INDEX(resultados!$A$2:$ZZ$2614, 2409, MATCH($B$1, resultados!$A$1:$ZZ$1, 0))</f>
        <v/>
      </c>
      <c r="B2415">
        <f>INDEX(resultados!$A$2:$ZZ$2614, 2409, MATCH($B$2, resultados!$A$1:$ZZ$1, 0))</f>
        <v/>
      </c>
      <c r="C2415">
        <f>INDEX(resultados!$A$2:$ZZ$2614, 2409, MATCH($B$3, resultados!$A$1:$ZZ$1, 0))</f>
        <v/>
      </c>
    </row>
    <row r="2416">
      <c r="A2416">
        <f>INDEX(resultados!$A$2:$ZZ$2614, 2410, MATCH($B$1, resultados!$A$1:$ZZ$1, 0))</f>
        <v/>
      </c>
      <c r="B2416">
        <f>INDEX(resultados!$A$2:$ZZ$2614, 2410, MATCH($B$2, resultados!$A$1:$ZZ$1, 0))</f>
        <v/>
      </c>
      <c r="C2416">
        <f>INDEX(resultados!$A$2:$ZZ$2614, 2410, MATCH($B$3, resultados!$A$1:$ZZ$1, 0))</f>
        <v/>
      </c>
    </row>
    <row r="2417">
      <c r="A2417">
        <f>INDEX(resultados!$A$2:$ZZ$2614, 2411, MATCH($B$1, resultados!$A$1:$ZZ$1, 0))</f>
        <v/>
      </c>
      <c r="B2417">
        <f>INDEX(resultados!$A$2:$ZZ$2614, 2411, MATCH($B$2, resultados!$A$1:$ZZ$1, 0))</f>
        <v/>
      </c>
      <c r="C2417">
        <f>INDEX(resultados!$A$2:$ZZ$2614, 2411, MATCH($B$3, resultados!$A$1:$ZZ$1, 0))</f>
        <v/>
      </c>
    </row>
    <row r="2418">
      <c r="A2418">
        <f>INDEX(resultados!$A$2:$ZZ$2614, 2412, MATCH($B$1, resultados!$A$1:$ZZ$1, 0))</f>
        <v/>
      </c>
      <c r="B2418">
        <f>INDEX(resultados!$A$2:$ZZ$2614, 2412, MATCH($B$2, resultados!$A$1:$ZZ$1, 0))</f>
        <v/>
      </c>
      <c r="C2418">
        <f>INDEX(resultados!$A$2:$ZZ$2614, 2412, MATCH($B$3, resultados!$A$1:$ZZ$1, 0))</f>
        <v/>
      </c>
    </row>
    <row r="2419">
      <c r="A2419">
        <f>INDEX(resultados!$A$2:$ZZ$2614, 2413, MATCH($B$1, resultados!$A$1:$ZZ$1, 0))</f>
        <v/>
      </c>
      <c r="B2419">
        <f>INDEX(resultados!$A$2:$ZZ$2614, 2413, MATCH($B$2, resultados!$A$1:$ZZ$1, 0))</f>
        <v/>
      </c>
      <c r="C2419">
        <f>INDEX(resultados!$A$2:$ZZ$2614, 2413, MATCH($B$3, resultados!$A$1:$ZZ$1, 0))</f>
        <v/>
      </c>
    </row>
    <row r="2420">
      <c r="A2420">
        <f>INDEX(resultados!$A$2:$ZZ$2614, 2414, MATCH($B$1, resultados!$A$1:$ZZ$1, 0))</f>
        <v/>
      </c>
      <c r="B2420">
        <f>INDEX(resultados!$A$2:$ZZ$2614, 2414, MATCH($B$2, resultados!$A$1:$ZZ$1, 0))</f>
        <v/>
      </c>
      <c r="C2420">
        <f>INDEX(resultados!$A$2:$ZZ$2614, 2414, MATCH($B$3, resultados!$A$1:$ZZ$1, 0))</f>
        <v/>
      </c>
    </row>
    <row r="2421">
      <c r="A2421">
        <f>INDEX(resultados!$A$2:$ZZ$2614, 2415, MATCH($B$1, resultados!$A$1:$ZZ$1, 0))</f>
        <v/>
      </c>
      <c r="B2421">
        <f>INDEX(resultados!$A$2:$ZZ$2614, 2415, MATCH($B$2, resultados!$A$1:$ZZ$1, 0))</f>
        <v/>
      </c>
      <c r="C2421">
        <f>INDEX(resultados!$A$2:$ZZ$2614, 2415, MATCH($B$3, resultados!$A$1:$ZZ$1, 0))</f>
        <v/>
      </c>
    </row>
    <row r="2422">
      <c r="A2422">
        <f>INDEX(resultados!$A$2:$ZZ$2614, 2416, MATCH($B$1, resultados!$A$1:$ZZ$1, 0))</f>
        <v/>
      </c>
      <c r="B2422">
        <f>INDEX(resultados!$A$2:$ZZ$2614, 2416, MATCH($B$2, resultados!$A$1:$ZZ$1, 0))</f>
        <v/>
      </c>
      <c r="C2422">
        <f>INDEX(resultados!$A$2:$ZZ$2614, 2416, MATCH($B$3, resultados!$A$1:$ZZ$1, 0))</f>
        <v/>
      </c>
    </row>
    <row r="2423">
      <c r="A2423">
        <f>INDEX(resultados!$A$2:$ZZ$2614, 2417, MATCH($B$1, resultados!$A$1:$ZZ$1, 0))</f>
        <v/>
      </c>
      <c r="B2423">
        <f>INDEX(resultados!$A$2:$ZZ$2614, 2417, MATCH($B$2, resultados!$A$1:$ZZ$1, 0))</f>
        <v/>
      </c>
      <c r="C2423">
        <f>INDEX(resultados!$A$2:$ZZ$2614, 2417, MATCH($B$3, resultados!$A$1:$ZZ$1, 0))</f>
        <v/>
      </c>
    </row>
    <row r="2424">
      <c r="A2424">
        <f>INDEX(resultados!$A$2:$ZZ$2614, 2418, MATCH($B$1, resultados!$A$1:$ZZ$1, 0))</f>
        <v/>
      </c>
      <c r="B2424">
        <f>INDEX(resultados!$A$2:$ZZ$2614, 2418, MATCH($B$2, resultados!$A$1:$ZZ$1, 0))</f>
        <v/>
      </c>
      <c r="C2424">
        <f>INDEX(resultados!$A$2:$ZZ$2614, 2418, MATCH($B$3, resultados!$A$1:$ZZ$1, 0))</f>
        <v/>
      </c>
    </row>
    <row r="2425">
      <c r="A2425">
        <f>INDEX(resultados!$A$2:$ZZ$2614, 2419, MATCH($B$1, resultados!$A$1:$ZZ$1, 0))</f>
        <v/>
      </c>
      <c r="B2425">
        <f>INDEX(resultados!$A$2:$ZZ$2614, 2419, MATCH($B$2, resultados!$A$1:$ZZ$1, 0))</f>
        <v/>
      </c>
      <c r="C2425">
        <f>INDEX(resultados!$A$2:$ZZ$2614, 2419, MATCH($B$3, resultados!$A$1:$ZZ$1, 0))</f>
        <v/>
      </c>
    </row>
    <row r="2426">
      <c r="A2426">
        <f>INDEX(resultados!$A$2:$ZZ$2614, 2420, MATCH($B$1, resultados!$A$1:$ZZ$1, 0))</f>
        <v/>
      </c>
      <c r="B2426">
        <f>INDEX(resultados!$A$2:$ZZ$2614, 2420, MATCH($B$2, resultados!$A$1:$ZZ$1, 0))</f>
        <v/>
      </c>
      <c r="C2426">
        <f>INDEX(resultados!$A$2:$ZZ$2614, 2420, MATCH($B$3, resultados!$A$1:$ZZ$1, 0))</f>
        <v/>
      </c>
    </row>
    <row r="2427">
      <c r="A2427">
        <f>INDEX(resultados!$A$2:$ZZ$2614, 2421, MATCH($B$1, resultados!$A$1:$ZZ$1, 0))</f>
        <v/>
      </c>
      <c r="B2427">
        <f>INDEX(resultados!$A$2:$ZZ$2614, 2421, MATCH($B$2, resultados!$A$1:$ZZ$1, 0))</f>
        <v/>
      </c>
      <c r="C2427">
        <f>INDEX(resultados!$A$2:$ZZ$2614, 2421, MATCH($B$3, resultados!$A$1:$ZZ$1, 0))</f>
        <v/>
      </c>
    </row>
    <row r="2428">
      <c r="A2428">
        <f>INDEX(resultados!$A$2:$ZZ$2614, 2422, MATCH($B$1, resultados!$A$1:$ZZ$1, 0))</f>
        <v/>
      </c>
      <c r="B2428">
        <f>INDEX(resultados!$A$2:$ZZ$2614, 2422, MATCH($B$2, resultados!$A$1:$ZZ$1, 0))</f>
        <v/>
      </c>
      <c r="C2428">
        <f>INDEX(resultados!$A$2:$ZZ$2614, 2422, MATCH($B$3, resultados!$A$1:$ZZ$1, 0))</f>
        <v/>
      </c>
    </row>
    <row r="2429">
      <c r="A2429">
        <f>INDEX(resultados!$A$2:$ZZ$2614, 2423, MATCH($B$1, resultados!$A$1:$ZZ$1, 0))</f>
        <v/>
      </c>
      <c r="B2429">
        <f>INDEX(resultados!$A$2:$ZZ$2614, 2423, MATCH($B$2, resultados!$A$1:$ZZ$1, 0))</f>
        <v/>
      </c>
      <c r="C2429">
        <f>INDEX(resultados!$A$2:$ZZ$2614, 2423, MATCH($B$3, resultados!$A$1:$ZZ$1, 0))</f>
        <v/>
      </c>
    </row>
    <row r="2430">
      <c r="A2430">
        <f>INDEX(resultados!$A$2:$ZZ$2614, 2424, MATCH($B$1, resultados!$A$1:$ZZ$1, 0))</f>
        <v/>
      </c>
      <c r="B2430">
        <f>INDEX(resultados!$A$2:$ZZ$2614, 2424, MATCH($B$2, resultados!$A$1:$ZZ$1, 0))</f>
        <v/>
      </c>
      <c r="C2430">
        <f>INDEX(resultados!$A$2:$ZZ$2614, 2424, MATCH($B$3, resultados!$A$1:$ZZ$1, 0))</f>
        <v/>
      </c>
    </row>
    <row r="2431">
      <c r="A2431">
        <f>INDEX(resultados!$A$2:$ZZ$2614, 2425, MATCH($B$1, resultados!$A$1:$ZZ$1, 0))</f>
        <v/>
      </c>
      <c r="B2431">
        <f>INDEX(resultados!$A$2:$ZZ$2614, 2425, MATCH($B$2, resultados!$A$1:$ZZ$1, 0))</f>
        <v/>
      </c>
      <c r="C2431">
        <f>INDEX(resultados!$A$2:$ZZ$2614, 2425, MATCH($B$3, resultados!$A$1:$ZZ$1, 0))</f>
        <v/>
      </c>
    </row>
    <row r="2432">
      <c r="A2432">
        <f>INDEX(resultados!$A$2:$ZZ$2614, 2426, MATCH($B$1, resultados!$A$1:$ZZ$1, 0))</f>
        <v/>
      </c>
      <c r="B2432">
        <f>INDEX(resultados!$A$2:$ZZ$2614, 2426, MATCH($B$2, resultados!$A$1:$ZZ$1, 0))</f>
        <v/>
      </c>
      <c r="C2432">
        <f>INDEX(resultados!$A$2:$ZZ$2614, 2426, MATCH($B$3, resultados!$A$1:$ZZ$1, 0))</f>
        <v/>
      </c>
    </row>
    <row r="2433">
      <c r="A2433">
        <f>INDEX(resultados!$A$2:$ZZ$2614, 2427, MATCH($B$1, resultados!$A$1:$ZZ$1, 0))</f>
        <v/>
      </c>
      <c r="B2433">
        <f>INDEX(resultados!$A$2:$ZZ$2614, 2427, MATCH($B$2, resultados!$A$1:$ZZ$1, 0))</f>
        <v/>
      </c>
      <c r="C2433">
        <f>INDEX(resultados!$A$2:$ZZ$2614, 2427, MATCH($B$3, resultados!$A$1:$ZZ$1, 0))</f>
        <v/>
      </c>
    </row>
    <row r="2434">
      <c r="A2434">
        <f>INDEX(resultados!$A$2:$ZZ$2614, 2428, MATCH($B$1, resultados!$A$1:$ZZ$1, 0))</f>
        <v/>
      </c>
      <c r="B2434">
        <f>INDEX(resultados!$A$2:$ZZ$2614, 2428, MATCH($B$2, resultados!$A$1:$ZZ$1, 0))</f>
        <v/>
      </c>
      <c r="C2434">
        <f>INDEX(resultados!$A$2:$ZZ$2614, 2428, MATCH($B$3, resultados!$A$1:$ZZ$1, 0))</f>
        <v/>
      </c>
    </row>
    <row r="2435">
      <c r="A2435">
        <f>INDEX(resultados!$A$2:$ZZ$2614, 2429, MATCH($B$1, resultados!$A$1:$ZZ$1, 0))</f>
        <v/>
      </c>
      <c r="B2435">
        <f>INDEX(resultados!$A$2:$ZZ$2614, 2429, MATCH($B$2, resultados!$A$1:$ZZ$1, 0))</f>
        <v/>
      </c>
      <c r="C2435">
        <f>INDEX(resultados!$A$2:$ZZ$2614, 2429, MATCH($B$3, resultados!$A$1:$ZZ$1, 0))</f>
        <v/>
      </c>
    </row>
    <row r="2436">
      <c r="A2436">
        <f>INDEX(resultados!$A$2:$ZZ$2614, 2430, MATCH($B$1, resultados!$A$1:$ZZ$1, 0))</f>
        <v/>
      </c>
      <c r="B2436">
        <f>INDEX(resultados!$A$2:$ZZ$2614, 2430, MATCH($B$2, resultados!$A$1:$ZZ$1, 0))</f>
        <v/>
      </c>
      <c r="C2436">
        <f>INDEX(resultados!$A$2:$ZZ$2614, 2430, MATCH($B$3, resultados!$A$1:$ZZ$1, 0))</f>
        <v/>
      </c>
    </row>
    <row r="2437">
      <c r="A2437">
        <f>INDEX(resultados!$A$2:$ZZ$2614, 2431, MATCH($B$1, resultados!$A$1:$ZZ$1, 0))</f>
        <v/>
      </c>
      <c r="B2437">
        <f>INDEX(resultados!$A$2:$ZZ$2614, 2431, MATCH($B$2, resultados!$A$1:$ZZ$1, 0))</f>
        <v/>
      </c>
      <c r="C2437">
        <f>INDEX(resultados!$A$2:$ZZ$2614, 2431, MATCH($B$3, resultados!$A$1:$ZZ$1, 0))</f>
        <v/>
      </c>
    </row>
    <row r="2438">
      <c r="A2438">
        <f>INDEX(resultados!$A$2:$ZZ$2614, 2432, MATCH($B$1, resultados!$A$1:$ZZ$1, 0))</f>
        <v/>
      </c>
      <c r="B2438">
        <f>INDEX(resultados!$A$2:$ZZ$2614, 2432, MATCH($B$2, resultados!$A$1:$ZZ$1, 0))</f>
        <v/>
      </c>
      <c r="C2438">
        <f>INDEX(resultados!$A$2:$ZZ$2614, 2432, MATCH($B$3, resultados!$A$1:$ZZ$1, 0))</f>
        <v/>
      </c>
    </row>
    <row r="2439">
      <c r="A2439">
        <f>INDEX(resultados!$A$2:$ZZ$2614, 2433, MATCH($B$1, resultados!$A$1:$ZZ$1, 0))</f>
        <v/>
      </c>
      <c r="B2439">
        <f>INDEX(resultados!$A$2:$ZZ$2614, 2433, MATCH($B$2, resultados!$A$1:$ZZ$1, 0))</f>
        <v/>
      </c>
      <c r="C2439">
        <f>INDEX(resultados!$A$2:$ZZ$2614, 2433, MATCH($B$3, resultados!$A$1:$ZZ$1, 0))</f>
        <v/>
      </c>
    </row>
    <row r="2440">
      <c r="A2440">
        <f>INDEX(resultados!$A$2:$ZZ$2614, 2434, MATCH($B$1, resultados!$A$1:$ZZ$1, 0))</f>
        <v/>
      </c>
      <c r="B2440">
        <f>INDEX(resultados!$A$2:$ZZ$2614, 2434, MATCH($B$2, resultados!$A$1:$ZZ$1, 0))</f>
        <v/>
      </c>
      <c r="C2440">
        <f>INDEX(resultados!$A$2:$ZZ$2614, 2434, MATCH($B$3, resultados!$A$1:$ZZ$1, 0))</f>
        <v/>
      </c>
    </row>
    <row r="2441">
      <c r="A2441">
        <f>INDEX(resultados!$A$2:$ZZ$2614, 2435, MATCH($B$1, resultados!$A$1:$ZZ$1, 0))</f>
        <v/>
      </c>
      <c r="B2441">
        <f>INDEX(resultados!$A$2:$ZZ$2614, 2435, MATCH($B$2, resultados!$A$1:$ZZ$1, 0))</f>
        <v/>
      </c>
      <c r="C2441">
        <f>INDEX(resultados!$A$2:$ZZ$2614, 2435, MATCH($B$3, resultados!$A$1:$ZZ$1, 0))</f>
        <v/>
      </c>
    </row>
    <row r="2442">
      <c r="A2442">
        <f>INDEX(resultados!$A$2:$ZZ$2614, 2436, MATCH($B$1, resultados!$A$1:$ZZ$1, 0))</f>
        <v/>
      </c>
      <c r="B2442">
        <f>INDEX(resultados!$A$2:$ZZ$2614, 2436, MATCH($B$2, resultados!$A$1:$ZZ$1, 0))</f>
        <v/>
      </c>
      <c r="C2442">
        <f>INDEX(resultados!$A$2:$ZZ$2614, 2436, MATCH($B$3, resultados!$A$1:$ZZ$1, 0))</f>
        <v/>
      </c>
    </row>
    <row r="2443">
      <c r="A2443">
        <f>INDEX(resultados!$A$2:$ZZ$2614, 2437, MATCH($B$1, resultados!$A$1:$ZZ$1, 0))</f>
        <v/>
      </c>
      <c r="B2443">
        <f>INDEX(resultados!$A$2:$ZZ$2614, 2437, MATCH($B$2, resultados!$A$1:$ZZ$1, 0))</f>
        <v/>
      </c>
      <c r="C2443">
        <f>INDEX(resultados!$A$2:$ZZ$2614, 2437, MATCH($B$3, resultados!$A$1:$ZZ$1, 0))</f>
        <v/>
      </c>
    </row>
    <row r="2444">
      <c r="A2444">
        <f>INDEX(resultados!$A$2:$ZZ$2614, 2438, MATCH($B$1, resultados!$A$1:$ZZ$1, 0))</f>
        <v/>
      </c>
      <c r="B2444">
        <f>INDEX(resultados!$A$2:$ZZ$2614, 2438, MATCH($B$2, resultados!$A$1:$ZZ$1, 0))</f>
        <v/>
      </c>
      <c r="C2444">
        <f>INDEX(resultados!$A$2:$ZZ$2614, 2438, MATCH($B$3, resultados!$A$1:$ZZ$1, 0))</f>
        <v/>
      </c>
    </row>
    <row r="2445">
      <c r="A2445">
        <f>INDEX(resultados!$A$2:$ZZ$2614, 2439, MATCH($B$1, resultados!$A$1:$ZZ$1, 0))</f>
        <v/>
      </c>
      <c r="B2445">
        <f>INDEX(resultados!$A$2:$ZZ$2614, 2439, MATCH($B$2, resultados!$A$1:$ZZ$1, 0))</f>
        <v/>
      </c>
      <c r="C2445">
        <f>INDEX(resultados!$A$2:$ZZ$2614, 2439, MATCH($B$3, resultados!$A$1:$ZZ$1, 0))</f>
        <v/>
      </c>
    </row>
    <row r="2446">
      <c r="A2446">
        <f>INDEX(resultados!$A$2:$ZZ$2614, 2440, MATCH($B$1, resultados!$A$1:$ZZ$1, 0))</f>
        <v/>
      </c>
      <c r="B2446">
        <f>INDEX(resultados!$A$2:$ZZ$2614, 2440, MATCH($B$2, resultados!$A$1:$ZZ$1, 0))</f>
        <v/>
      </c>
      <c r="C2446">
        <f>INDEX(resultados!$A$2:$ZZ$2614, 2440, MATCH($B$3, resultados!$A$1:$ZZ$1, 0))</f>
        <v/>
      </c>
    </row>
    <row r="2447">
      <c r="A2447">
        <f>INDEX(resultados!$A$2:$ZZ$2614, 2441, MATCH($B$1, resultados!$A$1:$ZZ$1, 0))</f>
        <v/>
      </c>
      <c r="B2447">
        <f>INDEX(resultados!$A$2:$ZZ$2614, 2441, MATCH($B$2, resultados!$A$1:$ZZ$1, 0))</f>
        <v/>
      </c>
      <c r="C2447">
        <f>INDEX(resultados!$A$2:$ZZ$2614, 2441, MATCH($B$3, resultados!$A$1:$ZZ$1, 0))</f>
        <v/>
      </c>
    </row>
    <row r="2448">
      <c r="A2448">
        <f>INDEX(resultados!$A$2:$ZZ$2614, 2442, MATCH($B$1, resultados!$A$1:$ZZ$1, 0))</f>
        <v/>
      </c>
      <c r="B2448">
        <f>INDEX(resultados!$A$2:$ZZ$2614, 2442, MATCH($B$2, resultados!$A$1:$ZZ$1, 0))</f>
        <v/>
      </c>
      <c r="C2448">
        <f>INDEX(resultados!$A$2:$ZZ$2614, 2442, MATCH($B$3, resultados!$A$1:$ZZ$1, 0))</f>
        <v/>
      </c>
    </row>
    <row r="2449">
      <c r="A2449">
        <f>INDEX(resultados!$A$2:$ZZ$2614, 2443, MATCH($B$1, resultados!$A$1:$ZZ$1, 0))</f>
        <v/>
      </c>
      <c r="B2449">
        <f>INDEX(resultados!$A$2:$ZZ$2614, 2443, MATCH($B$2, resultados!$A$1:$ZZ$1, 0))</f>
        <v/>
      </c>
      <c r="C2449">
        <f>INDEX(resultados!$A$2:$ZZ$2614, 2443, MATCH($B$3, resultados!$A$1:$ZZ$1, 0))</f>
        <v/>
      </c>
    </row>
    <row r="2450">
      <c r="A2450">
        <f>INDEX(resultados!$A$2:$ZZ$2614, 2444, MATCH($B$1, resultados!$A$1:$ZZ$1, 0))</f>
        <v/>
      </c>
      <c r="B2450">
        <f>INDEX(resultados!$A$2:$ZZ$2614, 2444, MATCH($B$2, resultados!$A$1:$ZZ$1, 0))</f>
        <v/>
      </c>
      <c r="C2450">
        <f>INDEX(resultados!$A$2:$ZZ$2614, 2444, MATCH($B$3, resultados!$A$1:$ZZ$1, 0))</f>
        <v/>
      </c>
    </row>
    <row r="2451">
      <c r="A2451">
        <f>INDEX(resultados!$A$2:$ZZ$2614, 2445, MATCH($B$1, resultados!$A$1:$ZZ$1, 0))</f>
        <v/>
      </c>
      <c r="B2451">
        <f>INDEX(resultados!$A$2:$ZZ$2614, 2445, MATCH($B$2, resultados!$A$1:$ZZ$1, 0))</f>
        <v/>
      </c>
      <c r="C2451">
        <f>INDEX(resultados!$A$2:$ZZ$2614, 2445, MATCH($B$3, resultados!$A$1:$ZZ$1, 0))</f>
        <v/>
      </c>
    </row>
    <row r="2452">
      <c r="A2452">
        <f>INDEX(resultados!$A$2:$ZZ$2614, 2446, MATCH($B$1, resultados!$A$1:$ZZ$1, 0))</f>
        <v/>
      </c>
      <c r="B2452">
        <f>INDEX(resultados!$A$2:$ZZ$2614, 2446, MATCH($B$2, resultados!$A$1:$ZZ$1, 0))</f>
        <v/>
      </c>
      <c r="C2452">
        <f>INDEX(resultados!$A$2:$ZZ$2614, 2446, MATCH($B$3, resultados!$A$1:$ZZ$1, 0))</f>
        <v/>
      </c>
    </row>
    <row r="2453">
      <c r="A2453">
        <f>INDEX(resultados!$A$2:$ZZ$2614, 2447, MATCH($B$1, resultados!$A$1:$ZZ$1, 0))</f>
        <v/>
      </c>
      <c r="B2453">
        <f>INDEX(resultados!$A$2:$ZZ$2614, 2447, MATCH($B$2, resultados!$A$1:$ZZ$1, 0))</f>
        <v/>
      </c>
      <c r="C2453">
        <f>INDEX(resultados!$A$2:$ZZ$2614, 2447, MATCH($B$3, resultados!$A$1:$ZZ$1, 0))</f>
        <v/>
      </c>
    </row>
    <row r="2454">
      <c r="A2454">
        <f>INDEX(resultados!$A$2:$ZZ$2614, 2448, MATCH($B$1, resultados!$A$1:$ZZ$1, 0))</f>
        <v/>
      </c>
      <c r="B2454">
        <f>INDEX(resultados!$A$2:$ZZ$2614, 2448, MATCH($B$2, resultados!$A$1:$ZZ$1, 0))</f>
        <v/>
      </c>
      <c r="C2454">
        <f>INDEX(resultados!$A$2:$ZZ$2614, 2448, MATCH($B$3, resultados!$A$1:$ZZ$1, 0))</f>
        <v/>
      </c>
    </row>
    <row r="2455">
      <c r="A2455">
        <f>INDEX(resultados!$A$2:$ZZ$2614, 2449, MATCH($B$1, resultados!$A$1:$ZZ$1, 0))</f>
        <v/>
      </c>
      <c r="B2455">
        <f>INDEX(resultados!$A$2:$ZZ$2614, 2449, MATCH($B$2, resultados!$A$1:$ZZ$1, 0))</f>
        <v/>
      </c>
      <c r="C2455">
        <f>INDEX(resultados!$A$2:$ZZ$2614, 2449, MATCH($B$3, resultados!$A$1:$ZZ$1, 0))</f>
        <v/>
      </c>
    </row>
    <row r="2456">
      <c r="A2456">
        <f>INDEX(resultados!$A$2:$ZZ$2614, 2450, MATCH($B$1, resultados!$A$1:$ZZ$1, 0))</f>
        <v/>
      </c>
      <c r="B2456">
        <f>INDEX(resultados!$A$2:$ZZ$2614, 2450, MATCH($B$2, resultados!$A$1:$ZZ$1, 0))</f>
        <v/>
      </c>
      <c r="C2456">
        <f>INDEX(resultados!$A$2:$ZZ$2614, 2450, MATCH($B$3, resultados!$A$1:$ZZ$1, 0))</f>
        <v/>
      </c>
    </row>
    <row r="2457">
      <c r="A2457">
        <f>INDEX(resultados!$A$2:$ZZ$2614, 2451, MATCH($B$1, resultados!$A$1:$ZZ$1, 0))</f>
        <v/>
      </c>
      <c r="B2457">
        <f>INDEX(resultados!$A$2:$ZZ$2614, 2451, MATCH($B$2, resultados!$A$1:$ZZ$1, 0))</f>
        <v/>
      </c>
      <c r="C2457">
        <f>INDEX(resultados!$A$2:$ZZ$2614, 2451, MATCH($B$3, resultados!$A$1:$ZZ$1, 0))</f>
        <v/>
      </c>
    </row>
    <row r="2458">
      <c r="A2458">
        <f>INDEX(resultados!$A$2:$ZZ$2614, 2452, MATCH($B$1, resultados!$A$1:$ZZ$1, 0))</f>
        <v/>
      </c>
      <c r="B2458">
        <f>INDEX(resultados!$A$2:$ZZ$2614, 2452, MATCH($B$2, resultados!$A$1:$ZZ$1, 0))</f>
        <v/>
      </c>
      <c r="C2458">
        <f>INDEX(resultados!$A$2:$ZZ$2614, 2452, MATCH($B$3, resultados!$A$1:$ZZ$1, 0))</f>
        <v/>
      </c>
    </row>
    <row r="2459">
      <c r="A2459">
        <f>INDEX(resultados!$A$2:$ZZ$2614, 2453, MATCH($B$1, resultados!$A$1:$ZZ$1, 0))</f>
        <v/>
      </c>
      <c r="B2459">
        <f>INDEX(resultados!$A$2:$ZZ$2614, 2453, MATCH($B$2, resultados!$A$1:$ZZ$1, 0))</f>
        <v/>
      </c>
      <c r="C2459">
        <f>INDEX(resultados!$A$2:$ZZ$2614, 2453, MATCH($B$3, resultados!$A$1:$ZZ$1, 0))</f>
        <v/>
      </c>
    </row>
    <row r="2460">
      <c r="A2460">
        <f>INDEX(resultados!$A$2:$ZZ$2614, 2454, MATCH($B$1, resultados!$A$1:$ZZ$1, 0))</f>
        <v/>
      </c>
      <c r="B2460">
        <f>INDEX(resultados!$A$2:$ZZ$2614, 2454, MATCH($B$2, resultados!$A$1:$ZZ$1, 0))</f>
        <v/>
      </c>
      <c r="C2460">
        <f>INDEX(resultados!$A$2:$ZZ$2614, 2454, MATCH($B$3, resultados!$A$1:$ZZ$1, 0))</f>
        <v/>
      </c>
    </row>
    <row r="2461">
      <c r="A2461">
        <f>INDEX(resultados!$A$2:$ZZ$2614, 2455, MATCH($B$1, resultados!$A$1:$ZZ$1, 0))</f>
        <v/>
      </c>
      <c r="B2461">
        <f>INDEX(resultados!$A$2:$ZZ$2614, 2455, MATCH($B$2, resultados!$A$1:$ZZ$1, 0))</f>
        <v/>
      </c>
      <c r="C2461">
        <f>INDEX(resultados!$A$2:$ZZ$2614, 2455, MATCH($B$3, resultados!$A$1:$ZZ$1, 0))</f>
        <v/>
      </c>
    </row>
    <row r="2462">
      <c r="A2462">
        <f>INDEX(resultados!$A$2:$ZZ$2614, 2456, MATCH($B$1, resultados!$A$1:$ZZ$1, 0))</f>
        <v/>
      </c>
      <c r="B2462">
        <f>INDEX(resultados!$A$2:$ZZ$2614, 2456, MATCH($B$2, resultados!$A$1:$ZZ$1, 0))</f>
        <v/>
      </c>
      <c r="C2462">
        <f>INDEX(resultados!$A$2:$ZZ$2614, 2456, MATCH($B$3, resultados!$A$1:$ZZ$1, 0))</f>
        <v/>
      </c>
    </row>
    <row r="2463">
      <c r="A2463">
        <f>INDEX(resultados!$A$2:$ZZ$2614, 2457, MATCH($B$1, resultados!$A$1:$ZZ$1, 0))</f>
        <v/>
      </c>
      <c r="B2463">
        <f>INDEX(resultados!$A$2:$ZZ$2614, 2457, MATCH($B$2, resultados!$A$1:$ZZ$1, 0))</f>
        <v/>
      </c>
      <c r="C2463">
        <f>INDEX(resultados!$A$2:$ZZ$2614, 2457, MATCH($B$3, resultados!$A$1:$ZZ$1, 0))</f>
        <v/>
      </c>
    </row>
    <row r="2464">
      <c r="A2464">
        <f>INDEX(resultados!$A$2:$ZZ$2614, 2458, MATCH($B$1, resultados!$A$1:$ZZ$1, 0))</f>
        <v/>
      </c>
      <c r="B2464">
        <f>INDEX(resultados!$A$2:$ZZ$2614, 2458, MATCH($B$2, resultados!$A$1:$ZZ$1, 0))</f>
        <v/>
      </c>
      <c r="C2464">
        <f>INDEX(resultados!$A$2:$ZZ$2614, 2458, MATCH($B$3, resultados!$A$1:$ZZ$1, 0))</f>
        <v/>
      </c>
    </row>
    <row r="2465">
      <c r="A2465">
        <f>INDEX(resultados!$A$2:$ZZ$2614, 2459, MATCH($B$1, resultados!$A$1:$ZZ$1, 0))</f>
        <v/>
      </c>
      <c r="B2465">
        <f>INDEX(resultados!$A$2:$ZZ$2614, 2459, MATCH($B$2, resultados!$A$1:$ZZ$1, 0))</f>
        <v/>
      </c>
      <c r="C2465">
        <f>INDEX(resultados!$A$2:$ZZ$2614, 2459, MATCH($B$3, resultados!$A$1:$ZZ$1, 0))</f>
        <v/>
      </c>
    </row>
    <row r="2466">
      <c r="A2466">
        <f>INDEX(resultados!$A$2:$ZZ$2614, 2460, MATCH($B$1, resultados!$A$1:$ZZ$1, 0))</f>
        <v/>
      </c>
      <c r="B2466">
        <f>INDEX(resultados!$A$2:$ZZ$2614, 2460, MATCH($B$2, resultados!$A$1:$ZZ$1, 0))</f>
        <v/>
      </c>
      <c r="C2466">
        <f>INDEX(resultados!$A$2:$ZZ$2614, 2460, MATCH($B$3, resultados!$A$1:$ZZ$1, 0))</f>
        <v/>
      </c>
    </row>
    <row r="2467">
      <c r="A2467">
        <f>INDEX(resultados!$A$2:$ZZ$2614, 2461, MATCH($B$1, resultados!$A$1:$ZZ$1, 0))</f>
        <v/>
      </c>
      <c r="B2467">
        <f>INDEX(resultados!$A$2:$ZZ$2614, 2461, MATCH($B$2, resultados!$A$1:$ZZ$1, 0))</f>
        <v/>
      </c>
      <c r="C2467">
        <f>INDEX(resultados!$A$2:$ZZ$2614, 2461, MATCH($B$3, resultados!$A$1:$ZZ$1, 0))</f>
        <v/>
      </c>
    </row>
    <row r="2468">
      <c r="A2468">
        <f>INDEX(resultados!$A$2:$ZZ$2614, 2462, MATCH($B$1, resultados!$A$1:$ZZ$1, 0))</f>
        <v/>
      </c>
      <c r="B2468">
        <f>INDEX(resultados!$A$2:$ZZ$2614, 2462, MATCH($B$2, resultados!$A$1:$ZZ$1, 0))</f>
        <v/>
      </c>
      <c r="C2468">
        <f>INDEX(resultados!$A$2:$ZZ$2614, 2462, MATCH($B$3, resultados!$A$1:$ZZ$1, 0))</f>
        <v/>
      </c>
    </row>
    <row r="2469">
      <c r="A2469">
        <f>INDEX(resultados!$A$2:$ZZ$2614, 2463, MATCH($B$1, resultados!$A$1:$ZZ$1, 0))</f>
        <v/>
      </c>
      <c r="B2469">
        <f>INDEX(resultados!$A$2:$ZZ$2614, 2463, MATCH($B$2, resultados!$A$1:$ZZ$1, 0))</f>
        <v/>
      </c>
      <c r="C2469">
        <f>INDEX(resultados!$A$2:$ZZ$2614, 2463, MATCH($B$3, resultados!$A$1:$ZZ$1, 0))</f>
        <v/>
      </c>
    </row>
    <row r="2470">
      <c r="A2470">
        <f>INDEX(resultados!$A$2:$ZZ$2614, 2464, MATCH($B$1, resultados!$A$1:$ZZ$1, 0))</f>
        <v/>
      </c>
      <c r="B2470">
        <f>INDEX(resultados!$A$2:$ZZ$2614, 2464, MATCH($B$2, resultados!$A$1:$ZZ$1, 0))</f>
        <v/>
      </c>
      <c r="C2470">
        <f>INDEX(resultados!$A$2:$ZZ$2614, 2464, MATCH($B$3, resultados!$A$1:$ZZ$1, 0))</f>
        <v/>
      </c>
    </row>
    <row r="2471">
      <c r="A2471">
        <f>INDEX(resultados!$A$2:$ZZ$2614, 2465, MATCH($B$1, resultados!$A$1:$ZZ$1, 0))</f>
        <v/>
      </c>
      <c r="B2471">
        <f>INDEX(resultados!$A$2:$ZZ$2614, 2465, MATCH($B$2, resultados!$A$1:$ZZ$1, 0))</f>
        <v/>
      </c>
      <c r="C2471">
        <f>INDEX(resultados!$A$2:$ZZ$2614, 2465, MATCH($B$3, resultados!$A$1:$ZZ$1, 0))</f>
        <v/>
      </c>
    </row>
    <row r="2472">
      <c r="A2472">
        <f>INDEX(resultados!$A$2:$ZZ$2614, 2466, MATCH($B$1, resultados!$A$1:$ZZ$1, 0))</f>
        <v/>
      </c>
      <c r="B2472">
        <f>INDEX(resultados!$A$2:$ZZ$2614, 2466, MATCH($B$2, resultados!$A$1:$ZZ$1, 0))</f>
        <v/>
      </c>
      <c r="C2472">
        <f>INDEX(resultados!$A$2:$ZZ$2614, 2466, MATCH($B$3, resultados!$A$1:$ZZ$1, 0))</f>
        <v/>
      </c>
    </row>
    <row r="2473">
      <c r="A2473">
        <f>INDEX(resultados!$A$2:$ZZ$2614, 2467, MATCH($B$1, resultados!$A$1:$ZZ$1, 0))</f>
        <v/>
      </c>
      <c r="B2473">
        <f>INDEX(resultados!$A$2:$ZZ$2614, 2467, MATCH($B$2, resultados!$A$1:$ZZ$1, 0))</f>
        <v/>
      </c>
      <c r="C2473">
        <f>INDEX(resultados!$A$2:$ZZ$2614, 2467, MATCH($B$3, resultados!$A$1:$ZZ$1, 0))</f>
        <v/>
      </c>
    </row>
    <row r="2474">
      <c r="A2474">
        <f>INDEX(resultados!$A$2:$ZZ$2614, 2468, MATCH($B$1, resultados!$A$1:$ZZ$1, 0))</f>
        <v/>
      </c>
      <c r="B2474">
        <f>INDEX(resultados!$A$2:$ZZ$2614, 2468, MATCH($B$2, resultados!$A$1:$ZZ$1, 0))</f>
        <v/>
      </c>
      <c r="C2474">
        <f>INDEX(resultados!$A$2:$ZZ$2614, 2468, MATCH($B$3, resultados!$A$1:$ZZ$1, 0))</f>
        <v/>
      </c>
    </row>
    <row r="2475">
      <c r="A2475">
        <f>INDEX(resultados!$A$2:$ZZ$2614, 2469, MATCH($B$1, resultados!$A$1:$ZZ$1, 0))</f>
        <v/>
      </c>
      <c r="B2475">
        <f>INDEX(resultados!$A$2:$ZZ$2614, 2469, MATCH($B$2, resultados!$A$1:$ZZ$1, 0))</f>
        <v/>
      </c>
      <c r="C2475">
        <f>INDEX(resultados!$A$2:$ZZ$2614, 2469, MATCH($B$3, resultados!$A$1:$ZZ$1, 0))</f>
        <v/>
      </c>
    </row>
    <row r="2476">
      <c r="A2476">
        <f>INDEX(resultados!$A$2:$ZZ$2614, 2470, MATCH($B$1, resultados!$A$1:$ZZ$1, 0))</f>
        <v/>
      </c>
      <c r="B2476">
        <f>INDEX(resultados!$A$2:$ZZ$2614, 2470, MATCH($B$2, resultados!$A$1:$ZZ$1, 0))</f>
        <v/>
      </c>
      <c r="C2476">
        <f>INDEX(resultados!$A$2:$ZZ$2614, 2470, MATCH($B$3, resultados!$A$1:$ZZ$1, 0))</f>
        <v/>
      </c>
    </row>
    <row r="2477">
      <c r="A2477">
        <f>INDEX(resultados!$A$2:$ZZ$2614, 2471, MATCH($B$1, resultados!$A$1:$ZZ$1, 0))</f>
        <v/>
      </c>
      <c r="B2477">
        <f>INDEX(resultados!$A$2:$ZZ$2614, 2471, MATCH($B$2, resultados!$A$1:$ZZ$1, 0))</f>
        <v/>
      </c>
      <c r="C2477">
        <f>INDEX(resultados!$A$2:$ZZ$2614, 2471, MATCH($B$3, resultados!$A$1:$ZZ$1, 0))</f>
        <v/>
      </c>
    </row>
    <row r="2478">
      <c r="A2478">
        <f>INDEX(resultados!$A$2:$ZZ$2614, 2472, MATCH($B$1, resultados!$A$1:$ZZ$1, 0))</f>
        <v/>
      </c>
      <c r="B2478">
        <f>INDEX(resultados!$A$2:$ZZ$2614, 2472, MATCH($B$2, resultados!$A$1:$ZZ$1, 0))</f>
        <v/>
      </c>
      <c r="C2478">
        <f>INDEX(resultados!$A$2:$ZZ$2614, 2472, MATCH($B$3, resultados!$A$1:$ZZ$1, 0))</f>
        <v/>
      </c>
    </row>
    <row r="2479">
      <c r="A2479">
        <f>INDEX(resultados!$A$2:$ZZ$2614, 2473, MATCH($B$1, resultados!$A$1:$ZZ$1, 0))</f>
        <v/>
      </c>
      <c r="B2479">
        <f>INDEX(resultados!$A$2:$ZZ$2614, 2473, MATCH($B$2, resultados!$A$1:$ZZ$1, 0))</f>
        <v/>
      </c>
      <c r="C2479">
        <f>INDEX(resultados!$A$2:$ZZ$2614, 2473, MATCH($B$3, resultados!$A$1:$ZZ$1, 0))</f>
        <v/>
      </c>
    </row>
    <row r="2480">
      <c r="A2480">
        <f>INDEX(resultados!$A$2:$ZZ$2614, 2474, MATCH($B$1, resultados!$A$1:$ZZ$1, 0))</f>
        <v/>
      </c>
      <c r="B2480">
        <f>INDEX(resultados!$A$2:$ZZ$2614, 2474, MATCH($B$2, resultados!$A$1:$ZZ$1, 0))</f>
        <v/>
      </c>
      <c r="C2480">
        <f>INDEX(resultados!$A$2:$ZZ$2614, 2474, MATCH($B$3, resultados!$A$1:$ZZ$1, 0))</f>
        <v/>
      </c>
    </row>
    <row r="2481">
      <c r="A2481">
        <f>INDEX(resultados!$A$2:$ZZ$2614, 2475, MATCH($B$1, resultados!$A$1:$ZZ$1, 0))</f>
        <v/>
      </c>
      <c r="B2481">
        <f>INDEX(resultados!$A$2:$ZZ$2614, 2475, MATCH($B$2, resultados!$A$1:$ZZ$1, 0))</f>
        <v/>
      </c>
      <c r="C2481">
        <f>INDEX(resultados!$A$2:$ZZ$2614, 2475, MATCH($B$3, resultados!$A$1:$ZZ$1, 0))</f>
        <v/>
      </c>
    </row>
    <row r="2482">
      <c r="A2482">
        <f>INDEX(resultados!$A$2:$ZZ$2614, 2476, MATCH($B$1, resultados!$A$1:$ZZ$1, 0))</f>
        <v/>
      </c>
      <c r="B2482">
        <f>INDEX(resultados!$A$2:$ZZ$2614, 2476, MATCH($B$2, resultados!$A$1:$ZZ$1, 0))</f>
        <v/>
      </c>
      <c r="C2482">
        <f>INDEX(resultados!$A$2:$ZZ$2614, 2476, MATCH($B$3, resultados!$A$1:$ZZ$1, 0))</f>
        <v/>
      </c>
    </row>
    <row r="2483">
      <c r="A2483">
        <f>INDEX(resultados!$A$2:$ZZ$2614, 2477, MATCH($B$1, resultados!$A$1:$ZZ$1, 0))</f>
        <v/>
      </c>
      <c r="B2483">
        <f>INDEX(resultados!$A$2:$ZZ$2614, 2477, MATCH($B$2, resultados!$A$1:$ZZ$1, 0))</f>
        <v/>
      </c>
      <c r="C2483">
        <f>INDEX(resultados!$A$2:$ZZ$2614, 2477, MATCH($B$3, resultados!$A$1:$ZZ$1, 0))</f>
        <v/>
      </c>
    </row>
    <row r="2484">
      <c r="A2484">
        <f>INDEX(resultados!$A$2:$ZZ$2614, 2478, MATCH($B$1, resultados!$A$1:$ZZ$1, 0))</f>
        <v/>
      </c>
      <c r="B2484">
        <f>INDEX(resultados!$A$2:$ZZ$2614, 2478, MATCH($B$2, resultados!$A$1:$ZZ$1, 0))</f>
        <v/>
      </c>
      <c r="C2484">
        <f>INDEX(resultados!$A$2:$ZZ$2614, 2478, MATCH($B$3, resultados!$A$1:$ZZ$1, 0))</f>
        <v/>
      </c>
    </row>
    <row r="2485">
      <c r="A2485">
        <f>INDEX(resultados!$A$2:$ZZ$2614, 2479, MATCH($B$1, resultados!$A$1:$ZZ$1, 0))</f>
        <v/>
      </c>
      <c r="B2485">
        <f>INDEX(resultados!$A$2:$ZZ$2614, 2479, MATCH($B$2, resultados!$A$1:$ZZ$1, 0))</f>
        <v/>
      </c>
      <c r="C2485">
        <f>INDEX(resultados!$A$2:$ZZ$2614, 2479, MATCH($B$3, resultados!$A$1:$ZZ$1, 0))</f>
        <v/>
      </c>
    </row>
    <row r="2486">
      <c r="A2486">
        <f>INDEX(resultados!$A$2:$ZZ$2614, 2480, MATCH($B$1, resultados!$A$1:$ZZ$1, 0))</f>
        <v/>
      </c>
      <c r="B2486">
        <f>INDEX(resultados!$A$2:$ZZ$2614, 2480, MATCH($B$2, resultados!$A$1:$ZZ$1, 0))</f>
        <v/>
      </c>
      <c r="C2486">
        <f>INDEX(resultados!$A$2:$ZZ$2614, 2480, MATCH($B$3, resultados!$A$1:$ZZ$1, 0))</f>
        <v/>
      </c>
    </row>
    <row r="2487">
      <c r="A2487">
        <f>INDEX(resultados!$A$2:$ZZ$2614, 2481, MATCH($B$1, resultados!$A$1:$ZZ$1, 0))</f>
        <v/>
      </c>
      <c r="B2487">
        <f>INDEX(resultados!$A$2:$ZZ$2614, 2481, MATCH($B$2, resultados!$A$1:$ZZ$1, 0))</f>
        <v/>
      </c>
      <c r="C2487">
        <f>INDEX(resultados!$A$2:$ZZ$2614, 2481, MATCH($B$3, resultados!$A$1:$ZZ$1, 0))</f>
        <v/>
      </c>
    </row>
    <row r="2488">
      <c r="A2488">
        <f>INDEX(resultados!$A$2:$ZZ$2614, 2482, MATCH($B$1, resultados!$A$1:$ZZ$1, 0))</f>
        <v/>
      </c>
      <c r="B2488">
        <f>INDEX(resultados!$A$2:$ZZ$2614, 2482, MATCH($B$2, resultados!$A$1:$ZZ$1, 0))</f>
        <v/>
      </c>
      <c r="C2488">
        <f>INDEX(resultados!$A$2:$ZZ$2614, 2482, MATCH($B$3, resultados!$A$1:$ZZ$1, 0))</f>
        <v/>
      </c>
    </row>
    <row r="2489">
      <c r="A2489">
        <f>INDEX(resultados!$A$2:$ZZ$2614, 2483, MATCH($B$1, resultados!$A$1:$ZZ$1, 0))</f>
        <v/>
      </c>
      <c r="B2489">
        <f>INDEX(resultados!$A$2:$ZZ$2614, 2483, MATCH($B$2, resultados!$A$1:$ZZ$1, 0))</f>
        <v/>
      </c>
      <c r="C2489">
        <f>INDEX(resultados!$A$2:$ZZ$2614, 2483, MATCH($B$3, resultados!$A$1:$ZZ$1, 0))</f>
        <v/>
      </c>
    </row>
    <row r="2490">
      <c r="A2490">
        <f>INDEX(resultados!$A$2:$ZZ$2614, 2484, MATCH($B$1, resultados!$A$1:$ZZ$1, 0))</f>
        <v/>
      </c>
      <c r="B2490">
        <f>INDEX(resultados!$A$2:$ZZ$2614, 2484, MATCH($B$2, resultados!$A$1:$ZZ$1, 0))</f>
        <v/>
      </c>
      <c r="C2490">
        <f>INDEX(resultados!$A$2:$ZZ$2614, 2484, MATCH($B$3, resultados!$A$1:$ZZ$1, 0))</f>
        <v/>
      </c>
    </row>
    <row r="2491">
      <c r="A2491">
        <f>INDEX(resultados!$A$2:$ZZ$2614, 2485, MATCH($B$1, resultados!$A$1:$ZZ$1, 0))</f>
        <v/>
      </c>
      <c r="B2491">
        <f>INDEX(resultados!$A$2:$ZZ$2614, 2485, MATCH($B$2, resultados!$A$1:$ZZ$1, 0))</f>
        <v/>
      </c>
      <c r="C2491">
        <f>INDEX(resultados!$A$2:$ZZ$2614, 2485, MATCH($B$3, resultados!$A$1:$ZZ$1, 0))</f>
        <v/>
      </c>
    </row>
    <row r="2492">
      <c r="A2492">
        <f>INDEX(resultados!$A$2:$ZZ$2614, 2486, MATCH($B$1, resultados!$A$1:$ZZ$1, 0))</f>
        <v/>
      </c>
      <c r="B2492">
        <f>INDEX(resultados!$A$2:$ZZ$2614, 2486, MATCH($B$2, resultados!$A$1:$ZZ$1, 0))</f>
        <v/>
      </c>
      <c r="C2492">
        <f>INDEX(resultados!$A$2:$ZZ$2614, 2486, MATCH($B$3, resultados!$A$1:$ZZ$1, 0))</f>
        <v/>
      </c>
    </row>
    <row r="2493">
      <c r="A2493">
        <f>INDEX(resultados!$A$2:$ZZ$2614, 2487, MATCH($B$1, resultados!$A$1:$ZZ$1, 0))</f>
        <v/>
      </c>
      <c r="B2493">
        <f>INDEX(resultados!$A$2:$ZZ$2614, 2487, MATCH($B$2, resultados!$A$1:$ZZ$1, 0))</f>
        <v/>
      </c>
      <c r="C2493">
        <f>INDEX(resultados!$A$2:$ZZ$2614, 2487, MATCH($B$3, resultados!$A$1:$ZZ$1, 0))</f>
        <v/>
      </c>
    </row>
    <row r="2494">
      <c r="A2494">
        <f>INDEX(resultados!$A$2:$ZZ$2614, 2488, MATCH($B$1, resultados!$A$1:$ZZ$1, 0))</f>
        <v/>
      </c>
      <c r="B2494">
        <f>INDEX(resultados!$A$2:$ZZ$2614, 2488, MATCH($B$2, resultados!$A$1:$ZZ$1, 0))</f>
        <v/>
      </c>
      <c r="C2494">
        <f>INDEX(resultados!$A$2:$ZZ$2614, 2488, MATCH($B$3, resultados!$A$1:$ZZ$1, 0))</f>
        <v/>
      </c>
    </row>
    <row r="2495">
      <c r="A2495">
        <f>INDEX(resultados!$A$2:$ZZ$2614, 2489, MATCH($B$1, resultados!$A$1:$ZZ$1, 0))</f>
        <v/>
      </c>
      <c r="B2495">
        <f>INDEX(resultados!$A$2:$ZZ$2614, 2489, MATCH($B$2, resultados!$A$1:$ZZ$1, 0))</f>
        <v/>
      </c>
      <c r="C2495">
        <f>INDEX(resultados!$A$2:$ZZ$2614, 2489, MATCH($B$3, resultados!$A$1:$ZZ$1, 0))</f>
        <v/>
      </c>
    </row>
    <row r="2496">
      <c r="A2496">
        <f>INDEX(resultados!$A$2:$ZZ$2614, 2490, MATCH($B$1, resultados!$A$1:$ZZ$1, 0))</f>
        <v/>
      </c>
      <c r="B2496">
        <f>INDEX(resultados!$A$2:$ZZ$2614, 2490, MATCH($B$2, resultados!$A$1:$ZZ$1, 0))</f>
        <v/>
      </c>
      <c r="C2496">
        <f>INDEX(resultados!$A$2:$ZZ$2614, 2490, MATCH($B$3, resultados!$A$1:$ZZ$1, 0))</f>
        <v/>
      </c>
    </row>
    <row r="2497">
      <c r="A2497">
        <f>INDEX(resultados!$A$2:$ZZ$2614, 2491, MATCH($B$1, resultados!$A$1:$ZZ$1, 0))</f>
        <v/>
      </c>
      <c r="B2497">
        <f>INDEX(resultados!$A$2:$ZZ$2614, 2491, MATCH($B$2, resultados!$A$1:$ZZ$1, 0))</f>
        <v/>
      </c>
      <c r="C2497">
        <f>INDEX(resultados!$A$2:$ZZ$2614, 2491, MATCH($B$3, resultados!$A$1:$ZZ$1, 0))</f>
        <v/>
      </c>
    </row>
    <row r="2498">
      <c r="A2498">
        <f>INDEX(resultados!$A$2:$ZZ$2614, 2492, MATCH($B$1, resultados!$A$1:$ZZ$1, 0))</f>
        <v/>
      </c>
      <c r="B2498">
        <f>INDEX(resultados!$A$2:$ZZ$2614, 2492, MATCH($B$2, resultados!$A$1:$ZZ$1, 0))</f>
        <v/>
      </c>
      <c r="C2498">
        <f>INDEX(resultados!$A$2:$ZZ$2614, 2492, MATCH($B$3, resultados!$A$1:$ZZ$1, 0))</f>
        <v/>
      </c>
    </row>
    <row r="2499">
      <c r="A2499">
        <f>INDEX(resultados!$A$2:$ZZ$2614, 2493, MATCH($B$1, resultados!$A$1:$ZZ$1, 0))</f>
        <v/>
      </c>
      <c r="B2499">
        <f>INDEX(resultados!$A$2:$ZZ$2614, 2493, MATCH($B$2, resultados!$A$1:$ZZ$1, 0))</f>
        <v/>
      </c>
      <c r="C2499">
        <f>INDEX(resultados!$A$2:$ZZ$2614, 2493, MATCH($B$3, resultados!$A$1:$ZZ$1, 0))</f>
        <v/>
      </c>
    </row>
    <row r="2500">
      <c r="A2500">
        <f>INDEX(resultados!$A$2:$ZZ$2614, 2494, MATCH($B$1, resultados!$A$1:$ZZ$1, 0))</f>
        <v/>
      </c>
      <c r="B2500">
        <f>INDEX(resultados!$A$2:$ZZ$2614, 2494, MATCH($B$2, resultados!$A$1:$ZZ$1, 0))</f>
        <v/>
      </c>
      <c r="C2500">
        <f>INDEX(resultados!$A$2:$ZZ$2614, 2494, MATCH($B$3, resultados!$A$1:$ZZ$1, 0))</f>
        <v/>
      </c>
    </row>
    <row r="2501">
      <c r="A2501">
        <f>INDEX(resultados!$A$2:$ZZ$2614, 2495, MATCH($B$1, resultados!$A$1:$ZZ$1, 0))</f>
        <v/>
      </c>
      <c r="B2501">
        <f>INDEX(resultados!$A$2:$ZZ$2614, 2495, MATCH($B$2, resultados!$A$1:$ZZ$1, 0))</f>
        <v/>
      </c>
      <c r="C2501">
        <f>INDEX(resultados!$A$2:$ZZ$2614, 2495, MATCH($B$3, resultados!$A$1:$ZZ$1, 0))</f>
        <v/>
      </c>
    </row>
    <row r="2502">
      <c r="A2502">
        <f>INDEX(resultados!$A$2:$ZZ$2614, 2496, MATCH($B$1, resultados!$A$1:$ZZ$1, 0))</f>
        <v/>
      </c>
      <c r="B2502">
        <f>INDEX(resultados!$A$2:$ZZ$2614, 2496, MATCH($B$2, resultados!$A$1:$ZZ$1, 0))</f>
        <v/>
      </c>
      <c r="C2502">
        <f>INDEX(resultados!$A$2:$ZZ$2614, 2496, MATCH($B$3, resultados!$A$1:$ZZ$1, 0))</f>
        <v/>
      </c>
    </row>
    <row r="2503">
      <c r="A2503">
        <f>INDEX(resultados!$A$2:$ZZ$2614, 2497, MATCH($B$1, resultados!$A$1:$ZZ$1, 0))</f>
        <v/>
      </c>
      <c r="B2503">
        <f>INDEX(resultados!$A$2:$ZZ$2614, 2497, MATCH($B$2, resultados!$A$1:$ZZ$1, 0))</f>
        <v/>
      </c>
      <c r="C2503">
        <f>INDEX(resultados!$A$2:$ZZ$2614, 2497, MATCH($B$3, resultados!$A$1:$ZZ$1, 0))</f>
        <v/>
      </c>
    </row>
    <row r="2504">
      <c r="A2504">
        <f>INDEX(resultados!$A$2:$ZZ$2614, 2498, MATCH($B$1, resultados!$A$1:$ZZ$1, 0))</f>
        <v/>
      </c>
      <c r="B2504">
        <f>INDEX(resultados!$A$2:$ZZ$2614, 2498, MATCH($B$2, resultados!$A$1:$ZZ$1, 0))</f>
        <v/>
      </c>
      <c r="C2504">
        <f>INDEX(resultados!$A$2:$ZZ$2614, 2498, MATCH($B$3, resultados!$A$1:$ZZ$1, 0))</f>
        <v/>
      </c>
    </row>
    <row r="2505">
      <c r="A2505">
        <f>INDEX(resultados!$A$2:$ZZ$2614, 2499, MATCH($B$1, resultados!$A$1:$ZZ$1, 0))</f>
        <v/>
      </c>
      <c r="B2505">
        <f>INDEX(resultados!$A$2:$ZZ$2614, 2499, MATCH($B$2, resultados!$A$1:$ZZ$1, 0))</f>
        <v/>
      </c>
      <c r="C2505">
        <f>INDEX(resultados!$A$2:$ZZ$2614, 2499, MATCH($B$3, resultados!$A$1:$ZZ$1, 0))</f>
        <v/>
      </c>
    </row>
    <row r="2506">
      <c r="A2506">
        <f>INDEX(resultados!$A$2:$ZZ$2614, 2500, MATCH($B$1, resultados!$A$1:$ZZ$1, 0))</f>
        <v/>
      </c>
      <c r="B2506">
        <f>INDEX(resultados!$A$2:$ZZ$2614, 2500, MATCH($B$2, resultados!$A$1:$ZZ$1, 0))</f>
        <v/>
      </c>
      <c r="C2506">
        <f>INDEX(resultados!$A$2:$ZZ$2614, 2500, MATCH($B$3, resultados!$A$1:$ZZ$1, 0))</f>
        <v/>
      </c>
    </row>
    <row r="2507">
      <c r="A2507">
        <f>INDEX(resultados!$A$2:$ZZ$2614, 2501, MATCH($B$1, resultados!$A$1:$ZZ$1, 0))</f>
        <v/>
      </c>
      <c r="B2507">
        <f>INDEX(resultados!$A$2:$ZZ$2614, 2501, MATCH($B$2, resultados!$A$1:$ZZ$1, 0))</f>
        <v/>
      </c>
      <c r="C2507">
        <f>INDEX(resultados!$A$2:$ZZ$2614, 2501, MATCH($B$3, resultados!$A$1:$ZZ$1, 0))</f>
        <v/>
      </c>
    </row>
    <row r="2508">
      <c r="A2508">
        <f>INDEX(resultados!$A$2:$ZZ$2614, 2502, MATCH($B$1, resultados!$A$1:$ZZ$1, 0))</f>
        <v/>
      </c>
      <c r="B2508">
        <f>INDEX(resultados!$A$2:$ZZ$2614, 2502, MATCH($B$2, resultados!$A$1:$ZZ$1, 0))</f>
        <v/>
      </c>
      <c r="C2508">
        <f>INDEX(resultados!$A$2:$ZZ$2614, 2502, MATCH($B$3, resultados!$A$1:$ZZ$1, 0))</f>
        <v/>
      </c>
    </row>
    <row r="2509">
      <c r="A2509">
        <f>INDEX(resultados!$A$2:$ZZ$2614, 2503, MATCH($B$1, resultados!$A$1:$ZZ$1, 0))</f>
        <v/>
      </c>
      <c r="B2509">
        <f>INDEX(resultados!$A$2:$ZZ$2614, 2503, MATCH($B$2, resultados!$A$1:$ZZ$1, 0))</f>
        <v/>
      </c>
      <c r="C2509">
        <f>INDEX(resultados!$A$2:$ZZ$2614, 2503, MATCH($B$3, resultados!$A$1:$ZZ$1, 0))</f>
        <v/>
      </c>
    </row>
    <row r="2510">
      <c r="A2510">
        <f>INDEX(resultados!$A$2:$ZZ$2614, 2504, MATCH($B$1, resultados!$A$1:$ZZ$1, 0))</f>
        <v/>
      </c>
      <c r="B2510">
        <f>INDEX(resultados!$A$2:$ZZ$2614, 2504, MATCH($B$2, resultados!$A$1:$ZZ$1, 0))</f>
        <v/>
      </c>
      <c r="C2510">
        <f>INDEX(resultados!$A$2:$ZZ$2614, 2504, MATCH($B$3, resultados!$A$1:$ZZ$1, 0))</f>
        <v/>
      </c>
    </row>
    <row r="2511">
      <c r="A2511">
        <f>INDEX(resultados!$A$2:$ZZ$2614, 2505, MATCH($B$1, resultados!$A$1:$ZZ$1, 0))</f>
        <v/>
      </c>
      <c r="B2511">
        <f>INDEX(resultados!$A$2:$ZZ$2614, 2505, MATCH($B$2, resultados!$A$1:$ZZ$1, 0))</f>
        <v/>
      </c>
      <c r="C2511">
        <f>INDEX(resultados!$A$2:$ZZ$2614, 2505, MATCH($B$3, resultados!$A$1:$ZZ$1, 0))</f>
        <v/>
      </c>
    </row>
    <row r="2512">
      <c r="A2512">
        <f>INDEX(resultados!$A$2:$ZZ$2614, 2506, MATCH($B$1, resultados!$A$1:$ZZ$1, 0))</f>
        <v/>
      </c>
      <c r="B2512">
        <f>INDEX(resultados!$A$2:$ZZ$2614, 2506, MATCH($B$2, resultados!$A$1:$ZZ$1, 0))</f>
        <v/>
      </c>
      <c r="C2512">
        <f>INDEX(resultados!$A$2:$ZZ$2614, 2506, MATCH($B$3, resultados!$A$1:$ZZ$1, 0))</f>
        <v/>
      </c>
    </row>
    <row r="2513">
      <c r="A2513">
        <f>INDEX(resultados!$A$2:$ZZ$2614, 2507, MATCH($B$1, resultados!$A$1:$ZZ$1, 0))</f>
        <v/>
      </c>
      <c r="B2513">
        <f>INDEX(resultados!$A$2:$ZZ$2614, 2507, MATCH($B$2, resultados!$A$1:$ZZ$1, 0))</f>
        <v/>
      </c>
      <c r="C2513">
        <f>INDEX(resultados!$A$2:$ZZ$2614, 2507, MATCH($B$3, resultados!$A$1:$ZZ$1, 0))</f>
        <v/>
      </c>
    </row>
    <row r="2514">
      <c r="A2514">
        <f>INDEX(resultados!$A$2:$ZZ$2614, 2508, MATCH($B$1, resultados!$A$1:$ZZ$1, 0))</f>
        <v/>
      </c>
      <c r="B2514">
        <f>INDEX(resultados!$A$2:$ZZ$2614, 2508, MATCH($B$2, resultados!$A$1:$ZZ$1, 0))</f>
        <v/>
      </c>
      <c r="C2514">
        <f>INDEX(resultados!$A$2:$ZZ$2614, 2508, MATCH($B$3, resultados!$A$1:$ZZ$1, 0))</f>
        <v/>
      </c>
    </row>
    <row r="2515">
      <c r="A2515">
        <f>INDEX(resultados!$A$2:$ZZ$2614, 2509, MATCH($B$1, resultados!$A$1:$ZZ$1, 0))</f>
        <v/>
      </c>
      <c r="B2515">
        <f>INDEX(resultados!$A$2:$ZZ$2614, 2509, MATCH($B$2, resultados!$A$1:$ZZ$1, 0))</f>
        <v/>
      </c>
      <c r="C2515">
        <f>INDEX(resultados!$A$2:$ZZ$2614, 2509, MATCH($B$3, resultados!$A$1:$ZZ$1, 0))</f>
        <v/>
      </c>
    </row>
    <row r="2516">
      <c r="A2516">
        <f>INDEX(resultados!$A$2:$ZZ$2614, 2510, MATCH($B$1, resultados!$A$1:$ZZ$1, 0))</f>
        <v/>
      </c>
      <c r="B2516">
        <f>INDEX(resultados!$A$2:$ZZ$2614, 2510, MATCH($B$2, resultados!$A$1:$ZZ$1, 0))</f>
        <v/>
      </c>
      <c r="C2516">
        <f>INDEX(resultados!$A$2:$ZZ$2614, 2510, MATCH($B$3, resultados!$A$1:$ZZ$1, 0))</f>
        <v/>
      </c>
    </row>
    <row r="2517">
      <c r="A2517">
        <f>INDEX(resultados!$A$2:$ZZ$2614, 2511, MATCH($B$1, resultados!$A$1:$ZZ$1, 0))</f>
        <v/>
      </c>
      <c r="B2517">
        <f>INDEX(resultados!$A$2:$ZZ$2614, 2511, MATCH($B$2, resultados!$A$1:$ZZ$1, 0))</f>
        <v/>
      </c>
      <c r="C2517">
        <f>INDEX(resultados!$A$2:$ZZ$2614, 2511, MATCH($B$3, resultados!$A$1:$ZZ$1, 0))</f>
        <v/>
      </c>
    </row>
    <row r="2518">
      <c r="A2518">
        <f>INDEX(resultados!$A$2:$ZZ$2614, 2512, MATCH($B$1, resultados!$A$1:$ZZ$1, 0))</f>
        <v/>
      </c>
      <c r="B2518">
        <f>INDEX(resultados!$A$2:$ZZ$2614, 2512, MATCH($B$2, resultados!$A$1:$ZZ$1, 0))</f>
        <v/>
      </c>
      <c r="C2518">
        <f>INDEX(resultados!$A$2:$ZZ$2614, 2512, MATCH($B$3, resultados!$A$1:$ZZ$1, 0))</f>
        <v/>
      </c>
    </row>
    <row r="2519">
      <c r="A2519">
        <f>INDEX(resultados!$A$2:$ZZ$2614, 2513, MATCH($B$1, resultados!$A$1:$ZZ$1, 0))</f>
        <v/>
      </c>
      <c r="B2519">
        <f>INDEX(resultados!$A$2:$ZZ$2614, 2513, MATCH($B$2, resultados!$A$1:$ZZ$1, 0))</f>
        <v/>
      </c>
      <c r="C2519">
        <f>INDEX(resultados!$A$2:$ZZ$2614, 2513, MATCH($B$3, resultados!$A$1:$ZZ$1, 0))</f>
        <v/>
      </c>
    </row>
    <row r="2520">
      <c r="A2520">
        <f>INDEX(resultados!$A$2:$ZZ$2614, 2514, MATCH($B$1, resultados!$A$1:$ZZ$1, 0))</f>
        <v/>
      </c>
      <c r="B2520">
        <f>INDEX(resultados!$A$2:$ZZ$2614, 2514, MATCH($B$2, resultados!$A$1:$ZZ$1, 0))</f>
        <v/>
      </c>
      <c r="C2520">
        <f>INDEX(resultados!$A$2:$ZZ$2614, 2514, MATCH($B$3, resultados!$A$1:$ZZ$1, 0))</f>
        <v/>
      </c>
    </row>
    <row r="2521">
      <c r="A2521">
        <f>INDEX(resultados!$A$2:$ZZ$2614, 2515, MATCH($B$1, resultados!$A$1:$ZZ$1, 0))</f>
        <v/>
      </c>
      <c r="B2521">
        <f>INDEX(resultados!$A$2:$ZZ$2614, 2515, MATCH($B$2, resultados!$A$1:$ZZ$1, 0))</f>
        <v/>
      </c>
      <c r="C2521">
        <f>INDEX(resultados!$A$2:$ZZ$2614, 2515, MATCH($B$3, resultados!$A$1:$ZZ$1, 0))</f>
        <v/>
      </c>
    </row>
    <row r="2522">
      <c r="A2522">
        <f>INDEX(resultados!$A$2:$ZZ$2614, 2516, MATCH($B$1, resultados!$A$1:$ZZ$1, 0))</f>
        <v/>
      </c>
      <c r="B2522">
        <f>INDEX(resultados!$A$2:$ZZ$2614, 2516, MATCH($B$2, resultados!$A$1:$ZZ$1, 0))</f>
        <v/>
      </c>
      <c r="C2522">
        <f>INDEX(resultados!$A$2:$ZZ$2614, 2516, MATCH($B$3, resultados!$A$1:$ZZ$1, 0))</f>
        <v/>
      </c>
    </row>
    <row r="2523">
      <c r="A2523">
        <f>INDEX(resultados!$A$2:$ZZ$2614, 2517, MATCH($B$1, resultados!$A$1:$ZZ$1, 0))</f>
        <v/>
      </c>
      <c r="B2523">
        <f>INDEX(resultados!$A$2:$ZZ$2614, 2517, MATCH($B$2, resultados!$A$1:$ZZ$1, 0))</f>
        <v/>
      </c>
      <c r="C2523">
        <f>INDEX(resultados!$A$2:$ZZ$2614, 2517, MATCH($B$3, resultados!$A$1:$ZZ$1, 0))</f>
        <v/>
      </c>
    </row>
    <row r="2524">
      <c r="A2524">
        <f>INDEX(resultados!$A$2:$ZZ$2614, 2518, MATCH($B$1, resultados!$A$1:$ZZ$1, 0))</f>
        <v/>
      </c>
      <c r="B2524">
        <f>INDEX(resultados!$A$2:$ZZ$2614, 2518, MATCH($B$2, resultados!$A$1:$ZZ$1, 0))</f>
        <v/>
      </c>
      <c r="C2524">
        <f>INDEX(resultados!$A$2:$ZZ$2614, 2518, MATCH($B$3, resultados!$A$1:$ZZ$1, 0))</f>
        <v/>
      </c>
    </row>
    <row r="2525">
      <c r="A2525">
        <f>INDEX(resultados!$A$2:$ZZ$2614, 2519, MATCH($B$1, resultados!$A$1:$ZZ$1, 0))</f>
        <v/>
      </c>
      <c r="B2525">
        <f>INDEX(resultados!$A$2:$ZZ$2614, 2519, MATCH($B$2, resultados!$A$1:$ZZ$1, 0))</f>
        <v/>
      </c>
      <c r="C2525">
        <f>INDEX(resultados!$A$2:$ZZ$2614, 2519, MATCH($B$3, resultados!$A$1:$ZZ$1, 0))</f>
        <v/>
      </c>
    </row>
    <row r="2526">
      <c r="A2526">
        <f>INDEX(resultados!$A$2:$ZZ$2614, 2520, MATCH($B$1, resultados!$A$1:$ZZ$1, 0))</f>
        <v/>
      </c>
      <c r="B2526">
        <f>INDEX(resultados!$A$2:$ZZ$2614, 2520, MATCH($B$2, resultados!$A$1:$ZZ$1, 0))</f>
        <v/>
      </c>
      <c r="C2526">
        <f>INDEX(resultados!$A$2:$ZZ$2614, 2520, MATCH($B$3, resultados!$A$1:$ZZ$1, 0))</f>
        <v/>
      </c>
    </row>
    <row r="2527">
      <c r="A2527">
        <f>INDEX(resultados!$A$2:$ZZ$2614, 2521, MATCH($B$1, resultados!$A$1:$ZZ$1, 0))</f>
        <v/>
      </c>
      <c r="B2527">
        <f>INDEX(resultados!$A$2:$ZZ$2614, 2521, MATCH($B$2, resultados!$A$1:$ZZ$1, 0))</f>
        <v/>
      </c>
      <c r="C2527">
        <f>INDEX(resultados!$A$2:$ZZ$2614, 2521, MATCH($B$3, resultados!$A$1:$ZZ$1, 0))</f>
        <v/>
      </c>
    </row>
    <row r="2528">
      <c r="A2528">
        <f>INDEX(resultados!$A$2:$ZZ$2614, 2522, MATCH($B$1, resultados!$A$1:$ZZ$1, 0))</f>
        <v/>
      </c>
      <c r="B2528">
        <f>INDEX(resultados!$A$2:$ZZ$2614, 2522, MATCH($B$2, resultados!$A$1:$ZZ$1, 0))</f>
        <v/>
      </c>
      <c r="C2528">
        <f>INDEX(resultados!$A$2:$ZZ$2614, 2522, MATCH($B$3, resultados!$A$1:$ZZ$1, 0))</f>
        <v/>
      </c>
    </row>
    <row r="2529">
      <c r="A2529">
        <f>INDEX(resultados!$A$2:$ZZ$2614, 2523, MATCH($B$1, resultados!$A$1:$ZZ$1, 0))</f>
        <v/>
      </c>
      <c r="B2529">
        <f>INDEX(resultados!$A$2:$ZZ$2614, 2523, MATCH($B$2, resultados!$A$1:$ZZ$1, 0))</f>
        <v/>
      </c>
      <c r="C2529">
        <f>INDEX(resultados!$A$2:$ZZ$2614, 2523, MATCH($B$3, resultados!$A$1:$ZZ$1, 0))</f>
        <v/>
      </c>
    </row>
    <row r="2530">
      <c r="A2530">
        <f>INDEX(resultados!$A$2:$ZZ$2614, 2524, MATCH($B$1, resultados!$A$1:$ZZ$1, 0))</f>
        <v/>
      </c>
      <c r="B2530">
        <f>INDEX(resultados!$A$2:$ZZ$2614, 2524, MATCH($B$2, resultados!$A$1:$ZZ$1, 0))</f>
        <v/>
      </c>
      <c r="C2530">
        <f>INDEX(resultados!$A$2:$ZZ$2614, 2524, MATCH($B$3, resultados!$A$1:$ZZ$1, 0))</f>
        <v/>
      </c>
    </row>
    <row r="2531">
      <c r="A2531">
        <f>INDEX(resultados!$A$2:$ZZ$2614, 2525, MATCH($B$1, resultados!$A$1:$ZZ$1, 0))</f>
        <v/>
      </c>
      <c r="B2531">
        <f>INDEX(resultados!$A$2:$ZZ$2614, 2525, MATCH($B$2, resultados!$A$1:$ZZ$1, 0))</f>
        <v/>
      </c>
      <c r="C2531">
        <f>INDEX(resultados!$A$2:$ZZ$2614, 2525, MATCH($B$3, resultados!$A$1:$ZZ$1, 0))</f>
        <v/>
      </c>
    </row>
    <row r="2532">
      <c r="A2532">
        <f>INDEX(resultados!$A$2:$ZZ$2614, 2526, MATCH($B$1, resultados!$A$1:$ZZ$1, 0))</f>
        <v/>
      </c>
      <c r="B2532">
        <f>INDEX(resultados!$A$2:$ZZ$2614, 2526, MATCH($B$2, resultados!$A$1:$ZZ$1, 0))</f>
        <v/>
      </c>
      <c r="C2532">
        <f>INDEX(resultados!$A$2:$ZZ$2614, 2526, MATCH($B$3, resultados!$A$1:$ZZ$1, 0))</f>
        <v/>
      </c>
    </row>
    <row r="2533">
      <c r="A2533">
        <f>INDEX(resultados!$A$2:$ZZ$2614, 2527, MATCH($B$1, resultados!$A$1:$ZZ$1, 0))</f>
        <v/>
      </c>
      <c r="B2533">
        <f>INDEX(resultados!$A$2:$ZZ$2614, 2527, MATCH($B$2, resultados!$A$1:$ZZ$1, 0))</f>
        <v/>
      </c>
      <c r="C2533">
        <f>INDEX(resultados!$A$2:$ZZ$2614, 2527, MATCH($B$3, resultados!$A$1:$ZZ$1, 0))</f>
        <v/>
      </c>
    </row>
    <row r="2534">
      <c r="A2534">
        <f>INDEX(resultados!$A$2:$ZZ$2614, 2528, MATCH($B$1, resultados!$A$1:$ZZ$1, 0))</f>
        <v/>
      </c>
      <c r="B2534">
        <f>INDEX(resultados!$A$2:$ZZ$2614, 2528, MATCH($B$2, resultados!$A$1:$ZZ$1, 0))</f>
        <v/>
      </c>
      <c r="C2534">
        <f>INDEX(resultados!$A$2:$ZZ$2614, 2528, MATCH($B$3, resultados!$A$1:$ZZ$1, 0))</f>
        <v/>
      </c>
    </row>
    <row r="2535">
      <c r="A2535">
        <f>INDEX(resultados!$A$2:$ZZ$2614, 2529, MATCH($B$1, resultados!$A$1:$ZZ$1, 0))</f>
        <v/>
      </c>
      <c r="B2535">
        <f>INDEX(resultados!$A$2:$ZZ$2614, 2529, MATCH($B$2, resultados!$A$1:$ZZ$1, 0))</f>
        <v/>
      </c>
      <c r="C2535">
        <f>INDEX(resultados!$A$2:$ZZ$2614, 2529, MATCH($B$3, resultados!$A$1:$ZZ$1, 0))</f>
        <v/>
      </c>
    </row>
    <row r="2536">
      <c r="A2536">
        <f>INDEX(resultados!$A$2:$ZZ$2614, 2530, MATCH($B$1, resultados!$A$1:$ZZ$1, 0))</f>
        <v/>
      </c>
      <c r="B2536">
        <f>INDEX(resultados!$A$2:$ZZ$2614, 2530, MATCH($B$2, resultados!$A$1:$ZZ$1, 0))</f>
        <v/>
      </c>
      <c r="C2536">
        <f>INDEX(resultados!$A$2:$ZZ$2614, 2530, MATCH($B$3, resultados!$A$1:$ZZ$1, 0))</f>
        <v/>
      </c>
    </row>
    <row r="2537">
      <c r="A2537">
        <f>INDEX(resultados!$A$2:$ZZ$2614, 2531, MATCH($B$1, resultados!$A$1:$ZZ$1, 0))</f>
        <v/>
      </c>
      <c r="B2537">
        <f>INDEX(resultados!$A$2:$ZZ$2614, 2531, MATCH($B$2, resultados!$A$1:$ZZ$1, 0))</f>
        <v/>
      </c>
      <c r="C2537">
        <f>INDEX(resultados!$A$2:$ZZ$2614, 2531, MATCH($B$3, resultados!$A$1:$ZZ$1, 0))</f>
        <v/>
      </c>
    </row>
    <row r="2538">
      <c r="A2538">
        <f>INDEX(resultados!$A$2:$ZZ$2614, 2532, MATCH($B$1, resultados!$A$1:$ZZ$1, 0))</f>
        <v/>
      </c>
      <c r="B2538">
        <f>INDEX(resultados!$A$2:$ZZ$2614, 2532, MATCH($B$2, resultados!$A$1:$ZZ$1, 0))</f>
        <v/>
      </c>
      <c r="C2538">
        <f>INDEX(resultados!$A$2:$ZZ$2614, 2532, MATCH($B$3, resultados!$A$1:$ZZ$1, 0))</f>
        <v/>
      </c>
    </row>
    <row r="2539">
      <c r="A2539">
        <f>INDEX(resultados!$A$2:$ZZ$2614, 2533, MATCH($B$1, resultados!$A$1:$ZZ$1, 0))</f>
        <v/>
      </c>
      <c r="B2539">
        <f>INDEX(resultados!$A$2:$ZZ$2614, 2533, MATCH($B$2, resultados!$A$1:$ZZ$1, 0))</f>
        <v/>
      </c>
      <c r="C2539">
        <f>INDEX(resultados!$A$2:$ZZ$2614, 2533, MATCH($B$3, resultados!$A$1:$ZZ$1, 0))</f>
        <v/>
      </c>
    </row>
    <row r="2540">
      <c r="A2540">
        <f>INDEX(resultados!$A$2:$ZZ$2614, 2534, MATCH($B$1, resultados!$A$1:$ZZ$1, 0))</f>
        <v/>
      </c>
      <c r="B2540">
        <f>INDEX(resultados!$A$2:$ZZ$2614, 2534, MATCH($B$2, resultados!$A$1:$ZZ$1, 0))</f>
        <v/>
      </c>
      <c r="C2540">
        <f>INDEX(resultados!$A$2:$ZZ$2614, 2534, MATCH($B$3, resultados!$A$1:$ZZ$1, 0))</f>
        <v/>
      </c>
    </row>
    <row r="2541">
      <c r="A2541">
        <f>INDEX(resultados!$A$2:$ZZ$2614, 2535, MATCH($B$1, resultados!$A$1:$ZZ$1, 0))</f>
        <v/>
      </c>
      <c r="B2541">
        <f>INDEX(resultados!$A$2:$ZZ$2614, 2535, MATCH($B$2, resultados!$A$1:$ZZ$1, 0))</f>
        <v/>
      </c>
      <c r="C2541">
        <f>INDEX(resultados!$A$2:$ZZ$2614, 2535, MATCH($B$3, resultados!$A$1:$ZZ$1, 0))</f>
        <v/>
      </c>
    </row>
    <row r="2542">
      <c r="A2542">
        <f>INDEX(resultados!$A$2:$ZZ$2614, 2536, MATCH($B$1, resultados!$A$1:$ZZ$1, 0))</f>
        <v/>
      </c>
      <c r="B2542">
        <f>INDEX(resultados!$A$2:$ZZ$2614, 2536, MATCH($B$2, resultados!$A$1:$ZZ$1, 0))</f>
        <v/>
      </c>
      <c r="C2542">
        <f>INDEX(resultados!$A$2:$ZZ$2614, 2536, MATCH($B$3, resultados!$A$1:$ZZ$1, 0))</f>
        <v/>
      </c>
    </row>
    <row r="2543">
      <c r="A2543">
        <f>INDEX(resultados!$A$2:$ZZ$2614, 2537, MATCH($B$1, resultados!$A$1:$ZZ$1, 0))</f>
        <v/>
      </c>
      <c r="B2543">
        <f>INDEX(resultados!$A$2:$ZZ$2614, 2537, MATCH($B$2, resultados!$A$1:$ZZ$1, 0))</f>
        <v/>
      </c>
      <c r="C2543">
        <f>INDEX(resultados!$A$2:$ZZ$2614, 2537, MATCH($B$3, resultados!$A$1:$ZZ$1, 0))</f>
        <v/>
      </c>
    </row>
    <row r="2544">
      <c r="A2544">
        <f>INDEX(resultados!$A$2:$ZZ$2614, 2538, MATCH($B$1, resultados!$A$1:$ZZ$1, 0))</f>
        <v/>
      </c>
      <c r="B2544">
        <f>INDEX(resultados!$A$2:$ZZ$2614, 2538, MATCH($B$2, resultados!$A$1:$ZZ$1, 0))</f>
        <v/>
      </c>
      <c r="C2544">
        <f>INDEX(resultados!$A$2:$ZZ$2614, 2538, MATCH($B$3, resultados!$A$1:$ZZ$1, 0))</f>
        <v/>
      </c>
    </row>
    <row r="2545">
      <c r="A2545">
        <f>INDEX(resultados!$A$2:$ZZ$2614, 2539, MATCH($B$1, resultados!$A$1:$ZZ$1, 0))</f>
        <v/>
      </c>
      <c r="B2545">
        <f>INDEX(resultados!$A$2:$ZZ$2614, 2539, MATCH($B$2, resultados!$A$1:$ZZ$1, 0))</f>
        <v/>
      </c>
      <c r="C2545">
        <f>INDEX(resultados!$A$2:$ZZ$2614, 2539, MATCH($B$3, resultados!$A$1:$ZZ$1, 0))</f>
        <v/>
      </c>
    </row>
    <row r="2546">
      <c r="A2546">
        <f>INDEX(resultados!$A$2:$ZZ$2614, 2540, MATCH($B$1, resultados!$A$1:$ZZ$1, 0))</f>
        <v/>
      </c>
      <c r="B2546">
        <f>INDEX(resultados!$A$2:$ZZ$2614, 2540, MATCH($B$2, resultados!$A$1:$ZZ$1, 0))</f>
        <v/>
      </c>
      <c r="C2546">
        <f>INDEX(resultados!$A$2:$ZZ$2614, 2540, MATCH($B$3, resultados!$A$1:$ZZ$1, 0))</f>
        <v/>
      </c>
    </row>
    <row r="2547">
      <c r="A2547">
        <f>INDEX(resultados!$A$2:$ZZ$2614, 2541, MATCH($B$1, resultados!$A$1:$ZZ$1, 0))</f>
        <v/>
      </c>
      <c r="B2547">
        <f>INDEX(resultados!$A$2:$ZZ$2614, 2541, MATCH($B$2, resultados!$A$1:$ZZ$1, 0))</f>
        <v/>
      </c>
      <c r="C2547">
        <f>INDEX(resultados!$A$2:$ZZ$2614, 2541, MATCH($B$3, resultados!$A$1:$ZZ$1, 0))</f>
        <v/>
      </c>
    </row>
    <row r="2548">
      <c r="A2548">
        <f>INDEX(resultados!$A$2:$ZZ$2614, 2542, MATCH($B$1, resultados!$A$1:$ZZ$1, 0))</f>
        <v/>
      </c>
      <c r="B2548">
        <f>INDEX(resultados!$A$2:$ZZ$2614, 2542, MATCH($B$2, resultados!$A$1:$ZZ$1, 0))</f>
        <v/>
      </c>
      <c r="C2548">
        <f>INDEX(resultados!$A$2:$ZZ$2614, 2542, MATCH($B$3, resultados!$A$1:$ZZ$1, 0))</f>
        <v/>
      </c>
    </row>
    <row r="2549">
      <c r="A2549">
        <f>INDEX(resultados!$A$2:$ZZ$2614, 2543, MATCH($B$1, resultados!$A$1:$ZZ$1, 0))</f>
        <v/>
      </c>
      <c r="B2549">
        <f>INDEX(resultados!$A$2:$ZZ$2614, 2543, MATCH($B$2, resultados!$A$1:$ZZ$1, 0))</f>
        <v/>
      </c>
      <c r="C2549">
        <f>INDEX(resultados!$A$2:$ZZ$2614, 2543, MATCH($B$3, resultados!$A$1:$ZZ$1, 0))</f>
        <v/>
      </c>
    </row>
    <row r="2550">
      <c r="A2550">
        <f>INDEX(resultados!$A$2:$ZZ$2614, 2544, MATCH($B$1, resultados!$A$1:$ZZ$1, 0))</f>
        <v/>
      </c>
      <c r="B2550">
        <f>INDEX(resultados!$A$2:$ZZ$2614, 2544, MATCH($B$2, resultados!$A$1:$ZZ$1, 0))</f>
        <v/>
      </c>
      <c r="C2550">
        <f>INDEX(resultados!$A$2:$ZZ$2614, 2544, MATCH($B$3, resultados!$A$1:$ZZ$1, 0))</f>
        <v/>
      </c>
    </row>
    <row r="2551">
      <c r="A2551">
        <f>INDEX(resultados!$A$2:$ZZ$2614, 2545, MATCH($B$1, resultados!$A$1:$ZZ$1, 0))</f>
        <v/>
      </c>
      <c r="B2551">
        <f>INDEX(resultados!$A$2:$ZZ$2614, 2545, MATCH($B$2, resultados!$A$1:$ZZ$1, 0))</f>
        <v/>
      </c>
      <c r="C2551">
        <f>INDEX(resultados!$A$2:$ZZ$2614, 2545, MATCH($B$3, resultados!$A$1:$ZZ$1, 0))</f>
        <v/>
      </c>
    </row>
    <row r="2552">
      <c r="A2552">
        <f>INDEX(resultados!$A$2:$ZZ$2614, 2546, MATCH($B$1, resultados!$A$1:$ZZ$1, 0))</f>
        <v/>
      </c>
      <c r="B2552">
        <f>INDEX(resultados!$A$2:$ZZ$2614, 2546, MATCH($B$2, resultados!$A$1:$ZZ$1, 0))</f>
        <v/>
      </c>
      <c r="C2552">
        <f>INDEX(resultados!$A$2:$ZZ$2614, 2546, MATCH($B$3, resultados!$A$1:$ZZ$1, 0))</f>
        <v/>
      </c>
    </row>
    <row r="2553">
      <c r="A2553">
        <f>INDEX(resultados!$A$2:$ZZ$2614, 2547, MATCH($B$1, resultados!$A$1:$ZZ$1, 0))</f>
        <v/>
      </c>
      <c r="B2553">
        <f>INDEX(resultados!$A$2:$ZZ$2614, 2547, MATCH($B$2, resultados!$A$1:$ZZ$1, 0))</f>
        <v/>
      </c>
      <c r="C2553">
        <f>INDEX(resultados!$A$2:$ZZ$2614, 2547, MATCH($B$3, resultados!$A$1:$ZZ$1, 0))</f>
        <v/>
      </c>
    </row>
    <row r="2554">
      <c r="A2554">
        <f>INDEX(resultados!$A$2:$ZZ$2614, 2548, MATCH($B$1, resultados!$A$1:$ZZ$1, 0))</f>
        <v/>
      </c>
      <c r="B2554">
        <f>INDEX(resultados!$A$2:$ZZ$2614, 2548, MATCH($B$2, resultados!$A$1:$ZZ$1, 0))</f>
        <v/>
      </c>
      <c r="C2554">
        <f>INDEX(resultados!$A$2:$ZZ$2614, 2548, MATCH($B$3, resultados!$A$1:$ZZ$1, 0))</f>
        <v/>
      </c>
    </row>
    <row r="2555">
      <c r="A2555">
        <f>INDEX(resultados!$A$2:$ZZ$2614, 2549, MATCH($B$1, resultados!$A$1:$ZZ$1, 0))</f>
        <v/>
      </c>
      <c r="B2555">
        <f>INDEX(resultados!$A$2:$ZZ$2614, 2549, MATCH($B$2, resultados!$A$1:$ZZ$1, 0))</f>
        <v/>
      </c>
      <c r="C2555">
        <f>INDEX(resultados!$A$2:$ZZ$2614, 2549, MATCH($B$3, resultados!$A$1:$ZZ$1, 0))</f>
        <v/>
      </c>
    </row>
    <row r="2556">
      <c r="A2556">
        <f>INDEX(resultados!$A$2:$ZZ$2614, 2550, MATCH($B$1, resultados!$A$1:$ZZ$1, 0))</f>
        <v/>
      </c>
      <c r="B2556">
        <f>INDEX(resultados!$A$2:$ZZ$2614, 2550, MATCH($B$2, resultados!$A$1:$ZZ$1, 0))</f>
        <v/>
      </c>
      <c r="C2556">
        <f>INDEX(resultados!$A$2:$ZZ$2614, 2550, MATCH($B$3, resultados!$A$1:$ZZ$1, 0))</f>
        <v/>
      </c>
    </row>
    <row r="2557">
      <c r="A2557">
        <f>INDEX(resultados!$A$2:$ZZ$2614, 2551, MATCH($B$1, resultados!$A$1:$ZZ$1, 0))</f>
        <v/>
      </c>
      <c r="B2557">
        <f>INDEX(resultados!$A$2:$ZZ$2614, 2551, MATCH($B$2, resultados!$A$1:$ZZ$1, 0))</f>
        <v/>
      </c>
      <c r="C2557">
        <f>INDEX(resultados!$A$2:$ZZ$2614, 2551, MATCH($B$3, resultados!$A$1:$ZZ$1, 0))</f>
        <v/>
      </c>
    </row>
    <row r="2558">
      <c r="A2558">
        <f>INDEX(resultados!$A$2:$ZZ$2614, 2552, MATCH($B$1, resultados!$A$1:$ZZ$1, 0))</f>
        <v/>
      </c>
      <c r="B2558">
        <f>INDEX(resultados!$A$2:$ZZ$2614, 2552, MATCH($B$2, resultados!$A$1:$ZZ$1, 0))</f>
        <v/>
      </c>
      <c r="C2558">
        <f>INDEX(resultados!$A$2:$ZZ$2614, 2552, MATCH($B$3, resultados!$A$1:$ZZ$1, 0))</f>
        <v/>
      </c>
    </row>
    <row r="2559">
      <c r="A2559">
        <f>INDEX(resultados!$A$2:$ZZ$2614, 2553, MATCH($B$1, resultados!$A$1:$ZZ$1, 0))</f>
        <v/>
      </c>
      <c r="B2559">
        <f>INDEX(resultados!$A$2:$ZZ$2614, 2553, MATCH($B$2, resultados!$A$1:$ZZ$1, 0))</f>
        <v/>
      </c>
      <c r="C2559">
        <f>INDEX(resultados!$A$2:$ZZ$2614, 2553, MATCH($B$3, resultados!$A$1:$ZZ$1, 0))</f>
        <v/>
      </c>
    </row>
    <row r="2560">
      <c r="A2560">
        <f>INDEX(resultados!$A$2:$ZZ$2614, 2554, MATCH($B$1, resultados!$A$1:$ZZ$1, 0))</f>
        <v/>
      </c>
      <c r="B2560">
        <f>INDEX(resultados!$A$2:$ZZ$2614, 2554, MATCH($B$2, resultados!$A$1:$ZZ$1, 0))</f>
        <v/>
      </c>
      <c r="C2560">
        <f>INDEX(resultados!$A$2:$ZZ$2614, 2554, MATCH($B$3, resultados!$A$1:$ZZ$1, 0))</f>
        <v/>
      </c>
    </row>
    <row r="2561">
      <c r="A2561">
        <f>INDEX(resultados!$A$2:$ZZ$2614, 2555, MATCH($B$1, resultados!$A$1:$ZZ$1, 0))</f>
        <v/>
      </c>
      <c r="B2561">
        <f>INDEX(resultados!$A$2:$ZZ$2614, 2555, MATCH($B$2, resultados!$A$1:$ZZ$1, 0))</f>
        <v/>
      </c>
      <c r="C2561">
        <f>INDEX(resultados!$A$2:$ZZ$2614, 2555, MATCH($B$3, resultados!$A$1:$ZZ$1, 0))</f>
        <v/>
      </c>
    </row>
    <row r="2562">
      <c r="A2562">
        <f>INDEX(resultados!$A$2:$ZZ$2614, 2556, MATCH($B$1, resultados!$A$1:$ZZ$1, 0))</f>
        <v/>
      </c>
      <c r="B2562">
        <f>INDEX(resultados!$A$2:$ZZ$2614, 2556, MATCH($B$2, resultados!$A$1:$ZZ$1, 0))</f>
        <v/>
      </c>
      <c r="C2562">
        <f>INDEX(resultados!$A$2:$ZZ$2614, 2556, MATCH($B$3, resultados!$A$1:$ZZ$1, 0))</f>
        <v/>
      </c>
    </row>
    <row r="2563">
      <c r="A2563">
        <f>INDEX(resultados!$A$2:$ZZ$2614, 2557, MATCH($B$1, resultados!$A$1:$ZZ$1, 0))</f>
        <v/>
      </c>
      <c r="B2563">
        <f>INDEX(resultados!$A$2:$ZZ$2614, 2557, MATCH($B$2, resultados!$A$1:$ZZ$1, 0))</f>
        <v/>
      </c>
      <c r="C2563">
        <f>INDEX(resultados!$A$2:$ZZ$2614, 2557, MATCH($B$3, resultados!$A$1:$ZZ$1, 0))</f>
        <v/>
      </c>
    </row>
    <row r="2564">
      <c r="A2564">
        <f>INDEX(resultados!$A$2:$ZZ$2614, 2558, MATCH($B$1, resultados!$A$1:$ZZ$1, 0))</f>
        <v/>
      </c>
      <c r="B2564">
        <f>INDEX(resultados!$A$2:$ZZ$2614, 2558, MATCH($B$2, resultados!$A$1:$ZZ$1, 0))</f>
        <v/>
      </c>
      <c r="C2564">
        <f>INDEX(resultados!$A$2:$ZZ$2614, 2558, MATCH($B$3, resultados!$A$1:$ZZ$1, 0))</f>
        <v/>
      </c>
    </row>
    <row r="2565">
      <c r="A2565">
        <f>INDEX(resultados!$A$2:$ZZ$2614, 2559, MATCH($B$1, resultados!$A$1:$ZZ$1, 0))</f>
        <v/>
      </c>
      <c r="B2565">
        <f>INDEX(resultados!$A$2:$ZZ$2614, 2559, MATCH($B$2, resultados!$A$1:$ZZ$1, 0))</f>
        <v/>
      </c>
      <c r="C2565">
        <f>INDEX(resultados!$A$2:$ZZ$2614, 2559, MATCH($B$3, resultados!$A$1:$ZZ$1, 0))</f>
        <v/>
      </c>
    </row>
    <row r="2566">
      <c r="A2566">
        <f>INDEX(resultados!$A$2:$ZZ$2614, 2560, MATCH($B$1, resultados!$A$1:$ZZ$1, 0))</f>
        <v/>
      </c>
      <c r="B2566">
        <f>INDEX(resultados!$A$2:$ZZ$2614, 2560, MATCH($B$2, resultados!$A$1:$ZZ$1, 0))</f>
        <v/>
      </c>
      <c r="C2566">
        <f>INDEX(resultados!$A$2:$ZZ$2614, 2560, MATCH($B$3, resultados!$A$1:$ZZ$1, 0))</f>
        <v/>
      </c>
    </row>
    <row r="2567">
      <c r="A2567">
        <f>INDEX(resultados!$A$2:$ZZ$2614, 2561, MATCH($B$1, resultados!$A$1:$ZZ$1, 0))</f>
        <v/>
      </c>
      <c r="B2567">
        <f>INDEX(resultados!$A$2:$ZZ$2614, 2561, MATCH($B$2, resultados!$A$1:$ZZ$1, 0))</f>
        <v/>
      </c>
      <c r="C2567">
        <f>INDEX(resultados!$A$2:$ZZ$2614, 2561, MATCH($B$3, resultados!$A$1:$ZZ$1, 0))</f>
        <v/>
      </c>
    </row>
    <row r="2568">
      <c r="A2568">
        <f>INDEX(resultados!$A$2:$ZZ$2614, 2562, MATCH($B$1, resultados!$A$1:$ZZ$1, 0))</f>
        <v/>
      </c>
      <c r="B2568">
        <f>INDEX(resultados!$A$2:$ZZ$2614, 2562, MATCH($B$2, resultados!$A$1:$ZZ$1, 0))</f>
        <v/>
      </c>
      <c r="C2568">
        <f>INDEX(resultados!$A$2:$ZZ$2614, 2562, MATCH($B$3, resultados!$A$1:$ZZ$1, 0))</f>
        <v/>
      </c>
    </row>
    <row r="2569">
      <c r="A2569">
        <f>INDEX(resultados!$A$2:$ZZ$2614, 2563, MATCH($B$1, resultados!$A$1:$ZZ$1, 0))</f>
        <v/>
      </c>
      <c r="B2569">
        <f>INDEX(resultados!$A$2:$ZZ$2614, 2563, MATCH($B$2, resultados!$A$1:$ZZ$1, 0))</f>
        <v/>
      </c>
      <c r="C2569">
        <f>INDEX(resultados!$A$2:$ZZ$2614, 2563, MATCH($B$3, resultados!$A$1:$ZZ$1, 0))</f>
        <v/>
      </c>
    </row>
    <row r="2570">
      <c r="A2570">
        <f>INDEX(resultados!$A$2:$ZZ$2614, 2564, MATCH($B$1, resultados!$A$1:$ZZ$1, 0))</f>
        <v/>
      </c>
      <c r="B2570">
        <f>INDEX(resultados!$A$2:$ZZ$2614, 2564, MATCH($B$2, resultados!$A$1:$ZZ$1, 0))</f>
        <v/>
      </c>
      <c r="C2570">
        <f>INDEX(resultados!$A$2:$ZZ$2614, 2564, MATCH($B$3, resultados!$A$1:$ZZ$1, 0))</f>
        <v/>
      </c>
    </row>
    <row r="2571">
      <c r="A2571">
        <f>INDEX(resultados!$A$2:$ZZ$2614, 2565, MATCH($B$1, resultados!$A$1:$ZZ$1, 0))</f>
        <v/>
      </c>
      <c r="B2571">
        <f>INDEX(resultados!$A$2:$ZZ$2614, 2565, MATCH($B$2, resultados!$A$1:$ZZ$1, 0))</f>
        <v/>
      </c>
      <c r="C2571">
        <f>INDEX(resultados!$A$2:$ZZ$2614, 2565, MATCH($B$3, resultados!$A$1:$ZZ$1, 0))</f>
        <v/>
      </c>
    </row>
    <row r="2572">
      <c r="A2572">
        <f>INDEX(resultados!$A$2:$ZZ$2614, 2566, MATCH($B$1, resultados!$A$1:$ZZ$1, 0))</f>
        <v/>
      </c>
      <c r="B2572">
        <f>INDEX(resultados!$A$2:$ZZ$2614, 2566, MATCH($B$2, resultados!$A$1:$ZZ$1, 0))</f>
        <v/>
      </c>
      <c r="C2572">
        <f>INDEX(resultados!$A$2:$ZZ$2614, 2566, MATCH($B$3, resultados!$A$1:$ZZ$1, 0))</f>
        <v/>
      </c>
    </row>
    <row r="2573">
      <c r="A2573">
        <f>INDEX(resultados!$A$2:$ZZ$2614, 2567, MATCH($B$1, resultados!$A$1:$ZZ$1, 0))</f>
        <v/>
      </c>
      <c r="B2573">
        <f>INDEX(resultados!$A$2:$ZZ$2614, 2567, MATCH($B$2, resultados!$A$1:$ZZ$1, 0))</f>
        <v/>
      </c>
      <c r="C2573">
        <f>INDEX(resultados!$A$2:$ZZ$2614, 2567, MATCH($B$3, resultados!$A$1:$ZZ$1, 0))</f>
        <v/>
      </c>
    </row>
    <row r="2574">
      <c r="A2574">
        <f>INDEX(resultados!$A$2:$ZZ$2614, 2568, MATCH($B$1, resultados!$A$1:$ZZ$1, 0))</f>
        <v/>
      </c>
      <c r="B2574">
        <f>INDEX(resultados!$A$2:$ZZ$2614, 2568, MATCH($B$2, resultados!$A$1:$ZZ$1, 0))</f>
        <v/>
      </c>
      <c r="C2574">
        <f>INDEX(resultados!$A$2:$ZZ$2614, 2568, MATCH($B$3, resultados!$A$1:$ZZ$1, 0))</f>
        <v/>
      </c>
    </row>
    <row r="2575">
      <c r="A2575">
        <f>INDEX(resultados!$A$2:$ZZ$2614, 2569, MATCH($B$1, resultados!$A$1:$ZZ$1, 0))</f>
        <v/>
      </c>
      <c r="B2575">
        <f>INDEX(resultados!$A$2:$ZZ$2614, 2569, MATCH($B$2, resultados!$A$1:$ZZ$1, 0))</f>
        <v/>
      </c>
      <c r="C2575">
        <f>INDEX(resultados!$A$2:$ZZ$2614, 2569, MATCH($B$3, resultados!$A$1:$ZZ$1, 0))</f>
        <v/>
      </c>
    </row>
    <row r="2576">
      <c r="A2576">
        <f>INDEX(resultados!$A$2:$ZZ$2614, 2570, MATCH($B$1, resultados!$A$1:$ZZ$1, 0))</f>
        <v/>
      </c>
      <c r="B2576">
        <f>INDEX(resultados!$A$2:$ZZ$2614, 2570, MATCH($B$2, resultados!$A$1:$ZZ$1, 0))</f>
        <v/>
      </c>
      <c r="C2576">
        <f>INDEX(resultados!$A$2:$ZZ$2614, 2570, MATCH($B$3, resultados!$A$1:$ZZ$1, 0))</f>
        <v/>
      </c>
    </row>
    <row r="2577">
      <c r="A2577">
        <f>INDEX(resultados!$A$2:$ZZ$2614, 2571, MATCH($B$1, resultados!$A$1:$ZZ$1, 0))</f>
        <v/>
      </c>
      <c r="B2577">
        <f>INDEX(resultados!$A$2:$ZZ$2614, 2571, MATCH($B$2, resultados!$A$1:$ZZ$1, 0))</f>
        <v/>
      </c>
      <c r="C2577">
        <f>INDEX(resultados!$A$2:$ZZ$2614, 2571, MATCH($B$3, resultados!$A$1:$ZZ$1, 0))</f>
        <v/>
      </c>
    </row>
    <row r="2578">
      <c r="A2578">
        <f>INDEX(resultados!$A$2:$ZZ$2614, 2572, MATCH($B$1, resultados!$A$1:$ZZ$1, 0))</f>
        <v/>
      </c>
      <c r="B2578">
        <f>INDEX(resultados!$A$2:$ZZ$2614, 2572, MATCH($B$2, resultados!$A$1:$ZZ$1, 0))</f>
        <v/>
      </c>
      <c r="C2578">
        <f>INDEX(resultados!$A$2:$ZZ$2614, 2572, MATCH($B$3, resultados!$A$1:$ZZ$1, 0))</f>
        <v/>
      </c>
    </row>
    <row r="2579">
      <c r="A2579">
        <f>INDEX(resultados!$A$2:$ZZ$2614, 2573, MATCH($B$1, resultados!$A$1:$ZZ$1, 0))</f>
        <v/>
      </c>
      <c r="B2579">
        <f>INDEX(resultados!$A$2:$ZZ$2614, 2573, MATCH($B$2, resultados!$A$1:$ZZ$1, 0))</f>
        <v/>
      </c>
      <c r="C2579">
        <f>INDEX(resultados!$A$2:$ZZ$2614, 2573, MATCH($B$3, resultados!$A$1:$ZZ$1, 0))</f>
        <v/>
      </c>
    </row>
    <row r="2580">
      <c r="A2580">
        <f>INDEX(resultados!$A$2:$ZZ$2614, 2574, MATCH($B$1, resultados!$A$1:$ZZ$1, 0))</f>
        <v/>
      </c>
      <c r="B2580">
        <f>INDEX(resultados!$A$2:$ZZ$2614, 2574, MATCH($B$2, resultados!$A$1:$ZZ$1, 0))</f>
        <v/>
      </c>
      <c r="C2580">
        <f>INDEX(resultados!$A$2:$ZZ$2614, 2574, MATCH($B$3, resultados!$A$1:$ZZ$1, 0))</f>
        <v/>
      </c>
    </row>
    <row r="2581">
      <c r="A2581">
        <f>INDEX(resultados!$A$2:$ZZ$2614, 2575, MATCH($B$1, resultados!$A$1:$ZZ$1, 0))</f>
        <v/>
      </c>
      <c r="B2581">
        <f>INDEX(resultados!$A$2:$ZZ$2614, 2575, MATCH($B$2, resultados!$A$1:$ZZ$1, 0))</f>
        <v/>
      </c>
      <c r="C2581">
        <f>INDEX(resultados!$A$2:$ZZ$2614, 2575, MATCH($B$3, resultados!$A$1:$ZZ$1, 0))</f>
        <v/>
      </c>
    </row>
    <row r="2582">
      <c r="A2582">
        <f>INDEX(resultados!$A$2:$ZZ$2614, 2576, MATCH($B$1, resultados!$A$1:$ZZ$1, 0))</f>
        <v/>
      </c>
      <c r="B2582">
        <f>INDEX(resultados!$A$2:$ZZ$2614, 2576, MATCH($B$2, resultados!$A$1:$ZZ$1, 0))</f>
        <v/>
      </c>
      <c r="C2582">
        <f>INDEX(resultados!$A$2:$ZZ$2614, 2576, MATCH($B$3, resultados!$A$1:$ZZ$1, 0))</f>
        <v/>
      </c>
    </row>
    <row r="2583">
      <c r="A2583">
        <f>INDEX(resultados!$A$2:$ZZ$2614, 2577, MATCH($B$1, resultados!$A$1:$ZZ$1, 0))</f>
        <v/>
      </c>
      <c r="B2583">
        <f>INDEX(resultados!$A$2:$ZZ$2614, 2577, MATCH($B$2, resultados!$A$1:$ZZ$1, 0))</f>
        <v/>
      </c>
      <c r="C2583">
        <f>INDEX(resultados!$A$2:$ZZ$2614, 2577, MATCH($B$3, resultados!$A$1:$ZZ$1, 0))</f>
        <v/>
      </c>
    </row>
    <row r="2584">
      <c r="A2584">
        <f>INDEX(resultados!$A$2:$ZZ$2614, 2578, MATCH($B$1, resultados!$A$1:$ZZ$1, 0))</f>
        <v/>
      </c>
      <c r="B2584">
        <f>INDEX(resultados!$A$2:$ZZ$2614, 2578, MATCH($B$2, resultados!$A$1:$ZZ$1, 0))</f>
        <v/>
      </c>
      <c r="C2584">
        <f>INDEX(resultados!$A$2:$ZZ$2614, 2578, MATCH($B$3, resultados!$A$1:$ZZ$1, 0))</f>
        <v/>
      </c>
    </row>
    <row r="2585">
      <c r="A2585">
        <f>INDEX(resultados!$A$2:$ZZ$2614, 2579, MATCH($B$1, resultados!$A$1:$ZZ$1, 0))</f>
        <v/>
      </c>
      <c r="B2585">
        <f>INDEX(resultados!$A$2:$ZZ$2614, 2579, MATCH($B$2, resultados!$A$1:$ZZ$1, 0))</f>
        <v/>
      </c>
      <c r="C2585">
        <f>INDEX(resultados!$A$2:$ZZ$2614, 2579, MATCH($B$3, resultados!$A$1:$ZZ$1, 0))</f>
        <v/>
      </c>
    </row>
    <row r="2586">
      <c r="A2586">
        <f>INDEX(resultados!$A$2:$ZZ$2614, 2580, MATCH($B$1, resultados!$A$1:$ZZ$1, 0))</f>
        <v/>
      </c>
      <c r="B2586">
        <f>INDEX(resultados!$A$2:$ZZ$2614, 2580, MATCH($B$2, resultados!$A$1:$ZZ$1, 0))</f>
        <v/>
      </c>
      <c r="C2586">
        <f>INDEX(resultados!$A$2:$ZZ$2614, 2580, MATCH($B$3, resultados!$A$1:$ZZ$1, 0))</f>
        <v/>
      </c>
    </row>
    <row r="2587">
      <c r="A2587">
        <f>INDEX(resultados!$A$2:$ZZ$2614, 2581, MATCH($B$1, resultados!$A$1:$ZZ$1, 0))</f>
        <v/>
      </c>
      <c r="B2587">
        <f>INDEX(resultados!$A$2:$ZZ$2614, 2581, MATCH($B$2, resultados!$A$1:$ZZ$1, 0))</f>
        <v/>
      </c>
      <c r="C2587">
        <f>INDEX(resultados!$A$2:$ZZ$2614, 2581, MATCH($B$3, resultados!$A$1:$ZZ$1, 0))</f>
        <v/>
      </c>
    </row>
    <row r="2588">
      <c r="A2588">
        <f>INDEX(resultados!$A$2:$ZZ$2614, 2582, MATCH($B$1, resultados!$A$1:$ZZ$1, 0))</f>
        <v/>
      </c>
      <c r="B2588">
        <f>INDEX(resultados!$A$2:$ZZ$2614, 2582, MATCH($B$2, resultados!$A$1:$ZZ$1, 0))</f>
        <v/>
      </c>
      <c r="C2588">
        <f>INDEX(resultados!$A$2:$ZZ$2614, 2582, MATCH($B$3, resultados!$A$1:$ZZ$1, 0))</f>
        <v/>
      </c>
    </row>
    <row r="2589">
      <c r="A2589">
        <f>INDEX(resultados!$A$2:$ZZ$2614, 2583, MATCH($B$1, resultados!$A$1:$ZZ$1, 0))</f>
        <v/>
      </c>
      <c r="B2589">
        <f>INDEX(resultados!$A$2:$ZZ$2614, 2583, MATCH($B$2, resultados!$A$1:$ZZ$1, 0))</f>
        <v/>
      </c>
      <c r="C2589">
        <f>INDEX(resultados!$A$2:$ZZ$2614, 2583, MATCH($B$3, resultados!$A$1:$ZZ$1, 0))</f>
        <v/>
      </c>
    </row>
    <row r="2590">
      <c r="A2590">
        <f>INDEX(resultados!$A$2:$ZZ$2614, 2584, MATCH($B$1, resultados!$A$1:$ZZ$1, 0))</f>
        <v/>
      </c>
      <c r="B2590">
        <f>INDEX(resultados!$A$2:$ZZ$2614, 2584, MATCH($B$2, resultados!$A$1:$ZZ$1, 0))</f>
        <v/>
      </c>
      <c r="C2590">
        <f>INDEX(resultados!$A$2:$ZZ$2614, 2584, MATCH($B$3, resultados!$A$1:$ZZ$1, 0))</f>
        <v/>
      </c>
    </row>
    <row r="2591">
      <c r="A2591">
        <f>INDEX(resultados!$A$2:$ZZ$2614, 2585, MATCH($B$1, resultados!$A$1:$ZZ$1, 0))</f>
        <v/>
      </c>
      <c r="B2591">
        <f>INDEX(resultados!$A$2:$ZZ$2614, 2585, MATCH($B$2, resultados!$A$1:$ZZ$1, 0))</f>
        <v/>
      </c>
      <c r="C2591">
        <f>INDEX(resultados!$A$2:$ZZ$2614, 2585, MATCH($B$3, resultados!$A$1:$ZZ$1, 0))</f>
        <v/>
      </c>
    </row>
    <row r="2592">
      <c r="A2592">
        <f>INDEX(resultados!$A$2:$ZZ$2614, 2586, MATCH($B$1, resultados!$A$1:$ZZ$1, 0))</f>
        <v/>
      </c>
      <c r="B2592">
        <f>INDEX(resultados!$A$2:$ZZ$2614, 2586, MATCH($B$2, resultados!$A$1:$ZZ$1, 0))</f>
        <v/>
      </c>
      <c r="C2592">
        <f>INDEX(resultados!$A$2:$ZZ$2614, 2586, MATCH($B$3, resultados!$A$1:$ZZ$1, 0))</f>
        <v/>
      </c>
    </row>
    <row r="2593">
      <c r="A2593">
        <f>INDEX(resultados!$A$2:$ZZ$2614, 2587, MATCH($B$1, resultados!$A$1:$ZZ$1, 0))</f>
        <v/>
      </c>
      <c r="B2593">
        <f>INDEX(resultados!$A$2:$ZZ$2614, 2587, MATCH($B$2, resultados!$A$1:$ZZ$1, 0))</f>
        <v/>
      </c>
      <c r="C2593">
        <f>INDEX(resultados!$A$2:$ZZ$2614, 2587, MATCH($B$3, resultados!$A$1:$ZZ$1, 0))</f>
        <v/>
      </c>
    </row>
    <row r="2594">
      <c r="A2594">
        <f>INDEX(resultados!$A$2:$ZZ$2614, 2588, MATCH($B$1, resultados!$A$1:$ZZ$1, 0))</f>
        <v/>
      </c>
      <c r="B2594">
        <f>INDEX(resultados!$A$2:$ZZ$2614, 2588, MATCH($B$2, resultados!$A$1:$ZZ$1, 0))</f>
        <v/>
      </c>
      <c r="C2594">
        <f>INDEX(resultados!$A$2:$ZZ$2614, 2588, MATCH($B$3, resultados!$A$1:$ZZ$1, 0))</f>
        <v/>
      </c>
    </row>
    <row r="2595">
      <c r="A2595">
        <f>INDEX(resultados!$A$2:$ZZ$2614, 2589, MATCH($B$1, resultados!$A$1:$ZZ$1, 0))</f>
        <v/>
      </c>
      <c r="B2595">
        <f>INDEX(resultados!$A$2:$ZZ$2614, 2589, MATCH($B$2, resultados!$A$1:$ZZ$1, 0))</f>
        <v/>
      </c>
      <c r="C2595">
        <f>INDEX(resultados!$A$2:$ZZ$2614, 2589, MATCH($B$3, resultados!$A$1:$ZZ$1, 0))</f>
        <v/>
      </c>
    </row>
    <row r="2596">
      <c r="A2596">
        <f>INDEX(resultados!$A$2:$ZZ$2614, 2590, MATCH($B$1, resultados!$A$1:$ZZ$1, 0))</f>
        <v/>
      </c>
      <c r="B2596">
        <f>INDEX(resultados!$A$2:$ZZ$2614, 2590, MATCH($B$2, resultados!$A$1:$ZZ$1, 0))</f>
        <v/>
      </c>
      <c r="C2596">
        <f>INDEX(resultados!$A$2:$ZZ$2614, 2590, MATCH($B$3, resultados!$A$1:$ZZ$1, 0))</f>
        <v/>
      </c>
    </row>
    <row r="2597">
      <c r="A2597">
        <f>INDEX(resultados!$A$2:$ZZ$2614, 2591, MATCH($B$1, resultados!$A$1:$ZZ$1, 0))</f>
        <v/>
      </c>
      <c r="B2597">
        <f>INDEX(resultados!$A$2:$ZZ$2614, 2591, MATCH($B$2, resultados!$A$1:$ZZ$1, 0))</f>
        <v/>
      </c>
      <c r="C2597">
        <f>INDEX(resultados!$A$2:$ZZ$2614, 2591, MATCH($B$3, resultados!$A$1:$ZZ$1, 0))</f>
        <v/>
      </c>
    </row>
    <row r="2598">
      <c r="A2598">
        <f>INDEX(resultados!$A$2:$ZZ$2614, 2592, MATCH($B$1, resultados!$A$1:$ZZ$1, 0))</f>
        <v/>
      </c>
      <c r="B2598">
        <f>INDEX(resultados!$A$2:$ZZ$2614, 2592, MATCH($B$2, resultados!$A$1:$ZZ$1, 0))</f>
        <v/>
      </c>
      <c r="C2598">
        <f>INDEX(resultados!$A$2:$ZZ$2614, 2592, MATCH($B$3, resultados!$A$1:$ZZ$1, 0))</f>
        <v/>
      </c>
    </row>
    <row r="2599">
      <c r="A2599">
        <f>INDEX(resultados!$A$2:$ZZ$2614, 2593, MATCH($B$1, resultados!$A$1:$ZZ$1, 0))</f>
        <v/>
      </c>
      <c r="B2599">
        <f>INDEX(resultados!$A$2:$ZZ$2614, 2593, MATCH($B$2, resultados!$A$1:$ZZ$1, 0))</f>
        <v/>
      </c>
      <c r="C2599">
        <f>INDEX(resultados!$A$2:$ZZ$2614, 2593, MATCH($B$3, resultados!$A$1:$ZZ$1, 0))</f>
        <v/>
      </c>
    </row>
    <row r="2600">
      <c r="A2600">
        <f>INDEX(resultados!$A$2:$ZZ$2614, 2594, MATCH($B$1, resultados!$A$1:$ZZ$1, 0))</f>
        <v/>
      </c>
      <c r="B2600">
        <f>INDEX(resultados!$A$2:$ZZ$2614, 2594, MATCH($B$2, resultados!$A$1:$ZZ$1, 0))</f>
        <v/>
      </c>
      <c r="C2600">
        <f>INDEX(resultados!$A$2:$ZZ$2614, 2594, MATCH($B$3, resultados!$A$1:$ZZ$1, 0))</f>
        <v/>
      </c>
    </row>
    <row r="2601">
      <c r="A2601">
        <f>INDEX(resultados!$A$2:$ZZ$2614, 2595, MATCH($B$1, resultados!$A$1:$ZZ$1, 0))</f>
        <v/>
      </c>
      <c r="B2601">
        <f>INDEX(resultados!$A$2:$ZZ$2614, 2595, MATCH($B$2, resultados!$A$1:$ZZ$1, 0))</f>
        <v/>
      </c>
      <c r="C2601">
        <f>INDEX(resultados!$A$2:$ZZ$2614, 2595, MATCH($B$3, resultados!$A$1:$ZZ$1, 0))</f>
        <v/>
      </c>
    </row>
    <row r="2602">
      <c r="A2602">
        <f>INDEX(resultados!$A$2:$ZZ$2614, 2596, MATCH($B$1, resultados!$A$1:$ZZ$1, 0))</f>
        <v/>
      </c>
      <c r="B2602">
        <f>INDEX(resultados!$A$2:$ZZ$2614, 2596, MATCH($B$2, resultados!$A$1:$ZZ$1, 0))</f>
        <v/>
      </c>
      <c r="C2602">
        <f>INDEX(resultados!$A$2:$ZZ$2614, 2596, MATCH($B$3, resultados!$A$1:$ZZ$1, 0))</f>
        <v/>
      </c>
    </row>
    <row r="2603">
      <c r="A2603">
        <f>INDEX(resultados!$A$2:$ZZ$2614, 2597, MATCH($B$1, resultados!$A$1:$ZZ$1, 0))</f>
        <v/>
      </c>
      <c r="B2603">
        <f>INDEX(resultados!$A$2:$ZZ$2614, 2597, MATCH($B$2, resultados!$A$1:$ZZ$1, 0))</f>
        <v/>
      </c>
      <c r="C2603">
        <f>INDEX(resultados!$A$2:$ZZ$2614, 2597, MATCH($B$3, resultados!$A$1:$ZZ$1, 0))</f>
        <v/>
      </c>
    </row>
    <row r="2604">
      <c r="A2604">
        <f>INDEX(resultados!$A$2:$ZZ$2614, 2598, MATCH($B$1, resultados!$A$1:$ZZ$1, 0))</f>
        <v/>
      </c>
      <c r="B2604">
        <f>INDEX(resultados!$A$2:$ZZ$2614, 2598, MATCH($B$2, resultados!$A$1:$ZZ$1, 0))</f>
        <v/>
      </c>
      <c r="C2604">
        <f>INDEX(resultados!$A$2:$ZZ$2614, 2598, MATCH($B$3, resultados!$A$1:$ZZ$1, 0))</f>
        <v/>
      </c>
    </row>
    <row r="2605">
      <c r="A2605">
        <f>INDEX(resultados!$A$2:$ZZ$2614, 2599, MATCH($B$1, resultados!$A$1:$ZZ$1, 0))</f>
        <v/>
      </c>
      <c r="B2605">
        <f>INDEX(resultados!$A$2:$ZZ$2614, 2599, MATCH($B$2, resultados!$A$1:$ZZ$1, 0))</f>
        <v/>
      </c>
      <c r="C2605">
        <f>INDEX(resultados!$A$2:$ZZ$2614, 2599, MATCH($B$3, resultados!$A$1:$ZZ$1, 0))</f>
        <v/>
      </c>
    </row>
    <row r="2606">
      <c r="A2606">
        <f>INDEX(resultados!$A$2:$ZZ$2614, 2600, MATCH($B$1, resultados!$A$1:$ZZ$1, 0))</f>
        <v/>
      </c>
      <c r="B2606">
        <f>INDEX(resultados!$A$2:$ZZ$2614, 2600, MATCH($B$2, resultados!$A$1:$ZZ$1, 0))</f>
        <v/>
      </c>
      <c r="C2606">
        <f>INDEX(resultados!$A$2:$ZZ$2614, 2600, MATCH($B$3, resultados!$A$1:$ZZ$1, 0))</f>
        <v/>
      </c>
    </row>
    <row r="2607">
      <c r="A2607">
        <f>INDEX(resultados!$A$2:$ZZ$2614, 2601, MATCH($B$1, resultados!$A$1:$ZZ$1, 0))</f>
        <v/>
      </c>
      <c r="B2607">
        <f>INDEX(resultados!$A$2:$ZZ$2614, 2601, MATCH($B$2, resultados!$A$1:$ZZ$1, 0))</f>
        <v/>
      </c>
      <c r="C2607">
        <f>INDEX(resultados!$A$2:$ZZ$2614, 2601, MATCH($B$3, resultados!$A$1:$ZZ$1, 0))</f>
        <v/>
      </c>
    </row>
    <row r="2608">
      <c r="A2608">
        <f>INDEX(resultados!$A$2:$ZZ$2614, 2602, MATCH($B$1, resultados!$A$1:$ZZ$1, 0))</f>
        <v/>
      </c>
      <c r="B2608">
        <f>INDEX(resultados!$A$2:$ZZ$2614, 2602, MATCH($B$2, resultados!$A$1:$ZZ$1, 0))</f>
        <v/>
      </c>
      <c r="C2608">
        <f>INDEX(resultados!$A$2:$ZZ$2614, 2602, MATCH($B$3, resultados!$A$1:$ZZ$1, 0))</f>
        <v/>
      </c>
    </row>
    <row r="2609">
      <c r="A2609">
        <f>INDEX(resultados!$A$2:$ZZ$2614, 2603, MATCH($B$1, resultados!$A$1:$ZZ$1, 0))</f>
        <v/>
      </c>
      <c r="B2609">
        <f>INDEX(resultados!$A$2:$ZZ$2614, 2603, MATCH($B$2, resultados!$A$1:$ZZ$1, 0))</f>
        <v/>
      </c>
      <c r="C2609">
        <f>INDEX(resultados!$A$2:$ZZ$2614, 2603, MATCH($B$3, resultados!$A$1:$ZZ$1, 0))</f>
        <v/>
      </c>
    </row>
    <row r="2610">
      <c r="A2610">
        <f>INDEX(resultados!$A$2:$ZZ$2614, 2604, MATCH($B$1, resultados!$A$1:$ZZ$1, 0))</f>
        <v/>
      </c>
      <c r="B2610">
        <f>INDEX(resultados!$A$2:$ZZ$2614, 2604, MATCH($B$2, resultados!$A$1:$ZZ$1, 0))</f>
        <v/>
      </c>
      <c r="C2610">
        <f>INDEX(resultados!$A$2:$ZZ$2614, 2604, MATCH($B$3, resultados!$A$1:$ZZ$1, 0))</f>
        <v/>
      </c>
    </row>
    <row r="2611">
      <c r="A2611">
        <f>INDEX(resultados!$A$2:$ZZ$2614, 2605, MATCH($B$1, resultados!$A$1:$ZZ$1, 0))</f>
        <v/>
      </c>
      <c r="B2611">
        <f>INDEX(resultados!$A$2:$ZZ$2614, 2605, MATCH($B$2, resultados!$A$1:$ZZ$1, 0))</f>
        <v/>
      </c>
      <c r="C2611">
        <f>INDEX(resultados!$A$2:$ZZ$2614, 2605, MATCH($B$3, resultados!$A$1:$ZZ$1, 0))</f>
        <v/>
      </c>
    </row>
    <row r="2612">
      <c r="A2612">
        <f>INDEX(resultados!$A$2:$ZZ$2614, 2606, MATCH($B$1, resultados!$A$1:$ZZ$1, 0))</f>
        <v/>
      </c>
      <c r="B2612">
        <f>INDEX(resultados!$A$2:$ZZ$2614, 2606, MATCH($B$2, resultados!$A$1:$ZZ$1, 0))</f>
        <v/>
      </c>
      <c r="C2612">
        <f>INDEX(resultados!$A$2:$ZZ$2614, 2606, MATCH($B$3, resultados!$A$1:$ZZ$1, 0))</f>
        <v/>
      </c>
    </row>
    <row r="2613">
      <c r="A2613">
        <f>INDEX(resultados!$A$2:$ZZ$2614, 2607, MATCH($B$1, resultados!$A$1:$ZZ$1, 0))</f>
        <v/>
      </c>
      <c r="B2613">
        <f>INDEX(resultados!$A$2:$ZZ$2614, 2607, MATCH($B$2, resultados!$A$1:$ZZ$1, 0))</f>
        <v/>
      </c>
      <c r="C2613">
        <f>INDEX(resultados!$A$2:$ZZ$2614, 2607, MATCH($B$3, resultados!$A$1:$ZZ$1, 0))</f>
        <v/>
      </c>
    </row>
    <row r="2614">
      <c r="A2614">
        <f>INDEX(resultados!$A$2:$ZZ$2614, 2608, MATCH($B$1, resultados!$A$1:$ZZ$1, 0))</f>
        <v/>
      </c>
      <c r="B2614">
        <f>INDEX(resultados!$A$2:$ZZ$2614, 2608, MATCH($B$2, resultados!$A$1:$ZZ$1, 0))</f>
        <v/>
      </c>
      <c r="C2614">
        <f>INDEX(resultados!$A$2:$ZZ$2614, 2608, MATCH($B$3, resultados!$A$1:$ZZ$1, 0))</f>
        <v/>
      </c>
    </row>
    <row r="2615">
      <c r="A2615">
        <f>INDEX(resultados!$A$2:$ZZ$2614, 2609, MATCH($B$1, resultados!$A$1:$ZZ$1, 0))</f>
        <v/>
      </c>
      <c r="B2615">
        <f>INDEX(resultados!$A$2:$ZZ$2614, 2609, MATCH($B$2, resultados!$A$1:$ZZ$1, 0))</f>
        <v/>
      </c>
      <c r="C2615">
        <f>INDEX(resultados!$A$2:$ZZ$2614, 2609, MATCH($B$3, resultados!$A$1:$ZZ$1, 0))</f>
        <v/>
      </c>
    </row>
    <row r="2616">
      <c r="A2616">
        <f>INDEX(resultados!$A$2:$ZZ$2614, 2610, MATCH($B$1, resultados!$A$1:$ZZ$1, 0))</f>
        <v/>
      </c>
      <c r="B2616">
        <f>INDEX(resultados!$A$2:$ZZ$2614, 2610, MATCH($B$2, resultados!$A$1:$ZZ$1, 0))</f>
        <v/>
      </c>
      <c r="C2616">
        <f>INDEX(resultados!$A$2:$ZZ$2614, 2610, MATCH($B$3, resultados!$A$1:$ZZ$1, 0))</f>
        <v/>
      </c>
    </row>
    <row r="2617">
      <c r="A2617">
        <f>INDEX(resultados!$A$2:$ZZ$2614, 2611, MATCH($B$1, resultados!$A$1:$ZZ$1, 0))</f>
        <v/>
      </c>
      <c r="B2617">
        <f>INDEX(resultados!$A$2:$ZZ$2614, 2611, MATCH($B$2, resultados!$A$1:$ZZ$1, 0))</f>
        <v/>
      </c>
      <c r="C2617">
        <f>INDEX(resultados!$A$2:$ZZ$2614, 2611, MATCH($B$3, resultados!$A$1:$ZZ$1, 0))</f>
        <v/>
      </c>
    </row>
    <row r="2618">
      <c r="A2618">
        <f>INDEX(resultados!$A$2:$ZZ$2614, 2612, MATCH($B$1, resultados!$A$1:$ZZ$1, 0))</f>
        <v/>
      </c>
      <c r="B2618">
        <f>INDEX(resultados!$A$2:$ZZ$2614, 2612, MATCH($B$2, resultados!$A$1:$ZZ$1, 0))</f>
        <v/>
      </c>
      <c r="C2618">
        <f>INDEX(resultados!$A$2:$ZZ$2614, 2612, MATCH($B$3, resultados!$A$1:$ZZ$1, 0))</f>
        <v/>
      </c>
    </row>
    <row r="2619">
      <c r="A2619">
        <f>INDEX(resultados!$A$2:$ZZ$2614, 2613, MATCH($B$1, resultados!$A$1:$ZZ$1, 0))</f>
        <v/>
      </c>
      <c r="B2619">
        <f>INDEX(resultados!$A$2:$ZZ$2614, 2613, MATCH($B$2, resultados!$A$1:$ZZ$1, 0))</f>
        <v/>
      </c>
      <c r="C2619">
        <f>INDEX(resultados!$A$2:$ZZ$2614, 2613,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2.2767</v>
      </c>
      <c r="E2" t="n">
        <v>43.92</v>
      </c>
      <c r="F2" t="n">
        <v>26.57</v>
      </c>
      <c r="G2" t="n">
        <v>5.16</v>
      </c>
      <c r="H2" t="n">
        <v>0.07000000000000001</v>
      </c>
      <c r="I2" t="n">
        <v>309</v>
      </c>
      <c r="J2" t="n">
        <v>242.64</v>
      </c>
      <c r="K2" t="n">
        <v>58.47</v>
      </c>
      <c r="L2" t="n">
        <v>1</v>
      </c>
      <c r="M2" t="n">
        <v>307</v>
      </c>
      <c r="N2" t="n">
        <v>58.17</v>
      </c>
      <c r="O2" t="n">
        <v>30160.1</v>
      </c>
      <c r="P2" t="n">
        <v>425.02</v>
      </c>
      <c r="Q2" t="n">
        <v>444.66</v>
      </c>
      <c r="R2" t="n">
        <v>365.14</v>
      </c>
      <c r="S2" t="n">
        <v>48.21</v>
      </c>
      <c r="T2" t="n">
        <v>151028.18</v>
      </c>
      <c r="U2" t="n">
        <v>0.13</v>
      </c>
      <c r="V2" t="n">
        <v>0.51</v>
      </c>
      <c r="W2" t="n">
        <v>0.66</v>
      </c>
      <c r="X2" t="n">
        <v>9.289999999999999</v>
      </c>
      <c r="Y2" t="n">
        <v>1</v>
      </c>
      <c r="Z2" t="n">
        <v>10</v>
      </c>
      <c r="AA2" t="n">
        <v>853.9621644334869</v>
      </c>
      <c r="AB2" t="n">
        <v>1168.428707529684</v>
      </c>
      <c r="AC2" t="n">
        <v>1056.915511583041</v>
      </c>
      <c r="AD2" t="n">
        <v>853962.1644334869</v>
      </c>
      <c r="AE2" t="n">
        <v>1168428.707529684</v>
      </c>
      <c r="AF2" t="n">
        <v>2.072461435394792e-06</v>
      </c>
      <c r="AG2" t="n">
        <v>12.70833333333333</v>
      </c>
      <c r="AH2" t="n">
        <v>1056915.511583041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2.7039</v>
      </c>
      <c r="E3" t="n">
        <v>36.98</v>
      </c>
      <c r="F3" t="n">
        <v>23.79</v>
      </c>
      <c r="G3" t="n">
        <v>6.46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</v>
      </c>
      <c r="Q3" t="n">
        <v>444.76</v>
      </c>
      <c r="R3" t="n">
        <v>273.57</v>
      </c>
      <c r="S3" t="n">
        <v>48.21</v>
      </c>
      <c r="T3" t="n">
        <v>105682.94</v>
      </c>
      <c r="U3" t="n">
        <v>0.18</v>
      </c>
      <c r="V3" t="n">
        <v>0.57</v>
      </c>
      <c r="W3" t="n">
        <v>0.52</v>
      </c>
      <c r="X3" t="n">
        <v>6.51</v>
      </c>
      <c r="Y3" t="n">
        <v>1</v>
      </c>
      <c r="Z3" t="n">
        <v>10</v>
      </c>
      <c r="AA3" t="n">
        <v>668.1033759523926</v>
      </c>
      <c r="AB3" t="n">
        <v>914.1285136187954</v>
      </c>
      <c r="AC3" t="n">
        <v>826.8853712664437</v>
      </c>
      <c r="AD3" t="n">
        <v>668103.3759523926</v>
      </c>
      <c r="AE3" t="n">
        <v>914128.5136187954</v>
      </c>
      <c r="AF3" t="n">
        <v>2.461338110055773e-06</v>
      </c>
      <c r="AG3" t="n">
        <v>10.70023148148148</v>
      </c>
      <c r="AH3" t="n">
        <v>826885.3712664437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3.0144</v>
      </c>
      <c r="E4" t="n">
        <v>33.17</v>
      </c>
      <c r="F4" t="n">
        <v>22.3</v>
      </c>
      <c r="G4" t="n">
        <v>7.78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355.74</v>
      </c>
      <c r="Q4" t="n">
        <v>444.71</v>
      </c>
      <c r="R4" t="n">
        <v>224.28</v>
      </c>
      <c r="S4" t="n">
        <v>48.21</v>
      </c>
      <c r="T4" t="n">
        <v>81283.09</v>
      </c>
      <c r="U4" t="n">
        <v>0.21</v>
      </c>
      <c r="V4" t="n">
        <v>0.61</v>
      </c>
      <c r="W4" t="n">
        <v>0.44</v>
      </c>
      <c r="X4" t="n">
        <v>5.01</v>
      </c>
      <c r="Y4" t="n">
        <v>1</v>
      </c>
      <c r="Z4" t="n">
        <v>10</v>
      </c>
      <c r="AA4" t="n">
        <v>570.6959770236274</v>
      </c>
      <c r="AB4" t="n">
        <v>780.8514130933074</v>
      </c>
      <c r="AC4" t="n">
        <v>706.3280501595228</v>
      </c>
      <c r="AD4" t="n">
        <v>570695.9770236274</v>
      </c>
      <c r="AE4" t="n">
        <v>780851.4130933074</v>
      </c>
      <c r="AF4" t="n">
        <v>2.743983726821303e-06</v>
      </c>
      <c r="AG4" t="n">
        <v>9.597800925925926</v>
      </c>
      <c r="AH4" t="n">
        <v>706328.0501595228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3.2409</v>
      </c>
      <c r="E5" t="n">
        <v>30.86</v>
      </c>
      <c r="F5" t="n">
        <v>21.39</v>
      </c>
      <c r="G5" t="n">
        <v>9.039999999999999</v>
      </c>
      <c r="H5" t="n">
        <v>0.13</v>
      </c>
      <c r="I5" t="n">
        <v>142</v>
      </c>
      <c r="J5" t="n">
        <v>243.96</v>
      </c>
      <c r="K5" t="n">
        <v>58.47</v>
      </c>
      <c r="L5" t="n">
        <v>1.75</v>
      </c>
      <c r="M5" t="n">
        <v>140</v>
      </c>
      <c r="N5" t="n">
        <v>58.74</v>
      </c>
      <c r="O5" t="n">
        <v>30323.01</v>
      </c>
      <c r="P5" t="n">
        <v>341.04</v>
      </c>
      <c r="Q5" t="n">
        <v>444.58</v>
      </c>
      <c r="R5" t="n">
        <v>195.2</v>
      </c>
      <c r="S5" t="n">
        <v>48.21</v>
      </c>
      <c r="T5" t="n">
        <v>66892.81</v>
      </c>
      <c r="U5" t="n">
        <v>0.25</v>
      </c>
      <c r="V5" t="n">
        <v>0.64</v>
      </c>
      <c r="W5" t="n">
        <v>0.38</v>
      </c>
      <c r="X5" t="n">
        <v>4.11</v>
      </c>
      <c r="Y5" t="n">
        <v>1</v>
      </c>
      <c r="Z5" t="n">
        <v>10</v>
      </c>
      <c r="AA5" t="n">
        <v>516.9170172293959</v>
      </c>
      <c r="AB5" t="n">
        <v>707.2686677425806</v>
      </c>
      <c r="AC5" t="n">
        <v>639.7679387510377</v>
      </c>
      <c r="AD5" t="n">
        <v>516917.017229396</v>
      </c>
      <c r="AE5" t="n">
        <v>707268.6677425806</v>
      </c>
      <c r="AF5" t="n">
        <v>2.950164828906304e-06</v>
      </c>
      <c r="AG5" t="n">
        <v>8.929398148148149</v>
      </c>
      <c r="AH5" t="n">
        <v>639767.9387510377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3.4307</v>
      </c>
      <c r="E6" t="n">
        <v>29.15</v>
      </c>
      <c r="F6" t="n">
        <v>20.72</v>
      </c>
      <c r="G6" t="n">
        <v>10.36</v>
      </c>
      <c r="H6" t="n">
        <v>0.15</v>
      </c>
      <c r="I6" t="n">
        <v>120</v>
      </c>
      <c r="J6" t="n">
        <v>244.41</v>
      </c>
      <c r="K6" t="n">
        <v>58.47</v>
      </c>
      <c r="L6" t="n">
        <v>2</v>
      </c>
      <c r="M6" t="n">
        <v>118</v>
      </c>
      <c r="N6" t="n">
        <v>58.93</v>
      </c>
      <c r="O6" t="n">
        <v>30377.45</v>
      </c>
      <c r="P6" t="n">
        <v>330.11</v>
      </c>
      <c r="Q6" t="n">
        <v>444.63</v>
      </c>
      <c r="R6" t="n">
        <v>172.94</v>
      </c>
      <c r="S6" t="n">
        <v>48.21</v>
      </c>
      <c r="T6" t="n">
        <v>55875.09</v>
      </c>
      <c r="U6" t="n">
        <v>0.28</v>
      </c>
      <c r="V6" t="n">
        <v>0.66</v>
      </c>
      <c r="W6" t="n">
        <v>0.36</v>
      </c>
      <c r="X6" t="n">
        <v>3.45</v>
      </c>
      <c r="Y6" t="n">
        <v>1</v>
      </c>
      <c r="Z6" t="n">
        <v>10</v>
      </c>
      <c r="AA6" t="n">
        <v>475.4227236702484</v>
      </c>
      <c r="AB6" t="n">
        <v>650.4943446959205</v>
      </c>
      <c r="AC6" t="n">
        <v>588.4120774126879</v>
      </c>
      <c r="AD6" t="n">
        <v>475422.7236702484</v>
      </c>
      <c r="AE6" t="n">
        <v>650494.3446959205</v>
      </c>
      <c r="AF6" t="n">
        <v>3.122938220410644e-06</v>
      </c>
      <c r="AG6" t="n">
        <v>8.434606481481481</v>
      </c>
      <c r="AH6" t="n">
        <v>588412.0774126879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3.5864</v>
      </c>
      <c r="E7" t="n">
        <v>27.88</v>
      </c>
      <c r="F7" t="n">
        <v>20.22</v>
      </c>
      <c r="G7" t="n">
        <v>11.66</v>
      </c>
      <c r="H7" t="n">
        <v>0.16</v>
      </c>
      <c r="I7" t="n">
        <v>104</v>
      </c>
      <c r="J7" t="n">
        <v>244.85</v>
      </c>
      <c r="K7" t="n">
        <v>58.47</v>
      </c>
      <c r="L7" t="n">
        <v>2.25</v>
      </c>
      <c r="M7" t="n">
        <v>102</v>
      </c>
      <c r="N7" t="n">
        <v>59.12</v>
      </c>
      <c r="O7" t="n">
        <v>30431.96</v>
      </c>
      <c r="P7" t="n">
        <v>321.69</v>
      </c>
      <c r="Q7" t="n">
        <v>444.6</v>
      </c>
      <c r="R7" t="n">
        <v>156.28</v>
      </c>
      <c r="S7" t="n">
        <v>48.21</v>
      </c>
      <c r="T7" t="n">
        <v>47627.49</v>
      </c>
      <c r="U7" t="n">
        <v>0.31</v>
      </c>
      <c r="V7" t="n">
        <v>0.67</v>
      </c>
      <c r="W7" t="n">
        <v>0.33</v>
      </c>
      <c r="X7" t="n">
        <v>2.94</v>
      </c>
      <c r="Y7" t="n">
        <v>1</v>
      </c>
      <c r="Z7" t="n">
        <v>10</v>
      </c>
      <c r="AA7" t="n">
        <v>454.5958138903504</v>
      </c>
      <c r="AB7" t="n">
        <v>621.9980479166514</v>
      </c>
      <c r="AC7" t="n">
        <v>562.6354272032286</v>
      </c>
      <c r="AD7" t="n">
        <v>454595.8138903504</v>
      </c>
      <c r="AE7" t="n">
        <v>621998.0479166515</v>
      </c>
      <c r="AF7" t="n">
        <v>3.264670660122055e-06</v>
      </c>
      <c r="AG7" t="n">
        <v>8.06712962962963</v>
      </c>
      <c r="AH7" t="n">
        <v>562635.4272032286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3.7022</v>
      </c>
      <c r="E8" t="n">
        <v>27.01</v>
      </c>
      <c r="F8" t="n">
        <v>19.91</v>
      </c>
      <c r="G8" t="n">
        <v>12.98</v>
      </c>
      <c r="H8" t="n">
        <v>0.18</v>
      </c>
      <c r="I8" t="n">
        <v>92</v>
      </c>
      <c r="J8" t="n">
        <v>245.29</v>
      </c>
      <c r="K8" t="n">
        <v>58.47</v>
      </c>
      <c r="L8" t="n">
        <v>2.5</v>
      </c>
      <c r="M8" t="n">
        <v>90</v>
      </c>
      <c r="N8" t="n">
        <v>59.32</v>
      </c>
      <c r="O8" t="n">
        <v>30486.54</v>
      </c>
      <c r="P8" t="n">
        <v>316.57</v>
      </c>
      <c r="Q8" t="n">
        <v>444.64</v>
      </c>
      <c r="R8" t="n">
        <v>146.31</v>
      </c>
      <c r="S8" t="n">
        <v>48.21</v>
      </c>
      <c r="T8" t="n">
        <v>42700.52</v>
      </c>
      <c r="U8" t="n">
        <v>0.33</v>
      </c>
      <c r="V8" t="n">
        <v>0.6899999999999999</v>
      </c>
      <c r="W8" t="n">
        <v>0.31</v>
      </c>
      <c r="X8" t="n">
        <v>2.63</v>
      </c>
      <c r="Y8" t="n">
        <v>1</v>
      </c>
      <c r="Z8" t="n">
        <v>10</v>
      </c>
      <c r="AA8" t="n">
        <v>428.5300772033224</v>
      </c>
      <c r="AB8" t="n">
        <v>586.3337570423158</v>
      </c>
      <c r="AC8" t="n">
        <v>530.3748861947929</v>
      </c>
      <c r="AD8" t="n">
        <v>428530.0772033224</v>
      </c>
      <c r="AE8" t="n">
        <v>586333.7570423158</v>
      </c>
      <c r="AF8" t="n">
        <v>3.370082455360214e-06</v>
      </c>
      <c r="AG8" t="n">
        <v>7.815393518518519</v>
      </c>
      <c r="AH8" t="n">
        <v>530374.8861947929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3.8022</v>
      </c>
      <c r="E9" t="n">
        <v>26.3</v>
      </c>
      <c r="F9" t="n">
        <v>19.62</v>
      </c>
      <c r="G9" t="n">
        <v>14.19</v>
      </c>
      <c r="H9" t="n">
        <v>0.2</v>
      </c>
      <c r="I9" t="n">
        <v>83</v>
      </c>
      <c r="J9" t="n">
        <v>245.73</v>
      </c>
      <c r="K9" t="n">
        <v>58.47</v>
      </c>
      <c r="L9" t="n">
        <v>2.75</v>
      </c>
      <c r="M9" t="n">
        <v>81</v>
      </c>
      <c r="N9" t="n">
        <v>59.51</v>
      </c>
      <c r="O9" t="n">
        <v>30541.19</v>
      </c>
      <c r="P9" t="n">
        <v>311.73</v>
      </c>
      <c r="Q9" t="n">
        <v>444.63</v>
      </c>
      <c r="R9" t="n">
        <v>137.07</v>
      </c>
      <c r="S9" t="n">
        <v>48.21</v>
      </c>
      <c r="T9" t="n">
        <v>38126.23</v>
      </c>
      <c r="U9" t="n">
        <v>0.35</v>
      </c>
      <c r="V9" t="n">
        <v>0.7</v>
      </c>
      <c r="W9" t="n">
        <v>0.3</v>
      </c>
      <c r="X9" t="n">
        <v>2.35</v>
      </c>
      <c r="Y9" t="n">
        <v>1</v>
      </c>
      <c r="Z9" t="n">
        <v>10</v>
      </c>
      <c r="AA9" t="n">
        <v>417.2771455304995</v>
      </c>
      <c r="AB9" t="n">
        <v>570.9369994832515</v>
      </c>
      <c r="AC9" t="n">
        <v>516.4475735676807</v>
      </c>
      <c r="AD9" t="n">
        <v>417277.1455304995</v>
      </c>
      <c r="AE9" t="n">
        <v>570936.9994832515</v>
      </c>
      <c r="AF9" t="n">
        <v>3.461111639503703e-06</v>
      </c>
      <c r="AG9" t="n">
        <v>7.609953703703703</v>
      </c>
      <c r="AH9" t="n">
        <v>516447.5735676807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3.8929</v>
      </c>
      <c r="E10" t="n">
        <v>25.69</v>
      </c>
      <c r="F10" t="n">
        <v>19.39</v>
      </c>
      <c r="G10" t="n">
        <v>15.51</v>
      </c>
      <c r="H10" t="n">
        <v>0.22</v>
      </c>
      <c r="I10" t="n">
        <v>75</v>
      </c>
      <c r="J10" t="n">
        <v>246.18</v>
      </c>
      <c r="K10" t="n">
        <v>58.47</v>
      </c>
      <c r="L10" t="n">
        <v>3</v>
      </c>
      <c r="M10" t="n">
        <v>73</v>
      </c>
      <c r="N10" t="n">
        <v>59.7</v>
      </c>
      <c r="O10" t="n">
        <v>30595.91</v>
      </c>
      <c r="P10" t="n">
        <v>307.79</v>
      </c>
      <c r="Q10" t="n">
        <v>444.6</v>
      </c>
      <c r="R10" t="n">
        <v>129.24</v>
      </c>
      <c r="S10" t="n">
        <v>48.21</v>
      </c>
      <c r="T10" t="n">
        <v>34248.52</v>
      </c>
      <c r="U10" t="n">
        <v>0.37</v>
      </c>
      <c r="V10" t="n">
        <v>0.7</v>
      </c>
      <c r="W10" t="n">
        <v>0.29</v>
      </c>
      <c r="X10" t="n">
        <v>2.11</v>
      </c>
      <c r="Y10" t="n">
        <v>1</v>
      </c>
      <c r="Z10" t="n">
        <v>10</v>
      </c>
      <c r="AA10" t="n">
        <v>407.7862097073565</v>
      </c>
      <c r="AB10" t="n">
        <v>557.9510823794897</v>
      </c>
      <c r="AC10" t="n">
        <v>504.7010141664529</v>
      </c>
      <c r="AD10" t="n">
        <v>407786.2097073565</v>
      </c>
      <c r="AE10" t="n">
        <v>557951.0823794897</v>
      </c>
      <c r="AF10" t="n">
        <v>3.543675109521846e-06</v>
      </c>
      <c r="AG10" t="n">
        <v>7.433449074074075</v>
      </c>
      <c r="AH10" t="n">
        <v>504701.0141664529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3.9649</v>
      </c>
      <c r="E11" t="n">
        <v>25.22</v>
      </c>
      <c r="F11" t="n">
        <v>19.21</v>
      </c>
      <c r="G11" t="n">
        <v>16.7</v>
      </c>
      <c r="H11" t="n">
        <v>0.23</v>
      </c>
      <c r="I11" t="n">
        <v>69</v>
      </c>
      <c r="J11" t="n">
        <v>246.62</v>
      </c>
      <c r="K11" t="n">
        <v>58.47</v>
      </c>
      <c r="L11" t="n">
        <v>3.25</v>
      </c>
      <c r="M11" t="n">
        <v>67</v>
      </c>
      <c r="N11" t="n">
        <v>59.9</v>
      </c>
      <c r="O11" t="n">
        <v>30650.7</v>
      </c>
      <c r="P11" t="n">
        <v>304.63</v>
      </c>
      <c r="Q11" t="n">
        <v>444.59</v>
      </c>
      <c r="R11" t="n">
        <v>123.35</v>
      </c>
      <c r="S11" t="n">
        <v>48.21</v>
      </c>
      <c r="T11" t="n">
        <v>31337.39</v>
      </c>
      <c r="U11" t="n">
        <v>0.39</v>
      </c>
      <c r="V11" t="n">
        <v>0.71</v>
      </c>
      <c r="W11" t="n">
        <v>0.28</v>
      </c>
      <c r="X11" t="n">
        <v>1.93</v>
      </c>
      <c r="Y11" t="n">
        <v>1</v>
      </c>
      <c r="Z11" t="n">
        <v>10</v>
      </c>
      <c r="AA11" t="n">
        <v>400.6795419563891</v>
      </c>
      <c r="AB11" t="n">
        <v>548.2274260385624</v>
      </c>
      <c r="AC11" t="n">
        <v>495.9053699394663</v>
      </c>
      <c r="AD11" t="n">
        <v>400679.5419563891</v>
      </c>
      <c r="AE11" t="n">
        <v>548227.4260385624</v>
      </c>
      <c r="AF11" t="n">
        <v>3.609216122105158e-06</v>
      </c>
      <c r="AG11" t="n">
        <v>7.297453703703703</v>
      </c>
      <c r="AH11" t="n">
        <v>495905.3699394662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19.02</v>
      </c>
      <c r="G12" t="n">
        <v>18.11</v>
      </c>
      <c r="H12" t="n">
        <v>0.25</v>
      </c>
      <c r="I12" t="n">
        <v>63</v>
      </c>
      <c r="J12" t="n">
        <v>247.07</v>
      </c>
      <c r="K12" t="n">
        <v>58.47</v>
      </c>
      <c r="L12" t="n">
        <v>3.5</v>
      </c>
      <c r="M12" t="n">
        <v>61</v>
      </c>
      <c r="N12" t="n">
        <v>60.09</v>
      </c>
      <c r="O12" t="n">
        <v>30705.56</v>
      </c>
      <c r="P12" t="n">
        <v>301.45</v>
      </c>
      <c r="Q12" t="n">
        <v>444.62</v>
      </c>
      <c r="R12" t="n">
        <v>117.02</v>
      </c>
      <c r="S12" t="n">
        <v>48.21</v>
      </c>
      <c r="T12" t="n">
        <v>28202.44</v>
      </c>
      <c r="U12" t="n">
        <v>0.41</v>
      </c>
      <c r="V12" t="n">
        <v>0.72</v>
      </c>
      <c r="W12" t="n">
        <v>0.27</v>
      </c>
      <c r="X12" t="n">
        <v>1.74</v>
      </c>
      <c r="Y12" t="n">
        <v>1</v>
      </c>
      <c r="Z12" t="n">
        <v>10</v>
      </c>
      <c r="AA12" t="n">
        <v>381.0780719904004</v>
      </c>
      <c r="AB12" t="n">
        <v>521.4078300752732</v>
      </c>
      <c r="AC12" t="n">
        <v>471.6453985733739</v>
      </c>
      <c r="AD12" t="n">
        <v>381078.0719904004</v>
      </c>
      <c r="AE12" t="n">
        <v>521407.8300752732</v>
      </c>
      <c r="AF12" t="n">
        <v>3.677943156133491e-06</v>
      </c>
      <c r="AG12" t="n">
        <v>7.161458333333333</v>
      </c>
      <c r="AH12" t="n">
        <v>471645.3985733739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4.0954</v>
      </c>
      <c r="E13" t="n">
        <v>24.42</v>
      </c>
      <c r="F13" t="n">
        <v>18.87</v>
      </c>
      <c r="G13" t="n">
        <v>19.19</v>
      </c>
      <c r="H13" t="n">
        <v>0.27</v>
      </c>
      <c r="I13" t="n">
        <v>59</v>
      </c>
      <c r="J13" t="n">
        <v>247.51</v>
      </c>
      <c r="K13" t="n">
        <v>58.47</v>
      </c>
      <c r="L13" t="n">
        <v>3.75</v>
      </c>
      <c r="M13" t="n">
        <v>57</v>
      </c>
      <c r="N13" t="n">
        <v>60.29</v>
      </c>
      <c r="O13" t="n">
        <v>30760.49</v>
      </c>
      <c r="P13" t="n">
        <v>298.96</v>
      </c>
      <c r="Q13" t="n">
        <v>444.57</v>
      </c>
      <c r="R13" t="n">
        <v>112.37</v>
      </c>
      <c r="S13" t="n">
        <v>48.21</v>
      </c>
      <c r="T13" t="n">
        <v>25895.64</v>
      </c>
      <c r="U13" t="n">
        <v>0.43</v>
      </c>
      <c r="V13" t="n">
        <v>0.72</v>
      </c>
      <c r="W13" t="n">
        <v>0.26</v>
      </c>
      <c r="X13" t="n">
        <v>1.6</v>
      </c>
      <c r="Y13" t="n">
        <v>1</v>
      </c>
      <c r="Z13" t="n">
        <v>10</v>
      </c>
      <c r="AA13" t="n">
        <v>375.9299088929594</v>
      </c>
      <c r="AB13" t="n">
        <v>514.3638862044279</v>
      </c>
      <c r="AC13" t="n">
        <v>465.2737188193249</v>
      </c>
      <c r="AD13" t="n">
        <v>375929.9088929594</v>
      </c>
      <c r="AE13" t="n">
        <v>514363.8862044279</v>
      </c>
      <c r="AF13" t="n">
        <v>3.72800920741241e-06</v>
      </c>
      <c r="AG13" t="n">
        <v>7.065972222222222</v>
      </c>
      <c r="AH13" t="n">
        <v>465273.7188193249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4.1925</v>
      </c>
      <c r="E14" t="n">
        <v>23.85</v>
      </c>
      <c r="F14" t="n">
        <v>18.55</v>
      </c>
      <c r="G14" t="n">
        <v>20.61</v>
      </c>
      <c r="H14" t="n">
        <v>0.29</v>
      </c>
      <c r="I14" t="n">
        <v>54</v>
      </c>
      <c r="J14" t="n">
        <v>247.96</v>
      </c>
      <c r="K14" t="n">
        <v>58.47</v>
      </c>
      <c r="L14" t="n">
        <v>4</v>
      </c>
      <c r="M14" t="n">
        <v>52</v>
      </c>
      <c r="N14" t="n">
        <v>60.48</v>
      </c>
      <c r="O14" t="n">
        <v>30815.5</v>
      </c>
      <c r="P14" t="n">
        <v>293.41</v>
      </c>
      <c r="Q14" t="n">
        <v>444.58</v>
      </c>
      <c r="R14" t="n">
        <v>101.24</v>
      </c>
      <c r="S14" t="n">
        <v>48.21</v>
      </c>
      <c r="T14" t="n">
        <v>20355.53</v>
      </c>
      <c r="U14" t="n">
        <v>0.48</v>
      </c>
      <c r="V14" t="n">
        <v>0.74</v>
      </c>
      <c r="W14" t="n">
        <v>0.25</v>
      </c>
      <c r="X14" t="n">
        <v>1.27</v>
      </c>
      <c r="Y14" t="n">
        <v>1</v>
      </c>
      <c r="Z14" t="n">
        <v>10</v>
      </c>
      <c r="AA14" t="n">
        <v>366.1691195185935</v>
      </c>
      <c r="AB14" t="n">
        <v>501.0087435667845</v>
      </c>
      <c r="AC14" t="n">
        <v>453.1931722509578</v>
      </c>
      <c r="AD14" t="n">
        <v>366169.1195185935</v>
      </c>
      <c r="AE14" t="n">
        <v>501008.7435667845</v>
      </c>
      <c r="AF14" t="n">
        <v>3.816398545215736e-06</v>
      </c>
      <c r="AG14" t="n">
        <v>6.901041666666668</v>
      </c>
      <c r="AH14" t="n">
        <v>453193.1722509578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4.1883</v>
      </c>
      <c r="E15" t="n">
        <v>23.88</v>
      </c>
      <c r="F15" t="n">
        <v>18.71</v>
      </c>
      <c r="G15" t="n">
        <v>22.01</v>
      </c>
      <c r="H15" t="n">
        <v>0.3</v>
      </c>
      <c r="I15" t="n">
        <v>51</v>
      </c>
      <c r="J15" t="n">
        <v>248.4</v>
      </c>
      <c r="K15" t="n">
        <v>58.47</v>
      </c>
      <c r="L15" t="n">
        <v>4.25</v>
      </c>
      <c r="M15" t="n">
        <v>49</v>
      </c>
      <c r="N15" t="n">
        <v>60.68</v>
      </c>
      <c r="O15" t="n">
        <v>30870.57</v>
      </c>
      <c r="P15" t="n">
        <v>295.89</v>
      </c>
      <c r="Q15" t="n">
        <v>444.55</v>
      </c>
      <c r="R15" t="n">
        <v>108.51</v>
      </c>
      <c r="S15" t="n">
        <v>48.21</v>
      </c>
      <c r="T15" t="n">
        <v>24007.25</v>
      </c>
      <c r="U15" t="n">
        <v>0.44</v>
      </c>
      <c r="V15" t="n">
        <v>0.73</v>
      </c>
      <c r="W15" t="n">
        <v>0.21</v>
      </c>
      <c r="X15" t="n">
        <v>1.43</v>
      </c>
      <c r="Y15" t="n">
        <v>1</v>
      </c>
      <c r="Z15" t="n">
        <v>10</v>
      </c>
      <c r="AA15" t="n">
        <v>368.3066008218591</v>
      </c>
      <c r="AB15" t="n">
        <v>503.9333397849325</v>
      </c>
      <c r="AC15" t="n">
        <v>455.8386491107422</v>
      </c>
      <c r="AD15" t="n">
        <v>368306.6008218591</v>
      </c>
      <c r="AE15" t="n">
        <v>503933.3397849324</v>
      </c>
      <c r="AF15" t="n">
        <v>3.81257531948171e-06</v>
      </c>
      <c r="AG15" t="n">
        <v>6.909722222222222</v>
      </c>
      <c r="AH15" t="n">
        <v>455838.6491107421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4.1827</v>
      </c>
      <c r="E16" t="n">
        <v>23.91</v>
      </c>
      <c r="F16" t="n">
        <v>18.84</v>
      </c>
      <c r="G16" t="n">
        <v>23.07</v>
      </c>
      <c r="H16" t="n">
        <v>0.32</v>
      </c>
      <c r="I16" t="n">
        <v>49</v>
      </c>
      <c r="J16" t="n">
        <v>248.85</v>
      </c>
      <c r="K16" t="n">
        <v>58.47</v>
      </c>
      <c r="L16" t="n">
        <v>4.5</v>
      </c>
      <c r="M16" t="n">
        <v>47</v>
      </c>
      <c r="N16" t="n">
        <v>60.88</v>
      </c>
      <c r="O16" t="n">
        <v>30925.72</v>
      </c>
      <c r="P16" t="n">
        <v>297.93</v>
      </c>
      <c r="Q16" t="n">
        <v>444.58</v>
      </c>
      <c r="R16" t="n">
        <v>111.95</v>
      </c>
      <c r="S16" t="n">
        <v>48.21</v>
      </c>
      <c r="T16" t="n">
        <v>25735.42</v>
      </c>
      <c r="U16" t="n">
        <v>0.43</v>
      </c>
      <c r="V16" t="n">
        <v>0.72</v>
      </c>
      <c r="W16" t="n">
        <v>0.24</v>
      </c>
      <c r="X16" t="n">
        <v>1.56</v>
      </c>
      <c r="Y16" t="n">
        <v>1</v>
      </c>
      <c r="Z16" t="n">
        <v>10</v>
      </c>
      <c r="AA16" t="n">
        <v>370.1805393920912</v>
      </c>
      <c r="AB16" t="n">
        <v>506.4973452090591</v>
      </c>
      <c r="AC16" t="n">
        <v>458.1579494557944</v>
      </c>
      <c r="AD16" t="n">
        <v>370180.5393920913</v>
      </c>
      <c r="AE16" t="n">
        <v>506497.3452090591</v>
      </c>
      <c r="AF16" t="n">
        <v>3.807477685169674e-06</v>
      </c>
      <c r="AG16" t="n">
        <v>6.918402777777779</v>
      </c>
      <c r="AH16" t="n">
        <v>458157.9494557944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4.2447</v>
      </c>
      <c r="E17" t="n">
        <v>23.56</v>
      </c>
      <c r="F17" t="n">
        <v>18.63</v>
      </c>
      <c r="G17" t="n">
        <v>24.3</v>
      </c>
      <c r="H17" t="n">
        <v>0.34</v>
      </c>
      <c r="I17" t="n">
        <v>46</v>
      </c>
      <c r="J17" t="n">
        <v>249.3</v>
      </c>
      <c r="K17" t="n">
        <v>58.47</v>
      </c>
      <c r="L17" t="n">
        <v>4.75</v>
      </c>
      <c r="M17" t="n">
        <v>44</v>
      </c>
      <c r="N17" t="n">
        <v>61.07</v>
      </c>
      <c r="O17" t="n">
        <v>30980.93</v>
      </c>
      <c r="P17" t="n">
        <v>294.24</v>
      </c>
      <c r="Q17" t="n">
        <v>444.59</v>
      </c>
      <c r="R17" t="n">
        <v>104.85</v>
      </c>
      <c r="S17" t="n">
        <v>48.21</v>
      </c>
      <c r="T17" t="n">
        <v>22200.18</v>
      </c>
      <c r="U17" t="n">
        <v>0.46</v>
      </c>
      <c r="V17" t="n">
        <v>0.73</v>
      </c>
      <c r="W17" t="n">
        <v>0.24</v>
      </c>
      <c r="X17" t="n">
        <v>1.35</v>
      </c>
      <c r="Y17" t="n">
        <v>1</v>
      </c>
      <c r="Z17" t="n">
        <v>10</v>
      </c>
      <c r="AA17" t="n">
        <v>364.1137110357771</v>
      </c>
      <c r="AB17" t="n">
        <v>498.1964430023727</v>
      </c>
      <c r="AC17" t="n">
        <v>450.6492737053247</v>
      </c>
      <c r="AD17" t="n">
        <v>364113.7110357771</v>
      </c>
      <c r="AE17" t="n">
        <v>498196.4430023727</v>
      </c>
      <c r="AF17" t="n">
        <v>3.863915779338637e-06</v>
      </c>
      <c r="AG17" t="n">
        <v>6.81712962962963</v>
      </c>
      <c r="AH17" t="n">
        <v>450649.2737053247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4.294</v>
      </c>
      <c r="E18" t="n">
        <v>23.29</v>
      </c>
      <c r="F18" t="n">
        <v>18.5</v>
      </c>
      <c r="G18" t="n">
        <v>25.81</v>
      </c>
      <c r="H18" t="n">
        <v>0.36</v>
      </c>
      <c r="I18" t="n">
        <v>43</v>
      </c>
      <c r="J18" t="n">
        <v>249.75</v>
      </c>
      <c r="K18" t="n">
        <v>58.47</v>
      </c>
      <c r="L18" t="n">
        <v>5</v>
      </c>
      <c r="M18" t="n">
        <v>41</v>
      </c>
      <c r="N18" t="n">
        <v>61.27</v>
      </c>
      <c r="O18" t="n">
        <v>31036.22</v>
      </c>
      <c r="P18" t="n">
        <v>292.11</v>
      </c>
      <c r="Q18" t="n">
        <v>444.57</v>
      </c>
      <c r="R18" t="n">
        <v>100.65</v>
      </c>
      <c r="S18" t="n">
        <v>48.21</v>
      </c>
      <c r="T18" t="n">
        <v>20117.19</v>
      </c>
      <c r="U18" t="n">
        <v>0.48</v>
      </c>
      <c r="V18" t="n">
        <v>0.74</v>
      </c>
      <c r="W18" t="n">
        <v>0.23</v>
      </c>
      <c r="X18" t="n">
        <v>1.22</v>
      </c>
      <c r="Y18" t="n">
        <v>1</v>
      </c>
      <c r="Z18" t="n">
        <v>10</v>
      </c>
      <c r="AA18" t="n">
        <v>359.9757785346191</v>
      </c>
      <c r="AB18" t="n">
        <v>492.5347412015903</v>
      </c>
      <c r="AC18" t="n">
        <v>445.5279167781607</v>
      </c>
      <c r="AD18" t="n">
        <v>359975.7785346191</v>
      </c>
      <c r="AE18" t="n">
        <v>492534.7412015903</v>
      </c>
      <c r="AF18" t="n">
        <v>3.908793167121376e-06</v>
      </c>
      <c r="AG18" t="n">
        <v>6.73900462962963</v>
      </c>
      <c r="AH18" t="n">
        <v>445527.9167781607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4.324</v>
      </c>
      <c r="E19" t="n">
        <v>23.13</v>
      </c>
      <c r="F19" t="n">
        <v>18.43</v>
      </c>
      <c r="G19" t="n">
        <v>26.98</v>
      </c>
      <c r="H19" t="n">
        <v>0.37</v>
      </c>
      <c r="I19" t="n">
        <v>41</v>
      </c>
      <c r="J19" t="n">
        <v>250.2</v>
      </c>
      <c r="K19" t="n">
        <v>58.47</v>
      </c>
      <c r="L19" t="n">
        <v>5.25</v>
      </c>
      <c r="M19" t="n">
        <v>39</v>
      </c>
      <c r="N19" t="n">
        <v>61.47</v>
      </c>
      <c r="O19" t="n">
        <v>31091.59</v>
      </c>
      <c r="P19" t="n">
        <v>290.82</v>
      </c>
      <c r="Q19" t="n">
        <v>444.57</v>
      </c>
      <c r="R19" t="n">
        <v>98.3</v>
      </c>
      <c r="S19" t="n">
        <v>48.21</v>
      </c>
      <c r="T19" t="n">
        <v>18952.45</v>
      </c>
      <c r="U19" t="n">
        <v>0.49</v>
      </c>
      <c r="V19" t="n">
        <v>0.74</v>
      </c>
      <c r="W19" t="n">
        <v>0.23</v>
      </c>
      <c r="X19" t="n">
        <v>1.16</v>
      </c>
      <c r="Y19" t="n">
        <v>1</v>
      </c>
      <c r="Z19" t="n">
        <v>10</v>
      </c>
      <c r="AA19" t="n">
        <v>357.5338412724185</v>
      </c>
      <c r="AB19" t="n">
        <v>489.1935749087788</v>
      </c>
      <c r="AC19" t="n">
        <v>442.5056267069786</v>
      </c>
      <c r="AD19" t="n">
        <v>357533.8412724185</v>
      </c>
      <c r="AE19" t="n">
        <v>489193.5749087788</v>
      </c>
      <c r="AF19" t="n">
        <v>3.936101922364423e-06</v>
      </c>
      <c r="AG19" t="n">
        <v>6.692708333333333</v>
      </c>
      <c r="AH19" t="n">
        <v>442505.6267069786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4.3517</v>
      </c>
      <c r="E20" t="n">
        <v>22.98</v>
      </c>
      <c r="F20" t="n">
        <v>18.38</v>
      </c>
      <c r="G20" t="n">
        <v>28.28</v>
      </c>
      <c r="H20" t="n">
        <v>0.39</v>
      </c>
      <c r="I20" t="n">
        <v>39</v>
      </c>
      <c r="J20" t="n">
        <v>250.64</v>
      </c>
      <c r="K20" t="n">
        <v>58.47</v>
      </c>
      <c r="L20" t="n">
        <v>5.5</v>
      </c>
      <c r="M20" t="n">
        <v>37</v>
      </c>
      <c r="N20" t="n">
        <v>61.67</v>
      </c>
      <c r="O20" t="n">
        <v>31147.02</v>
      </c>
      <c r="P20" t="n">
        <v>289.74</v>
      </c>
      <c r="Q20" t="n">
        <v>444.6</v>
      </c>
      <c r="R20" t="n">
        <v>96.72</v>
      </c>
      <c r="S20" t="n">
        <v>48.21</v>
      </c>
      <c r="T20" t="n">
        <v>18171.25</v>
      </c>
      <c r="U20" t="n">
        <v>0.5</v>
      </c>
      <c r="V20" t="n">
        <v>0.74</v>
      </c>
      <c r="W20" t="n">
        <v>0.22</v>
      </c>
      <c r="X20" t="n">
        <v>1.1</v>
      </c>
      <c r="Y20" t="n">
        <v>1</v>
      </c>
      <c r="Z20" t="n">
        <v>10</v>
      </c>
      <c r="AA20" t="n">
        <v>355.4130032546493</v>
      </c>
      <c r="AB20" t="n">
        <v>486.291750768097</v>
      </c>
      <c r="AC20" t="n">
        <v>439.8807485895477</v>
      </c>
      <c r="AD20" t="n">
        <v>355413.0032546493</v>
      </c>
      <c r="AE20" t="n">
        <v>486291.750768097</v>
      </c>
      <c r="AF20" t="n">
        <v>3.961317006372169e-06</v>
      </c>
      <c r="AG20" t="n">
        <v>6.649305555555556</v>
      </c>
      <c r="AH20" t="n">
        <v>439880.7485895478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4.3838</v>
      </c>
      <c r="E21" t="n">
        <v>22.81</v>
      </c>
      <c r="F21" t="n">
        <v>18.31</v>
      </c>
      <c r="G21" t="n">
        <v>29.69</v>
      </c>
      <c r="H21" t="n">
        <v>0.41</v>
      </c>
      <c r="I21" t="n">
        <v>37</v>
      </c>
      <c r="J21" t="n">
        <v>251.09</v>
      </c>
      <c r="K21" t="n">
        <v>58.47</v>
      </c>
      <c r="L21" t="n">
        <v>5.75</v>
      </c>
      <c r="M21" t="n">
        <v>35</v>
      </c>
      <c r="N21" t="n">
        <v>61.87</v>
      </c>
      <c r="O21" t="n">
        <v>31202.53</v>
      </c>
      <c r="P21" t="n">
        <v>288.35</v>
      </c>
      <c r="Q21" t="n">
        <v>444.57</v>
      </c>
      <c r="R21" t="n">
        <v>94.17</v>
      </c>
      <c r="S21" t="n">
        <v>48.21</v>
      </c>
      <c r="T21" t="n">
        <v>16907.4</v>
      </c>
      <c r="U21" t="n">
        <v>0.51</v>
      </c>
      <c r="V21" t="n">
        <v>0.75</v>
      </c>
      <c r="W21" t="n">
        <v>0.22</v>
      </c>
      <c r="X21" t="n">
        <v>1.03</v>
      </c>
      <c r="Y21" t="n">
        <v>1</v>
      </c>
      <c r="Z21" t="n">
        <v>10</v>
      </c>
      <c r="AA21" t="n">
        <v>352.8778721731348</v>
      </c>
      <c r="AB21" t="n">
        <v>482.823072580279</v>
      </c>
      <c r="AC21" t="n">
        <v>436.7431161796547</v>
      </c>
      <c r="AD21" t="n">
        <v>352877.8721731348</v>
      </c>
      <c r="AE21" t="n">
        <v>482823.072580279</v>
      </c>
      <c r="AF21" t="n">
        <v>3.990537374482229e-06</v>
      </c>
      <c r="AG21" t="n">
        <v>6.60011574074074</v>
      </c>
      <c r="AH21" t="n">
        <v>436743.1161796547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4.3971</v>
      </c>
      <c r="E22" t="n">
        <v>22.74</v>
      </c>
      <c r="F22" t="n">
        <v>18.29</v>
      </c>
      <c r="G22" t="n">
        <v>30.48</v>
      </c>
      <c r="H22" t="n">
        <v>0.42</v>
      </c>
      <c r="I22" t="n">
        <v>36</v>
      </c>
      <c r="J22" t="n">
        <v>251.55</v>
      </c>
      <c r="K22" t="n">
        <v>58.47</v>
      </c>
      <c r="L22" t="n">
        <v>6</v>
      </c>
      <c r="M22" t="n">
        <v>34</v>
      </c>
      <c r="N22" t="n">
        <v>62.07</v>
      </c>
      <c r="O22" t="n">
        <v>31258.11</v>
      </c>
      <c r="P22" t="n">
        <v>287.73</v>
      </c>
      <c r="Q22" t="n">
        <v>444.58</v>
      </c>
      <c r="R22" t="n">
        <v>93.44</v>
      </c>
      <c r="S22" t="n">
        <v>48.21</v>
      </c>
      <c r="T22" t="n">
        <v>16546.69</v>
      </c>
      <c r="U22" t="n">
        <v>0.52</v>
      </c>
      <c r="V22" t="n">
        <v>0.75</v>
      </c>
      <c r="W22" t="n">
        <v>0.22</v>
      </c>
      <c r="X22" t="n">
        <v>1.01</v>
      </c>
      <c r="Y22" t="n">
        <v>1</v>
      </c>
      <c r="Z22" t="n">
        <v>10</v>
      </c>
      <c r="AA22" t="n">
        <v>339.3423239841391</v>
      </c>
      <c r="AB22" t="n">
        <v>464.3031384018535</v>
      </c>
      <c r="AC22" t="n">
        <v>419.9906985263273</v>
      </c>
      <c r="AD22" t="n">
        <v>339342.3239841391</v>
      </c>
      <c r="AE22" t="n">
        <v>464303.1384018534</v>
      </c>
      <c r="AF22" t="n">
        <v>4.002644255973313e-06</v>
      </c>
      <c r="AG22" t="n">
        <v>6.579861111111111</v>
      </c>
      <c r="AH22" t="n">
        <v>419990.6985263273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4.4313</v>
      </c>
      <c r="E23" t="n">
        <v>22.57</v>
      </c>
      <c r="F23" t="n">
        <v>18.2</v>
      </c>
      <c r="G23" t="n">
        <v>32.12</v>
      </c>
      <c r="H23" t="n">
        <v>0.44</v>
      </c>
      <c r="I23" t="n">
        <v>34</v>
      </c>
      <c r="J23" t="n">
        <v>252</v>
      </c>
      <c r="K23" t="n">
        <v>58.47</v>
      </c>
      <c r="L23" t="n">
        <v>6.25</v>
      </c>
      <c r="M23" t="n">
        <v>32</v>
      </c>
      <c r="N23" t="n">
        <v>62.27</v>
      </c>
      <c r="O23" t="n">
        <v>31313.77</v>
      </c>
      <c r="P23" t="n">
        <v>286.3</v>
      </c>
      <c r="Q23" t="n">
        <v>444.56</v>
      </c>
      <c r="R23" t="n">
        <v>90.81999999999999</v>
      </c>
      <c r="S23" t="n">
        <v>48.21</v>
      </c>
      <c r="T23" t="n">
        <v>15243.5</v>
      </c>
      <c r="U23" t="n">
        <v>0.53</v>
      </c>
      <c r="V23" t="n">
        <v>0.75</v>
      </c>
      <c r="W23" t="n">
        <v>0.22</v>
      </c>
      <c r="X23" t="n">
        <v>0.93</v>
      </c>
      <c r="Y23" t="n">
        <v>1</v>
      </c>
      <c r="Z23" t="n">
        <v>10</v>
      </c>
      <c r="AA23" t="n">
        <v>336.681961108755</v>
      </c>
      <c r="AB23" t="n">
        <v>460.6631125488262</v>
      </c>
      <c r="AC23" t="n">
        <v>416.6980716319046</v>
      </c>
      <c r="AD23" t="n">
        <v>336681.961108755</v>
      </c>
      <c r="AE23" t="n">
        <v>460663.1125488263</v>
      </c>
      <c r="AF23" t="n">
        <v>4.033776236950386e-06</v>
      </c>
      <c r="AG23" t="n">
        <v>6.530671296296297</v>
      </c>
      <c r="AH23" t="n">
        <v>416698.0716319046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4.4424</v>
      </c>
      <c r="E24" t="n">
        <v>22.51</v>
      </c>
      <c r="F24" t="n">
        <v>18.2</v>
      </c>
      <c r="G24" t="n">
        <v>33.08</v>
      </c>
      <c r="H24" t="n">
        <v>0.46</v>
      </c>
      <c r="I24" t="n">
        <v>33</v>
      </c>
      <c r="J24" t="n">
        <v>252.45</v>
      </c>
      <c r="K24" t="n">
        <v>58.47</v>
      </c>
      <c r="L24" t="n">
        <v>6.5</v>
      </c>
      <c r="M24" t="n">
        <v>31</v>
      </c>
      <c r="N24" t="n">
        <v>62.47</v>
      </c>
      <c r="O24" t="n">
        <v>31369.49</v>
      </c>
      <c r="P24" t="n">
        <v>285.87</v>
      </c>
      <c r="Q24" t="n">
        <v>444.61</v>
      </c>
      <c r="R24" t="n">
        <v>90.41</v>
      </c>
      <c r="S24" t="n">
        <v>48.21</v>
      </c>
      <c r="T24" t="n">
        <v>15044.65</v>
      </c>
      <c r="U24" t="n">
        <v>0.53</v>
      </c>
      <c r="V24" t="n">
        <v>0.75</v>
      </c>
      <c r="W24" t="n">
        <v>0.22</v>
      </c>
      <c r="X24" t="n">
        <v>0.92</v>
      </c>
      <c r="Y24" t="n">
        <v>1</v>
      </c>
      <c r="Z24" t="n">
        <v>10</v>
      </c>
      <c r="AA24" t="n">
        <v>335.9284884161822</v>
      </c>
      <c r="AB24" t="n">
        <v>459.6321779699788</v>
      </c>
      <c r="AC24" t="n">
        <v>415.7655280023366</v>
      </c>
      <c r="AD24" t="n">
        <v>335928.4884161822</v>
      </c>
      <c r="AE24" t="n">
        <v>459632.1779699788</v>
      </c>
      <c r="AF24" t="n">
        <v>4.043880476390313e-06</v>
      </c>
      <c r="AG24" t="n">
        <v>6.513310185185186</v>
      </c>
      <c r="AH24" t="n">
        <v>415765.5280023366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4.459</v>
      </c>
      <c r="E25" t="n">
        <v>22.43</v>
      </c>
      <c r="F25" t="n">
        <v>18.16</v>
      </c>
      <c r="G25" t="n">
        <v>34.05</v>
      </c>
      <c r="H25" t="n">
        <v>0.47</v>
      </c>
      <c r="I25" t="n">
        <v>32</v>
      </c>
      <c r="J25" t="n">
        <v>252.9</v>
      </c>
      <c r="K25" t="n">
        <v>58.47</v>
      </c>
      <c r="L25" t="n">
        <v>6.75</v>
      </c>
      <c r="M25" t="n">
        <v>30</v>
      </c>
      <c r="N25" t="n">
        <v>62.68</v>
      </c>
      <c r="O25" t="n">
        <v>31425.3</v>
      </c>
      <c r="P25" t="n">
        <v>285.37</v>
      </c>
      <c r="Q25" t="n">
        <v>444.59</v>
      </c>
      <c r="R25" t="n">
        <v>89.44</v>
      </c>
      <c r="S25" t="n">
        <v>48.21</v>
      </c>
      <c r="T25" t="n">
        <v>14563.64</v>
      </c>
      <c r="U25" t="n">
        <v>0.54</v>
      </c>
      <c r="V25" t="n">
        <v>0.75</v>
      </c>
      <c r="W25" t="n">
        <v>0.21</v>
      </c>
      <c r="X25" t="n">
        <v>0.88</v>
      </c>
      <c r="Y25" t="n">
        <v>1</v>
      </c>
      <c r="Z25" t="n">
        <v>10</v>
      </c>
      <c r="AA25" t="n">
        <v>334.6029985065418</v>
      </c>
      <c r="AB25" t="n">
        <v>457.8185841991212</v>
      </c>
      <c r="AC25" t="n">
        <v>414.1250210755749</v>
      </c>
      <c r="AD25" t="n">
        <v>334602.9985065418</v>
      </c>
      <c r="AE25" t="n">
        <v>457818.5841991212</v>
      </c>
      <c r="AF25" t="n">
        <v>4.058991320958132e-06</v>
      </c>
      <c r="AG25" t="n">
        <v>6.490162037037037</v>
      </c>
      <c r="AH25" t="n">
        <v>414125.0210755749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4.4736</v>
      </c>
      <c r="E26" t="n">
        <v>22.35</v>
      </c>
      <c r="F26" t="n">
        <v>18.13</v>
      </c>
      <c r="G26" t="n">
        <v>35.1</v>
      </c>
      <c r="H26" t="n">
        <v>0.49</v>
      </c>
      <c r="I26" t="n">
        <v>31</v>
      </c>
      <c r="J26" t="n">
        <v>253.35</v>
      </c>
      <c r="K26" t="n">
        <v>58.47</v>
      </c>
      <c r="L26" t="n">
        <v>7</v>
      </c>
      <c r="M26" t="n">
        <v>29</v>
      </c>
      <c r="N26" t="n">
        <v>62.88</v>
      </c>
      <c r="O26" t="n">
        <v>31481.17</v>
      </c>
      <c r="P26" t="n">
        <v>284.62</v>
      </c>
      <c r="Q26" t="n">
        <v>444.55</v>
      </c>
      <c r="R26" t="n">
        <v>88.44</v>
      </c>
      <c r="S26" t="n">
        <v>48.21</v>
      </c>
      <c r="T26" t="n">
        <v>14071.7</v>
      </c>
      <c r="U26" t="n">
        <v>0.55</v>
      </c>
      <c r="V26" t="n">
        <v>0.75</v>
      </c>
      <c r="W26" t="n">
        <v>0.21</v>
      </c>
      <c r="X26" t="n">
        <v>0.86</v>
      </c>
      <c r="Y26" t="n">
        <v>1</v>
      </c>
      <c r="Z26" t="n">
        <v>10</v>
      </c>
      <c r="AA26" t="n">
        <v>333.4411445207469</v>
      </c>
      <c r="AB26" t="n">
        <v>456.2288843183763</v>
      </c>
      <c r="AC26" t="n">
        <v>412.6870399202906</v>
      </c>
      <c r="AD26" t="n">
        <v>333441.144520747</v>
      </c>
      <c r="AE26" t="n">
        <v>456228.8843183763</v>
      </c>
      <c r="AF26" t="n">
        <v>4.072281581843081e-06</v>
      </c>
      <c r="AG26" t="n">
        <v>6.467013888888889</v>
      </c>
      <c r="AH26" t="n">
        <v>412687.0399202906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4.5068</v>
      </c>
      <c r="E27" t="n">
        <v>22.19</v>
      </c>
      <c r="F27" t="n">
        <v>18.06</v>
      </c>
      <c r="G27" t="n">
        <v>37.37</v>
      </c>
      <c r="H27" t="n">
        <v>0.51</v>
      </c>
      <c r="I27" t="n">
        <v>29</v>
      </c>
      <c r="J27" t="n">
        <v>253.81</v>
      </c>
      <c r="K27" t="n">
        <v>58.47</v>
      </c>
      <c r="L27" t="n">
        <v>7.25</v>
      </c>
      <c r="M27" t="n">
        <v>27</v>
      </c>
      <c r="N27" t="n">
        <v>63.08</v>
      </c>
      <c r="O27" t="n">
        <v>31537.13</v>
      </c>
      <c r="P27" t="n">
        <v>283.35</v>
      </c>
      <c r="Q27" t="n">
        <v>444.57</v>
      </c>
      <c r="R27" t="n">
        <v>86.13</v>
      </c>
      <c r="S27" t="n">
        <v>48.21</v>
      </c>
      <c r="T27" t="n">
        <v>12922.98</v>
      </c>
      <c r="U27" t="n">
        <v>0.5600000000000001</v>
      </c>
      <c r="V27" t="n">
        <v>0.76</v>
      </c>
      <c r="W27" t="n">
        <v>0.21</v>
      </c>
      <c r="X27" t="n">
        <v>0.78</v>
      </c>
      <c r="Y27" t="n">
        <v>1</v>
      </c>
      <c r="Z27" t="n">
        <v>10</v>
      </c>
      <c r="AA27" t="n">
        <v>331.0558859203978</v>
      </c>
      <c r="AB27" t="n">
        <v>452.965268271196</v>
      </c>
      <c r="AC27" t="n">
        <v>409.7348988081391</v>
      </c>
      <c r="AD27" t="n">
        <v>331055.8859203978</v>
      </c>
      <c r="AE27" t="n">
        <v>452965.2682711959</v>
      </c>
      <c r="AF27" t="n">
        <v>4.102503270978719e-06</v>
      </c>
      <c r="AG27" t="n">
        <v>6.420717592592593</v>
      </c>
      <c r="AH27" t="n">
        <v>409734.8988081391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4.5256</v>
      </c>
      <c r="E28" t="n">
        <v>22.1</v>
      </c>
      <c r="F28" t="n">
        <v>18.02</v>
      </c>
      <c r="G28" t="n">
        <v>38.61</v>
      </c>
      <c r="H28" t="n">
        <v>0.52</v>
      </c>
      <c r="I28" t="n">
        <v>28</v>
      </c>
      <c r="J28" t="n">
        <v>254.26</v>
      </c>
      <c r="K28" t="n">
        <v>58.47</v>
      </c>
      <c r="L28" t="n">
        <v>7.5</v>
      </c>
      <c r="M28" t="n">
        <v>26</v>
      </c>
      <c r="N28" t="n">
        <v>63.29</v>
      </c>
      <c r="O28" t="n">
        <v>31593.16</v>
      </c>
      <c r="P28" t="n">
        <v>282.23</v>
      </c>
      <c r="Q28" t="n">
        <v>444.55</v>
      </c>
      <c r="R28" t="n">
        <v>84.64</v>
      </c>
      <c r="S28" t="n">
        <v>48.21</v>
      </c>
      <c r="T28" t="n">
        <v>12183.95</v>
      </c>
      <c r="U28" t="n">
        <v>0.57</v>
      </c>
      <c r="V28" t="n">
        <v>0.76</v>
      </c>
      <c r="W28" t="n">
        <v>0.21</v>
      </c>
      <c r="X28" t="n">
        <v>0.74</v>
      </c>
      <c r="Y28" t="n">
        <v>1</v>
      </c>
      <c r="Z28" t="n">
        <v>10</v>
      </c>
      <c r="AA28" t="n">
        <v>329.5054882044083</v>
      </c>
      <c r="AB28" t="n">
        <v>450.8439457174592</v>
      </c>
      <c r="AC28" t="n">
        <v>407.8160323016362</v>
      </c>
      <c r="AD28" t="n">
        <v>329505.4882044083</v>
      </c>
      <c r="AE28" t="n">
        <v>450843.9457174593</v>
      </c>
      <c r="AF28" t="n">
        <v>4.119616757597694e-06</v>
      </c>
      <c r="AG28" t="n">
        <v>6.394675925925926</v>
      </c>
      <c r="AH28" t="n">
        <v>407816.0323016362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4.5545</v>
      </c>
      <c r="E29" t="n">
        <v>21.96</v>
      </c>
      <c r="F29" t="n">
        <v>17.92</v>
      </c>
      <c r="G29" t="n">
        <v>39.83</v>
      </c>
      <c r="H29" t="n">
        <v>0.54</v>
      </c>
      <c r="I29" t="n">
        <v>27</v>
      </c>
      <c r="J29" t="n">
        <v>254.72</v>
      </c>
      <c r="K29" t="n">
        <v>58.47</v>
      </c>
      <c r="L29" t="n">
        <v>7.75</v>
      </c>
      <c r="M29" t="n">
        <v>25</v>
      </c>
      <c r="N29" t="n">
        <v>63.49</v>
      </c>
      <c r="O29" t="n">
        <v>31649.26</v>
      </c>
      <c r="P29" t="n">
        <v>280.62</v>
      </c>
      <c r="Q29" t="n">
        <v>444.55</v>
      </c>
      <c r="R29" t="n">
        <v>81.22</v>
      </c>
      <c r="S29" t="n">
        <v>48.21</v>
      </c>
      <c r="T29" t="n">
        <v>10481.07</v>
      </c>
      <c r="U29" t="n">
        <v>0.59</v>
      </c>
      <c r="V29" t="n">
        <v>0.76</v>
      </c>
      <c r="W29" t="n">
        <v>0.21</v>
      </c>
      <c r="X29" t="n">
        <v>0.65</v>
      </c>
      <c r="Y29" t="n">
        <v>1</v>
      </c>
      <c r="Z29" t="n">
        <v>10</v>
      </c>
      <c r="AA29" t="n">
        <v>327.1002315363584</v>
      </c>
      <c r="AB29" t="n">
        <v>447.552967431798</v>
      </c>
      <c r="AC29" t="n">
        <v>404.8391403646414</v>
      </c>
      <c r="AD29" t="n">
        <v>327100.2315363584</v>
      </c>
      <c r="AE29" t="n">
        <v>447552.9674317981</v>
      </c>
      <c r="AF29" t="n">
        <v>4.145924191815163e-06</v>
      </c>
      <c r="AG29" t="n">
        <v>6.354166666666667</v>
      </c>
      <c r="AH29" t="n">
        <v>404839.1403646414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4.5584</v>
      </c>
      <c r="E30" t="n">
        <v>21.94</v>
      </c>
      <c r="F30" t="n">
        <v>17.91</v>
      </c>
      <c r="G30" t="n">
        <v>39.79</v>
      </c>
      <c r="H30" t="n">
        <v>0.5600000000000001</v>
      </c>
      <c r="I30" t="n">
        <v>27</v>
      </c>
      <c r="J30" t="n">
        <v>255.17</v>
      </c>
      <c r="K30" t="n">
        <v>58.47</v>
      </c>
      <c r="L30" t="n">
        <v>8</v>
      </c>
      <c r="M30" t="n">
        <v>25</v>
      </c>
      <c r="N30" t="n">
        <v>63.7</v>
      </c>
      <c r="O30" t="n">
        <v>31705.44</v>
      </c>
      <c r="P30" t="n">
        <v>280.17</v>
      </c>
      <c r="Q30" t="n">
        <v>444.55</v>
      </c>
      <c r="R30" t="n">
        <v>81.28</v>
      </c>
      <c r="S30" t="n">
        <v>48.21</v>
      </c>
      <c r="T30" t="n">
        <v>10512.18</v>
      </c>
      <c r="U30" t="n">
        <v>0.59</v>
      </c>
      <c r="V30" t="n">
        <v>0.76</v>
      </c>
      <c r="W30" t="n">
        <v>0.19</v>
      </c>
      <c r="X30" t="n">
        <v>0.63</v>
      </c>
      <c r="Y30" t="n">
        <v>1</v>
      </c>
      <c r="Z30" t="n">
        <v>10</v>
      </c>
      <c r="AA30" t="n">
        <v>326.6641262741715</v>
      </c>
      <c r="AB30" t="n">
        <v>446.9562689724678</v>
      </c>
      <c r="AC30" t="n">
        <v>404.2993899687981</v>
      </c>
      <c r="AD30" t="n">
        <v>326664.1262741715</v>
      </c>
      <c r="AE30" t="n">
        <v>446956.2689724678</v>
      </c>
      <c r="AF30" t="n">
        <v>4.149474329996759e-06</v>
      </c>
      <c r="AG30" t="n">
        <v>6.34837962962963</v>
      </c>
      <c r="AH30" t="n">
        <v>404299.3899687981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4.5379</v>
      </c>
      <c r="E31" t="n">
        <v>22.04</v>
      </c>
      <c r="F31" t="n">
        <v>18.05</v>
      </c>
      <c r="G31" t="n">
        <v>41.66</v>
      </c>
      <c r="H31" t="n">
        <v>0.57</v>
      </c>
      <c r="I31" t="n">
        <v>26</v>
      </c>
      <c r="J31" t="n">
        <v>255.63</v>
      </c>
      <c r="K31" t="n">
        <v>58.47</v>
      </c>
      <c r="L31" t="n">
        <v>8.25</v>
      </c>
      <c r="M31" t="n">
        <v>24</v>
      </c>
      <c r="N31" t="n">
        <v>63.91</v>
      </c>
      <c r="O31" t="n">
        <v>31761.69</v>
      </c>
      <c r="P31" t="n">
        <v>282.47</v>
      </c>
      <c r="Q31" t="n">
        <v>444.55</v>
      </c>
      <c r="R31" t="n">
        <v>86.05</v>
      </c>
      <c r="S31" t="n">
        <v>48.21</v>
      </c>
      <c r="T31" t="n">
        <v>12898.92</v>
      </c>
      <c r="U31" t="n">
        <v>0.5600000000000001</v>
      </c>
      <c r="V31" t="n">
        <v>0.76</v>
      </c>
      <c r="W31" t="n">
        <v>0.21</v>
      </c>
      <c r="X31" t="n">
        <v>0.78</v>
      </c>
      <c r="Y31" t="n">
        <v>1</v>
      </c>
      <c r="Z31" t="n">
        <v>10</v>
      </c>
      <c r="AA31" t="n">
        <v>329.172041276587</v>
      </c>
      <c r="AB31" t="n">
        <v>450.3877089201738</v>
      </c>
      <c r="AC31" t="n">
        <v>407.4033381039513</v>
      </c>
      <c r="AD31" t="n">
        <v>329172.041276587</v>
      </c>
      <c r="AE31" t="n">
        <v>450387.7089201739</v>
      </c>
      <c r="AF31" t="n">
        <v>4.130813347247344e-06</v>
      </c>
      <c r="AG31" t="n">
        <v>6.377314814814814</v>
      </c>
      <c r="AH31" t="n">
        <v>407403.3381039513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4.5571</v>
      </c>
      <c r="E32" t="n">
        <v>21.94</v>
      </c>
      <c r="F32" t="n">
        <v>18.01</v>
      </c>
      <c r="G32" t="n">
        <v>43.21</v>
      </c>
      <c r="H32" t="n">
        <v>0.59</v>
      </c>
      <c r="I32" t="n">
        <v>25</v>
      </c>
      <c r="J32" t="n">
        <v>256.09</v>
      </c>
      <c r="K32" t="n">
        <v>58.47</v>
      </c>
      <c r="L32" t="n">
        <v>8.5</v>
      </c>
      <c r="M32" t="n">
        <v>23</v>
      </c>
      <c r="N32" t="n">
        <v>64.11</v>
      </c>
      <c r="O32" t="n">
        <v>31818.02</v>
      </c>
      <c r="P32" t="n">
        <v>281.72</v>
      </c>
      <c r="Q32" t="n">
        <v>444.59</v>
      </c>
      <c r="R32" t="n">
        <v>84.54000000000001</v>
      </c>
      <c r="S32" t="n">
        <v>48.21</v>
      </c>
      <c r="T32" t="n">
        <v>12150.78</v>
      </c>
      <c r="U32" t="n">
        <v>0.57</v>
      </c>
      <c r="V32" t="n">
        <v>0.76</v>
      </c>
      <c r="W32" t="n">
        <v>0.2</v>
      </c>
      <c r="X32" t="n">
        <v>0.73</v>
      </c>
      <c r="Y32" t="n">
        <v>1</v>
      </c>
      <c r="Z32" t="n">
        <v>10</v>
      </c>
      <c r="AA32" t="n">
        <v>327.8189064577732</v>
      </c>
      <c r="AB32" t="n">
        <v>448.5362901649778</v>
      </c>
      <c r="AC32" t="n">
        <v>405.7286161562686</v>
      </c>
      <c r="AD32" t="n">
        <v>327818.9064577732</v>
      </c>
      <c r="AE32" t="n">
        <v>448536.2901649778</v>
      </c>
      <c r="AF32" t="n">
        <v>4.148290950602894e-06</v>
      </c>
      <c r="AG32" t="n">
        <v>6.34837962962963</v>
      </c>
      <c r="AH32" t="n">
        <v>405728.6161562686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4.5813</v>
      </c>
      <c r="E33" t="n">
        <v>21.83</v>
      </c>
      <c r="F33" t="n">
        <v>17.94</v>
      </c>
      <c r="G33" t="n">
        <v>44.84</v>
      </c>
      <c r="H33" t="n">
        <v>0.61</v>
      </c>
      <c r="I33" t="n">
        <v>24</v>
      </c>
      <c r="J33" t="n">
        <v>256.54</v>
      </c>
      <c r="K33" t="n">
        <v>58.47</v>
      </c>
      <c r="L33" t="n">
        <v>8.75</v>
      </c>
      <c r="M33" t="n">
        <v>22</v>
      </c>
      <c r="N33" t="n">
        <v>64.31999999999999</v>
      </c>
      <c r="O33" t="n">
        <v>31874.43</v>
      </c>
      <c r="P33" t="n">
        <v>280.18</v>
      </c>
      <c r="Q33" t="n">
        <v>444.55</v>
      </c>
      <c r="R33" t="n">
        <v>82.2</v>
      </c>
      <c r="S33" t="n">
        <v>48.21</v>
      </c>
      <c r="T33" t="n">
        <v>10983.24</v>
      </c>
      <c r="U33" t="n">
        <v>0.59</v>
      </c>
      <c r="V33" t="n">
        <v>0.76</v>
      </c>
      <c r="W33" t="n">
        <v>0.2</v>
      </c>
      <c r="X33" t="n">
        <v>0.66</v>
      </c>
      <c r="Y33" t="n">
        <v>1</v>
      </c>
      <c r="Z33" t="n">
        <v>10</v>
      </c>
      <c r="AA33" t="n">
        <v>325.7618958099947</v>
      </c>
      <c r="AB33" t="n">
        <v>445.7217974477823</v>
      </c>
      <c r="AC33" t="n">
        <v>403.1827346738368</v>
      </c>
      <c r="AD33" t="n">
        <v>325761.8958099947</v>
      </c>
      <c r="AE33" t="n">
        <v>445721.7974477822</v>
      </c>
      <c r="AF33" t="n">
        <v>4.170320013165617e-06</v>
      </c>
      <c r="AG33" t="n">
        <v>6.316550925925926</v>
      </c>
      <c r="AH33" t="n">
        <v>403182.7346738368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4.5795</v>
      </c>
      <c r="E34" t="n">
        <v>21.84</v>
      </c>
      <c r="F34" t="n">
        <v>17.95</v>
      </c>
      <c r="G34" t="n">
        <v>44.87</v>
      </c>
      <c r="H34" t="n">
        <v>0.62</v>
      </c>
      <c r="I34" t="n">
        <v>24</v>
      </c>
      <c r="J34" t="n">
        <v>257</v>
      </c>
      <c r="K34" t="n">
        <v>58.47</v>
      </c>
      <c r="L34" t="n">
        <v>9</v>
      </c>
      <c r="M34" t="n">
        <v>22</v>
      </c>
      <c r="N34" t="n">
        <v>64.53</v>
      </c>
      <c r="O34" t="n">
        <v>31931.04</v>
      </c>
      <c r="P34" t="n">
        <v>280.4</v>
      </c>
      <c r="Q34" t="n">
        <v>444.56</v>
      </c>
      <c r="R34" t="n">
        <v>82.53</v>
      </c>
      <c r="S34" t="n">
        <v>48.21</v>
      </c>
      <c r="T34" t="n">
        <v>11148.73</v>
      </c>
      <c r="U34" t="n">
        <v>0.58</v>
      </c>
      <c r="V34" t="n">
        <v>0.76</v>
      </c>
      <c r="W34" t="n">
        <v>0.2</v>
      </c>
      <c r="X34" t="n">
        <v>0.67</v>
      </c>
      <c r="Y34" t="n">
        <v>1</v>
      </c>
      <c r="Z34" t="n">
        <v>10</v>
      </c>
      <c r="AA34" t="n">
        <v>325.982991702127</v>
      </c>
      <c r="AB34" t="n">
        <v>446.0243106014601</v>
      </c>
      <c r="AC34" t="n">
        <v>403.4563763967075</v>
      </c>
      <c r="AD34" t="n">
        <v>325982.991702127</v>
      </c>
      <c r="AE34" t="n">
        <v>446024.31060146</v>
      </c>
      <c r="AF34" t="n">
        <v>4.168681487851035e-06</v>
      </c>
      <c r="AG34" t="n">
        <v>6.319444444444444</v>
      </c>
      <c r="AH34" t="n">
        <v>403456.3763967075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4.5976</v>
      </c>
      <c r="E35" t="n">
        <v>21.75</v>
      </c>
      <c r="F35" t="n">
        <v>17.91</v>
      </c>
      <c r="G35" t="n">
        <v>46.71</v>
      </c>
      <c r="H35" t="n">
        <v>0.64</v>
      </c>
      <c r="I35" t="n">
        <v>23</v>
      </c>
      <c r="J35" t="n">
        <v>257.46</v>
      </c>
      <c r="K35" t="n">
        <v>58.47</v>
      </c>
      <c r="L35" t="n">
        <v>9.25</v>
      </c>
      <c r="M35" t="n">
        <v>21</v>
      </c>
      <c r="N35" t="n">
        <v>64.73999999999999</v>
      </c>
      <c r="O35" t="n">
        <v>31987.61</v>
      </c>
      <c r="P35" t="n">
        <v>279.38</v>
      </c>
      <c r="Q35" t="n">
        <v>444.55</v>
      </c>
      <c r="R35" t="n">
        <v>81.23999999999999</v>
      </c>
      <c r="S35" t="n">
        <v>48.21</v>
      </c>
      <c r="T35" t="n">
        <v>10509.22</v>
      </c>
      <c r="U35" t="n">
        <v>0.59</v>
      </c>
      <c r="V35" t="n">
        <v>0.76</v>
      </c>
      <c r="W35" t="n">
        <v>0.2</v>
      </c>
      <c r="X35" t="n">
        <v>0.63</v>
      </c>
      <c r="Y35" t="n">
        <v>1</v>
      </c>
      <c r="Z35" t="n">
        <v>10</v>
      </c>
      <c r="AA35" t="n">
        <v>324.5602679101686</v>
      </c>
      <c r="AB35" t="n">
        <v>444.0776771431586</v>
      </c>
      <c r="AC35" t="n">
        <v>401.6955269035492</v>
      </c>
      <c r="AD35" t="n">
        <v>324560.2679101686</v>
      </c>
      <c r="AE35" t="n">
        <v>444077.6771431586</v>
      </c>
      <c r="AF35" t="n">
        <v>4.185157770181007e-06</v>
      </c>
      <c r="AG35" t="n">
        <v>6.293402777777778</v>
      </c>
      <c r="AH35" t="n">
        <v>401695.5269035492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4.6139</v>
      </c>
      <c r="E36" t="n">
        <v>21.67</v>
      </c>
      <c r="F36" t="n">
        <v>17.88</v>
      </c>
      <c r="G36" t="n">
        <v>48.76</v>
      </c>
      <c r="H36" t="n">
        <v>0.66</v>
      </c>
      <c r="I36" t="n">
        <v>22</v>
      </c>
      <c r="J36" t="n">
        <v>257.92</v>
      </c>
      <c r="K36" t="n">
        <v>58.47</v>
      </c>
      <c r="L36" t="n">
        <v>9.5</v>
      </c>
      <c r="M36" t="n">
        <v>20</v>
      </c>
      <c r="N36" t="n">
        <v>64.95</v>
      </c>
      <c r="O36" t="n">
        <v>32044.25</v>
      </c>
      <c r="P36" t="n">
        <v>278.67</v>
      </c>
      <c r="Q36" t="n">
        <v>444.58</v>
      </c>
      <c r="R36" t="n">
        <v>80.18000000000001</v>
      </c>
      <c r="S36" t="n">
        <v>48.21</v>
      </c>
      <c r="T36" t="n">
        <v>9984.309999999999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323.4143090565319</v>
      </c>
      <c r="AB36" t="n">
        <v>442.5097256834764</v>
      </c>
      <c r="AC36" t="n">
        <v>400.2772185305454</v>
      </c>
      <c r="AD36" t="n">
        <v>323414.3090565319</v>
      </c>
      <c r="AE36" t="n">
        <v>442509.7256834764</v>
      </c>
      <c r="AF36" t="n">
        <v>4.199995527196395e-06</v>
      </c>
      <c r="AG36" t="n">
        <v>6.27025462962963</v>
      </c>
      <c r="AH36" t="n">
        <v>400277.2185305454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4.6138</v>
      </c>
      <c r="E37" t="n">
        <v>21.67</v>
      </c>
      <c r="F37" t="n">
        <v>17.88</v>
      </c>
      <c r="G37" t="n">
        <v>48.76</v>
      </c>
      <c r="H37" t="n">
        <v>0.67</v>
      </c>
      <c r="I37" t="n">
        <v>22</v>
      </c>
      <c r="J37" t="n">
        <v>258.38</v>
      </c>
      <c r="K37" t="n">
        <v>58.47</v>
      </c>
      <c r="L37" t="n">
        <v>9.75</v>
      </c>
      <c r="M37" t="n">
        <v>20</v>
      </c>
      <c r="N37" t="n">
        <v>65.16</v>
      </c>
      <c r="O37" t="n">
        <v>32100.97</v>
      </c>
      <c r="P37" t="n">
        <v>278.81</v>
      </c>
      <c r="Q37" t="n">
        <v>444.56</v>
      </c>
      <c r="R37" t="n">
        <v>80.19</v>
      </c>
      <c r="S37" t="n">
        <v>48.21</v>
      </c>
      <c r="T37" t="n">
        <v>9990.43</v>
      </c>
      <c r="U37" t="n">
        <v>0.6</v>
      </c>
      <c r="V37" t="n">
        <v>0.76</v>
      </c>
      <c r="W37" t="n">
        <v>0.2</v>
      </c>
      <c r="X37" t="n">
        <v>0.6</v>
      </c>
      <c r="Y37" t="n">
        <v>1</v>
      </c>
      <c r="Z37" t="n">
        <v>10</v>
      </c>
      <c r="AA37" t="n">
        <v>323.4919211571915</v>
      </c>
      <c r="AB37" t="n">
        <v>442.6159179836031</v>
      </c>
      <c r="AC37" t="n">
        <v>400.3732759865897</v>
      </c>
      <c r="AD37" t="n">
        <v>323491.9211571916</v>
      </c>
      <c r="AE37" t="n">
        <v>442615.9179836031</v>
      </c>
      <c r="AF37" t="n">
        <v>4.199904498012252e-06</v>
      </c>
      <c r="AG37" t="n">
        <v>6.27025462962963</v>
      </c>
      <c r="AH37" t="n">
        <v>400373.2759865897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4.6314</v>
      </c>
      <c r="E38" t="n">
        <v>21.59</v>
      </c>
      <c r="F38" t="n">
        <v>17.84</v>
      </c>
      <c r="G38" t="n">
        <v>50.98</v>
      </c>
      <c r="H38" t="n">
        <v>0.6899999999999999</v>
      </c>
      <c r="I38" t="n">
        <v>21</v>
      </c>
      <c r="J38" t="n">
        <v>258.84</v>
      </c>
      <c r="K38" t="n">
        <v>58.47</v>
      </c>
      <c r="L38" t="n">
        <v>10</v>
      </c>
      <c r="M38" t="n">
        <v>19</v>
      </c>
      <c r="N38" t="n">
        <v>65.37</v>
      </c>
      <c r="O38" t="n">
        <v>32157.77</v>
      </c>
      <c r="P38" t="n">
        <v>277.58</v>
      </c>
      <c r="Q38" t="n">
        <v>444.57</v>
      </c>
      <c r="R38" t="n">
        <v>78.98999999999999</v>
      </c>
      <c r="S38" t="n">
        <v>48.21</v>
      </c>
      <c r="T38" t="n">
        <v>9397.1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322.0006822052156</v>
      </c>
      <c r="AB38" t="n">
        <v>440.5755390606902</v>
      </c>
      <c r="AC38" t="n">
        <v>398.5276279643899</v>
      </c>
      <c r="AD38" t="n">
        <v>322000.6822052156</v>
      </c>
      <c r="AE38" t="n">
        <v>440575.5390606901</v>
      </c>
      <c r="AF38" t="n">
        <v>4.215925634421505e-06</v>
      </c>
      <c r="AG38" t="n">
        <v>6.247106481481482</v>
      </c>
      <c r="AH38" t="n">
        <v>398527.6279643899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4.6308</v>
      </c>
      <c r="E39" t="n">
        <v>21.59</v>
      </c>
      <c r="F39" t="n">
        <v>17.85</v>
      </c>
      <c r="G39" t="n">
        <v>50.99</v>
      </c>
      <c r="H39" t="n">
        <v>0.7</v>
      </c>
      <c r="I39" t="n">
        <v>21</v>
      </c>
      <c r="J39" t="n">
        <v>259.3</v>
      </c>
      <c r="K39" t="n">
        <v>58.47</v>
      </c>
      <c r="L39" t="n">
        <v>10.25</v>
      </c>
      <c r="M39" t="n">
        <v>19</v>
      </c>
      <c r="N39" t="n">
        <v>65.58</v>
      </c>
      <c r="O39" t="n">
        <v>32214.64</v>
      </c>
      <c r="P39" t="n">
        <v>277.79</v>
      </c>
      <c r="Q39" t="n">
        <v>444.55</v>
      </c>
      <c r="R39" t="n">
        <v>79.25</v>
      </c>
      <c r="S39" t="n">
        <v>48.21</v>
      </c>
      <c r="T39" t="n">
        <v>9527.450000000001</v>
      </c>
      <c r="U39" t="n">
        <v>0.61</v>
      </c>
      <c r="V39" t="n">
        <v>0.76</v>
      </c>
      <c r="W39" t="n">
        <v>0.2</v>
      </c>
      <c r="X39" t="n">
        <v>0.57</v>
      </c>
      <c r="Y39" t="n">
        <v>1</v>
      </c>
      <c r="Z39" t="n">
        <v>10</v>
      </c>
      <c r="AA39" t="n">
        <v>322.1625412503664</v>
      </c>
      <c r="AB39" t="n">
        <v>440.7970017469826</v>
      </c>
      <c r="AC39" t="n">
        <v>398.7279545627272</v>
      </c>
      <c r="AD39" t="n">
        <v>322162.5412503664</v>
      </c>
      <c r="AE39" t="n">
        <v>440797.0017469826</v>
      </c>
      <c r="AF39" t="n">
        <v>4.215379459316644e-06</v>
      </c>
      <c r="AG39" t="n">
        <v>6.247106481481482</v>
      </c>
      <c r="AH39" t="n">
        <v>398727.9545627272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4.6495</v>
      </c>
      <c r="E40" t="n">
        <v>21.51</v>
      </c>
      <c r="F40" t="n">
        <v>17.81</v>
      </c>
      <c r="G40" t="n">
        <v>53.42</v>
      </c>
      <c r="H40" t="n">
        <v>0.72</v>
      </c>
      <c r="I40" t="n">
        <v>20</v>
      </c>
      <c r="J40" t="n">
        <v>259.76</v>
      </c>
      <c r="K40" t="n">
        <v>58.47</v>
      </c>
      <c r="L40" t="n">
        <v>10.5</v>
      </c>
      <c r="M40" t="n">
        <v>18</v>
      </c>
      <c r="N40" t="n">
        <v>65.79000000000001</v>
      </c>
      <c r="O40" t="n">
        <v>32271.6</v>
      </c>
      <c r="P40" t="n">
        <v>276.88</v>
      </c>
      <c r="Q40" t="n">
        <v>444.59</v>
      </c>
      <c r="R40" t="n">
        <v>77.87</v>
      </c>
      <c r="S40" t="n">
        <v>48.21</v>
      </c>
      <c r="T40" t="n">
        <v>8838.25</v>
      </c>
      <c r="U40" t="n">
        <v>0.62</v>
      </c>
      <c r="V40" t="n">
        <v>0.77</v>
      </c>
      <c r="W40" t="n">
        <v>0.19</v>
      </c>
      <c r="X40" t="n">
        <v>0.53</v>
      </c>
      <c r="Y40" t="n">
        <v>1</v>
      </c>
      <c r="Z40" t="n">
        <v>10</v>
      </c>
      <c r="AA40" t="n">
        <v>320.8028212562156</v>
      </c>
      <c r="AB40" t="n">
        <v>438.9365728643729</v>
      </c>
      <c r="AC40" t="n">
        <v>397.0450824015456</v>
      </c>
      <c r="AD40" t="n">
        <v>320802.8212562156</v>
      </c>
      <c r="AE40" t="n">
        <v>438936.5728643729</v>
      </c>
      <c r="AF40" t="n">
        <v>4.232401916751477e-06</v>
      </c>
      <c r="AG40" t="n">
        <v>6.223958333333335</v>
      </c>
      <c r="AH40" t="n">
        <v>397045.0824015457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4.6483</v>
      </c>
      <c r="E41" t="n">
        <v>21.51</v>
      </c>
      <c r="F41" t="n">
        <v>17.81</v>
      </c>
      <c r="G41" t="n">
        <v>53.43</v>
      </c>
      <c r="H41" t="n">
        <v>0.74</v>
      </c>
      <c r="I41" t="n">
        <v>20</v>
      </c>
      <c r="J41" t="n">
        <v>260.23</v>
      </c>
      <c r="K41" t="n">
        <v>58.47</v>
      </c>
      <c r="L41" t="n">
        <v>10.75</v>
      </c>
      <c r="M41" t="n">
        <v>18</v>
      </c>
      <c r="N41" t="n">
        <v>66</v>
      </c>
      <c r="O41" t="n">
        <v>32328.64</v>
      </c>
      <c r="P41" t="n">
        <v>277.07</v>
      </c>
      <c r="Q41" t="n">
        <v>444.57</v>
      </c>
      <c r="R41" t="n">
        <v>78.03</v>
      </c>
      <c r="S41" t="n">
        <v>48.21</v>
      </c>
      <c r="T41" t="n">
        <v>8920.6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320.951288618362</v>
      </c>
      <c r="AB41" t="n">
        <v>439.1397124591795</v>
      </c>
      <c r="AC41" t="n">
        <v>397.228834638532</v>
      </c>
      <c r="AD41" t="n">
        <v>320951.288618362</v>
      </c>
      <c r="AE41" t="n">
        <v>439139.7124591795</v>
      </c>
      <c r="AF41" t="n">
        <v>4.231309566541754e-06</v>
      </c>
      <c r="AG41" t="n">
        <v>6.223958333333335</v>
      </c>
      <c r="AH41" t="n">
        <v>397228.834638532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4.6664</v>
      </c>
      <c r="E42" t="n">
        <v>21.43</v>
      </c>
      <c r="F42" t="n">
        <v>17.78</v>
      </c>
      <c r="G42" t="n">
        <v>56.13</v>
      </c>
      <c r="H42" t="n">
        <v>0.75</v>
      </c>
      <c r="I42" t="n">
        <v>19</v>
      </c>
      <c r="J42" t="n">
        <v>260.69</v>
      </c>
      <c r="K42" t="n">
        <v>58.47</v>
      </c>
      <c r="L42" t="n">
        <v>11</v>
      </c>
      <c r="M42" t="n">
        <v>17</v>
      </c>
      <c r="N42" t="n">
        <v>66.20999999999999</v>
      </c>
      <c r="O42" t="n">
        <v>32385.75</v>
      </c>
      <c r="P42" t="n">
        <v>276.07</v>
      </c>
      <c r="Q42" t="n">
        <v>444.56</v>
      </c>
      <c r="R42" t="n">
        <v>76.8</v>
      </c>
      <c r="S42" t="n">
        <v>48.21</v>
      </c>
      <c r="T42" t="n">
        <v>8312.34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319.6063428498793</v>
      </c>
      <c r="AB42" t="n">
        <v>437.2994983239217</v>
      </c>
      <c r="AC42" t="n">
        <v>395.5642479575865</v>
      </c>
      <c r="AD42" t="n">
        <v>319606.3428498793</v>
      </c>
      <c r="AE42" t="n">
        <v>437299.4983239217</v>
      </c>
      <c r="AF42" t="n">
        <v>4.247785848871726e-06</v>
      </c>
      <c r="AG42" t="n">
        <v>6.200810185185186</v>
      </c>
      <c r="AH42" t="n">
        <v>395564.2479575865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4.6664</v>
      </c>
      <c r="E43" t="n">
        <v>21.43</v>
      </c>
      <c r="F43" t="n">
        <v>17.78</v>
      </c>
      <c r="G43" t="n">
        <v>56.13</v>
      </c>
      <c r="H43" t="n">
        <v>0.77</v>
      </c>
      <c r="I43" t="n">
        <v>19</v>
      </c>
      <c r="J43" t="n">
        <v>261.15</v>
      </c>
      <c r="K43" t="n">
        <v>58.47</v>
      </c>
      <c r="L43" t="n">
        <v>11.25</v>
      </c>
      <c r="M43" t="n">
        <v>17</v>
      </c>
      <c r="N43" t="n">
        <v>66.43000000000001</v>
      </c>
      <c r="O43" t="n">
        <v>32442.95</v>
      </c>
      <c r="P43" t="n">
        <v>276.21</v>
      </c>
      <c r="Q43" t="n">
        <v>444.6</v>
      </c>
      <c r="R43" t="n">
        <v>76.75</v>
      </c>
      <c r="S43" t="n">
        <v>48.21</v>
      </c>
      <c r="T43" t="n">
        <v>8286.27</v>
      </c>
      <c r="U43" t="n">
        <v>0.63</v>
      </c>
      <c r="V43" t="n">
        <v>0.77</v>
      </c>
      <c r="W43" t="n">
        <v>0.2</v>
      </c>
      <c r="X43" t="n">
        <v>0.5</v>
      </c>
      <c r="Y43" t="n">
        <v>1</v>
      </c>
      <c r="Z43" t="n">
        <v>10</v>
      </c>
      <c r="AA43" t="n">
        <v>319.6789064439297</v>
      </c>
      <c r="AB43" t="n">
        <v>437.3987830345814</v>
      </c>
      <c r="AC43" t="n">
        <v>395.6540570748078</v>
      </c>
      <c r="AD43" t="n">
        <v>319678.9064439298</v>
      </c>
      <c r="AE43" t="n">
        <v>437398.7830345814</v>
      </c>
      <c r="AF43" t="n">
        <v>4.247785848871726e-06</v>
      </c>
      <c r="AG43" t="n">
        <v>6.200810185185186</v>
      </c>
      <c r="AH43" t="n">
        <v>395654.0570748078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4.6795</v>
      </c>
      <c r="E44" t="n">
        <v>21.37</v>
      </c>
      <c r="F44" t="n">
        <v>17.72</v>
      </c>
      <c r="G44" t="n">
        <v>55.94</v>
      </c>
      <c r="H44" t="n">
        <v>0.78</v>
      </c>
      <c r="I44" t="n">
        <v>19</v>
      </c>
      <c r="J44" t="n">
        <v>261.62</v>
      </c>
      <c r="K44" t="n">
        <v>58.47</v>
      </c>
      <c r="L44" t="n">
        <v>11.5</v>
      </c>
      <c r="M44" t="n">
        <v>17</v>
      </c>
      <c r="N44" t="n">
        <v>66.64</v>
      </c>
      <c r="O44" t="n">
        <v>32500.22</v>
      </c>
      <c r="P44" t="n">
        <v>274.6</v>
      </c>
      <c r="Q44" t="n">
        <v>444.55</v>
      </c>
      <c r="R44" t="n">
        <v>74.59</v>
      </c>
      <c r="S44" t="n">
        <v>48.21</v>
      </c>
      <c r="T44" t="n">
        <v>7206.31</v>
      </c>
      <c r="U44" t="n">
        <v>0.65</v>
      </c>
      <c r="V44" t="n">
        <v>0.77</v>
      </c>
      <c r="W44" t="n">
        <v>0.2</v>
      </c>
      <c r="X44" t="n">
        <v>0.44</v>
      </c>
      <c r="Y44" t="n">
        <v>1</v>
      </c>
      <c r="Z44" t="n">
        <v>10</v>
      </c>
      <c r="AA44" t="n">
        <v>318.1509399797378</v>
      </c>
      <c r="AB44" t="n">
        <v>435.3081519091511</v>
      </c>
      <c r="AC44" t="n">
        <v>393.7629528497694</v>
      </c>
      <c r="AD44" t="n">
        <v>318150.9399797378</v>
      </c>
      <c r="AE44" t="n">
        <v>435308.1519091511</v>
      </c>
      <c r="AF44" t="n">
        <v>4.259710671994524e-06</v>
      </c>
      <c r="AG44" t="n">
        <v>6.183449074074075</v>
      </c>
      <c r="AH44" t="n">
        <v>393762.9528497694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4.6987</v>
      </c>
      <c r="E45" t="n">
        <v>21.28</v>
      </c>
      <c r="F45" t="n">
        <v>17.68</v>
      </c>
      <c r="G45" t="n">
        <v>58.92</v>
      </c>
      <c r="H45" t="n">
        <v>0.8</v>
      </c>
      <c r="I45" t="n">
        <v>18</v>
      </c>
      <c r="J45" t="n">
        <v>262.08</v>
      </c>
      <c r="K45" t="n">
        <v>58.47</v>
      </c>
      <c r="L45" t="n">
        <v>11.75</v>
      </c>
      <c r="M45" t="n">
        <v>16</v>
      </c>
      <c r="N45" t="n">
        <v>66.86</v>
      </c>
      <c r="O45" t="n">
        <v>32557.58</v>
      </c>
      <c r="P45" t="n">
        <v>273.86</v>
      </c>
      <c r="Q45" t="n">
        <v>444.56</v>
      </c>
      <c r="R45" t="n">
        <v>73.67</v>
      </c>
      <c r="S45" t="n">
        <v>48.21</v>
      </c>
      <c r="T45" t="n">
        <v>6748.06</v>
      </c>
      <c r="U45" t="n">
        <v>0.65</v>
      </c>
      <c r="V45" t="n">
        <v>0.77</v>
      </c>
      <c r="W45" t="n">
        <v>0.18</v>
      </c>
      <c r="X45" t="n">
        <v>0.4</v>
      </c>
      <c r="Y45" t="n">
        <v>1</v>
      </c>
      <c r="Z45" t="n">
        <v>10</v>
      </c>
      <c r="AA45" t="n">
        <v>316.8887655367224</v>
      </c>
      <c r="AB45" t="n">
        <v>433.5811891530108</v>
      </c>
      <c r="AC45" t="n">
        <v>392.2008089952677</v>
      </c>
      <c r="AD45" t="n">
        <v>316888.7655367224</v>
      </c>
      <c r="AE45" t="n">
        <v>433581.1891530108</v>
      </c>
      <c r="AF45" t="n">
        <v>4.277188275350072e-06</v>
      </c>
      <c r="AG45" t="n">
        <v>6.157407407407408</v>
      </c>
      <c r="AH45" t="n">
        <v>392200.8089952677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4.6578</v>
      </c>
      <c r="E46" t="n">
        <v>21.47</v>
      </c>
      <c r="F46" t="n">
        <v>17.86</v>
      </c>
      <c r="G46" t="n">
        <v>59.54</v>
      </c>
      <c r="H46" t="n">
        <v>0.8100000000000001</v>
      </c>
      <c r="I46" t="n">
        <v>18</v>
      </c>
      <c r="J46" t="n">
        <v>262.55</v>
      </c>
      <c r="K46" t="n">
        <v>58.47</v>
      </c>
      <c r="L46" t="n">
        <v>12</v>
      </c>
      <c r="M46" t="n">
        <v>16</v>
      </c>
      <c r="N46" t="n">
        <v>67.06999999999999</v>
      </c>
      <c r="O46" t="n">
        <v>32615.02</v>
      </c>
      <c r="P46" t="n">
        <v>276.48</v>
      </c>
      <c r="Q46" t="n">
        <v>444.55</v>
      </c>
      <c r="R46" t="n">
        <v>80.02</v>
      </c>
      <c r="S46" t="n">
        <v>48.21</v>
      </c>
      <c r="T46" t="n">
        <v>9923.92</v>
      </c>
      <c r="U46" t="n">
        <v>0.6</v>
      </c>
      <c r="V46" t="n">
        <v>0.76</v>
      </c>
      <c r="W46" t="n">
        <v>0.19</v>
      </c>
      <c r="X46" t="n">
        <v>0.59</v>
      </c>
      <c r="Y46" t="n">
        <v>1</v>
      </c>
      <c r="Z46" t="n">
        <v>10</v>
      </c>
      <c r="AA46" t="n">
        <v>320.3875560471193</v>
      </c>
      <c r="AB46" t="n">
        <v>438.3683886850795</v>
      </c>
      <c r="AC46" t="n">
        <v>396.5311249228724</v>
      </c>
      <c r="AD46" t="n">
        <v>320387.5560471194</v>
      </c>
      <c r="AE46" t="n">
        <v>438368.3886850795</v>
      </c>
      <c r="AF46" t="n">
        <v>4.239957339035386e-06</v>
      </c>
      <c r="AG46" t="n">
        <v>6.21238425925926</v>
      </c>
      <c r="AH46" t="n">
        <v>396531.1249228724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4.6721</v>
      </c>
      <c r="E47" t="n">
        <v>21.4</v>
      </c>
      <c r="F47" t="n">
        <v>17.8</v>
      </c>
      <c r="G47" t="n">
        <v>59.32</v>
      </c>
      <c r="H47" t="n">
        <v>0.83</v>
      </c>
      <c r="I47" t="n">
        <v>18</v>
      </c>
      <c r="J47" t="n">
        <v>263.01</v>
      </c>
      <c r="K47" t="n">
        <v>58.47</v>
      </c>
      <c r="L47" t="n">
        <v>12.25</v>
      </c>
      <c r="M47" t="n">
        <v>16</v>
      </c>
      <c r="N47" t="n">
        <v>67.29000000000001</v>
      </c>
      <c r="O47" t="n">
        <v>32672.53</v>
      </c>
      <c r="P47" t="n">
        <v>275.32</v>
      </c>
      <c r="Q47" t="n">
        <v>444.56</v>
      </c>
      <c r="R47" t="n">
        <v>77.66</v>
      </c>
      <c r="S47" t="n">
        <v>48.21</v>
      </c>
      <c r="T47" t="n">
        <v>8744.559999999999</v>
      </c>
      <c r="U47" t="n">
        <v>0.62</v>
      </c>
      <c r="V47" t="n">
        <v>0.77</v>
      </c>
      <c r="W47" t="n">
        <v>0.19</v>
      </c>
      <c r="X47" t="n">
        <v>0.52</v>
      </c>
      <c r="Y47" t="n">
        <v>1</v>
      </c>
      <c r="Z47" t="n">
        <v>10</v>
      </c>
      <c r="AA47" t="n">
        <v>319.0388927011006</v>
      </c>
      <c r="AB47" t="n">
        <v>436.5230879962289</v>
      </c>
      <c r="AC47" t="n">
        <v>394.86193714187</v>
      </c>
      <c r="AD47" t="n">
        <v>319038.8927011006</v>
      </c>
      <c r="AE47" t="n">
        <v>436523.0879962289</v>
      </c>
      <c r="AF47" t="n">
        <v>4.252974512367905e-06</v>
      </c>
      <c r="AG47" t="n">
        <v>6.19212962962963</v>
      </c>
      <c r="AH47" t="n">
        <v>394861.93714187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4.6932</v>
      </c>
      <c r="E48" t="n">
        <v>21.31</v>
      </c>
      <c r="F48" t="n">
        <v>17.75</v>
      </c>
      <c r="G48" t="n">
        <v>62.64</v>
      </c>
      <c r="H48" t="n">
        <v>0.84</v>
      </c>
      <c r="I48" t="n">
        <v>17</v>
      </c>
      <c r="J48" t="n">
        <v>263.48</v>
      </c>
      <c r="K48" t="n">
        <v>58.47</v>
      </c>
      <c r="L48" t="n">
        <v>12.5</v>
      </c>
      <c r="M48" t="n">
        <v>15</v>
      </c>
      <c r="N48" t="n">
        <v>67.51000000000001</v>
      </c>
      <c r="O48" t="n">
        <v>32730.13</v>
      </c>
      <c r="P48" t="n">
        <v>274.61</v>
      </c>
      <c r="Q48" t="n">
        <v>444.56</v>
      </c>
      <c r="R48" t="n">
        <v>76.09999999999999</v>
      </c>
      <c r="S48" t="n">
        <v>48.21</v>
      </c>
      <c r="T48" t="n">
        <v>7971.22</v>
      </c>
      <c r="U48" t="n">
        <v>0.63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317.6832267737619</v>
      </c>
      <c r="AB48" t="n">
        <v>434.6682060666844</v>
      </c>
      <c r="AC48" t="n">
        <v>393.1840825403381</v>
      </c>
      <c r="AD48" t="n">
        <v>317683.2267737619</v>
      </c>
      <c r="AE48" t="n">
        <v>434668.2060666844</v>
      </c>
      <c r="AF48" t="n">
        <v>4.272181670222181e-06</v>
      </c>
      <c r="AG48" t="n">
        <v>6.166087962962963</v>
      </c>
      <c r="AH48" t="n">
        <v>393184.082540338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4.6938</v>
      </c>
      <c r="E49" t="n">
        <v>21.3</v>
      </c>
      <c r="F49" t="n">
        <v>17.75</v>
      </c>
      <c r="G49" t="n">
        <v>62.63</v>
      </c>
      <c r="H49" t="n">
        <v>0.86</v>
      </c>
      <c r="I49" t="n">
        <v>17</v>
      </c>
      <c r="J49" t="n">
        <v>263.95</v>
      </c>
      <c r="K49" t="n">
        <v>58.47</v>
      </c>
      <c r="L49" t="n">
        <v>12.75</v>
      </c>
      <c r="M49" t="n">
        <v>15</v>
      </c>
      <c r="N49" t="n">
        <v>67.72</v>
      </c>
      <c r="O49" t="n">
        <v>32787.82</v>
      </c>
      <c r="P49" t="n">
        <v>274.55</v>
      </c>
      <c r="Q49" t="n">
        <v>444.56</v>
      </c>
      <c r="R49" t="n">
        <v>75.84</v>
      </c>
      <c r="S49" t="n">
        <v>48.21</v>
      </c>
      <c r="T49" t="n">
        <v>7840.29</v>
      </c>
      <c r="U49" t="n">
        <v>0.64</v>
      </c>
      <c r="V49" t="n">
        <v>0.77</v>
      </c>
      <c r="W49" t="n">
        <v>0.19</v>
      </c>
      <c r="X49" t="n">
        <v>0.47</v>
      </c>
      <c r="Y49" t="n">
        <v>1</v>
      </c>
      <c r="Z49" t="n">
        <v>10</v>
      </c>
      <c r="AA49" t="n">
        <v>317.628146460535</v>
      </c>
      <c r="AB49" t="n">
        <v>434.5928427521555</v>
      </c>
      <c r="AC49" t="n">
        <v>393.1159117947748</v>
      </c>
      <c r="AD49" t="n">
        <v>317628.1464605351</v>
      </c>
      <c r="AE49" t="n">
        <v>434592.8427521556</v>
      </c>
      <c r="AF49" t="n">
        <v>4.272727845327043e-06</v>
      </c>
      <c r="AG49" t="n">
        <v>6.163194444444446</v>
      </c>
      <c r="AH49" t="n">
        <v>393115.9117947748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4.6933</v>
      </c>
      <c r="E50" t="n">
        <v>21.31</v>
      </c>
      <c r="F50" t="n">
        <v>17.75</v>
      </c>
      <c r="G50" t="n">
        <v>62.64</v>
      </c>
      <c r="H50" t="n">
        <v>0.87</v>
      </c>
      <c r="I50" t="n">
        <v>17</v>
      </c>
      <c r="J50" t="n">
        <v>264.42</v>
      </c>
      <c r="K50" t="n">
        <v>58.47</v>
      </c>
      <c r="L50" t="n">
        <v>13</v>
      </c>
      <c r="M50" t="n">
        <v>15</v>
      </c>
      <c r="N50" t="n">
        <v>67.94</v>
      </c>
      <c r="O50" t="n">
        <v>32845.58</v>
      </c>
      <c r="P50" t="n">
        <v>274.18</v>
      </c>
      <c r="Q50" t="n">
        <v>444.55</v>
      </c>
      <c r="R50" t="n">
        <v>75.97</v>
      </c>
      <c r="S50" t="n">
        <v>48.21</v>
      </c>
      <c r="T50" t="n">
        <v>7905.3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317.4576026724111</v>
      </c>
      <c r="AB50" t="n">
        <v>434.3594972173835</v>
      </c>
      <c r="AC50" t="n">
        <v>392.9048364303388</v>
      </c>
      <c r="AD50" t="n">
        <v>317457.6026724111</v>
      </c>
      <c r="AE50" t="n">
        <v>434359.4972173835</v>
      </c>
      <c r="AF50" t="n">
        <v>4.272272699406324e-06</v>
      </c>
      <c r="AG50" t="n">
        <v>6.166087962962963</v>
      </c>
      <c r="AH50" t="n">
        <v>392904.8364303388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4.713</v>
      </c>
      <c r="E51" t="n">
        <v>21.22</v>
      </c>
      <c r="F51" t="n">
        <v>17.71</v>
      </c>
      <c r="G51" t="n">
        <v>66.40000000000001</v>
      </c>
      <c r="H51" t="n">
        <v>0.89</v>
      </c>
      <c r="I51" t="n">
        <v>16</v>
      </c>
      <c r="J51" t="n">
        <v>264.89</v>
      </c>
      <c r="K51" t="n">
        <v>58.47</v>
      </c>
      <c r="L51" t="n">
        <v>13.25</v>
      </c>
      <c r="M51" t="n">
        <v>14</v>
      </c>
      <c r="N51" t="n">
        <v>68.16</v>
      </c>
      <c r="O51" t="n">
        <v>32903.43</v>
      </c>
      <c r="P51" t="n">
        <v>273.27</v>
      </c>
      <c r="Q51" t="n">
        <v>444.55</v>
      </c>
      <c r="R51" t="n">
        <v>74.64</v>
      </c>
      <c r="S51" t="n">
        <v>48.21</v>
      </c>
      <c r="T51" t="n">
        <v>7246.47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316.0948106922562</v>
      </c>
      <c r="AB51" t="n">
        <v>432.4948651079966</v>
      </c>
      <c r="AC51" t="n">
        <v>391.2181621924442</v>
      </c>
      <c r="AD51" t="n">
        <v>316094.8106922562</v>
      </c>
      <c r="AE51" t="n">
        <v>432494.8651079966</v>
      </c>
      <c r="AF51" t="n">
        <v>4.290205448682592e-06</v>
      </c>
      <c r="AG51" t="n">
        <v>6.140046296296297</v>
      </c>
      <c r="AH51" t="n">
        <v>391218.1621924442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4.711</v>
      </c>
      <c r="E52" t="n">
        <v>21.23</v>
      </c>
      <c r="F52" t="n">
        <v>17.71</v>
      </c>
      <c r="G52" t="n">
        <v>66.43000000000001</v>
      </c>
      <c r="H52" t="n">
        <v>0.91</v>
      </c>
      <c r="I52" t="n">
        <v>16</v>
      </c>
      <c r="J52" t="n">
        <v>265.36</v>
      </c>
      <c r="K52" t="n">
        <v>58.47</v>
      </c>
      <c r="L52" t="n">
        <v>13.5</v>
      </c>
      <c r="M52" t="n">
        <v>14</v>
      </c>
      <c r="N52" t="n">
        <v>68.38</v>
      </c>
      <c r="O52" t="n">
        <v>32961.36</v>
      </c>
      <c r="P52" t="n">
        <v>273.53</v>
      </c>
      <c r="Q52" t="n">
        <v>444.56</v>
      </c>
      <c r="R52" t="n">
        <v>74.90000000000001</v>
      </c>
      <c r="S52" t="n">
        <v>48.21</v>
      </c>
      <c r="T52" t="n">
        <v>7374.54</v>
      </c>
      <c r="U52" t="n">
        <v>0.64</v>
      </c>
      <c r="V52" t="n">
        <v>0.77</v>
      </c>
      <c r="W52" t="n">
        <v>0.19</v>
      </c>
      <c r="X52" t="n">
        <v>0.44</v>
      </c>
      <c r="Y52" t="n">
        <v>1</v>
      </c>
      <c r="Z52" t="n">
        <v>10</v>
      </c>
      <c r="AA52" t="n">
        <v>316.3078713256041</v>
      </c>
      <c r="AB52" t="n">
        <v>432.786384066115</v>
      </c>
      <c r="AC52" t="n">
        <v>391.4818589903492</v>
      </c>
      <c r="AD52" t="n">
        <v>316307.8713256042</v>
      </c>
      <c r="AE52" t="n">
        <v>432786.384066115</v>
      </c>
      <c r="AF52" t="n">
        <v>4.288384864999722e-06</v>
      </c>
      <c r="AG52" t="n">
        <v>6.142939814814816</v>
      </c>
      <c r="AH52" t="n">
        <v>391481.8589903492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4.712</v>
      </c>
      <c r="E53" t="n">
        <v>21.22</v>
      </c>
      <c r="F53" t="n">
        <v>17.71</v>
      </c>
      <c r="G53" t="n">
        <v>66.41</v>
      </c>
      <c r="H53" t="n">
        <v>0.92</v>
      </c>
      <c r="I53" t="n">
        <v>16</v>
      </c>
      <c r="J53" t="n">
        <v>265.83</v>
      </c>
      <c r="K53" t="n">
        <v>58.47</v>
      </c>
      <c r="L53" t="n">
        <v>13.75</v>
      </c>
      <c r="M53" t="n">
        <v>14</v>
      </c>
      <c r="N53" t="n">
        <v>68.59999999999999</v>
      </c>
      <c r="O53" t="n">
        <v>33019.37</v>
      </c>
      <c r="P53" t="n">
        <v>273.21</v>
      </c>
      <c r="Q53" t="n">
        <v>444.56</v>
      </c>
      <c r="R53" t="n">
        <v>74.72</v>
      </c>
      <c r="S53" t="n">
        <v>48.21</v>
      </c>
      <c r="T53" t="n">
        <v>7285.23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316.1037922614359</v>
      </c>
      <c r="AB53" t="n">
        <v>432.5071540871871</v>
      </c>
      <c r="AC53" t="n">
        <v>391.2292783287085</v>
      </c>
      <c r="AD53" t="n">
        <v>316103.7922614359</v>
      </c>
      <c r="AE53" t="n">
        <v>432507.1540871871</v>
      </c>
      <c r="AF53" t="n">
        <v>4.289295156841157e-06</v>
      </c>
      <c r="AG53" t="n">
        <v>6.140046296296297</v>
      </c>
      <c r="AH53" t="n">
        <v>391229.2783287085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4.7309</v>
      </c>
      <c r="E54" t="n">
        <v>21.14</v>
      </c>
      <c r="F54" t="n">
        <v>17.67</v>
      </c>
      <c r="G54" t="n">
        <v>70.69</v>
      </c>
      <c r="H54" t="n">
        <v>0.9399999999999999</v>
      </c>
      <c r="I54" t="n">
        <v>15</v>
      </c>
      <c r="J54" t="n">
        <v>266.3</v>
      </c>
      <c r="K54" t="n">
        <v>58.47</v>
      </c>
      <c r="L54" t="n">
        <v>14</v>
      </c>
      <c r="M54" t="n">
        <v>13</v>
      </c>
      <c r="N54" t="n">
        <v>68.81999999999999</v>
      </c>
      <c r="O54" t="n">
        <v>33077.47</v>
      </c>
      <c r="P54" t="n">
        <v>272.5</v>
      </c>
      <c r="Q54" t="n">
        <v>444.55</v>
      </c>
      <c r="R54" t="n">
        <v>73.43000000000001</v>
      </c>
      <c r="S54" t="n">
        <v>48.21</v>
      </c>
      <c r="T54" t="n">
        <v>6646.01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314.8857407992517</v>
      </c>
      <c r="AB54" t="n">
        <v>430.8405623399887</v>
      </c>
      <c r="AC54" t="n">
        <v>389.7217437587865</v>
      </c>
      <c r="AD54" t="n">
        <v>314885.7407992517</v>
      </c>
      <c r="AE54" t="n">
        <v>430840.5623399887</v>
      </c>
      <c r="AF54" t="n">
        <v>4.306499672644276e-06</v>
      </c>
      <c r="AG54" t="n">
        <v>6.116898148148149</v>
      </c>
      <c r="AH54" t="n">
        <v>389721.7437587865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4.7305</v>
      </c>
      <c r="E55" t="n">
        <v>21.14</v>
      </c>
      <c r="F55" t="n">
        <v>17.67</v>
      </c>
      <c r="G55" t="n">
        <v>70.7</v>
      </c>
      <c r="H55" t="n">
        <v>0.95</v>
      </c>
      <c r="I55" t="n">
        <v>15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272.2</v>
      </c>
      <c r="Q55" t="n">
        <v>444.55</v>
      </c>
      <c r="R55" t="n">
        <v>73.59</v>
      </c>
      <c r="S55" t="n">
        <v>48.21</v>
      </c>
      <c r="T55" t="n">
        <v>6722.61</v>
      </c>
      <c r="U55" t="n">
        <v>0.66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314.7481016313172</v>
      </c>
      <c r="AB55" t="n">
        <v>430.6522383582092</v>
      </c>
      <c r="AC55" t="n">
        <v>389.5513931535137</v>
      </c>
      <c r="AD55" t="n">
        <v>314748.1016313172</v>
      </c>
      <c r="AE55" t="n">
        <v>430652.2383582092</v>
      </c>
      <c r="AF55" t="n">
        <v>4.306135555907702e-06</v>
      </c>
      <c r="AG55" t="n">
        <v>6.116898148148149</v>
      </c>
      <c r="AH55" t="n">
        <v>389551.3931535137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4.7304</v>
      </c>
      <c r="E56" t="n">
        <v>21.14</v>
      </c>
      <c r="F56" t="n">
        <v>17.67</v>
      </c>
      <c r="G56" t="n">
        <v>70.7</v>
      </c>
      <c r="H56" t="n">
        <v>0.97</v>
      </c>
      <c r="I56" t="n">
        <v>15</v>
      </c>
      <c r="J56" t="n">
        <v>267.24</v>
      </c>
      <c r="K56" t="n">
        <v>58.47</v>
      </c>
      <c r="L56" t="n">
        <v>14.5</v>
      </c>
      <c r="M56" t="n">
        <v>13</v>
      </c>
      <c r="N56" t="n">
        <v>69.27</v>
      </c>
      <c r="O56" t="n">
        <v>33193.92</v>
      </c>
      <c r="P56" t="n">
        <v>272.21</v>
      </c>
      <c r="Q56" t="n">
        <v>444.59</v>
      </c>
      <c r="R56" t="n">
        <v>73.56</v>
      </c>
      <c r="S56" t="n">
        <v>48.21</v>
      </c>
      <c r="T56" t="n">
        <v>6709.92</v>
      </c>
      <c r="U56" t="n">
        <v>0.66</v>
      </c>
      <c r="V56" t="n">
        <v>0.77</v>
      </c>
      <c r="W56" t="n">
        <v>0.19</v>
      </c>
      <c r="X56" t="n">
        <v>0.4</v>
      </c>
      <c r="Y56" t="n">
        <v>1</v>
      </c>
      <c r="Z56" t="n">
        <v>10</v>
      </c>
      <c r="AA56" t="n">
        <v>314.757148607582</v>
      </c>
      <c r="AB56" t="n">
        <v>430.6646168302591</v>
      </c>
      <c r="AC56" t="n">
        <v>389.5625902415645</v>
      </c>
      <c r="AD56" t="n">
        <v>314757.148607582</v>
      </c>
      <c r="AE56" t="n">
        <v>430664.6168302592</v>
      </c>
      <c r="AF56" t="n">
        <v>4.306044526723559e-06</v>
      </c>
      <c r="AG56" t="n">
        <v>6.116898148148149</v>
      </c>
      <c r="AH56" t="n">
        <v>389562.5902415644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4.729</v>
      </c>
      <c r="E57" t="n">
        <v>21.15</v>
      </c>
      <c r="F57" t="n">
        <v>17.68</v>
      </c>
      <c r="G57" t="n">
        <v>70.72</v>
      </c>
      <c r="H57" t="n">
        <v>0.98</v>
      </c>
      <c r="I57" t="n">
        <v>15</v>
      </c>
      <c r="J57" t="n">
        <v>267.71</v>
      </c>
      <c r="K57" t="n">
        <v>58.47</v>
      </c>
      <c r="L57" t="n">
        <v>14.75</v>
      </c>
      <c r="M57" t="n">
        <v>13</v>
      </c>
      <c r="N57" t="n">
        <v>69.48999999999999</v>
      </c>
      <c r="O57" t="n">
        <v>33252.27</v>
      </c>
      <c r="P57" t="n">
        <v>272.13</v>
      </c>
      <c r="Q57" t="n">
        <v>444.55</v>
      </c>
      <c r="R57" t="n">
        <v>73.72</v>
      </c>
      <c r="S57" t="n">
        <v>48.21</v>
      </c>
      <c r="T57" t="n">
        <v>6788.69</v>
      </c>
      <c r="U57" t="n">
        <v>0.65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314.7978897077423</v>
      </c>
      <c r="AB57" t="n">
        <v>430.720360600869</v>
      </c>
      <c r="AC57" t="n">
        <v>389.6130139049441</v>
      </c>
      <c r="AD57" t="n">
        <v>314797.8897077423</v>
      </c>
      <c r="AE57" t="n">
        <v>430720.3606008689</v>
      </c>
      <c r="AF57" t="n">
        <v>4.30477011814555e-06</v>
      </c>
      <c r="AG57" t="n">
        <v>6.119791666666667</v>
      </c>
      <c r="AH57" t="n">
        <v>389613.0139049441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4.7525</v>
      </c>
      <c r="E58" t="n">
        <v>21.04</v>
      </c>
      <c r="F58" t="n">
        <v>17.62</v>
      </c>
      <c r="G58" t="n">
        <v>75.53</v>
      </c>
      <c r="H58" t="n">
        <v>1</v>
      </c>
      <c r="I58" t="n">
        <v>14</v>
      </c>
      <c r="J58" t="n">
        <v>268.19</v>
      </c>
      <c r="K58" t="n">
        <v>58.47</v>
      </c>
      <c r="L58" t="n">
        <v>15</v>
      </c>
      <c r="M58" t="n">
        <v>12</v>
      </c>
      <c r="N58" t="n">
        <v>69.70999999999999</v>
      </c>
      <c r="O58" t="n">
        <v>33310.7</v>
      </c>
      <c r="P58" t="n">
        <v>270.88</v>
      </c>
      <c r="Q58" t="n">
        <v>444.55</v>
      </c>
      <c r="R58" t="n">
        <v>71.75</v>
      </c>
      <c r="S58" t="n">
        <v>48.21</v>
      </c>
      <c r="T58" t="n">
        <v>5809.26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313.0827181324531</v>
      </c>
      <c r="AB58" t="n">
        <v>428.3735871835287</v>
      </c>
      <c r="AC58" t="n">
        <v>387.4902132488377</v>
      </c>
      <c r="AD58" t="n">
        <v>313082.7181324531</v>
      </c>
      <c r="AE58" t="n">
        <v>428373.5871835288</v>
      </c>
      <c r="AF58" t="n">
        <v>4.32616197641927e-06</v>
      </c>
      <c r="AG58" t="n">
        <v>6.087962962962963</v>
      </c>
      <c r="AH58" t="n">
        <v>387490.2132488377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4.7624</v>
      </c>
      <c r="E59" t="n">
        <v>21</v>
      </c>
      <c r="F59" t="n">
        <v>17.58</v>
      </c>
      <c r="G59" t="n">
        <v>75.34</v>
      </c>
      <c r="H59" t="n">
        <v>1.01</v>
      </c>
      <c r="I59" t="n">
        <v>14</v>
      </c>
      <c r="J59" t="n">
        <v>268.66</v>
      </c>
      <c r="K59" t="n">
        <v>58.47</v>
      </c>
      <c r="L59" t="n">
        <v>15.25</v>
      </c>
      <c r="M59" t="n">
        <v>12</v>
      </c>
      <c r="N59" t="n">
        <v>69.94</v>
      </c>
      <c r="O59" t="n">
        <v>33369.22</v>
      </c>
      <c r="P59" t="n">
        <v>270.57</v>
      </c>
      <c r="Q59" t="n">
        <v>444.55</v>
      </c>
      <c r="R59" t="n">
        <v>70.26000000000001</v>
      </c>
      <c r="S59" t="n">
        <v>48.21</v>
      </c>
      <c r="T59" t="n">
        <v>5066.34</v>
      </c>
      <c r="U59" t="n">
        <v>0.6899999999999999</v>
      </c>
      <c r="V59" t="n">
        <v>0.78</v>
      </c>
      <c r="W59" t="n">
        <v>0.19</v>
      </c>
      <c r="X59" t="n">
        <v>0.3</v>
      </c>
      <c r="Y59" t="n">
        <v>1</v>
      </c>
      <c r="Z59" t="n">
        <v>10</v>
      </c>
      <c r="AA59" t="n">
        <v>312.4363905556401</v>
      </c>
      <c r="AB59" t="n">
        <v>427.4892532789729</v>
      </c>
      <c r="AC59" t="n">
        <v>386.6902789309622</v>
      </c>
      <c r="AD59" t="n">
        <v>312436.3905556401</v>
      </c>
      <c r="AE59" t="n">
        <v>427489.2532789729</v>
      </c>
      <c r="AF59" t="n">
        <v>4.335173865649475e-06</v>
      </c>
      <c r="AG59" t="n">
        <v>6.076388888888889</v>
      </c>
      <c r="AH59" t="n">
        <v>386690.2789309622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4.7572</v>
      </c>
      <c r="E60" t="n">
        <v>21.02</v>
      </c>
      <c r="F60" t="n">
        <v>17.6</v>
      </c>
      <c r="G60" t="n">
        <v>75.44</v>
      </c>
      <c r="H60" t="n">
        <v>1.03</v>
      </c>
      <c r="I60" t="n">
        <v>14</v>
      </c>
      <c r="J60" t="n">
        <v>269.14</v>
      </c>
      <c r="K60" t="n">
        <v>58.47</v>
      </c>
      <c r="L60" t="n">
        <v>15.5</v>
      </c>
      <c r="M60" t="n">
        <v>12</v>
      </c>
      <c r="N60" t="n">
        <v>70.16</v>
      </c>
      <c r="O60" t="n">
        <v>33427.83</v>
      </c>
      <c r="P60" t="n">
        <v>270.73</v>
      </c>
      <c r="Q60" t="n">
        <v>444.56</v>
      </c>
      <c r="R60" t="n">
        <v>71.38</v>
      </c>
      <c r="S60" t="n">
        <v>48.21</v>
      </c>
      <c r="T60" t="n">
        <v>5622.9</v>
      </c>
      <c r="U60" t="n">
        <v>0.68</v>
      </c>
      <c r="V60" t="n">
        <v>0.78</v>
      </c>
      <c r="W60" t="n">
        <v>0.18</v>
      </c>
      <c r="X60" t="n">
        <v>0.33</v>
      </c>
      <c r="Y60" t="n">
        <v>1</v>
      </c>
      <c r="Z60" t="n">
        <v>10</v>
      </c>
      <c r="AA60" t="n">
        <v>312.7714352358935</v>
      </c>
      <c r="AB60" t="n">
        <v>427.9476761916236</v>
      </c>
      <c r="AC60" t="n">
        <v>387.1049506042302</v>
      </c>
      <c r="AD60" t="n">
        <v>312771.4352358935</v>
      </c>
      <c r="AE60" t="n">
        <v>427947.6761916236</v>
      </c>
      <c r="AF60" t="n">
        <v>4.330440348074013e-06</v>
      </c>
      <c r="AG60" t="n">
        <v>6.082175925925926</v>
      </c>
      <c r="AH60" t="n">
        <v>387104.9506042302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4.7319</v>
      </c>
      <c r="E61" t="n">
        <v>21.13</v>
      </c>
      <c r="F61" t="n">
        <v>17.71</v>
      </c>
      <c r="G61" t="n">
        <v>75.92</v>
      </c>
      <c r="H61" t="n">
        <v>1.04</v>
      </c>
      <c r="I61" t="n">
        <v>14</v>
      </c>
      <c r="J61" t="n">
        <v>269.61</v>
      </c>
      <c r="K61" t="n">
        <v>58.47</v>
      </c>
      <c r="L61" t="n">
        <v>15.75</v>
      </c>
      <c r="M61" t="n">
        <v>12</v>
      </c>
      <c r="N61" t="n">
        <v>70.39</v>
      </c>
      <c r="O61" t="n">
        <v>33486.53</v>
      </c>
      <c r="P61" t="n">
        <v>272.24</v>
      </c>
      <c r="Q61" t="n">
        <v>444.58</v>
      </c>
      <c r="R61" t="n">
        <v>75.11</v>
      </c>
      <c r="S61" t="n">
        <v>48.21</v>
      </c>
      <c r="T61" t="n">
        <v>7489.85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314.8196728771276</v>
      </c>
      <c r="AB61" t="n">
        <v>430.7501652942276</v>
      </c>
      <c r="AC61" t="n">
        <v>389.6399740801997</v>
      </c>
      <c r="AD61" t="n">
        <v>314819.6728771277</v>
      </c>
      <c r="AE61" t="n">
        <v>430750.1652942276</v>
      </c>
      <c r="AF61" t="n">
        <v>4.307409964485711e-06</v>
      </c>
      <c r="AG61" t="n">
        <v>6.11400462962963</v>
      </c>
      <c r="AH61" t="n">
        <v>389639.9740801997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4.742</v>
      </c>
      <c r="E62" t="n">
        <v>21.09</v>
      </c>
      <c r="F62" t="n">
        <v>17.67</v>
      </c>
      <c r="G62" t="n">
        <v>75.73</v>
      </c>
      <c r="H62" t="n">
        <v>1.05</v>
      </c>
      <c r="I62" t="n">
        <v>14</v>
      </c>
      <c r="J62" t="n">
        <v>270.09</v>
      </c>
      <c r="K62" t="n">
        <v>58.47</v>
      </c>
      <c r="L62" t="n">
        <v>16</v>
      </c>
      <c r="M62" t="n">
        <v>12</v>
      </c>
      <c r="N62" t="n">
        <v>70.62</v>
      </c>
      <c r="O62" t="n">
        <v>33545.31</v>
      </c>
      <c r="P62" t="n">
        <v>270.51</v>
      </c>
      <c r="Q62" t="n">
        <v>444.55</v>
      </c>
      <c r="R62" t="n">
        <v>73.51000000000001</v>
      </c>
      <c r="S62" t="n">
        <v>48.21</v>
      </c>
      <c r="T62" t="n">
        <v>6690.98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313.4348184267151</v>
      </c>
      <c r="AB62" t="n">
        <v>428.8553463397068</v>
      </c>
      <c r="AC62" t="n">
        <v>387.9259939873033</v>
      </c>
      <c r="AD62" t="n">
        <v>313434.8184267152</v>
      </c>
      <c r="AE62" t="n">
        <v>428855.3463397068</v>
      </c>
      <c r="AF62" t="n">
        <v>4.316603912084204e-06</v>
      </c>
      <c r="AG62" t="n">
        <v>6.102430555555556</v>
      </c>
      <c r="AH62" t="n">
        <v>387925.9939873033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4.764</v>
      </c>
      <c r="E63" t="n">
        <v>20.99</v>
      </c>
      <c r="F63" t="n">
        <v>17.62</v>
      </c>
      <c r="G63" t="n">
        <v>81.31999999999999</v>
      </c>
      <c r="H63" t="n">
        <v>1.07</v>
      </c>
      <c r="I63" t="n">
        <v>13</v>
      </c>
      <c r="J63" t="n">
        <v>270.57</v>
      </c>
      <c r="K63" t="n">
        <v>58.47</v>
      </c>
      <c r="L63" t="n">
        <v>16.25</v>
      </c>
      <c r="M63" t="n">
        <v>11</v>
      </c>
      <c r="N63" t="n">
        <v>70.84</v>
      </c>
      <c r="O63" t="n">
        <v>33604.17</v>
      </c>
      <c r="P63" t="n">
        <v>269.89</v>
      </c>
      <c r="Q63" t="n">
        <v>444.55</v>
      </c>
      <c r="R63" t="n">
        <v>71.84</v>
      </c>
      <c r="S63" t="n">
        <v>48.21</v>
      </c>
      <c r="T63" t="n">
        <v>5861.83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312.1349046837548</v>
      </c>
      <c r="AB63" t="n">
        <v>427.0767470084415</v>
      </c>
      <c r="AC63" t="n">
        <v>386.3171416799341</v>
      </c>
      <c r="AD63" t="n">
        <v>312134.9046837548</v>
      </c>
      <c r="AE63" t="n">
        <v>427076.7470084415</v>
      </c>
      <c r="AF63" t="n">
        <v>4.336630332595771e-06</v>
      </c>
      <c r="AG63" t="n">
        <v>6.07349537037037</v>
      </c>
      <c r="AH63" t="n">
        <v>386317.1416799341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4.7644</v>
      </c>
      <c r="E64" t="n">
        <v>20.99</v>
      </c>
      <c r="F64" t="n">
        <v>17.62</v>
      </c>
      <c r="G64" t="n">
        <v>81.31999999999999</v>
      </c>
      <c r="H64" t="n">
        <v>1.08</v>
      </c>
      <c r="I64" t="n">
        <v>13</v>
      </c>
      <c r="J64" t="n">
        <v>271.05</v>
      </c>
      <c r="K64" t="n">
        <v>58.47</v>
      </c>
      <c r="L64" t="n">
        <v>16.5</v>
      </c>
      <c r="M64" t="n">
        <v>11</v>
      </c>
      <c r="N64" t="n">
        <v>71.06999999999999</v>
      </c>
      <c r="O64" t="n">
        <v>33663.13</v>
      </c>
      <c r="P64" t="n">
        <v>269.83</v>
      </c>
      <c r="Q64" t="n">
        <v>444.55</v>
      </c>
      <c r="R64" t="n">
        <v>71.75</v>
      </c>
      <c r="S64" t="n">
        <v>48.21</v>
      </c>
      <c r="T64" t="n">
        <v>5813.44</v>
      </c>
      <c r="U64" t="n">
        <v>0.67</v>
      </c>
      <c r="V64" t="n">
        <v>0.77</v>
      </c>
      <c r="W64" t="n">
        <v>0.18</v>
      </c>
      <c r="X64" t="n">
        <v>0.34</v>
      </c>
      <c r="Y64" t="n">
        <v>1</v>
      </c>
      <c r="Z64" t="n">
        <v>10</v>
      </c>
      <c r="AA64" t="n">
        <v>312.0890414161129</v>
      </c>
      <c r="AB64" t="n">
        <v>427.0139948623093</v>
      </c>
      <c r="AC64" t="n">
        <v>386.2603785105556</v>
      </c>
      <c r="AD64" t="n">
        <v>312089.0414161129</v>
      </c>
      <c r="AE64" t="n">
        <v>427013.9948623093</v>
      </c>
      <c r="AF64" t="n">
        <v>4.336994449332345e-06</v>
      </c>
      <c r="AG64" t="n">
        <v>6.07349537037037</v>
      </c>
      <c r="AH64" t="n">
        <v>386260.3785105556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4.7646</v>
      </c>
      <c r="E65" t="n">
        <v>20.99</v>
      </c>
      <c r="F65" t="n">
        <v>17.62</v>
      </c>
      <c r="G65" t="n">
        <v>81.31</v>
      </c>
      <c r="H65" t="n">
        <v>1.1</v>
      </c>
      <c r="I65" t="n">
        <v>13</v>
      </c>
      <c r="J65" t="n">
        <v>271.52</v>
      </c>
      <c r="K65" t="n">
        <v>58.47</v>
      </c>
      <c r="L65" t="n">
        <v>16.75</v>
      </c>
      <c r="M65" t="n">
        <v>11</v>
      </c>
      <c r="N65" t="n">
        <v>71.3</v>
      </c>
      <c r="O65" t="n">
        <v>33722.17</v>
      </c>
      <c r="P65" t="n">
        <v>269.89</v>
      </c>
      <c r="Q65" t="n">
        <v>444.55</v>
      </c>
      <c r="R65" t="n">
        <v>71.69</v>
      </c>
      <c r="S65" t="n">
        <v>48.21</v>
      </c>
      <c r="T65" t="n">
        <v>5783.83</v>
      </c>
      <c r="U65" t="n">
        <v>0.67</v>
      </c>
      <c r="V65" t="n">
        <v>0.77</v>
      </c>
      <c r="W65" t="n">
        <v>0.19</v>
      </c>
      <c r="X65" t="n">
        <v>0.34</v>
      </c>
      <c r="Y65" t="n">
        <v>1</v>
      </c>
      <c r="Z65" t="n">
        <v>10</v>
      </c>
      <c r="AA65" t="n">
        <v>312.111799263394</v>
      </c>
      <c r="AB65" t="n">
        <v>427.0451331529646</v>
      </c>
      <c r="AC65" t="n">
        <v>386.2885450064537</v>
      </c>
      <c r="AD65" t="n">
        <v>312111.799263394</v>
      </c>
      <c r="AE65" t="n">
        <v>427045.1331529646</v>
      </c>
      <c r="AF65" t="n">
        <v>4.337176507700631e-06</v>
      </c>
      <c r="AG65" t="n">
        <v>6.07349537037037</v>
      </c>
      <c r="AH65" t="n">
        <v>386288.5450064536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4.7608</v>
      </c>
      <c r="E66" t="n">
        <v>21</v>
      </c>
      <c r="F66" t="n">
        <v>17.63</v>
      </c>
      <c r="G66" t="n">
        <v>81.39</v>
      </c>
      <c r="H66" t="n">
        <v>1.11</v>
      </c>
      <c r="I66" t="n">
        <v>13</v>
      </c>
      <c r="J66" t="n">
        <v>272</v>
      </c>
      <c r="K66" t="n">
        <v>58.47</v>
      </c>
      <c r="L66" t="n">
        <v>17</v>
      </c>
      <c r="M66" t="n">
        <v>11</v>
      </c>
      <c r="N66" t="n">
        <v>71.53</v>
      </c>
      <c r="O66" t="n">
        <v>33781.3</v>
      </c>
      <c r="P66" t="n">
        <v>270.13</v>
      </c>
      <c r="Q66" t="n">
        <v>444.57</v>
      </c>
      <c r="R66" t="n">
        <v>72.31999999999999</v>
      </c>
      <c r="S66" t="n">
        <v>48.21</v>
      </c>
      <c r="T66" t="n">
        <v>6102.21</v>
      </c>
      <c r="U66" t="n">
        <v>0.67</v>
      </c>
      <c r="V66" t="n">
        <v>0.77</v>
      </c>
      <c r="W66" t="n">
        <v>0.18</v>
      </c>
      <c r="X66" t="n">
        <v>0.36</v>
      </c>
      <c r="Y66" t="n">
        <v>1</v>
      </c>
      <c r="Z66" t="n">
        <v>10</v>
      </c>
      <c r="AA66" t="n">
        <v>312.4065450003721</v>
      </c>
      <c r="AB66" t="n">
        <v>427.4484172735622</v>
      </c>
      <c r="AC66" t="n">
        <v>386.6533402565942</v>
      </c>
      <c r="AD66" t="n">
        <v>312406.5450003721</v>
      </c>
      <c r="AE66" t="n">
        <v>427448.4172735622</v>
      </c>
      <c r="AF66" t="n">
        <v>4.333717398703179e-06</v>
      </c>
      <c r="AG66" t="n">
        <v>6.076388888888889</v>
      </c>
      <c r="AH66" t="n">
        <v>386653.3402565942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4.7614</v>
      </c>
      <c r="E67" t="n">
        <v>21</v>
      </c>
      <c r="F67" t="n">
        <v>17.63</v>
      </c>
      <c r="G67" t="n">
        <v>81.38</v>
      </c>
      <c r="H67" t="n">
        <v>1.13</v>
      </c>
      <c r="I67" t="n">
        <v>13</v>
      </c>
      <c r="J67" t="n">
        <v>272.48</v>
      </c>
      <c r="K67" t="n">
        <v>58.47</v>
      </c>
      <c r="L67" t="n">
        <v>17.25</v>
      </c>
      <c r="M67" t="n">
        <v>11</v>
      </c>
      <c r="N67" t="n">
        <v>71.76000000000001</v>
      </c>
      <c r="O67" t="n">
        <v>33840.65</v>
      </c>
      <c r="P67" t="n">
        <v>269.69</v>
      </c>
      <c r="Q67" t="n">
        <v>444.55</v>
      </c>
      <c r="R67" t="n">
        <v>72.18000000000001</v>
      </c>
      <c r="S67" t="n">
        <v>48.21</v>
      </c>
      <c r="T67" t="n">
        <v>6031.36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312.1598830310116</v>
      </c>
      <c r="AB67" t="n">
        <v>427.1109234851252</v>
      </c>
      <c r="AC67" t="n">
        <v>386.3480564016501</v>
      </c>
      <c r="AD67" t="n">
        <v>312159.8830310116</v>
      </c>
      <c r="AE67" t="n">
        <v>427110.9234851252</v>
      </c>
      <c r="AF67" t="n">
        <v>4.33426357380804e-06</v>
      </c>
      <c r="AG67" t="n">
        <v>6.076388888888889</v>
      </c>
      <c r="AH67" t="n">
        <v>386348.0564016501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4.7838</v>
      </c>
      <c r="E68" t="n">
        <v>20.9</v>
      </c>
      <c r="F68" t="n">
        <v>17.58</v>
      </c>
      <c r="G68" t="n">
        <v>87.90000000000001</v>
      </c>
      <c r="H68" t="n">
        <v>1.14</v>
      </c>
      <c r="I68" t="n">
        <v>12</v>
      </c>
      <c r="J68" t="n">
        <v>272.97</v>
      </c>
      <c r="K68" t="n">
        <v>58.47</v>
      </c>
      <c r="L68" t="n">
        <v>17.5</v>
      </c>
      <c r="M68" t="n">
        <v>10</v>
      </c>
      <c r="N68" t="n">
        <v>71.98999999999999</v>
      </c>
      <c r="O68" t="n">
        <v>33899.96</v>
      </c>
      <c r="P68" t="n">
        <v>267.81</v>
      </c>
      <c r="Q68" t="n">
        <v>444.55</v>
      </c>
      <c r="R68" t="n">
        <v>70.48</v>
      </c>
      <c r="S68" t="n">
        <v>48.21</v>
      </c>
      <c r="T68" t="n">
        <v>5186.77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310.2188237603842</v>
      </c>
      <c r="AB68" t="n">
        <v>424.4550805575614</v>
      </c>
      <c r="AC68" t="n">
        <v>383.9456833955941</v>
      </c>
      <c r="AD68" t="n">
        <v>310218.8237603842</v>
      </c>
      <c r="AE68" t="n">
        <v>424455.0805575614</v>
      </c>
      <c r="AF68" t="n">
        <v>4.354654111056182e-06</v>
      </c>
      <c r="AG68" t="n">
        <v>6.047453703703703</v>
      </c>
      <c r="AH68" t="n">
        <v>383945.6833955941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4.7825</v>
      </c>
      <c r="E69" t="n">
        <v>20.91</v>
      </c>
      <c r="F69" t="n">
        <v>17.59</v>
      </c>
      <c r="G69" t="n">
        <v>87.93000000000001</v>
      </c>
      <c r="H69" t="n">
        <v>1.16</v>
      </c>
      <c r="I69" t="n">
        <v>12</v>
      </c>
      <c r="J69" t="n">
        <v>273.45</v>
      </c>
      <c r="K69" t="n">
        <v>58.47</v>
      </c>
      <c r="L69" t="n">
        <v>17.75</v>
      </c>
      <c r="M69" t="n">
        <v>10</v>
      </c>
      <c r="N69" t="n">
        <v>72.22</v>
      </c>
      <c r="O69" t="n">
        <v>33959.36</v>
      </c>
      <c r="P69" t="n">
        <v>268.37</v>
      </c>
      <c r="Q69" t="n">
        <v>444.55</v>
      </c>
      <c r="R69" t="n">
        <v>70.73</v>
      </c>
      <c r="S69" t="n">
        <v>48.21</v>
      </c>
      <c r="T69" t="n">
        <v>5311.45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310.5776506256062</v>
      </c>
      <c r="AB69" t="n">
        <v>424.9460433048823</v>
      </c>
      <c r="AC69" t="n">
        <v>384.3897893473812</v>
      </c>
      <c r="AD69" t="n">
        <v>310577.6506256062</v>
      </c>
      <c r="AE69" t="n">
        <v>424946.0433048822</v>
      </c>
      <c r="AF69" t="n">
        <v>4.353470731662315e-06</v>
      </c>
      <c r="AG69" t="n">
        <v>6.050347222222222</v>
      </c>
      <c r="AH69" t="n">
        <v>384389.7893473812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4.7827</v>
      </c>
      <c r="E70" t="n">
        <v>20.91</v>
      </c>
      <c r="F70" t="n">
        <v>17.59</v>
      </c>
      <c r="G70" t="n">
        <v>87.92</v>
      </c>
      <c r="H70" t="n">
        <v>1.17</v>
      </c>
      <c r="I70" t="n">
        <v>12</v>
      </c>
      <c r="J70" t="n">
        <v>273.93</v>
      </c>
      <c r="K70" t="n">
        <v>58.47</v>
      </c>
      <c r="L70" t="n">
        <v>18</v>
      </c>
      <c r="M70" t="n">
        <v>10</v>
      </c>
      <c r="N70" t="n">
        <v>72.45999999999999</v>
      </c>
      <c r="O70" t="n">
        <v>34018.85</v>
      </c>
      <c r="P70" t="n">
        <v>268.21</v>
      </c>
      <c r="Q70" t="n">
        <v>444.57</v>
      </c>
      <c r="R70" t="n">
        <v>70.65000000000001</v>
      </c>
      <c r="S70" t="n">
        <v>48.21</v>
      </c>
      <c r="T70" t="n">
        <v>5268.64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310.4891298532135</v>
      </c>
      <c r="AB70" t="n">
        <v>424.8249252788336</v>
      </c>
      <c r="AC70" t="n">
        <v>384.2802306557484</v>
      </c>
      <c r="AD70" t="n">
        <v>310489.1298532134</v>
      </c>
      <c r="AE70" t="n">
        <v>424824.9252788336</v>
      </c>
      <c r="AF70" t="n">
        <v>4.353652790030603e-06</v>
      </c>
      <c r="AG70" t="n">
        <v>6.050347222222222</v>
      </c>
      <c r="AH70" t="n">
        <v>384280.2306557484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4.7829</v>
      </c>
      <c r="E71" t="n">
        <v>20.91</v>
      </c>
      <c r="F71" t="n">
        <v>17.58</v>
      </c>
      <c r="G71" t="n">
        <v>87.92</v>
      </c>
      <c r="H71" t="n">
        <v>1.18</v>
      </c>
      <c r="I71" t="n">
        <v>12</v>
      </c>
      <c r="J71" t="n">
        <v>274.41</v>
      </c>
      <c r="K71" t="n">
        <v>58.47</v>
      </c>
      <c r="L71" t="n">
        <v>18.25</v>
      </c>
      <c r="M71" t="n">
        <v>10</v>
      </c>
      <c r="N71" t="n">
        <v>72.69</v>
      </c>
      <c r="O71" t="n">
        <v>34078.44</v>
      </c>
      <c r="P71" t="n">
        <v>268.65</v>
      </c>
      <c r="Q71" t="n">
        <v>444.55</v>
      </c>
      <c r="R71" t="n">
        <v>70.64</v>
      </c>
      <c r="S71" t="n">
        <v>48.21</v>
      </c>
      <c r="T71" t="n">
        <v>5266.88</v>
      </c>
      <c r="U71" t="n">
        <v>0.68</v>
      </c>
      <c r="V71" t="n">
        <v>0.78</v>
      </c>
      <c r="W71" t="n">
        <v>0.18</v>
      </c>
      <c r="X71" t="n">
        <v>0.31</v>
      </c>
      <c r="Y71" t="n">
        <v>1</v>
      </c>
      <c r="Z71" t="n">
        <v>10</v>
      </c>
      <c r="AA71" t="n">
        <v>310.6777654458909</v>
      </c>
      <c r="AB71" t="n">
        <v>425.0830248187499</v>
      </c>
      <c r="AC71" t="n">
        <v>384.5136975378201</v>
      </c>
      <c r="AD71" t="n">
        <v>310677.7654458909</v>
      </c>
      <c r="AE71" t="n">
        <v>425083.0248187499</v>
      </c>
      <c r="AF71" t="n">
        <v>4.35383484839889e-06</v>
      </c>
      <c r="AG71" t="n">
        <v>6.050347222222222</v>
      </c>
      <c r="AH71" t="n">
        <v>384513.6975378201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4.7828</v>
      </c>
      <c r="E72" t="n">
        <v>20.91</v>
      </c>
      <c r="F72" t="n">
        <v>17.58</v>
      </c>
      <c r="G72" t="n">
        <v>87.92</v>
      </c>
      <c r="H72" t="n">
        <v>1.2</v>
      </c>
      <c r="I72" t="n">
        <v>12</v>
      </c>
      <c r="J72" t="n">
        <v>274.9</v>
      </c>
      <c r="K72" t="n">
        <v>58.47</v>
      </c>
      <c r="L72" t="n">
        <v>18.5</v>
      </c>
      <c r="M72" t="n">
        <v>10</v>
      </c>
      <c r="N72" t="n">
        <v>72.92</v>
      </c>
      <c r="O72" t="n">
        <v>34138.11</v>
      </c>
      <c r="P72" t="n">
        <v>268.91</v>
      </c>
      <c r="Q72" t="n">
        <v>444.56</v>
      </c>
      <c r="R72" t="n">
        <v>70.56999999999999</v>
      </c>
      <c r="S72" t="n">
        <v>48.21</v>
      </c>
      <c r="T72" t="n">
        <v>5231.26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310.8130524840066</v>
      </c>
      <c r="AB72" t="n">
        <v>425.2681305127428</v>
      </c>
      <c r="AC72" t="n">
        <v>384.6811370041757</v>
      </c>
      <c r="AD72" t="n">
        <v>310813.0524840066</v>
      </c>
      <c r="AE72" t="n">
        <v>425268.1305127428</v>
      </c>
      <c r="AF72" t="n">
        <v>4.353743819214747e-06</v>
      </c>
      <c r="AG72" t="n">
        <v>6.050347222222222</v>
      </c>
      <c r="AH72" t="n">
        <v>384681.1370041757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4.7903</v>
      </c>
      <c r="E73" t="n">
        <v>20.88</v>
      </c>
      <c r="F73" t="n">
        <v>17.55</v>
      </c>
      <c r="G73" t="n">
        <v>87.76000000000001</v>
      </c>
      <c r="H73" t="n">
        <v>1.21</v>
      </c>
      <c r="I73" t="n">
        <v>12</v>
      </c>
      <c r="J73" t="n">
        <v>275.38</v>
      </c>
      <c r="K73" t="n">
        <v>58.47</v>
      </c>
      <c r="L73" t="n">
        <v>18.75</v>
      </c>
      <c r="M73" t="n">
        <v>10</v>
      </c>
      <c r="N73" t="n">
        <v>73.16</v>
      </c>
      <c r="O73" t="n">
        <v>34197.87</v>
      </c>
      <c r="P73" t="n">
        <v>267.84</v>
      </c>
      <c r="Q73" t="n">
        <v>444.55</v>
      </c>
      <c r="R73" t="n">
        <v>69.40000000000001</v>
      </c>
      <c r="S73" t="n">
        <v>48.21</v>
      </c>
      <c r="T73" t="n">
        <v>4643.5</v>
      </c>
      <c r="U73" t="n">
        <v>0.6899999999999999</v>
      </c>
      <c r="V73" t="n">
        <v>0.78</v>
      </c>
      <c r="W73" t="n">
        <v>0.18</v>
      </c>
      <c r="X73" t="n">
        <v>0.28</v>
      </c>
      <c r="Y73" t="n">
        <v>1</v>
      </c>
      <c r="Z73" t="n">
        <v>10</v>
      </c>
      <c r="AA73" t="n">
        <v>309.9089378452007</v>
      </c>
      <c r="AB73" t="n">
        <v>424.0310809772058</v>
      </c>
      <c r="AC73" t="n">
        <v>383.5621497401005</v>
      </c>
      <c r="AD73" t="n">
        <v>309908.9378452008</v>
      </c>
      <c r="AE73" t="n">
        <v>424031.0809772058</v>
      </c>
      <c r="AF73" t="n">
        <v>4.360571008025508e-06</v>
      </c>
      <c r="AG73" t="n">
        <v>6.041666666666667</v>
      </c>
      <c r="AH73" t="n">
        <v>383562.1497401005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4.8159</v>
      </c>
      <c r="E74" t="n">
        <v>20.76</v>
      </c>
      <c r="F74" t="n">
        <v>17.49</v>
      </c>
      <c r="G74" t="n">
        <v>95.39</v>
      </c>
      <c r="H74" t="n">
        <v>1.23</v>
      </c>
      <c r="I74" t="n">
        <v>11</v>
      </c>
      <c r="J74" t="n">
        <v>275.87</v>
      </c>
      <c r="K74" t="n">
        <v>58.47</v>
      </c>
      <c r="L74" t="n">
        <v>19</v>
      </c>
      <c r="M74" t="n">
        <v>9</v>
      </c>
      <c r="N74" t="n">
        <v>73.39</v>
      </c>
      <c r="O74" t="n">
        <v>34257.73</v>
      </c>
      <c r="P74" t="n">
        <v>265.62</v>
      </c>
      <c r="Q74" t="n">
        <v>444.56</v>
      </c>
      <c r="R74" t="n">
        <v>67.43000000000001</v>
      </c>
      <c r="S74" t="n">
        <v>48.21</v>
      </c>
      <c r="T74" t="n">
        <v>3663.44</v>
      </c>
      <c r="U74" t="n">
        <v>0.71</v>
      </c>
      <c r="V74" t="n">
        <v>0.78</v>
      </c>
      <c r="W74" t="n">
        <v>0.18</v>
      </c>
      <c r="X74" t="n">
        <v>0.21</v>
      </c>
      <c r="Y74" t="n">
        <v>1</v>
      </c>
      <c r="Z74" t="n">
        <v>10</v>
      </c>
      <c r="AA74" t="n">
        <v>307.6740108082333</v>
      </c>
      <c r="AB74" t="n">
        <v>420.9731552072047</v>
      </c>
      <c r="AC74" t="n">
        <v>380.7960681137625</v>
      </c>
      <c r="AD74" t="n">
        <v>307674.0108082333</v>
      </c>
      <c r="AE74" t="n">
        <v>420973.1552072047</v>
      </c>
      <c r="AF74" t="n">
        <v>4.383874479166241e-06</v>
      </c>
      <c r="AG74" t="n">
        <v>6.006944444444446</v>
      </c>
      <c r="AH74" t="n">
        <v>380796.0681137625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4.7951</v>
      </c>
      <c r="E75" t="n">
        <v>20.85</v>
      </c>
      <c r="F75" t="n">
        <v>17.58</v>
      </c>
      <c r="G75" t="n">
        <v>95.88</v>
      </c>
      <c r="H75" t="n">
        <v>1.24</v>
      </c>
      <c r="I75" t="n">
        <v>11</v>
      </c>
      <c r="J75" t="n">
        <v>276.35</v>
      </c>
      <c r="K75" t="n">
        <v>58.47</v>
      </c>
      <c r="L75" t="n">
        <v>19.25</v>
      </c>
      <c r="M75" t="n">
        <v>9</v>
      </c>
      <c r="N75" t="n">
        <v>73.63</v>
      </c>
      <c r="O75" t="n">
        <v>34317.68</v>
      </c>
      <c r="P75" t="n">
        <v>267.11</v>
      </c>
      <c r="Q75" t="n">
        <v>444.55</v>
      </c>
      <c r="R75" t="n">
        <v>70.66</v>
      </c>
      <c r="S75" t="n">
        <v>48.21</v>
      </c>
      <c r="T75" t="n">
        <v>5279.77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309.4378749420462</v>
      </c>
      <c r="AB75" t="n">
        <v>423.3865519312811</v>
      </c>
      <c r="AC75" t="n">
        <v>382.9791336417165</v>
      </c>
      <c r="AD75" t="n">
        <v>309437.8749420462</v>
      </c>
      <c r="AE75" t="n">
        <v>423386.5519312811</v>
      </c>
      <c r="AF75" t="n">
        <v>4.364940408864395e-06</v>
      </c>
      <c r="AG75" t="n">
        <v>6.032986111111112</v>
      </c>
      <c r="AH75" t="n">
        <v>382979.1336417166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4.799</v>
      </c>
      <c r="E76" t="n">
        <v>20.84</v>
      </c>
      <c r="F76" t="n">
        <v>17.56</v>
      </c>
      <c r="G76" t="n">
        <v>95.79000000000001</v>
      </c>
      <c r="H76" t="n">
        <v>1.25</v>
      </c>
      <c r="I76" t="n">
        <v>11</v>
      </c>
      <c r="J76" t="n">
        <v>276.84</v>
      </c>
      <c r="K76" t="n">
        <v>58.47</v>
      </c>
      <c r="L76" t="n">
        <v>19.5</v>
      </c>
      <c r="M76" t="n">
        <v>9</v>
      </c>
      <c r="N76" t="n">
        <v>73.87</v>
      </c>
      <c r="O76" t="n">
        <v>34377.72</v>
      </c>
      <c r="P76" t="n">
        <v>266.73</v>
      </c>
      <c r="Q76" t="n">
        <v>444.55</v>
      </c>
      <c r="R76" t="n">
        <v>69.90000000000001</v>
      </c>
      <c r="S76" t="n">
        <v>48.21</v>
      </c>
      <c r="T76" t="n">
        <v>4898.32</v>
      </c>
      <c r="U76" t="n">
        <v>0.6899999999999999</v>
      </c>
      <c r="V76" t="n">
        <v>0.78</v>
      </c>
      <c r="W76" t="n">
        <v>0.18</v>
      </c>
      <c r="X76" t="n">
        <v>0.28</v>
      </c>
      <c r="Y76" t="n">
        <v>1</v>
      </c>
      <c r="Z76" t="n">
        <v>10</v>
      </c>
      <c r="AA76" t="n">
        <v>309.0470921039965</v>
      </c>
      <c r="AB76" t="n">
        <v>422.8518656121395</v>
      </c>
      <c r="AC76" t="n">
        <v>382.4954770344369</v>
      </c>
      <c r="AD76" t="n">
        <v>309047.0921039965</v>
      </c>
      <c r="AE76" t="n">
        <v>422851.8656121395</v>
      </c>
      <c r="AF76" t="n">
        <v>4.368490547045992e-06</v>
      </c>
      <c r="AG76" t="n">
        <v>6.030092592592593</v>
      </c>
      <c r="AH76" t="n">
        <v>382495.4770344369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4.7964</v>
      </c>
      <c r="E77" t="n">
        <v>20.85</v>
      </c>
      <c r="F77" t="n">
        <v>17.57</v>
      </c>
      <c r="G77" t="n">
        <v>95.84999999999999</v>
      </c>
      <c r="H77" t="n">
        <v>1.27</v>
      </c>
      <c r="I77" t="n">
        <v>11</v>
      </c>
      <c r="J77" t="n">
        <v>277.33</v>
      </c>
      <c r="K77" t="n">
        <v>58.47</v>
      </c>
      <c r="L77" t="n">
        <v>19.75</v>
      </c>
      <c r="M77" t="n">
        <v>9</v>
      </c>
      <c r="N77" t="n">
        <v>74.09999999999999</v>
      </c>
      <c r="O77" t="n">
        <v>34437.85</v>
      </c>
      <c r="P77" t="n">
        <v>267.06</v>
      </c>
      <c r="Q77" t="n">
        <v>444.56</v>
      </c>
      <c r="R77" t="n">
        <v>70.33</v>
      </c>
      <c r="S77" t="n">
        <v>48.21</v>
      </c>
      <c r="T77" t="n">
        <v>5114.82</v>
      </c>
      <c r="U77" t="n">
        <v>0.6899999999999999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309.3374738827205</v>
      </c>
      <c r="AB77" t="n">
        <v>423.2491787725296</v>
      </c>
      <c r="AC77" t="n">
        <v>382.8548711844319</v>
      </c>
      <c r="AD77" t="n">
        <v>309337.4738827205</v>
      </c>
      <c r="AE77" t="n">
        <v>423249.1787725296</v>
      </c>
      <c r="AF77" t="n">
        <v>4.366123788258261e-06</v>
      </c>
      <c r="AG77" t="n">
        <v>6.032986111111112</v>
      </c>
      <c r="AH77" t="n">
        <v>382854.8711844319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4.7992</v>
      </c>
      <c r="E78" t="n">
        <v>20.84</v>
      </c>
      <c r="F78" t="n">
        <v>17.56</v>
      </c>
      <c r="G78" t="n">
        <v>95.78</v>
      </c>
      <c r="H78" t="n">
        <v>1.28</v>
      </c>
      <c r="I78" t="n">
        <v>11</v>
      </c>
      <c r="J78" t="n">
        <v>277.82</v>
      </c>
      <c r="K78" t="n">
        <v>58.47</v>
      </c>
      <c r="L78" t="n">
        <v>20</v>
      </c>
      <c r="M78" t="n">
        <v>9</v>
      </c>
      <c r="N78" t="n">
        <v>74.34</v>
      </c>
      <c r="O78" t="n">
        <v>34498.07</v>
      </c>
      <c r="P78" t="n">
        <v>267.17</v>
      </c>
      <c r="Q78" t="n">
        <v>444.55</v>
      </c>
      <c r="R78" t="n">
        <v>69.90000000000001</v>
      </c>
      <c r="S78" t="n">
        <v>48.21</v>
      </c>
      <c r="T78" t="n">
        <v>4897.67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309.2613208847873</v>
      </c>
      <c r="AB78" t="n">
        <v>423.1449828811242</v>
      </c>
      <c r="AC78" t="n">
        <v>382.7606196026624</v>
      </c>
      <c r="AD78" t="n">
        <v>309261.3208847873</v>
      </c>
      <c r="AE78" t="n">
        <v>423144.9828811242</v>
      </c>
      <c r="AF78" t="n">
        <v>4.368672605414279e-06</v>
      </c>
      <c r="AG78" t="n">
        <v>6.030092592592593</v>
      </c>
      <c r="AH78" t="n">
        <v>382760.6196026624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4.7988</v>
      </c>
      <c r="E79" t="n">
        <v>20.84</v>
      </c>
      <c r="F79" t="n">
        <v>17.56</v>
      </c>
      <c r="G79" t="n">
        <v>95.79000000000001</v>
      </c>
      <c r="H79" t="n">
        <v>1.3</v>
      </c>
      <c r="I79" t="n">
        <v>11</v>
      </c>
      <c r="J79" t="n">
        <v>278.3</v>
      </c>
      <c r="K79" t="n">
        <v>58.47</v>
      </c>
      <c r="L79" t="n">
        <v>20.25</v>
      </c>
      <c r="M79" t="n">
        <v>9</v>
      </c>
      <c r="N79" t="n">
        <v>74.58</v>
      </c>
      <c r="O79" t="n">
        <v>34558.39</v>
      </c>
      <c r="P79" t="n">
        <v>266.86</v>
      </c>
      <c r="Q79" t="n">
        <v>444.56</v>
      </c>
      <c r="R79" t="n">
        <v>69.91</v>
      </c>
      <c r="S79" t="n">
        <v>48.21</v>
      </c>
      <c r="T79" t="n">
        <v>4904.06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309.1201317678414</v>
      </c>
      <c r="AB79" t="n">
        <v>422.9518017024945</v>
      </c>
      <c r="AC79" t="n">
        <v>382.5858753645897</v>
      </c>
      <c r="AD79" t="n">
        <v>309120.1317678413</v>
      </c>
      <c r="AE79" t="n">
        <v>422951.8017024945</v>
      </c>
      <c r="AF79" t="n">
        <v>4.368308488677705e-06</v>
      </c>
      <c r="AG79" t="n">
        <v>6.030092592592593</v>
      </c>
      <c r="AH79" t="n">
        <v>382585.8753645897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4.7964</v>
      </c>
      <c r="E80" t="n">
        <v>20.85</v>
      </c>
      <c r="F80" t="n">
        <v>17.57</v>
      </c>
      <c r="G80" t="n">
        <v>95.84999999999999</v>
      </c>
      <c r="H80" t="n">
        <v>1.31</v>
      </c>
      <c r="I80" t="n">
        <v>11</v>
      </c>
      <c r="J80" t="n">
        <v>278.79</v>
      </c>
      <c r="K80" t="n">
        <v>58.47</v>
      </c>
      <c r="L80" t="n">
        <v>20.5</v>
      </c>
      <c r="M80" t="n">
        <v>9</v>
      </c>
      <c r="N80" t="n">
        <v>74.81999999999999</v>
      </c>
      <c r="O80" t="n">
        <v>34618.81</v>
      </c>
      <c r="P80" t="n">
        <v>267.15</v>
      </c>
      <c r="Q80" t="n">
        <v>444.55</v>
      </c>
      <c r="R80" t="n">
        <v>70.3</v>
      </c>
      <c r="S80" t="n">
        <v>48.21</v>
      </c>
      <c r="T80" t="n">
        <v>5099.64</v>
      </c>
      <c r="U80" t="n">
        <v>0.6899999999999999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309.3828575752146</v>
      </c>
      <c r="AB80" t="n">
        <v>423.3112747427871</v>
      </c>
      <c r="AC80" t="n">
        <v>382.9110408024403</v>
      </c>
      <c r="AD80" t="n">
        <v>309382.8575752146</v>
      </c>
      <c r="AE80" t="n">
        <v>423311.2747427871</v>
      </c>
      <c r="AF80" t="n">
        <v>4.366123788258261e-06</v>
      </c>
      <c r="AG80" t="n">
        <v>6.032986111111112</v>
      </c>
      <c r="AH80" t="n">
        <v>382911.0408024403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4.7987</v>
      </c>
      <c r="E81" t="n">
        <v>20.84</v>
      </c>
      <c r="F81" t="n">
        <v>17.56</v>
      </c>
      <c r="G81" t="n">
        <v>95.8</v>
      </c>
      <c r="H81" t="n">
        <v>1.32</v>
      </c>
      <c r="I81" t="n">
        <v>11</v>
      </c>
      <c r="J81" t="n">
        <v>279.28</v>
      </c>
      <c r="K81" t="n">
        <v>58.47</v>
      </c>
      <c r="L81" t="n">
        <v>20.75</v>
      </c>
      <c r="M81" t="n">
        <v>9</v>
      </c>
      <c r="N81" t="n">
        <v>75.06</v>
      </c>
      <c r="O81" t="n">
        <v>34679.32</v>
      </c>
      <c r="P81" t="n">
        <v>266.45</v>
      </c>
      <c r="Q81" t="n">
        <v>444.55</v>
      </c>
      <c r="R81" t="n">
        <v>69.95999999999999</v>
      </c>
      <c r="S81" t="n">
        <v>48.21</v>
      </c>
      <c r="T81" t="n">
        <v>4930.84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308.9172436426626</v>
      </c>
      <c r="AB81" t="n">
        <v>422.6742012188325</v>
      </c>
      <c r="AC81" t="n">
        <v>382.3347686814736</v>
      </c>
      <c r="AD81" t="n">
        <v>308917.2436426626</v>
      </c>
      <c r="AE81" t="n">
        <v>422674.2012188325</v>
      </c>
      <c r="AF81" t="n">
        <v>4.368217459493561e-06</v>
      </c>
      <c r="AG81" t="n">
        <v>6.030092592592593</v>
      </c>
      <c r="AH81" t="n">
        <v>382334.7686814736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4.7976</v>
      </c>
      <c r="E82" t="n">
        <v>20.84</v>
      </c>
      <c r="F82" t="n">
        <v>17.57</v>
      </c>
      <c r="G82" t="n">
        <v>95.81999999999999</v>
      </c>
      <c r="H82" t="n">
        <v>1.34</v>
      </c>
      <c r="I82" t="n">
        <v>11</v>
      </c>
      <c r="J82" t="n">
        <v>279.78</v>
      </c>
      <c r="K82" t="n">
        <v>58.47</v>
      </c>
      <c r="L82" t="n">
        <v>21</v>
      </c>
      <c r="M82" t="n">
        <v>9</v>
      </c>
      <c r="N82" t="n">
        <v>75.3</v>
      </c>
      <c r="O82" t="n">
        <v>34739.92</v>
      </c>
      <c r="P82" t="n">
        <v>266.11</v>
      </c>
      <c r="Q82" t="n">
        <v>444.56</v>
      </c>
      <c r="R82" t="n">
        <v>70.09999999999999</v>
      </c>
      <c r="S82" t="n">
        <v>48.21</v>
      </c>
      <c r="T82" t="n">
        <v>5001.03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308.8133503430083</v>
      </c>
      <c r="AB82" t="n">
        <v>422.5320498227966</v>
      </c>
      <c r="AC82" t="n">
        <v>382.2061840151648</v>
      </c>
      <c r="AD82" t="n">
        <v>308813.3503430084</v>
      </c>
      <c r="AE82" t="n">
        <v>422532.0498227967</v>
      </c>
      <c r="AF82" t="n">
        <v>4.367216138467982e-06</v>
      </c>
      <c r="AG82" t="n">
        <v>6.030092592592593</v>
      </c>
      <c r="AH82" t="n">
        <v>382206.1840151647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4.82</v>
      </c>
      <c r="E83" t="n">
        <v>20.75</v>
      </c>
      <c r="F83" t="n">
        <v>17.52</v>
      </c>
      <c r="G83" t="n">
        <v>105.11</v>
      </c>
      <c r="H83" t="n">
        <v>1.35</v>
      </c>
      <c r="I83" t="n">
        <v>10</v>
      </c>
      <c r="J83" t="n">
        <v>280.27</v>
      </c>
      <c r="K83" t="n">
        <v>58.47</v>
      </c>
      <c r="L83" t="n">
        <v>21.25</v>
      </c>
      <c r="M83" t="n">
        <v>8</v>
      </c>
      <c r="N83" t="n">
        <v>75.54000000000001</v>
      </c>
      <c r="O83" t="n">
        <v>34800.62</v>
      </c>
      <c r="P83" t="n">
        <v>265.32</v>
      </c>
      <c r="Q83" t="n">
        <v>444.55</v>
      </c>
      <c r="R83" t="n">
        <v>68.41</v>
      </c>
      <c r="S83" t="n">
        <v>48.21</v>
      </c>
      <c r="T83" t="n">
        <v>4160.91</v>
      </c>
      <c r="U83" t="n">
        <v>0.7</v>
      </c>
      <c r="V83" t="n">
        <v>0.78</v>
      </c>
      <c r="W83" t="n">
        <v>0.18</v>
      </c>
      <c r="X83" t="n">
        <v>0.24</v>
      </c>
      <c r="Y83" t="n">
        <v>1</v>
      </c>
      <c r="Z83" t="n">
        <v>10</v>
      </c>
      <c r="AA83" t="n">
        <v>307.4493772284945</v>
      </c>
      <c r="AB83" t="n">
        <v>420.6658016332721</v>
      </c>
      <c r="AC83" t="n">
        <v>380.5180479335525</v>
      </c>
      <c r="AD83" t="n">
        <v>307449.3772284946</v>
      </c>
      <c r="AE83" t="n">
        <v>420665.8016332721</v>
      </c>
      <c r="AF83" t="n">
        <v>4.387606675716124e-06</v>
      </c>
      <c r="AG83" t="n">
        <v>6.004050925925926</v>
      </c>
      <c r="AH83" t="n">
        <v>380518.0479335525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4.8167</v>
      </c>
      <c r="E84" t="n">
        <v>20.76</v>
      </c>
      <c r="F84" t="n">
        <v>17.53</v>
      </c>
      <c r="G84" t="n">
        <v>105.19</v>
      </c>
      <c r="H84" t="n">
        <v>1.36</v>
      </c>
      <c r="I84" t="n">
        <v>10</v>
      </c>
      <c r="J84" t="n">
        <v>280.76</v>
      </c>
      <c r="K84" t="n">
        <v>58.47</v>
      </c>
      <c r="L84" t="n">
        <v>21.5</v>
      </c>
      <c r="M84" t="n">
        <v>8</v>
      </c>
      <c r="N84" t="n">
        <v>75.79000000000001</v>
      </c>
      <c r="O84" t="n">
        <v>34861.41</v>
      </c>
      <c r="P84" t="n">
        <v>265.67</v>
      </c>
      <c r="Q84" t="n">
        <v>444.55</v>
      </c>
      <c r="R84" t="n">
        <v>68.97</v>
      </c>
      <c r="S84" t="n">
        <v>48.21</v>
      </c>
      <c r="T84" t="n">
        <v>4441.62</v>
      </c>
      <c r="U84" t="n">
        <v>0.7</v>
      </c>
      <c r="V84" t="n">
        <v>0.78</v>
      </c>
      <c r="W84" t="n">
        <v>0.18</v>
      </c>
      <c r="X84" t="n">
        <v>0.25</v>
      </c>
      <c r="Y84" t="n">
        <v>1</v>
      </c>
      <c r="Z84" t="n">
        <v>10</v>
      </c>
      <c r="AA84" t="n">
        <v>307.7736993371532</v>
      </c>
      <c r="AB84" t="n">
        <v>421.1095534504204</v>
      </c>
      <c r="AC84" t="n">
        <v>380.9194487000818</v>
      </c>
      <c r="AD84" t="n">
        <v>307773.6993371532</v>
      </c>
      <c r="AE84" t="n">
        <v>421109.5534504204</v>
      </c>
      <c r="AF84" t="n">
        <v>4.384602712639389e-06</v>
      </c>
      <c r="AG84" t="n">
        <v>6.006944444444446</v>
      </c>
      <c r="AH84" t="n">
        <v>380919.4487000818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4.8187</v>
      </c>
      <c r="E85" t="n">
        <v>20.75</v>
      </c>
      <c r="F85" t="n">
        <v>17.52</v>
      </c>
      <c r="G85" t="n">
        <v>105.14</v>
      </c>
      <c r="H85" t="n">
        <v>1.38</v>
      </c>
      <c r="I85" t="n">
        <v>10</v>
      </c>
      <c r="J85" t="n">
        <v>281.25</v>
      </c>
      <c r="K85" t="n">
        <v>58.47</v>
      </c>
      <c r="L85" t="n">
        <v>21.75</v>
      </c>
      <c r="M85" t="n">
        <v>8</v>
      </c>
      <c r="N85" t="n">
        <v>76.03</v>
      </c>
      <c r="O85" t="n">
        <v>34922.31</v>
      </c>
      <c r="P85" t="n">
        <v>266.09</v>
      </c>
      <c r="Q85" t="n">
        <v>444.55</v>
      </c>
      <c r="R85" t="n">
        <v>68.65000000000001</v>
      </c>
      <c r="S85" t="n">
        <v>48.21</v>
      </c>
      <c r="T85" t="n">
        <v>4281.59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307.8840986584123</v>
      </c>
      <c r="AB85" t="n">
        <v>421.2606066722414</v>
      </c>
      <c r="AC85" t="n">
        <v>381.0560856144168</v>
      </c>
      <c r="AD85" t="n">
        <v>307884.0986584123</v>
      </c>
      <c r="AE85" t="n">
        <v>421260.6066722414</v>
      </c>
      <c r="AF85" t="n">
        <v>4.386423296322259e-06</v>
      </c>
      <c r="AG85" t="n">
        <v>6.004050925925926</v>
      </c>
      <c r="AH85" t="n">
        <v>381056.0856144167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4.8167</v>
      </c>
      <c r="E86" t="n">
        <v>20.76</v>
      </c>
      <c r="F86" t="n">
        <v>17.53</v>
      </c>
      <c r="G86" t="n">
        <v>105.19</v>
      </c>
      <c r="H86" t="n">
        <v>1.39</v>
      </c>
      <c r="I86" t="n">
        <v>10</v>
      </c>
      <c r="J86" t="n">
        <v>281.75</v>
      </c>
      <c r="K86" t="n">
        <v>58.47</v>
      </c>
      <c r="L86" t="n">
        <v>22</v>
      </c>
      <c r="M86" t="n">
        <v>8</v>
      </c>
      <c r="N86" t="n">
        <v>76.28</v>
      </c>
      <c r="O86" t="n">
        <v>34983.29</v>
      </c>
      <c r="P86" t="n">
        <v>266.06</v>
      </c>
      <c r="Q86" t="n">
        <v>444.55</v>
      </c>
      <c r="R86" t="n">
        <v>68.87</v>
      </c>
      <c r="S86" t="n">
        <v>48.21</v>
      </c>
      <c r="T86" t="n">
        <v>4387.69</v>
      </c>
      <c r="U86" t="n">
        <v>0.7</v>
      </c>
      <c r="V86" t="n">
        <v>0.78</v>
      </c>
      <c r="W86" t="n">
        <v>0.18</v>
      </c>
      <c r="X86" t="n">
        <v>0.26</v>
      </c>
      <c r="Y86" t="n">
        <v>1</v>
      </c>
      <c r="Z86" t="n">
        <v>10</v>
      </c>
      <c r="AA86" t="n">
        <v>307.9695331690864</v>
      </c>
      <c r="AB86" t="n">
        <v>421.3775019388503</v>
      </c>
      <c r="AC86" t="n">
        <v>381.161824560844</v>
      </c>
      <c r="AD86" t="n">
        <v>307969.5331690864</v>
      </c>
      <c r="AE86" t="n">
        <v>421377.5019388503</v>
      </c>
      <c r="AF86" t="n">
        <v>4.384602712639389e-06</v>
      </c>
      <c r="AG86" t="n">
        <v>6.006944444444446</v>
      </c>
      <c r="AH86" t="n">
        <v>381161.824560844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4.8232</v>
      </c>
      <c r="E87" t="n">
        <v>20.73</v>
      </c>
      <c r="F87" t="n">
        <v>17.5</v>
      </c>
      <c r="G87" t="n">
        <v>105.02</v>
      </c>
      <c r="H87" t="n">
        <v>1.4</v>
      </c>
      <c r="I87" t="n">
        <v>10</v>
      </c>
      <c r="J87" t="n">
        <v>282.24</v>
      </c>
      <c r="K87" t="n">
        <v>58.47</v>
      </c>
      <c r="L87" t="n">
        <v>22.25</v>
      </c>
      <c r="M87" t="n">
        <v>8</v>
      </c>
      <c r="N87" t="n">
        <v>76.52</v>
      </c>
      <c r="O87" t="n">
        <v>35044.38</v>
      </c>
      <c r="P87" t="n">
        <v>264.99</v>
      </c>
      <c r="Q87" t="n">
        <v>444.55</v>
      </c>
      <c r="R87" t="n">
        <v>67.81999999999999</v>
      </c>
      <c r="S87" t="n">
        <v>48.21</v>
      </c>
      <c r="T87" t="n">
        <v>3863.56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306.942592654545</v>
      </c>
      <c r="AB87" t="n">
        <v>419.9723966214369</v>
      </c>
      <c r="AC87" t="n">
        <v>379.8908205228468</v>
      </c>
      <c r="AD87" t="n">
        <v>306942.592654545</v>
      </c>
      <c r="AE87" t="n">
        <v>419972.3966214369</v>
      </c>
      <c r="AF87" t="n">
        <v>4.390519609608715e-06</v>
      </c>
      <c r="AG87" t="n">
        <v>5.998263888888889</v>
      </c>
      <c r="AH87" t="n">
        <v>379890.8205228468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4.831</v>
      </c>
      <c r="E88" t="n">
        <v>20.7</v>
      </c>
      <c r="F88" t="n">
        <v>17.47</v>
      </c>
      <c r="G88" t="n">
        <v>104.82</v>
      </c>
      <c r="H88" t="n">
        <v>1.42</v>
      </c>
      <c r="I88" t="n">
        <v>10</v>
      </c>
      <c r="J88" t="n">
        <v>282.74</v>
      </c>
      <c r="K88" t="n">
        <v>58.47</v>
      </c>
      <c r="L88" t="n">
        <v>22.5</v>
      </c>
      <c r="M88" t="n">
        <v>8</v>
      </c>
      <c r="N88" t="n">
        <v>76.77</v>
      </c>
      <c r="O88" t="n">
        <v>35105.56</v>
      </c>
      <c r="P88" t="n">
        <v>264.24</v>
      </c>
      <c r="Q88" t="n">
        <v>444.55</v>
      </c>
      <c r="R88" t="n">
        <v>66.8</v>
      </c>
      <c r="S88" t="n">
        <v>48.21</v>
      </c>
      <c r="T88" t="n">
        <v>3355.59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306.2009653654955</v>
      </c>
      <c r="AB88" t="n">
        <v>418.9576694462723</v>
      </c>
      <c r="AC88" t="n">
        <v>378.9729374851015</v>
      </c>
      <c r="AD88" t="n">
        <v>306200.9653654955</v>
      </c>
      <c r="AE88" t="n">
        <v>418957.6694462724</v>
      </c>
      <c r="AF88" t="n">
        <v>4.397619885971908e-06</v>
      </c>
      <c r="AG88" t="n">
        <v>5.989583333333333</v>
      </c>
      <c r="AH88" t="n">
        <v>378972.9374851015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4.8183</v>
      </c>
      <c r="E89" t="n">
        <v>20.75</v>
      </c>
      <c r="F89" t="n">
        <v>17.52</v>
      </c>
      <c r="G89" t="n">
        <v>105.15</v>
      </c>
      <c r="H89" t="n">
        <v>1.43</v>
      </c>
      <c r="I89" t="n">
        <v>10</v>
      </c>
      <c r="J89" t="n">
        <v>283.24</v>
      </c>
      <c r="K89" t="n">
        <v>58.47</v>
      </c>
      <c r="L89" t="n">
        <v>22.75</v>
      </c>
      <c r="M89" t="n">
        <v>8</v>
      </c>
      <c r="N89" t="n">
        <v>77.01000000000001</v>
      </c>
      <c r="O89" t="n">
        <v>35166.85</v>
      </c>
      <c r="P89" t="n">
        <v>264.87</v>
      </c>
      <c r="Q89" t="n">
        <v>444.55</v>
      </c>
      <c r="R89" t="n">
        <v>68.81999999999999</v>
      </c>
      <c r="S89" t="n">
        <v>48.21</v>
      </c>
      <c r="T89" t="n">
        <v>4366.19</v>
      </c>
      <c r="U89" t="n">
        <v>0.7</v>
      </c>
      <c r="V89" t="n">
        <v>0.78</v>
      </c>
      <c r="W89" t="n">
        <v>0.18</v>
      </c>
      <c r="X89" t="n">
        <v>0.25</v>
      </c>
      <c r="Y89" t="n">
        <v>1</v>
      </c>
      <c r="Z89" t="n">
        <v>10</v>
      </c>
      <c r="AA89" t="n">
        <v>307.2865727400192</v>
      </c>
      <c r="AB89" t="n">
        <v>420.4430453497129</v>
      </c>
      <c r="AC89" t="n">
        <v>380.3165511970558</v>
      </c>
      <c r="AD89" t="n">
        <v>307286.5727400192</v>
      </c>
      <c r="AE89" t="n">
        <v>420443.0453497129</v>
      </c>
      <c r="AF89" t="n">
        <v>4.386059179585684e-06</v>
      </c>
      <c r="AG89" t="n">
        <v>6.004050925925926</v>
      </c>
      <c r="AH89" t="n">
        <v>380316.5511970558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4.8102</v>
      </c>
      <c r="E90" t="n">
        <v>20.79</v>
      </c>
      <c r="F90" t="n">
        <v>17.56</v>
      </c>
      <c r="G90" t="n">
        <v>105.36</v>
      </c>
      <c r="H90" t="n">
        <v>1.44</v>
      </c>
      <c r="I90" t="n">
        <v>10</v>
      </c>
      <c r="J90" t="n">
        <v>283.74</v>
      </c>
      <c r="K90" t="n">
        <v>58.47</v>
      </c>
      <c r="L90" t="n">
        <v>23</v>
      </c>
      <c r="M90" t="n">
        <v>8</v>
      </c>
      <c r="N90" t="n">
        <v>77.26000000000001</v>
      </c>
      <c r="O90" t="n">
        <v>35228.23</v>
      </c>
      <c r="P90" t="n">
        <v>264.71</v>
      </c>
      <c r="Q90" t="n">
        <v>444.56</v>
      </c>
      <c r="R90" t="n">
        <v>69.91</v>
      </c>
      <c r="S90" t="n">
        <v>48.21</v>
      </c>
      <c r="T90" t="n">
        <v>4907.8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307.6113797488636</v>
      </c>
      <c r="AB90" t="n">
        <v>420.8874606286877</v>
      </c>
      <c r="AC90" t="n">
        <v>380.718552105546</v>
      </c>
      <c r="AD90" t="n">
        <v>307611.3797488636</v>
      </c>
      <c r="AE90" t="n">
        <v>420887.4606286877</v>
      </c>
      <c r="AF90" t="n">
        <v>4.378685815670062e-06</v>
      </c>
      <c r="AG90" t="n">
        <v>6.015625</v>
      </c>
      <c r="AH90" t="n">
        <v>380718.552105546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4.8134</v>
      </c>
      <c r="E91" t="n">
        <v>20.78</v>
      </c>
      <c r="F91" t="n">
        <v>17.55</v>
      </c>
      <c r="G91" t="n">
        <v>105.28</v>
      </c>
      <c r="H91" t="n">
        <v>1.46</v>
      </c>
      <c r="I91" t="n">
        <v>10</v>
      </c>
      <c r="J91" t="n">
        <v>284.23</v>
      </c>
      <c r="K91" t="n">
        <v>58.47</v>
      </c>
      <c r="L91" t="n">
        <v>23.25</v>
      </c>
      <c r="M91" t="n">
        <v>8</v>
      </c>
      <c r="N91" t="n">
        <v>77.51000000000001</v>
      </c>
      <c r="O91" t="n">
        <v>35289.71</v>
      </c>
      <c r="P91" t="n">
        <v>264.12</v>
      </c>
      <c r="Q91" t="n">
        <v>444.55</v>
      </c>
      <c r="R91" t="n">
        <v>69.51000000000001</v>
      </c>
      <c r="S91" t="n">
        <v>48.21</v>
      </c>
      <c r="T91" t="n">
        <v>4710.35</v>
      </c>
      <c r="U91" t="n">
        <v>0.6899999999999999</v>
      </c>
      <c r="V91" t="n">
        <v>0.78</v>
      </c>
      <c r="W91" t="n">
        <v>0.18</v>
      </c>
      <c r="X91" t="n">
        <v>0.27</v>
      </c>
      <c r="Y91" t="n">
        <v>1</v>
      </c>
      <c r="Z91" t="n">
        <v>10</v>
      </c>
      <c r="AA91" t="n">
        <v>307.1698463571335</v>
      </c>
      <c r="AB91" t="n">
        <v>420.2833351630442</v>
      </c>
      <c r="AC91" t="n">
        <v>380.1720835264481</v>
      </c>
      <c r="AD91" t="n">
        <v>307169.8463571335</v>
      </c>
      <c r="AE91" t="n">
        <v>420283.3351630442</v>
      </c>
      <c r="AF91" t="n">
        <v>4.381598749562654e-06</v>
      </c>
      <c r="AG91" t="n">
        <v>6.012731481481482</v>
      </c>
      <c r="AH91" t="n">
        <v>380172.0835264481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4.8338</v>
      </c>
      <c r="E92" t="n">
        <v>20.69</v>
      </c>
      <c r="F92" t="n">
        <v>17.51</v>
      </c>
      <c r="G92" t="n">
        <v>116.7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262.63</v>
      </c>
      <c r="Q92" t="n">
        <v>444.55</v>
      </c>
      <c r="R92" t="n">
        <v>68.06999999999999</v>
      </c>
      <c r="S92" t="n">
        <v>48.21</v>
      </c>
      <c r="T92" t="n">
        <v>3995.72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305.3963855338141</v>
      </c>
      <c r="AB92" t="n">
        <v>417.8568078250088</v>
      </c>
      <c r="AC92" t="n">
        <v>377.9771405519024</v>
      </c>
      <c r="AD92" t="n">
        <v>305396.3855338141</v>
      </c>
      <c r="AE92" t="n">
        <v>417856.8078250088</v>
      </c>
      <c r="AF92" t="n">
        <v>4.400168703127925e-06</v>
      </c>
      <c r="AG92" t="n">
        <v>5.986689814814816</v>
      </c>
      <c r="AH92" t="n">
        <v>377977.1405519024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4.8353</v>
      </c>
      <c r="E93" t="n">
        <v>20.68</v>
      </c>
      <c r="F93" t="n">
        <v>17.5</v>
      </c>
      <c r="G93" t="n">
        <v>116.66</v>
      </c>
      <c r="H93" t="n">
        <v>1.48</v>
      </c>
      <c r="I93" t="n">
        <v>9</v>
      </c>
      <c r="J93" t="n">
        <v>285.23</v>
      </c>
      <c r="K93" t="n">
        <v>58.47</v>
      </c>
      <c r="L93" t="n">
        <v>23.75</v>
      </c>
      <c r="M93" t="n">
        <v>7</v>
      </c>
      <c r="N93" t="n">
        <v>78.01000000000001</v>
      </c>
      <c r="O93" t="n">
        <v>35412.96</v>
      </c>
      <c r="P93" t="n">
        <v>262.71</v>
      </c>
      <c r="Q93" t="n">
        <v>444.55</v>
      </c>
      <c r="R93" t="n">
        <v>67.92</v>
      </c>
      <c r="S93" t="n">
        <v>48.21</v>
      </c>
      <c r="T93" t="n">
        <v>3919.1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305.3555422262532</v>
      </c>
      <c r="AB93" t="n">
        <v>417.8009242097245</v>
      </c>
      <c r="AC93" t="n">
        <v>377.9265903904276</v>
      </c>
      <c r="AD93" t="n">
        <v>305355.5422262532</v>
      </c>
      <c r="AE93" t="n">
        <v>417800.9242097245</v>
      </c>
      <c r="AF93" t="n">
        <v>4.401534140890077e-06</v>
      </c>
      <c r="AG93" t="n">
        <v>5.983796296296297</v>
      </c>
      <c r="AH93" t="n">
        <v>377926.5903904276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4.8342</v>
      </c>
      <c r="E94" t="n">
        <v>20.69</v>
      </c>
      <c r="F94" t="n">
        <v>17.5</v>
      </c>
      <c r="G94" t="n">
        <v>116.69</v>
      </c>
      <c r="H94" t="n">
        <v>1.5</v>
      </c>
      <c r="I94" t="n">
        <v>9</v>
      </c>
      <c r="J94" t="n">
        <v>285.73</v>
      </c>
      <c r="K94" t="n">
        <v>58.47</v>
      </c>
      <c r="L94" t="n">
        <v>24</v>
      </c>
      <c r="M94" t="n">
        <v>7</v>
      </c>
      <c r="N94" t="n">
        <v>78.26000000000001</v>
      </c>
      <c r="O94" t="n">
        <v>35474.75</v>
      </c>
      <c r="P94" t="n">
        <v>262.86</v>
      </c>
      <c r="Q94" t="n">
        <v>444.55</v>
      </c>
      <c r="R94" t="n">
        <v>68.01000000000001</v>
      </c>
      <c r="S94" t="n">
        <v>48.21</v>
      </c>
      <c r="T94" t="n">
        <v>3964.65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305.4708365351167</v>
      </c>
      <c r="AB94" t="n">
        <v>417.9586749695375</v>
      </c>
      <c r="AC94" t="n">
        <v>378.0692856391286</v>
      </c>
      <c r="AD94" t="n">
        <v>305470.8365351167</v>
      </c>
      <c r="AE94" t="n">
        <v>417958.6749695375</v>
      </c>
      <c r="AF94" t="n">
        <v>4.400532819864499e-06</v>
      </c>
      <c r="AG94" t="n">
        <v>5.986689814814816</v>
      </c>
      <c r="AH94" t="n">
        <v>378069.2856391286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4.8318</v>
      </c>
      <c r="E95" t="n">
        <v>20.7</v>
      </c>
      <c r="F95" t="n">
        <v>17.51</v>
      </c>
      <c r="G95" t="n">
        <v>116.76</v>
      </c>
      <c r="H95" t="n">
        <v>1.51</v>
      </c>
      <c r="I95" t="n">
        <v>9</v>
      </c>
      <c r="J95" t="n">
        <v>286.24</v>
      </c>
      <c r="K95" t="n">
        <v>58.47</v>
      </c>
      <c r="L95" t="n">
        <v>24.25</v>
      </c>
      <c r="M95" t="n">
        <v>7</v>
      </c>
      <c r="N95" t="n">
        <v>78.51000000000001</v>
      </c>
      <c r="O95" t="n">
        <v>35536.63</v>
      </c>
      <c r="P95" t="n">
        <v>263.38</v>
      </c>
      <c r="Q95" t="n">
        <v>444.55</v>
      </c>
      <c r="R95" t="n">
        <v>68.38</v>
      </c>
      <c r="S95" t="n">
        <v>48.21</v>
      </c>
      <c r="T95" t="n">
        <v>4152.32</v>
      </c>
      <c r="U95" t="n">
        <v>0.7</v>
      </c>
      <c r="V95" t="n">
        <v>0.78</v>
      </c>
      <c r="W95" t="n">
        <v>0.18</v>
      </c>
      <c r="X95" t="n">
        <v>0.24</v>
      </c>
      <c r="Y95" t="n">
        <v>1</v>
      </c>
      <c r="Z95" t="n">
        <v>10</v>
      </c>
      <c r="AA95" t="n">
        <v>305.8450404080343</v>
      </c>
      <c r="AB95" t="n">
        <v>418.4706772171731</v>
      </c>
      <c r="AC95" t="n">
        <v>378.5324231108495</v>
      </c>
      <c r="AD95" t="n">
        <v>305845.0404080343</v>
      </c>
      <c r="AE95" t="n">
        <v>418470.6772171731</v>
      </c>
      <c r="AF95" t="n">
        <v>4.398348119445056e-06</v>
      </c>
      <c r="AG95" t="n">
        <v>5.989583333333333</v>
      </c>
      <c r="AH95" t="n">
        <v>378532.4231108495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4.837</v>
      </c>
      <c r="E96" t="n">
        <v>20.67</v>
      </c>
      <c r="F96" t="n">
        <v>17.49</v>
      </c>
      <c r="G96" t="n">
        <v>116.61</v>
      </c>
      <c r="H96" t="n">
        <v>1.52</v>
      </c>
      <c r="I96" t="n">
        <v>9</v>
      </c>
      <c r="J96" t="n">
        <v>286.74</v>
      </c>
      <c r="K96" t="n">
        <v>58.47</v>
      </c>
      <c r="L96" t="n">
        <v>24.5</v>
      </c>
      <c r="M96" t="n">
        <v>7</v>
      </c>
      <c r="N96" t="n">
        <v>78.77</v>
      </c>
      <c r="O96" t="n">
        <v>35598.74</v>
      </c>
      <c r="P96" t="n">
        <v>263.26</v>
      </c>
      <c r="Q96" t="n">
        <v>444.58</v>
      </c>
      <c r="R96" t="n">
        <v>67.55</v>
      </c>
      <c r="S96" t="n">
        <v>48.21</v>
      </c>
      <c r="T96" t="n">
        <v>3735.61</v>
      </c>
      <c r="U96" t="n">
        <v>0.71</v>
      </c>
      <c r="V96" t="n">
        <v>0.78</v>
      </c>
      <c r="W96" t="n">
        <v>0.18</v>
      </c>
      <c r="X96" t="n">
        <v>0.21</v>
      </c>
      <c r="Y96" t="n">
        <v>1</v>
      </c>
      <c r="Z96" t="n">
        <v>10</v>
      </c>
      <c r="AA96" t="n">
        <v>305.542427077148</v>
      </c>
      <c r="AB96" t="n">
        <v>418.0566283074965</v>
      </c>
      <c r="AC96" t="n">
        <v>378.1578904479912</v>
      </c>
      <c r="AD96" t="n">
        <v>305542.427077148</v>
      </c>
      <c r="AE96" t="n">
        <v>418056.6283074965</v>
      </c>
      <c r="AF96" t="n">
        <v>4.403081637020516e-06</v>
      </c>
      <c r="AG96" t="n">
        <v>5.980902777777779</v>
      </c>
      <c r="AH96" t="n">
        <v>378157.8904479912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4.8335</v>
      </c>
      <c r="E97" t="n">
        <v>20.69</v>
      </c>
      <c r="F97" t="n">
        <v>17.51</v>
      </c>
      <c r="G97" t="n">
        <v>116.71</v>
      </c>
      <c r="H97" t="n">
        <v>1.53</v>
      </c>
      <c r="I97" t="n">
        <v>9</v>
      </c>
      <c r="J97" t="n">
        <v>287.24</v>
      </c>
      <c r="K97" t="n">
        <v>58.47</v>
      </c>
      <c r="L97" t="n">
        <v>24.75</v>
      </c>
      <c r="M97" t="n">
        <v>7</v>
      </c>
      <c r="N97" t="n">
        <v>79.02</v>
      </c>
      <c r="O97" t="n">
        <v>35660.82</v>
      </c>
      <c r="P97" t="n">
        <v>263.42</v>
      </c>
      <c r="Q97" t="n">
        <v>444.55</v>
      </c>
      <c r="R97" t="n">
        <v>68.13</v>
      </c>
      <c r="S97" t="n">
        <v>48.21</v>
      </c>
      <c r="T97" t="n">
        <v>4025.22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305.8026761687383</v>
      </c>
      <c r="AB97" t="n">
        <v>418.4127125959899</v>
      </c>
      <c r="AC97" t="n">
        <v>378.4799905517582</v>
      </c>
      <c r="AD97" t="n">
        <v>305802.6761687383</v>
      </c>
      <c r="AE97" t="n">
        <v>418412.7125959899</v>
      </c>
      <c r="AF97" t="n">
        <v>4.399895615575494e-06</v>
      </c>
      <c r="AG97" t="n">
        <v>5.986689814814816</v>
      </c>
      <c r="AH97" t="n">
        <v>378479.9905517582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4.8342</v>
      </c>
      <c r="E98" t="n">
        <v>20.69</v>
      </c>
      <c r="F98" t="n">
        <v>17.5</v>
      </c>
      <c r="G98" t="n">
        <v>116.69</v>
      </c>
      <c r="H98" t="n">
        <v>1.55</v>
      </c>
      <c r="I98" t="n">
        <v>9</v>
      </c>
      <c r="J98" t="n">
        <v>287.75</v>
      </c>
      <c r="K98" t="n">
        <v>58.47</v>
      </c>
      <c r="L98" t="n">
        <v>25</v>
      </c>
      <c r="M98" t="n">
        <v>7</v>
      </c>
      <c r="N98" t="n">
        <v>79.27</v>
      </c>
      <c r="O98" t="n">
        <v>35723.02</v>
      </c>
      <c r="P98" t="n">
        <v>263.83</v>
      </c>
      <c r="Q98" t="n">
        <v>444.55</v>
      </c>
      <c r="R98" t="n">
        <v>68.03</v>
      </c>
      <c r="S98" t="n">
        <v>48.21</v>
      </c>
      <c r="T98" t="n">
        <v>3975.17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305.956147197568</v>
      </c>
      <c r="AB98" t="n">
        <v>418.6226984282987</v>
      </c>
      <c r="AC98" t="n">
        <v>378.6699356309484</v>
      </c>
      <c r="AD98" t="n">
        <v>305956.147197568</v>
      </c>
      <c r="AE98" t="n">
        <v>418622.6984282987</v>
      </c>
      <c r="AF98" t="n">
        <v>4.400532819864499e-06</v>
      </c>
      <c r="AG98" t="n">
        <v>5.986689814814816</v>
      </c>
      <c r="AH98" t="n">
        <v>378669.9356309485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4.8355</v>
      </c>
      <c r="E99" t="n">
        <v>20.68</v>
      </c>
      <c r="F99" t="n">
        <v>17.5</v>
      </c>
      <c r="G99" t="n">
        <v>116.66</v>
      </c>
      <c r="H99" t="n">
        <v>1.56</v>
      </c>
      <c r="I99" t="n">
        <v>9</v>
      </c>
      <c r="J99" t="n">
        <v>288.25</v>
      </c>
      <c r="K99" t="n">
        <v>58.47</v>
      </c>
      <c r="L99" t="n">
        <v>25.25</v>
      </c>
      <c r="M99" t="n">
        <v>7</v>
      </c>
      <c r="N99" t="n">
        <v>79.53</v>
      </c>
      <c r="O99" t="n">
        <v>35785.31</v>
      </c>
      <c r="P99" t="n">
        <v>263.62</v>
      </c>
      <c r="Q99" t="n">
        <v>444.55</v>
      </c>
      <c r="R99" t="n">
        <v>67.89</v>
      </c>
      <c r="S99" t="n">
        <v>48.21</v>
      </c>
      <c r="T99" t="n">
        <v>3905.37</v>
      </c>
      <c r="U99" t="n">
        <v>0.71</v>
      </c>
      <c r="V99" t="n">
        <v>0.78</v>
      </c>
      <c r="W99" t="n">
        <v>0.18</v>
      </c>
      <c r="X99" t="n">
        <v>0.22</v>
      </c>
      <c r="Y99" t="n">
        <v>1</v>
      </c>
      <c r="Z99" t="n">
        <v>10</v>
      </c>
      <c r="AA99" t="n">
        <v>305.8033957335922</v>
      </c>
      <c r="AB99" t="n">
        <v>418.413697136368</v>
      </c>
      <c r="AC99" t="n">
        <v>378.4808811289845</v>
      </c>
      <c r="AD99" t="n">
        <v>305803.3957335922</v>
      </c>
      <c r="AE99" t="n">
        <v>418413.697136368</v>
      </c>
      <c r="AF99" t="n">
        <v>4.401716199258364e-06</v>
      </c>
      <c r="AG99" t="n">
        <v>5.983796296296297</v>
      </c>
      <c r="AH99" t="n">
        <v>378480.8811289845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4.8383</v>
      </c>
      <c r="E100" t="n">
        <v>20.67</v>
      </c>
      <c r="F100" t="n">
        <v>17.49</v>
      </c>
      <c r="G100" t="n">
        <v>116.58</v>
      </c>
      <c r="H100" t="n">
        <v>1.57</v>
      </c>
      <c r="I100" t="n">
        <v>9</v>
      </c>
      <c r="J100" t="n">
        <v>288.76</v>
      </c>
      <c r="K100" t="n">
        <v>58.47</v>
      </c>
      <c r="L100" t="n">
        <v>25.5</v>
      </c>
      <c r="M100" t="n">
        <v>7</v>
      </c>
      <c r="N100" t="n">
        <v>79.78</v>
      </c>
      <c r="O100" t="n">
        <v>35847.71</v>
      </c>
      <c r="P100" t="n">
        <v>262.87</v>
      </c>
      <c r="Q100" t="n">
        <v>444.56</v>
      </c>
      <c r="R100" t="n">
        <v>67.33</v>
      </c>
      <c r="S100" t="n">
        <v>48.21</v>
      </c>
      <c r="T100" t="n">
        <v>3625.25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305.2998938416612</v>
      </c>
      <c r="AB100" t="n">
        <v>417.7247836348923</v>
      </c>
      <c r="AC100" t="n">
        <v>377.8577165651934</v>
      </c>
      <c r="AD100" t="n">
        <v>305299.8938416612</v>
      </c>
      <c r="AE100" t="n">
        <v>417724.7836348923</v>
      </c>
      <c r="AF100" t="n">
        <v>4.404265016414383e-06</v>
      </c>
      <c r="AG100" t="n">
        <v>5.980902777777779</v>
      </c>
      <c r="AH100" t="n">
        <v>377857.7165651934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4.8397</v>
      </c>
      <c r="E101" t="n">
        <v>20.66</v>
      </c>
      <c r="F101" t="n">
        <v>17.48</v>
      </c>
      <c r="G101" t="n">
        <v>116.54</v>
      </c>
      <c r="H101" t="n">
        <v>1.59</v>
      </c>
      <c r="I101" t="n">
        <v>9</v>
      </c>
      <c r="J101" t="n">
        <v>289.26</v>
      </c>
      <c r="K101" t="n">
        <v>58.47</v>
      </c>
      <c r="L101" t="n">
        <v>25.75</v>
      </c>
      <c r="M101" t="n">
        <v>7</v>
      </c>
      <c r="N101" t="n">
        <v>80.04000000000001</v>
      </c>
      <c r="O101" t="n">
        <v>35910.21</v>
      </c>
      <c r="P101" t="n">
        <v>262.54</v>
      </c>
      <c r="Q101" t="n">
        <v>444.55</v>
      </c>
      <c r="R101" t="n">
        <v>67.16</v>
      </c>
      <c r="S101" t="n">
        <v>48.21</v>
      </c>
      <c r="T101" t="n">
        <v>3541.18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305.0578728241646</v>
      </c>
      <c r="AB101" t="n">
        <v>417.3936398015397</v>
      </c>
      <c r="AC101" t="n">
        <v>377.5581766345326</v>
      </c>
      <c r="AD101" t="n">
        <v>305057.8728241646</v>
      </c>
      <c r="AE101" t="n">
        <v>417393.6398015397</v>
      </c>
      <c r="AF101" t="n">
        <v>4.405539424992391e-06</v>
      </c>
      <c r="AG101" t="n">
        <v>5.97800925925926</v>
      </c>
      <c r="AH101" t="n">
        <v>377558.1766345326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4.8457</v>
      </c>
      <c r="E102" t="n">
        <v>20.64</v>
      </c>
      <c r="F102" t="n">
        <v>17.45</v>
      </c>
      <c r="G102" t="n">
        <v>116.36</v>
      </c>
      <c r="H102" t="n">
        <v>1.6</v>
      </c>
      <c r="I102" t="n">
        <v>9</v>
      </c>
      <c r="J102" t="n">
        <v>289.77</v>
      </c>
      <c r="K102" t="n">
        <v>58.47</v>
      </c>
      <c r="L102" t="n">
        <v>26</v>
      </c>
      <c r="M102" t="n">
        <v>7</v>
      </c>
      <c r="N102" t="n">
        <v>80.3</v>
      </c>
      <c r="O102" t="n">
        <v>35972.82</v>
      </c>
      <c r="P102" t="n">
        <v>262.12</v>
      </c>
      <c r="Q102" t="n">
        <v>444.55</v>
      </c>
      <c r="R102" t="n">
        <v>66.34</v>
      </c>
      <c r="S102" t="n">
        <v>48.21</v>
      </c>
      <c r="T102" t="n">
        <v>3127.68</v>
      </c>
      <c r="U102" t="n">
        <v>0.73</v>
      </c>
      <c r="V102" t="n">
        <v>0.78</v>
      </c>
      <c r="W102" t="n">
        <v>0.18</v>
      </c>
      <c r="X102" t="n">
        <v>0.18</v>
      </c>
      <c r="Y102" t="n">
        <v>1</v>
      </c>
      <c r="Z102" t="n">
        <v>10</v>
      </c>
      <c r="AA102" t="n">
        <v>304.5518336493496</v>
      </c>
      <c r="AB102" t="n">
        <v>416.7012546776851</v>
      </c>
      <c r="AC102" t="n">
        <v>376.9318717751302</v>
      </c>
      <c r="AD102" t="n">
        <v>304551.8336493496</v>
      </c>
      <c r="AE102" t="n">
        <v>416701.2546776851</v>
      </c>
      <c r="AF102" t="n">
        <v>4.411001176041e-06</v>
      </c>
      <c r="AG102" t="n">
        <v>5.972222222222222</v>
      </c>
      <c r="AH102" t="n">
        <v>376931.8717751302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4.8383</v>
      </c>
      <c r="E103" t="n">
        <v>20.67</v>
      </c>
      <c r="F103" t="n">
        <v>17.49</v>
      </c>
      <c r="G103" t="n">
        <v>116.58</v>
      </c>
      <c r="H103" t="n">
        <v>1.61</v>
      </c>
      <c r="I103" t="n">
        <v>9</v>
      </c>
      <c r="J103" t="n">
        <v>290.28</v>
      </c>
      <c r="K103" t="n">
        <v>58.47</v>
      </c>
      <c r="L103" t="n">
        <v>26.25</v>
      </c>
      <c r="M103" t="n">
        <v>7</v>
      </c>
      <c r="N103" t="n">
        <v>80.56</v>
      </c>
      <c r="O103" t="n">
        <v>36035.53</v>
      </c>
      <c r="P103" t="n">
        <v>262.17</v>
      </c>
      <c r="Q103" t="n">
        <v>444.55</v>
      </c>
      <c r="R103" t="n">
        <v>67.58</v>
      </c>
      <c r="S103" t="n">
        <v>48.21</v>
      </c>
      <c r="T103" t="n">
        <v>3749.65</v>
      </c>
      <c r="U103" t="n">
        <v>0.71</v>
      </c>
      <c r="V103" t="n">
        <v>0.78</v>
      </c>
      <c r="W103" t="n">
        <v>0.17</v>
      </c>
      <c r="X103" t="n">
        <v>0.21</v>
      </c>
      <c r="Y103" t="n">
        <v>1</v>
      </c>
      <c r="Z103" t="n">
        <v>10</v>
      </c>
      <c r="AA103" t="n">
        <v>304.9499664340207</v>
      </c>
      <c r="AB103" t="n">
        <v>417.2459975180508</v>
      </c>
      <c r="AC103" t="n">
        <v>377.4246251233628</v>
      </c>
      <c r="AD103" t="n">
        <v>304949.9664340207</v>
      </c>
      <c r="AE103" t="n">
        <v>417245.9975180508</v>
      </c>
      <c r="AF103" t="n">
        <v>4.404265016414383e-06</v>
      </c>
      <c r="AG103" t="n">
        <v>5.980902777777779</v>
      </c>
      <c r="AH103" t="n">
        <v>377424.6251233628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4.8227</v>
      </c>
      <c r="E104" t="n">
        <v>20.74</v>
      </c>
      <c r="F104" t="n">
        <v>17.55</v>
      </c>
      <c r="G104" t="n">
        <v>117.02</v>
      </c>
      <c r="H104" t="n">
        <v>1.62</v>
      </c>
      <c r="I104" t="n">
        <v>9</v>
      </c>
      <c r="J104" t="n">
        <v>290.79</v>
      </c>
      <c r="K104" t="n">
        <v>58.47</v>
      </c>
      <c r="L104" t="n">
        <v>26.5</v>
      </c>
      <c r="M104" t="n">
        <v>7</v>
      </c>
      <c r="N104" t="n">
        <v>80.81999999999999</v>
      </c>
      <c r="O104" t="n">
        <v>36098.35</v>
      </c>
      <c r="P104" t="n">
        <v>262.89</v>
      </c>
      <c r="Q104" t="n">
        <v>444.55</v>
      </c>
      <c r="R104" t="n">
        <v>69.91</v>
      </c>
      <c r="S104" t="n">
        <v>48.21</v>
      </c>
      <c r="T104" t="n">
        <v>4916.07</v>
      </c>
      <c r="U104" t="n">
        <v>0.6899999999999999</v>
      </c>
      <c r="V104" t="n">
        <v>0.78</v>
      </c>
      <c r="W104" t="n">
        <v>0.18</v>
      </c>
      <c r="X104" t="n">
        <v>0.28</v>
      </c>
      <c r="Y104" t="n">
        <v>1</v>
      </c>
      <c r="Z104" t="n">
        <v>10</v>
      </c>
      <c r="AA104" t="n">
        <v>306.2087399980007</v>
      </c>
      <c r="AB104" t="n">
        <v>418.9683070414586</v>
      </c>
      <c r="AC104" t="n">
        <v>378.9825598431331</v>
      </c>
      <c r="AD104" t="n">
        <v>306208.7399980007</v>
      </c>
      <c r="AE104" t="n">
        <v>418968.3070414586</v>
      </c>
      <c r="AF104" t="n">
        <v>4.390064463687998e-06</v>
      </c>
      <c r="AG104" t="n">
        <v>6.001157407407407</v>
      </c>
      <c r="AH104" t="n">
        <v>378982.5598431331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4.8517</v>
      </c>
      <c r="E105" t="n">
        <v>20.61</v>
      </c>
      <c r="F105" t="n">
        <v>17.48</v>
      </c>
      <c r="G105" t="n">
        <v>131.07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261.38</v>
      </c>
      <c r="Q105" t="n">
        <v>444.56</v>
      </c>
      <c r="R105" t="n">
        <v>67.11</v>
      </c>
      <c r="S105" t="n">
        <v>48.21</v>
      </c>
      <c r="T105" t="n">
        <v>3521.41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304.0428643913657</v>
      </c>
      <c r="AB105" t="n">
        <v>416.0048604847726</v>
      </c>
      <c r="AC105" t="n">
        <v>376.3019404665937</v>
      </c>
      <c r="AD105" t="n">
        <v>304042.8643913657</v>
      </c>
      <c r="AE105" t="n">
        <v>416004.8604847725</v>
      </c>
      <c r="AF105" t="n">
        <v>4.41646292708961e-06</v>
      </c>
      <c r="AG105" t="n">
        <v>5.963541666666667</v>
      </c>
      <c r="AH105" t="n">
        <v>376301.9404665938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4.8533</v>
      </c>
      <c r="E106" t="n">
        <v>20.6</v>
      </c>
      <c r="F106" t="n">
        <v>17.47</v>
      </c>
      <c r="G106" t="n">
        <v>131.03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261.54</v>
      </c>
      <c r="Q106" t="n">
        <v>444.57</v>
      </c>
      <c r="R106" t="n">
        <v>66.95</v>
      </c>
      <c r="S106" t="n">
        <v>48.21</v>
      </c>
      <c r="T106" t="n">
        <v>3441.94</v>
      </c>
      <c r="U106" t="n">
        <v>0.72</v>
      </c>
      <c r="V106" t="n">
        <v>0.78</v>
      </c>
      <c r="W106" t="n">
        <v>0.17</v>
      </c>
      <c r="X106" t="n">
        <v>0.19</v>
      </c>
      <c r="Y106" t="n">
        <v>1</v>
      </c>
      <c r="Z106" t="n">
        <v>10</v>
      </c>
      <c r="AA106" t="n">
        <v>304.0388416907957</v>
      </c>
      <c r="AB106" t="n">
        <v>415.9993564483837</v>
      </c>
      <c r="AC106" t="n">
        <v>376.2969617277129</v>
      </c>
      <c r="AD106" t="n">
        <v>304038.8416907957</v>
      </c>
      <c r="AE106" t="n">
        <v>415999.3564483837</v>
      </c>
      <c r="AF106" t="n">
        <v>4.417919394035905e-06</v>
      </c>
      <c r="AG106" t="n">
        <v>5.960648148148149</v>
      </c>
      <c r="AH106" t="n">
        <v>376296.9617277129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4.8527</v>
      </c>
      <c r="E107" t="n">
        <v>20.61</v>
      </c>
      <c r="F107" t="n">
        <v>17.47</v>
      </c>
      <c r="G107" t="n">
        <v>131.04</v>
      </c>
      <c r="H107" t="n">
        <v>1.66</v>
      </c>
      <c r="I107" t="n">
        <v>8</v>
      </c>
      <c r="J107" t="n">
        <v>292.32</v>
      </c>
      <c r="K107" t="n">
        <v>58.47</v>
      </c>
      <c r="L107" t="n">
        <v>27.25</v>
      </c>
      <c r="M107" t="n">
        <v>6</v>
      </c>
      <c r="N107" t="n">
        <v>81.59999999999999</v>
      </c>
      <c r="O107" t="n">
        <v>36287.44</v>
      </c>
      <c r="P107" t="n">
        <v>261.49</v>
      </c>
      <c r="Q107" t="n">
        <v>444.55</v>
      </c>
      <c r="R107" t="n">
        <v>67.02</v>
      </c>
      <c r="S107" t="n">
        <v>48.21</v>
      </c>
      <c r="T107" t="n">
        <v>3474.71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304.0356270661077</v>
      </c>
      <c r="AB107" t="n">
        <v>415.9949580570663</v>
      </c>
      <c r="AC107" t="n">
        <v>376.2929831126897</v>
      </c>
      <c r="AD107" t="n">
        <v>304035.6270661078</v>
      </c>
      <c r="AE107" t="n">
        <v>415994.9580570663</v>
      </c>
      <c r="AF107" t="n">
        <v>4.417373218931044e-06</v>
      </c>
      <c r="AG107" t="n">
        <v>5.963541666666667</v>
      </c>
      <c r="AH107" t="n">
        <v>376292.9831126897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4.8507</v>
      </c>
      <c r="E108" t="n">
        <v>20.62</v>
      </c>
      <c r="F108" t="n">
        <v>17.48</v>
      </c>
      <c r="G108" t="n">
        <v>131.11</v>
      </c>
      <c r="H108" t="n">
        <v>1.67</v>
      </c>
      <c r="I108" t="n">
        <v>8</v>
      </c>
      <c r="J108" t="n">
        <v>292.84</v>
      </c>
      <c r="K108" t="n">
        <v>58.47</v>
      </c>
      <c r="L108" t="n">
        <v>27.5</v>
      </c>
      <c r="M108" t="n">
        <v>6</v>
      </c>
      <c r="N108" t="n">
        <v>81.86</v>
      </c>
      <c r="O108" t="n">
        <v>36350.69</v>
      </c>
      <c r="P108" t="n">
        <v>261.63</v>
      </c>
      <c r="Q108" t="n">
        <v>444.55</v>
      </c>
      <c r="R108" t="n">
        <v>67.29000000000001</v>
      </c>
      <c r="S108" t="n">
        <v>48.21</v>
      </c>
      <c r="T108" t="n">
        <v>3608.79</v>
      </c>
      <c r="U108" t="n">
        <v>0.72</v>
      </c>
      <c r="V108" t="n">
        <v>0.78</v>
      </c>
      <c r="W108" t="n">
        <v>0.18</v>
      </c>
      <c r="X108" t="n">
        <v>0.2</v>
      </c>
      <c r="Y108" t="n">
        <v>1</v>
      </c>
      <c r="Z108" t="n">
        <v>10</v>
      </c>
      <c r="AA108" t="n">
        <v>304.2037114357075</v>
      </c>
      <c r="AB108" t="n">
        <v>416.2249385069118</v>
      </c>
      <c r="AC108" t="n">
        <v>376.5010145511815</v>
      </c>
      <c r="AD108" t="n">
        <v>304203.7114357075</v>
      </c>
      <c r="AE108" t="n">
        <v>416224.9385069117</v>
      </c>
      <c r="AF108" t="n">
        <v>4.415552635248175e-06</v>
      </c>
      <c r="AG108" t="n">
        <v>5.966435185185186</v>
      </c>
      <c r="AH108" t="n">
        <v>376501.0145511815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4.8516</v>
      </c>
      <c r="E109" t="n">
        <v>20.61</v>
      </c>
      <c r="F109" t="n">
        <v>17.48</v>
      </c>
      <c r="G109" t="n">
        <v>131.08</v>
      </c>
      <c r="H109" t="n">
        <v>1.68</v>
      </c>
      <c r="I109" t="n">
        <v>8</v>
      </c>
      <c r="J109" t="n">
        <v>293.35</v>
      </c>
      <c r="K109" t="n">
        <v>58.47</v>
      </c>
      <c r="L109" t="n">
        <v>27.75</v>
      </c>
      <c r="M109" t="n">
        <v>6</v>
      </c>
      <c r="N109" t="n">
        <v>82.13</v>
      </c>
      <c r="O109" t="n">
        <v>36414.05</v>
      </c>
      <c r="P109" t="n">
        <v>261.3</v>
      </c>
      <c r="Q109" t="n">
        <v>444.56</v>
      </c>
      <c r="R109" t="n">
        <v>67.12</v>
      </c>
      <c r="S109" t="n">
        <v>48.21</v>
      </c>
      <c r="T109" t="n">
        <v>3523.5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304.0066008925903</v>
      </c>
      <c r="AB109" t="n">
        <v>415.9552431659152</v>
      </c>
      <c r="AC109" t="n">
        <v>376.2570585550099</v>
      </c>
      <c r="AD109" t="n">
        <v>304006.6008925902</v>
      </c>
      <c r="AE109" t="n">
        <v>415955.2431659152</v>
      </c>
      <c r="AF109" t="n">
        <v>4.416371897905467e-06</v>
      </c>
      <c r="AG109" t="n">
        <v>5.963541666666667</v>
      </c>
      <c r="AH109" t="n">
        <v>376257.0585550099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4.8519</v>
      </c>
      <c r="E110" t="n">
        <v>20.61</v>
      </c>
      <c r="F110" t="n">
        <v>17.48</v>
      </c>
      <c r="G110" t="n">
        <v>131.07</v>
      </c>
      <c r="H110" t="n">
        <v>1.7</v>
      </c>
      <c r="I110" t="n">
        <v>8</v>
      </c>
      <c r="J110" t="n">
        <v>293.86</v>
      </c>
      <c r="K110" t="n">
        <v>58.47</v>
      </c>
      <c r="L110" t="n">
        <v>28</v>
      </c>
      <c r="M110" t="n">
        <v>6</v>
      </c>
      <c r="N110" t="n">
        <v>82.39</v>
      </c>
      <c r="O110" t="n">
        <v>36477.51</v>
      </c>
      <c r="P110" t="n">
        <v>261.13</v>
      </c>
      <c r="Q110" t="n">
        <v>444.55</v>
      </c>
      <c r="R110" t="n">
        <v>67.09</v>
      </c>
      <c r="S110" t="n">
        <v>48.21</v>
      </c>
      <c r="T110" t="n">
        <v>3512.08</v>
      </c>
      <c r="U110" t="n">
        <v>0.72</v>
      </c>
      <c r="V110" t="n">
        <v>0.78</v>
      </c>
      <c r="W110" t="n">
        <v>0.18</v>
      </c>
      <c r="X110" t="n">
        <v>0.2</v>
      </c>
      <c r="Y110" t="n">
        <v>1</v>
      </c>
      <c r="Z110" t="n">
        <v>10</v>
      </c>
      <c r="AA110" t="n">
        <v>303.9110039239213</v>
      </c>
      <c r="AB110" t="n">
        <v>415.8244431759418</v>
      </c>
      <c r="AC110" t="n">
        <v>376.1387419325005</v>
      </c>
      <c r="AD110" t="n">
        <v>303911.0039239213</v>
      </c>
      <c r="AE110" t="n">
        <v>415824.4431759418</v>
      </c>
      <c r="AF110" t="n">
        <v>4.416644985457896e-06</v>
      </c>
      <c r="AG110" t="n">
        <v>5.963541666666667</v>
      </c>
      <c r="AH110" t="n">
        <v>376138.7419325005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4.8518</v>
      </c>
      <c r="E111" t="n">
        <v>20.61</v>
      </c>
      <c r="F111" t="n">
        <v>17.48</v>
      </c>
      <c r="G111" t="n">
        <v>131.07</v>
      </c>
      <c r="H111" t="n">
        <v>1.71</v>
      </c>
      <c r="I111" t="n">
        <v>8</v>
      </c>
      <c r="J111" t="n">
        <v>294.38</v>
      </c>
      <c r="K111" t="n">
        <v>58.47</v>
      </c>
      <c r="L111" t="n">
        <v>28.25</v>
      </c>
      <c r="M111" t="n">
        <v>6</v>
      </c>
      <c r="N111" t="n">
        <v>82.66</v>
      </c>
      <c r="O111" t="n">
        <v>36541.09</v>
      </c>
      <c r="P111" t="n">
        <v>261.22</v>
      </c>
      <c r="Q111" t="n">
        <v>444.55</v>
      </c>
      <c r="R111" t="n">
        <v>67.12</v>
      </c>
      <c r="S111" t="n">
        <v>48.21</v>
      </c>
      <c r="T111" t="n">
        <v>3523.97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303.9594851115487</v>
      </c>
      <c r="AB111" t="n">
        <v>415.8907772756927</v>
      </c>
      <c r="AC111" t="n">
        <v>376.1987451988717</v>
      </c>
      <c r="AD111" t="n">
        <v>303959.4851115487</v>
      </c>
      <c r="AE111" t="n">
        <v>415890.7772756927</v>
      </c>
      <c r="AF111" t="n">
        <v>4.416553956273753e-06</v>
      </c>
      <c r="AG111" t="n">
        <v>5.963541666666667</v>
      </c>
      <c r="AH111" t="n">
        <v>376198.7451988717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4.8497</v>
      </c>
      <c r="E112" t="n">
        <v>20.62</v>
      </c>
      <c r="F112" t="n">
        <v>17.49</v>
      </c>
      <c r="G112" t="n">
        <v>131.14</v>
      </c>
      <c r="H112" t="n">
        <v>1.72</v>
      </c>
      <c r="I112" t="n">
        <v>8</v>
      </c>
      <c r="J112" t="n">
        <v>294.9</v>
      </c>
      <c r="K112" t="n">
        <v>58.47</v>
      </c>
      <c r="L112" t="n">
        <v>28.5</v>
      </c>
      <c r="M112" t="n">
        <v>6</v>
      </c>
      <c r="N112" t="n">
        <v>82.92</v>
      </c>
      <c r="O112" t="n">
        <v>36604.77</v>
      </c>
      <c r="P112" t="n">
        <v>260.89</v>
      </c>
      <c r="Q112" t="n">
        <v>444.56</v>
      </c>
      <c r="R112" t="n">
        <v>67.47</v>
      </c>
      <c r="S112" t="n">
        <v>48.21</v>
      </c>
      <c r="T112" t="n">
        <v>3700.36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303.8967920420491</v>
      </c>
      <c r="AB112" t="n">
        <v>415.8049978521803</v>
      </c>
      <c r="AC112" t="n">
        <v>376.1211524431473</v>
      </c>
      <c r="AD112" t="n">
        <v>303896.7920420491</v>
      </c>
      <c r="AE112" t="n">
        <v>415804.9978521803</v>
      </c>
      <c r="AF112" t="n">
        <v>4.41464234340674e-06</v>
      </c>
      <c r="AG112" t="n">
        <v>5.966435185185186</v>
      </c>
      <c r="AH112" t="n">
        <v>376121.1524431473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4.8535</v>
      </c>
      <c r="E113" t="n">
        <v>20.6</v>
      </c>
      <c r="F113" t="n">
        <v>17.47</v>
      </c>
      <c r="G113" t="n">
        <v>131.02</v>
      </c>
      <c r="H113" t="n">
        <v>1.73</v>
      </c>
      <c r="I113" t="n">
        <v>8</v>
      </c>
      <c r="J113" t="n">
        <v>295.41</v>
      </c>
      <c r="K113" t="n">
        <v>58.47</v>
      </c>
      <c r="L113" t="n">
        <v>28.75</v>
      </c>
      <c r="M113" t="n">
        <v>6</v>
      </c>
      <c r="N113" t="n">
        <v>83.19</v>
      </c>
      <c r="O113" t="n">
        <v>36668.57</v>
      </c>
      <c r="P113" t="n">
        <v>260.55</v>
      </c>
      <c r="Q113" t="n">
        <v>444.56</v>
      </c>
      <c r="R113" t="n">
        <v>66.77</v>
      </c>
      <c r="S113" t="n">
        <v>48.21</v>
      </c>
      <c r="T113" t="n">
        <v>3349.81</v>
      </c>
      <c r="U113" t="n">
        <v>0.72</v>
      </c>
      <c r="V113" t="n">
        <v>0.78</v>
      </c>
      <c r="W113" t="n">
        <v>0.18</v>
      </c>
      <c r="X113" t="n">
        <v>0.19</v>
      </c>
      <c r="Y113" t="n">
        <v>1</v>
      </c>
      <c r="Z113" t="n">
        <v>10</v>
      </c>
      <c r="AA113" t="n">
        <v>303.5382601096852</v>
      </c>
      <c r="AB113" t="n">
        <v>415.3144386450074</v>
      </c>
      <c r="AC113" t="n">
        <v>375.6774115182027</v>
      </c>
      <c r="AD113" t="n">
        <v>303538.2601096851</v>
      </c>
      <c r="AE113" t="n">
        <v>415314.4386450074</v>
      </c>
      <c r="AF113" t="n">
        <v>4.418101452404193e-06</v>
      </c>
      <c r="AG113" t="n">
        <v>5.960648148148149</v>
      </c>
      <c r="AH113" t="n">
        <v>375677.4115182027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4.8558</v>
      </c>
      <c r="E114" t="n">
        <v>20.59</v>
      </c>
      <c r="F114" t="n">
        <v>17.46</v>
      </c>
      <c r="G114" t="n">
        <v>130.94</v>
      </c>
      <c r="H114" t="n">
        <v>1.75</v>
      </c>
      <c r="I114" t="n">
        <v>8</v>
      </c>
      <c r="J114" t="n">
        <v>295.93</v>
      </c>
      <c r="K114" t="n">
        <v>58.47</v>
      </c>
      <c r="L114" t="n">
        <v>29</v>
      </c>
      <c r="M114" t="n">
        <v>6</v>
      </c>
      <c r="N114" t="n">
        <v>83.45999999999999</v>
      </c>
      <c r="O114" t="n">
        <v>36732.47</v>
      </c>
      <c r="P114" t="n">
        <v>260.4</v>
      </c>
      <c r="Q114" t="n">
        <v>444.55</v>
      </c>
      <c r="R114" t="n">
        <v>66.47</v>
      </c>
      <c r="S114" t="n">
        <v>48.21</v>
      </c>
      <c r="T114" t="n">
        <v>3199.65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303.3547610307614</v>
      </c>
      <c r="AB114" t="n">
        <v>415.063367109816</v>
      </c>
      <c r="AC114" t="n">
        <v>375.4503018979489</v>
      </c>
      <c r="AD114" t="n">
        <v>303354.7610307614</v>
      </c>
      <c r="AE114" t="n">
        <v>415063.367109816</v>
      </c>
      <c r="AF114" t="n">
        <v>4.420195123639493e-06</v>
      </c>
      <c r="AG114" t="n">
        <v>5.95775462962963</v>
      </c>
      <c r="AH114" t="n">
        <v>375450.3018979488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4.8613</v>
      </c>
      <c r="E115" t="n">
        <v>20.57</v>
      </c>
      <c r="F115" t="n">
        <v>17.44</v>
      </c>
      <c r="G115" t="n">
        <v>130.77</v>
      </c>
      <c r="H115" t="n">
        <v>1.76</v>
      </c>
      <c r="I115" t="n">
        <v>8</v>
      </c>
      <c r="J115" t="n">
        <v>296.45</v>
      </c>
      <c r="K115" t="n">
        <v>58.47</v>
      </c>
      <c r="L115" t="n">
        <v>29.25</v>
      </c>
      <c r="M115" t="n">
        <v>6</v>
      </c>
      <c r="N115" t="n">
        <v>83.73</v>
      </c>
      <c r="O115" t="n">
        <v>36796.49</v>
      </c>
      <c r="P115" t="n">
        <v>259.39</v>
      </c>
      <c r="Q115" t="n">
        <v>444.55</v>
      </c>
      <c r="R115" t="n">
        <v>65.69</v>
      </c>
      <c r="S115" t="n">
        <v>48.21</v>
      </c>
      <c r="T115" t="n">
        <v>2809.52</v>
      </c>
      <c r="U115" t="n">
        <v>0.73</v>
      </c>
      <c r="V115" t="n">
        <v>0.78</v>
      </c>
      <c r="W115" t="n">
        <v>0.18</v>
      </c>
      <c r="X115" t="n">
        <v>0.16</v>
      </c>
      <c r="Y115" t="n">
        <v>1</v>
      </c>
      <c r="Z115" t="n">
        <v>10</v>
      </c>
      <c r="AA115" t="n">
        <v>302.602729814731</v>
      </c>
      <c r="AB115" t="n">
        <v>414.0344048227675</v>
      </c>
      <c r="AC115" t="n">
        <v>374.5195423274185</v>
      </c>
      <c r="AD115" t="n">
        <v>302602.729814731</v>
      </c>
      <c r="AE115" t="n">
        <v>414034.4048227675</v>
      </c>
      <c r="AF115" t="n">
        <v>4.425201728767385e-06</v>
      </c>
      <c r="AG115" t="n">
        <v>5.951967592592593</v>
      </c>
      <c r="AH115" t="n">
        <v>374519.5423274186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4.8609</v>
      </c>
      <c r="E116" t="n">
        <v>20.57</v>
      </c>
      <c r="F116" t="n">
        <v>17.44</v>
      </c>
      <c r="G116" t="n">
        <v>130.78</v>
      </c>
      <c r="H116" t="n">
        <v>1.77</v>
      </c>
      <c r="I116" t="n">
        <v>8</v>
      </c>
      <c r="J116" t="n">
        <v>296.97</v>
      </c>
      <c r="K116" t="n">
        <v>58.47</v>
      </c>
      <c r="L116" t="n">
        <v>29.5</v>
      </c>
      <c r="M116" t="n">
        <v>6</v>
      </c>
      <c r="N116" t="n">
        <v>84</v>
      </c>
      <c r="O116" t="n">
        <v>36860.62</v>
      </c>
      <c r="P116" t="n">
        <v>259.26</v>
      </c>
      <c r="Q116" t="n">
        <v>444.55</v>
      </c>
      <c r="R116" t="n">
        <v>65.84999999999999</v>
      </c>
      <c r="S116" t="n">
        <v>48.21</v>
      </c>
      <c r="T116" t="n">
        <v>2888.86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302.5523735332624</v>
      </c>
      <c r="AB116" t="n">
        <v>413.9655051368997</v>
      </c>
      <c r="AC116" t="n">
        <v>374.4572183308687</v>
      </c>
      <c r="AD116" t="n">
        <v>302552.3735332624</v>
      </c>
      <c r="AE116" t="n">
        <v>413965.5051368997</v>
      </c>
      <c r="AF116" t="n">
        <v>4.424837612030811e-06</v>
      </c>
      <c r="AG116" t="n">
        <v>5.951967592592593</v>
      </c>
      <c r="AH116" t="n">
        <v>374457.2183308688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4.8524</v>
      </c>
      <c r="E117" t="n">
        <v>20.61</v>
      </c>
      <c r="F117" t="n">
        <v>17.47</v>
      </c>
      <c r="G117" t="n">
        <v>131.05</v>
      </c>
      <c r="H117" t="n">
        <v>1.78</v>
      </c>
      <c r="I117" t="n">
        <v>8</v>
      </c>
      <c r="J117" t="n">
        <v>297.49</v>
      </c>
      <c r="K117" t="n">
        <v>58.47</v>
      </c>
      <c r="L117" t="n">
        <v>29.75</v>
      </c>
      <c r="M117" t="n">
        <v>6</v>
      </c>
      <c r="N117" t="n">
        <v>84.27</v>
      </c>
      <c r="O117" t="n">
        <v>36924.87</v>
      </c>
      <c r="P117" t="n">
        <v>260.03</v>
      </c>
      <c r="Q117" t="n">
        <v>444.55</v>
      </c>
      <c r="R117" t="n">
        <v>67.13</v>
      </c>
      <c r="S117" t="n">
        <v>48.21</v>
      </c>
      <c r="T117" t="n">
        <v>3529.32</v>
      </c>
      <c r="U117" t="n">
        <v>0.72</v>
      </c>
      <c r="V117" t="n">
        <v>0.78</v>
      </c>
      <c r="W117" t="n">
        <v>0.17</v>
      </c>
      <c r="X117" t="n">
        <v>0.2</v>
      </c>
      <c r="Y117" t="n">
        <v>1</v>
      </c>
      <c r="Z117" t="n">
        <v>10</v>
      </c>
      <c r="AA117" t="n">
        <v>303.3187527336964</v>
      </c>
      <c r="AB117" t="n">
        <v>415.0140989691977</v>
      </c>
      <c r="AC117" t="n">
        <v>375.4057358395229</v>
      </c>
      <c r="AD117" t="n">
        <v>303318.7527336964</v>
      </c>
      <c r="AE117" t="n">
        <v>415014.0989691977</v>
      </c>
      <c r="AF117" t="n">
        <v>4.417100131378614e-06</v>
      </c>
      <c r="AG117" t="n">
        <v>5.963541666666667</v>
      </c>
      <c r="AH117" t="n">
        <v>375405.7358395229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4.8452</v>
      </c>
      <c r="E118" t="n">
        <v>20.64</v>
      </c>
      <c r="F118" t="n">
        <v>17.5</v>
      </c>
      <c r="G118" t="n">
        <v>131.28</v>
      </c>
      <c r="H118" t="n">
        <v>1.79</v>
      </c>
      <c r="I118" t="n">
        <v>8</v>
      </c>
      <c r="J118" t="n">
        <v>298.01</v>
      </c>
      <c r="K118" t="n">
        <v>58.47</v>
      </c>
      <c r="L118" t="n">
        <v>30</v>
      </c>
      <c r="M118" t="n">
        <v>6</v>
      </c>
      <c r="N118" t="n">
        <v>84.54000000000001</v>
      </c>
      <c r="O118" t="n">
        <v>36989.23</v>
      </c>
      <c r="P118" t="n">
        <v>259.97</v>
      </c>
      <c r="Q118" t="n">
        <v>444.55</v>
      </c>
      <c r="R118" t="n">
        <v>68.14</v>
      </c>
      <c r="S118" t="n">
        <v>48.21</v>
      </c>
      <c r="T118" t="n">
        <v>4034.06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303.6263828930106</v>
      </c>
      <c r="AB118" t="n">
        <v>415.4350121248561</v>
      </c>
      <c r="AC118" t="n">
        <v>375.7864776343607</v>
      </c>
      <c r="AD118" t="n">
        <v>303626.3828930106</v>
      </c>
      <c r="AE118" t="n">
        <v>415435.0121248561</v>
      </c>
      <c r="AF118" t="n">
        <v>4.410546030120283e-06</v>
      </c>
      <c r="AG118" t="n">
        <v>5.972222222222222</v>
      </c>
      <c r="AH118" t="n">
        <v>375786.4776343607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4.8508</v>
      </c>
      <c r="E119" t="n">
        <v>20.62</v>
      </c>
      <c r="F119" t="n">
        <v>17.48</v>
      </c>
      <c r="G119" t="n">
        <v>131.1</v>
      </c>
      <c r="H119" t="n">
        <v>1.8</v>
      </c>
      <c r="I119" t="n">
        <v>8</v>
      </c>
      <c r="J119" t="n">
        <v>298.54</v>
      </c>
      <c r="K119" t="n">
        <v>58.47</v>
      </c>
      <c r="L119" t="n">
        <v>30.25</v>
      </c>
      <c r="M119" t="n">
        <v>6</v>
      </c>
      <c r="N119" t="n">
        <v>84.81</v>
      </c>
      <c r="O119" t="n">
        <v>37053.7</v>
      </c>
      <c r="P119" t="n">
        <v>258.54</v>
      </c>
      <c r="Q119" t="n">
        <v>444.55</v>
      </c>
      <c r="R119" t="n">
        <v>67.38</v>
      </c>
      <c r="S119" t="n">
        <v>48.21</v>
      </c>
      <c r="T119" t="n">
        <v>3653.89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302.6593898696098</v>
      </c>
      <c r="AB119" t="n">
        <v>414.1119296095178</v>
      </c>
      <c r="AC119" t="n">
        <v>374.5896682573282</v>
      </c>
      <c r="AD119" t="n">
        <v>302659.3898696097</v>
      </c>
      <c r="AE119" t="n">
        <v>414111.9296095178</v>
      </c>
      <c r="AF119" t="n">
        <v>4.415643664432318e-06</v>
      </c>
      <c r="AG119" t="n">
        <v>5.966435185185186</v>
      </c>
      <c r="AH119" t="n">
        <v>374589.6682573282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4.8495</v>
      </c>
      <c r="E120" t="n">
        <v>20.62</v>
      </c>
      <c r="F120" t="n">
        <v>17.49</v>
      </c>
      <c r="G120" t="n">
        <v>131.15</v>
      </c>
      <c r="H120" t="n">
        <v>1.82</v>
      </c>
      <c r="I120" t="n">
        <v>8</v>
      </c>
      <c r="J120" t="n">
        <v>299.06</v>
      </c>
      <c r="K120" t="n">
        <v>58.47</v>
      </c>
      <c r="L120" t="n">
        <v>30.5</v>
      </c>
      <c r="M120" t="n">
        <v>6</v>
      </c>
      <c r="N120" t="n">
        <v>85.09</v>
      </c>
      <c r="O120" t="n">
        <v>37118.29</v>
      </c>
      <c r="P120" t="n">
        <v>257.96</v>
      </c>
      <c r="Q120" t="n">
        <v>444.55</v>
      </c>
      <c r="R120" t="n">
        <v>67.48</v>
      </c>
      <c r="S120" t="n">
        <v>48.21</v>
      </c>
      <c r="T120" t="n">
        <v>3705</v>
      </c>
      <c r="U120" t="n">
        <v>0.71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302.4427128887803</v>
      </c>
      <c r="AB120" t="n">
        <v>413.8154626052332</v>
      </c>
      <c r="AC120" t="n">
        <v>374.3214956478384</v>
      </c>
      <c r="AD120" t="n">
        <v>302442.7128887803</v>
      </c>
      <c r="AE120" t="n">
        <v>413815.4626052332</v>
      </c>
      <c r="AF120" t="n">
        <v>4.414460285038452e-06</v>
      </c>
      <c r="AG120" t="n">
        <v>5.966435185185186</v>
      </c>
      <c r="AH120" t="n">
        <v>374321.4956478385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4.8704</v>
      </c>
      <c r="E121" t="n">
        <v>20.53</v>
      </c>
      <c r="F121" t="n">
        <v>17.44</v>
      </c>
      <c r="G121" t="n">
        <v>149.53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257.39</v>
      </c>
      <c r="Q121" t="n">
        <v>444.55</v>
      </c>
      <c r="R121" t="n">
        <v>66.06999999999999</v>
      </c>
      <c r="S121" t="n">
        <v>48.21</v>
      </c>
      <c r="T121" t="n">
        <v>3004.76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301.2841983997028</v>
      </c>
      <c r="AB121" t="n">
        <v>412.2303319712252</v>
      </c>
      <c r="AC121" t="n">
        <v>372.8876476567954</v>
      </c>
      <c r="AD121" t="n">
        <v>301284.1983997028</v>
      </c>
      <c r="AE121" t="n">
        <v>412230.3319712252</v>
      </c>
      <c r="AF121" t="n">
        <v>4.433485384524442e-06</v>
      </c>
      <c r="AG121" t="n">
        <v>5.940393518518519</v>
      </c>
      <c r="AH121" t="n">
        <v>372887.6476567954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4.8714</v>
      </c>
      <c r="E122" t="n">
        <v>20.53</v>
      </c>
      <c r="F122" t="n">
        <v>17.44</v>
      </c>
      <c r="G122" t="n">
        <v>149.49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257.83</v>
      </c>
      <c r="Q122" t="n">
        <v>444.57</v>
      </c>
      <c r="R122" t="n">
        <v>65.95</v>
      </c>
      <c r="S122" t="n">
        <v>48.21</v>
      </c>
      <c r="T122" t="n">
        <v>2945.9</v>
      </c>
      <c r="U122" t="n">
        <v>0.73</v>
      </c>
      <c r="V122" t="n">
        <v>0.78</v>
      </c>
      <c r="W122" t="n">
        <v>0.17</v>
      </c>
      <c r="X122" t="n">
        <v>0.16</v>
      </c>
      <c r="Y122" t="n">
        <v>1</v>
      </c>
      <c r="Z122" t="n">
        <v>10</v>
      </c>
      <c r="AA122" t="n">
        <v>301.4671858780192</v>
      </c>
      <c r="AB122" t="n">
        <v>412.4807035118955</v>
      </c>
      <c r="AC122" t="n">
        <v>373.1141240890228</v>
      </c>
      <c r="AD122" t="n">
        <v>301467.1858780191</v>
      </c>
      <c r="AE122" t="n">
        <v>412480.7035118954</v>
      </c>
      <c r="AF122" t="n">
        <v>4.434395676365877e-06</v>
      </c>
      <c r="AG122" t="n">
        <v>5.940393518518519</v>
      </c>
      <c r="AH122" t="n">
        <v>373114.1240890227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4.8686</v>
      </c>
      <c r="E123" t="n">
        <v>20.54</v>
      </c>
      <c r="F123" t="n">
        <v>17.45</v>
      </c>
      <c r="G123" t="n">
        <v>149.59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258.16</v>
      </c>
      <c r="Q123" t="n">
        <v>444.55</v>
      </c>
      <c r="R123" t="n">
        <v>66.34</v>
      </c>
      <c r="S123" t="n">
        <v>48.21</v>
      </c>
      <c r="T123" t="n">
        <v>3139.09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301.756410614145</v>
      </c>
      <c r="AB123" t="n">
        <v>412.8764335555576</v>
      </c>
      <c r="AC123" t="n">
        <v>373.4720862127284</v>
      </c>
      <c r="AD123" t="n">
        <v>301756.410614145</v>
      </c>
      <c r="AE123" t="n">
        <v>412876.4335555576</v>
      </c>
      <c r="AF123" t="n">
        <v>4.431846859209859e-06</v>
      </c>
      <c r="AG123" t="n">
        <v>5.943287037037037</v>
      </c>
      <c r="AH123" t="n">
        <v>373472.0862127283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4.8706</v>
      </c>
      <c r="E124" t="n">
        <v>20.53</v>
      </c>
      <c r="F124" t="n">
        <v>17.44</v>
      </c>
      <c r="G124" t="n">
        <v>149.52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258.5</v>
      </c>
      <c r="Q124" t="n">
        <v>444.55</v>
      </c>
      <c r="R124" t="n">
        <v>66.04000000000001</v>
      </c>
      <c r="S124" t="n">
        <v>48.21</v>
      </c>
      <c r="T124" t="n">
        <v>2990.59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301.8283078634032</v>
      </c>
      <c r="AB124" t="n">
        <v>412.9748065438756</v>
      </c>
      <c r="AC124" t="n">
        <v>373.5610706211086</v>
      </c>
      <c r="AD124" t="n">
        <v>301828.3078634032</v>
      </c>
      <c r="AE124" t="n">
        <v>412974.8065438755</v>
      </c>
      <c r="AF124" t="n">
        <v>4.433667442892729e-06</v>
      </c>
      <c r="AG124" t="n">
        <v>5.940393518518519</v>
      </c>
      <c r="AH124" t="n">
        <v>373561.0706211086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4.872</v>
      </c>
      <c r="E125" t="n">
        <v>20.53</v>
      </c>
      <c r="F125" t="n">
        <v>17.44</v>
      </c>
      <c r="G125" t="n">
        <v>149.47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258.67</v>
      </c>
      <c r="Q125" t="n">
        <v>444.55</v>
      </c>
      <c r="R125" t="n">
        <v>65.86</v>
      </c>
      <c r="S125" t="n">
        <v>48.21</v>
      </c>
      <c r="T125" t="n">
        <v>2900.06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301.8628908701737</v>
      </c>
      <c r="AB125" t="n">
        <v>413.0221245394335</v>
      </c>
      <c r="AC125" t="n">
        <v>373.6038726535817</v>
      </c>
      <c r="AD125" t="n">
        <v>301862.8908701737</v>
      </c>
      <c r="AE125" t="n">
        <v>413022.1245394335</v>
      </c>
      <c r="AF125" t="n">
        <v>4.434941851470738e-06</v>
      </c>
      <c r="AG125" t="n">
        <v>5.940393518518519</v>
      </c>
      <c r="AH125" t="n">
        <v>373603.8726535817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4.8709</v>
      </c>
      <c r="E126" t="n">
        <v>20.53</v>
      </c>
      <c r="F126" t="n">
        <v>17.44</v>
      </c>
      <c r="G126" t="n">
        <v>149.51</v>
      </c>
      <c r="H126" t="n">
        <v>1.89</v>
      </c>
      <c r="I126" t="n">
        <v>7</v>
      </c>
      <c r="J126" t="n">
        <v>302.22</v>
      </c>
      <c r="K126" t="n">
        <v>58.47</v>
      </c>
      <c r="L126" t="n">
        <v>32</v>
      </c>
      <c r="M126" t="n">
        <v>5</v>
      </c>
      <c r="N126" t="n">
        <v>86.75</v>
      </c>
      <c r="O126" t="n">
        <v>37508.41</v>
      </c>
      <c r="P126" t="n">
        <v>258.79</v>
      </c>
      <c r="Q126" t="n">
        <v>444.56</v>
      </c>
      <c r="R126" t="n">
        <v>66</v>
      </c>
      <c r="S126" t="n">
        <v>48.21</v>
      </c>
      <c r="T126" t="n">
        <v>2969.6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301.9616312228512</v>
      </c>
      <c r="AB126" t="n">
        <v>413.1572254460838</v>
      </c>
      <c r="AC126" t="n">
        <v>373.7260797193166</v>
      </c>
      <c r="AD126" t="n">
        <v>301961.6312228512</v>
      </c>
      <c r="AE126" t="n">
        <v>413157.2254460838</v>
      </c>
      <c r="AF126" t="n">
        <v>4.433940530445159e-06</v>
      </c>
      <c r="AG126" t="n">
        <v>5.940393518518519</v>
      </c>
      <c r="AH126" t="n">
        <v>373726.0797193166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4.8711</v>
      </c>
      <c r="E127" t="n">
        <v>20.53</v>
      </c>
      <c r="F127" t="n">
        <v>17.44</v>
      </c>
      <c r="G127" t="n">
        <v>149.5</v>
      </c>
      <c r="H127" t="n">
        <v>1.9</v>
      </c>
      <c r="I127" t="n">
        <v>7</v>
      </c>
      <c r="J127" t="n">
        <v>302.75</v>
      </c>
      <c r="K127" t="n">
        <v>58.47</v>
      </c>
      <c r="L127" t="n">
        <v>32.25</v>
      </c>
      <c r="M127" t="n">
        <v>5</v>
      </c>
      <c r="N127" t="n">
        <v>87.03</v>
      </c>
      <c r="O127" t="n">
        <v>37573.82</v>
      </c>
      <c r="P127" t="n">
        <v>258.64</v>
      </c>
      <c r="Q127" t="n">
        <v>444.55</v>
      </c>
      <c r="R127" t="n">
        <v>65.88</v>
      </c>
      <c r="S127" t="n">
        <v>48.21</v>
      </c>
      <c r="T127" t="n">
        <v>2911.01</v>
      </c>
      <c r="U127" t="n">
        <v>0.73</v>
      </c>
      <c r="V127" t="n">
        <v>0.78</v>
      </c>
      <c r="W127" t="n">
        <v>0.18</v>
      </c>
      <c r="X127" t="n">
        <v>0.16</v>
      </c>
      <c r="Y127" t="n">
        <v>1</v>
      </c>
      <c r="Z127" t="n">
        <v>10</v>
      </c>
      <c r="AA127" t="n">
        <v>301.8800289707598</v>
      </c>
      <c r="AB127" t="n">
        <v>413.0455736447352</v>
      </c>
      <c r="AC127" t="n">
        <v>373.6250838091844</v>
      </c>
      <c r="AD127" t="n">
        <v>301880.0289707598</v>
      </c>
      <c r="AE127" t="n">
        <v>413045.5736447352</v>
      </c>
      <c r="AF127" t="n">
        <v>4.434122588813446e-06</v>
      </c>
      <c r="AG127" t="n">
        <v>5.940393518518519</v>
      </c>
      <c r="AH127" t="n">
        <v>373625.0838091844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4.8743</v>
      </c>
      <c r="E128" t="n">
        <v>20.52</v>
      </c>
      <c r="F128" t="n">
        <v>17.43</v>
      </c>
      <c r="G128" t="n">
        <v>149.39</v>
      </c>
      <c r="H128" t="n">
        <v>1.91</v>
      </c>
      <c r="I128" t="n">
        <v>7</v>
      </c>
      <c r="J128" t="n">
        <v>303.28</v>
      </c>
      <c r="K128" t="n">
        <v>58.47</v>
      </c>
      <c r="L128" t="n">
        <v>32.5</v>
      </c>
      <c r="M128" t="n">
        <v>5</v>
      </c>
      <c r="N128" t="n">
        <v>87.31</v>
      </c>
      <c r="O128" t="n">
        <v>37639.36</v>
      </c>
      <c r="P128" t="n">
        <v>258.65</v>
      </c>
      <c r="Q128" t="n">
        <v>444.55</v>
      </c>
      <c r="R128" t="n">
        <v>65.37</v>
      </c>
      <c r="S128" t="n">
        <v>48.21</v>
      </c>
      <c r="T128" t="n">
        <v>2656.4</v>
      </c>
      <c r="U128" t="n">
        <v>0.74</v>
      </c>
      <c r="V128" t="n">
        <v>0.78</v>
      </c>
      <c r="W128" t="n">
        <v>0.18</v>
      </c>
      <c r="X128" t="n">
        <v>0.15</v>
      </c>
      <c r="Y128" t="n">
        <v>1</v>
      </c>
      <c r="Z128" t="n">
        <v>10</v>
      </c>
      <c r="AA128" t="n">
        <v>289.2479009271711</v>
      </c>
      <c r="AB128" t="n">
        <v>395.7617387653393</v>
      </c>
      <c r="AC128" t="n">
        <v>357.9907938726635</v>
      </c>
      <c r="AD128" t="n">
        <v>289247.9009271711</v>
      </c>
      <c r="AE128" t="n">
        <v>395761.7387653393</v>
      </c>
      <c r="AF128" t="n">
        <v>4.437035522706038e-06</v>
      </c>
      <c r="AG128" t="n">
        <v>5.9375</v>
      </c>
      <c r="AH128" t="n">
        <v>357990.7938726635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4.8808</v>
      </c>
      <c r="E129" t="n">
        <v>20.49</v>
      </c>
      <c r="F129" t="n">
        <v>17.4</v>
      </c>
      <c r="G129" t="n">
        <v>149.15</v>
      </c>
      <c r="H129" t="n">
        <v>1.92</v>
      </c>
      <c r="I129" t="n">
        <v>7</v>
      </c>
      <c r="J129" t="n">
        <v>303.82</v>
      </c>
      <c r="K129" t="n">
        <v>58.47</v>
      </c>
      <c r="L129" t="n">
        <v>32.75</v>
      </c>
      <c r="M129" t="n">
        <v>5</v>
      </c>
      <c r="N129" t="n">
        <v>87.59</v>
      </c>
      <c r="O129" t="n">
        <v>37705.01</v>
      </c>
      <c r="P129" t="n">
        <v>257.9</v>
      </c>
      <c r="Q129" t="n">
        <v>444.55</v>
      </c>
      <c r="R129" t="n">
        <v>64.56999999999999</v>
      </c>
      <c r="S129" t="n">
        <v>48.21</v>
      </c>
      <c r="T129" t="n">
        <v>2257.31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288.5682943799616</v>
      </c>
      <c r="AB129" t="n">
        <v>394.8318711053223</v>
      </c>
      <c r="AC129" t="n">
        <v>357.1496714770411</v>
      </c>
      <c r="AD129" t="n">
        <v>288568.2943799616</v>
      </c>
      <c r="AE129" t="n">
        <v>394831.8711053223</v>
      </c>
      <c r="AF129" t="n">
        <v>4.442952419675364e-06</v>
      </c>
      <c r="AG129" t="n">
        <v>5.928819444444444</v>
      </c>
      <c r="AH129" t="n">
        <v>357149.6714770411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4.8748</v>
      </c>
      <c r="E130" t="n">
        <v>20.51</v>
      </c>
      <c r="F130" t="n">
        <v>17.43</v>
      </c>
      <c r="G130" t="n">
        <v>149.37</v>
      </c>
      <c r="H130" t="n">
        <v>1.93</v>
      </c>
      <c r="I130" t="n">
        <v>7</v>
      </c>
      <c r="J130" t="n">
        <v>304.35</v>
      </c>
      <c r="K130" t="n">
        <v>58.47</v>
      </c>
      <c r="L130" t="n">
        <v>33</v>
      </c>
      <c r="M130" t="n">
        <v>5</v>
      </c>
      <c r="N130" t="n">
        <v>87.88</v>
      </c>
      <c r="O130" t="n">
        <v>37770.79</v>
      </c>
      <c r="P130" t="n">
        <v>258.05</v>
      </c>
      <c r="Q130" t="n">
        <v>444.55</v>
      </c>
      <c r="R130" t="n">
        <v>65.56</v>
      </c>
      <c r="S130" t="n">
        <v>48.21</v>
      </c>
      <c r="T130" t="n">
        <v>2748.38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288.9324378191134</v>
      </c>
      <c r="AB130" t="n">
        <v>395.3301082236446</v>
      </c>
      <c r="AC130" t="n">
        <v>357.6003575440709</v>
      </c>
      <c r="AD130" t="n">
        <v>288932.4378191134</v>
      </c>
      <c r="AE130" t="n">
        <v>395330.1082236446</v>
      </c>
      <c r="AF130" t="n">
        <v>4.437490668626755e-06</v>
      </c>
      <c r="AG130" t="n">
        <v>5.934606481481482</v>
      </c>
      <c r="AH130" t="n">
        <v>357600.3575440709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4.8664</v>
      </c>
      <c r="E131" t="n">
        <v>20.55</v>
      </c>
      <c r="F131" t="n">
        <v>17.46</v>
      </c>
      <c r="G131" t="n">
        <v>149.67</v>
      </c>
      <c r="H131" t="n">
        <v>1.94</v>
      </c>
      <c r="I131" t="n">
        <v>7</v>
      </c>
      <c r="J131" t="n">
        <v>304.88</v>
      </c>
      <c r="K131" t="n">
        <v>58.47</v>
      </c>
      <c r="L131" t="n">
        <v>33.25</v>
      </c>
      <c r="M131" t="n">
        <v>5</v>
      </c>
      <c r="N131" t="n">
        <v>88.16</v>
      </c>
      <c r="O131" t="n">
        <v>37836.69</v>
      </c>
      <c r="P131" t="n">
        <v>258.12</v>
      </c>
      <c r="Q131" t="n">
        <v>444.55</v>
      </c>
      <c r="R131" t="n">
        <v>66.75</v>
      </c>
      <c r="S131" t="n">
        <v>48.21</v>
      </c>
      <c r="T131" t="n">
        <v>3343.27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301.840675405695</v>
      </c>
      <c r="AB131" t="n">
        <v>412.9917283608567</v>
      </c>
      <c r="AC131" t="n">
        <v>373.576377443627</v>
      </c>
      <c r="AD131" t="n">
        <v>301840.675405695</v>
      </c>
      <c r="AE131" t="n">
        <v>412991.7283608567</v>
      </c>
      <c r="AF131" t="n">
        <v>4.429844217158702e-06</v>
      </c>
      <c r="AG131" t="n">
        <v>5.946180555555556</v>
      </c>
      <c r="AH131" t="n">
        <v>373576.377443627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4.8684</v>
      </c>
      <c r="E132" t="n">
        <v>20.54</v>
      </c>
      <c r="F132" t="n">
        <v>17.45</v>
      </c>
      <c r="G132" t="n">
        <v>149.6</v>
      </c>
      <c r="H132" t="n">
        <v>1.95</v>
      </c>
      <c r="I132" t="n">
        <v>7</v>
      </c>
      <c r="J132" t="n">
        <v>305.42</v>
      </c>
      <c r="K132" t="n">
        <v>58.47</v>
      </c>
      <c r="L132" t="n">
        <v>33.5</v>
      </c>
      <c r="M132" t="n">
        <v>5</v>
      </c>
      <c r="N132" t="n">
        <v>88.45</v>
      </c>
      <c r="O132" t="n">
        <v>37902.71</v>
      </c>
      <c r="P132" t="n">
        <v>257.53</v>
      </c>
      <c r="Q132" t="n">
        <v>444.55</v>
      </c>
      <c r="R132" t="n">
        <v>66.44</v>
      </c>
      <c r="S132" t="n">
        <v>48.21</v>
      </c>
      <c r="T132" t="n">
        <v>3189.53</v>
      </c>
      <c r="U132" t="n">
        <v>0.73</v>
      </c>
      <c r="V132" t="n">
        <v>0.78</v>
      </c>
      <c r="W132" t="n">
        <v>0.17</v>
      </c>
      <c r="X132" t="n">
        <v>0.18</v>
      </c>
      <c r="Y132" t="n">
        <v>1</v>
      </c>
      <c r="Z132" t="n">
        <v>10</v>
      </c>
      <c r="AA132" t="n">
        <v>301.4505413448766</v>
      </c>
      <c r="AB132" t="n">
        <v>412.4579297273449</v>
      </c>
      <c r="AC132" t="n">
        <v>373.0935238025065</v>
      </c>
      <c r="AD132" t="n">
        <v>301450.5413448766</v>
      </c>
      <c r="AE132" t="n">
        <v>412457.9297273449</v>
      </c>
      <c r="AF132" t="n">
        <v>4.431664800841572e-06</v>
      </c>
      <c r="AG132" t="n">
        <v>5.943287037037037</v>
      </c>
      <c r="AH132" t="n">
        <v>373093.5238025065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4.8695</v>
      </c>
      <c r="E133" t="n">
        <v>20.54</v>
      </c>
      <c r="F133" t="n">
        <v>17.45</v>
      </c>
      <c r="G133" t="n">
        <v>149.56</v>
      </c>
      <c r="H133" t="n">
        <v>1.97</v>
      </c>
      <c r="I133" t="n">
        <v>7</v>
      </c>
      <c r="J133" t="n">
        <v>305.96</v>
      </c>
      <c r="K133" t="n">
        <v>58.47</v>
      </c>
      <c r="L133" t="n">
        <v>33.75</v>
      </c>
      <c r="M133" t="n">
        <v>5</v>
      </c>
      <c r="N133" t="n">
        <v>88.73</v>
      </c>
      <c r="O133" t="n">
        <v>37968.85</v>
      </c>
      <c r="P133" t="n">
        <v>257.59</v>
      </c>
      <c r="Q133" t="n">
        <v>444.55</v>
      </c>
      <c r="R133" t="n">
        <v>66.22</v>
      </c>
      <c r="S133" t="n">
        <v>48.21</v>
      </c>
      <c r="T133" t="n">
        <v>3080.02</v>
      </c>
      <c r="U133" t="n">
        <v>0.73</v>
      </c>
      <c r="V133" t="n">
        <v>0.78</v>
      </c>
      <c r="W133" t="n">
        <v>0.18</v>
      </c>
      <c r="X133" t="n">
        <v>0.17</v>
      </c>
      <c r="Y133" t="n">
        <v>1</v>
      </c>
      <c r="Z133" t="n">
        <v>10</v>
      </c>
      <c r="AA133" t="n">
        <v>301.4412705544418</v>
      </c>
      <c r="AB133" t="n">
        <v>412.4452450228736</v>
      </c>
      <c r="AC133" t="n">
        <v>373.0820497084268</v>
      </c>
      <c r="AD133" t="n">
        <v>301441.2705544418</v>
      </c>
      <c r="AE133" t="n">
        <v>412445.2450228736</v>
      </c>
      <c r="AF133" t="n">
        <v>4.432666121867151e-06</v>
      </c>
      <c r="AG133" t="n">
        <v>5.943287037037037</v>
      </c>
      <c r="AH133" t="n">
        <v>373082.0497084268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4.8713</v>
      </c>
      <c r="E134" t="n">
        <v>20.53</v>
      </c>
      <c r="F134" t="n">
        <v>17.44</v>
      </c>
      <c r="G134" t="n">
        <v>149.5</v>
      </c>
      <c r="H134" t="n">
        <v>1.98</v>
      </c>
      <c r="I134" t="n">
        <v>7</v>
      </c>
      <c r="J134" t="n">
        <v>306.49</v>
      </c>
      <c r="K134" t="n">
        <v>58.47</v>
      </c>
      <c r="L134" t="n">
        <v>34</v>
      </c>
      <c r="M134" t="n">
        <v>5</v>
      </c>
      <c r="N134" t="n">
        <v>89.02</v>
      </c>
      <c r="O134" t="n">
        <v>38035.12</v>
      </c>
      <c r="P134" t="n">
        <v>257.14</v>
      </c>
      <c r="Q134" t="n">
        <v>444.55</v>
      </c>
      <c r="R134" t="n">
        <v>66</v>
      </c>
      <c r="S134" t="n">
        <v>48.21</v>
      </c>
      <c r="T134" t="n">
        <v>2969.73</v>
      </c>
      <c r="U134" t="n">
        <v>0.73</v>
      </c>
      <c r="V134" t="n">
        <v>0.78</v>
      </c>
      <c r="W134" t="n">
        <v>0.17</v>
      </c>
      <c r="X134" t="n">
        <v>0.16</v>
      </c>
      <c r="Y134" t="n">
        <v>1</v>
      </c>
      <c r="Z134" t="n">
        <v>10</v>
      </c>
      <c r="AA134" t="n">
        <v>301.1281451717971</v>
      </c>
      <c r="AB134" t="n">
        <v>412.0168130602222</v>
      </c>
      <c r="AC134" t="n">
        <v>372.6945066909828</v>
      </c>
      <c r="AD134" t="n">
        <v>301128.1451717971</v>
      </c>
      <c r="AE134" t="n">
        <v>412016.8130602222</v>
      </c>
      <c r="AF134" t="n">
        <v>4.434304647181733e-06</v>
      </c>
      <c r="AG134" t="n">
        <v>5.940393518518519</v>
      </c>
      <c r="AH134" t="n">
        <v>372694.5066909828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4.8696</v>
      </c>
      <c r="E135" t="n">
        <v>20.54</v>
      </c>
      <c r="F135" t="n">
        <v>17.45</v>
      </c>
      <c r="G135" t="n">
        <v>149.55</v>
      </c>
      <c r="H135" t="n">
        <v>1.99</v>
      </c>
      <c r="I135" t="n">
        <v>7</v>
      </c>
      <c r="J135" t="n">
        <v>307.03</v>
      </c>
      <c r="K135" t="n">
        <v>58.47</v>
      </c>
      <c r="L135" t="n">
        <v>34.25</v>
      </c>
      <c r="M135" t="n">
        <v>5</v>
      </c>
      <c r="N135" t="n">
        <v>89.31</v>
      </c>
      <c r="O135" t="n">
        <v>38101.52</v>
      </c>
      <c r="P135" t="n">
        <v>257.06</v>
      </c>
      <c r="Q135" t="n">
        <v>444.55</v>
      </c>
      <c r="R135" t="n">
        <v>66.22</v>
      </c>
      <c r="S135" t="n">
        <v>48.21</v>
      </c>
      <c r="T135" t="n">
        <v>3080.27</v>
      </c>
      <c r="U135" t="n">
        <v>0.73</v>
      </c>
      <c r="V135" t="n">
        <v>0.78</v>
      </c>
      <c r="W135" t="n">
        <v>0.17</v>
      </c>
      <c r="X135" t="n">
        <v>0.17</v>
      </c>
      <c r="Y135" t="n">
        <v>1</v>
      </c>
      <c r="Z135" t="n">
        <v>10</v>
      </c>
      <c r="AA135" t="n">
        <v>301.1744767143593</v>
      </c>
      <c r="AB135" t="n">
        <v>412.0802059207591</v>
      </c>
      <c r="AC135" t="n">
        <v>372.7518494258825</v>
      </c>
      <c r="AD135" t="n">
        <v>301174.4767143594</v>
      </c>
      <c r="AE135" t="n">
        <v>412080.2059207591</v>
      </c>
      <c r="AF135" t="n">
        <v>4.432757151051294e-06</v>
      </c>
      <c r="AG135" t="n">
        <v>5.943287037037037</v>
      </c>
      <c r="AH135" t="n">
        <v>372751.8494258826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4.8666</v>
      </c>
      <c r="E136" t="n">
        <v>20.55</v>
      </c>
      <c r="F136" t="n">
        <v>17.46</v>
      </c>
      <c r="G136" t="n">
        <v>149.66</v>
      </c>
      <c r="H136" t="n">
        <v>2</v>
      </c>
      <c r="I136" t="n">
        <v>7</v>
      </c>
      <c r="J136" t="n">
        <v>307.57</v>
      </c>
      <c r="K136" t="n">
        <v>58.47</v>
      </c>
      <c r="L136" t="n">
        <v>34.5</v>
      </c>
      <c r="M136" t="n">
        <v>5</v>
      </c>
      <c r="N136" t="n">
        <v>89.59999999999999</v>
      </c>
      <c r="O136" t="n">
        <v>38168.04</v>
      </c>
      <c r="P136" t="n">
        <v>257.48</v>
      </c>
      <c r="Q136" t="n">
        <v>444.55</v>
      </c>
      <c r="R136" t="n">
        <v>66.7</v>
      </c>
      <c r="S136" t="n">
        <v>48.21</v>
      </c>
      <c r="T136" t="n">
        <v>3321.5</v>
      </c>
      <c r="U136" t="n">
        <v>0.72</v>
      </c>
      <c r="V136" t="n">
        <v>0.78</v>
      </c>
      <c r="W136" t="n">
        <v>0.17</v>
      </c>
      <c r="X136" t="n">
        <v>0.18</v>
      </c>
      <c r="Y136" t="n">
        <v>1</v>
      </c>
      <c r="Z136" t="n">
        <v>10</v>
      </c>
      <c r="AA136" t="n">
        <v>301.5154778997423</v>
      </c>
      <c r="AB136" t="n">
        <v>412.5467787865107</v>
      </c>
      <c r="AC136" t="n">
        <v>373.1738932321659</v>
      </c>
      <c r="AD136" t="n">
        <v>301515.4778997423</v>
      </c>
      <c r="AE136" t="n">
        <v>412546.7787865107</v>
      </c>
      <c r="AF136" t="n">
        <v>4.43002627552699e-06</v>
      </c>
      <c r="AG136" t="n">
        <v>5.946180555555556</v>
      </c>
      <c r="AH136" t="n">
        <v>373173.893232166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4.8687</v>
      </c>
      <c r="E137" t="n">
        <v>20.54</v>
      </c>
      <c r="F137" t="n">
        <v>17.45</v>
      </c>
      <c r="G137" t="n">
        <v>149.59</v>
      </c>
      <c r="H137" t="n">
        <v>2.01</v>
      </c>
      <c r="I137" t="n">
        <v>7</v>
      </c>
      <c r="J137" t="n">
        <v>308.11</v>
      </c>
      <c r="K137" t="n">
        <v>58.47</v>
      </c>
      <c r="L137" t="n">
        <v>34.75</v>
      </c>
      <c r="M137" t="n">
        <v>5</v>
      </c>
      <c r="N137" t="n">
        <v>89.89</v>
      </c>
      <c r="O137" t="n">
        <v>38234.68</v>
      </c>
      <c r="P137" t="n">
        <v>257.35</v>
      </c>
      <c r="Q137" t="n">
        <v>444.55</v>
      </c>
      <c r="R137" t="n">
        <v>66.29000000000001</v>
      </c>
      <c r="S137" t="n">
        <v>48.21</v>
      </c>
      <c r="T137" t="n">
        <v>3113.85</v>
      </c>
      <c r="U137" t="n">
        <v>0.73</v>
      </c>
      <c r="V137" t="n">
        <v>0.78</v>
      </c>
      <c r="W137" t="n">
        <v>0.18</v>
      </c>
      <c r="X137" t="n">
        <v>0.17</v>
      </c>
      <c r="Y137" t="n">
        <v>1</v>
      </c>
      <c r="Z137" t="n">
        <v>10</v>
      </c>
      <c r="AA137" t="n">
        <v>301.3504639942614</v>
      </c>
      <c r="AB137" t="n">
        <v>412.320999481132</v>
      </c>
      <c r="AC137" t="n">
        <v>372.9696619868093</v>
      </c>
      <c r="AD137" t="n">
        <v>301350.4639942614</v>
      </c>
      <c r="AE137" t="n">
        <v>412320.999481132</v>
      </c>
      <c r="AF137" t="n">
        <v>4.431937888394002e-06</v>
      </c>
      <c r="AG137" t="n">
        <v>5.943287037037037</v>
      </c>
      <c r="AH137" t="n">
        <v>372969.6619868093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4.8698</v>
      </c>
      <c r="E138" t="n">
        <v>20.53</v>
      </c>
      <c r="F138" t="n">
        <v>17.45</v>
      </c>
      <c r="G138" t="n">
        <v>149.55</v>
      </c>
      <c r="H138" t="n">
        <v>2.02</v>
      </c>
      <c r="I138" t="n">
        <v>7</v>
      </c>
      <c r="J138" t="n">
        <v>308.65</v>
      </c>
      <c r="K138" t="n">
        <v>58.47</v>
      </c>
      <c r="L138" t="n">
        <v>35</v>
      </c>
      <c r="M138" t="n">
        <v>5</v>
      </c>
      <c r="N138" t="n">
        <v>90.18000000000001</v>
      </c>
      <c r="O138" t="n">
        <v>38301.46</v>
      </c>
      <c r="P138" t="n">
        <v>257.34</v>
      </c>
      <c r="Q138" t="n">
        <v>444.55</v>
      </c>
      <c r="R138" t="n">
        <v>66.2</v>
      </c>
      <c r="S138" t="n">
        <v>48.21</v>
      </c>
      <c r="T138" t="n">
        <v>3070.76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301.3064499882293</v>
      </c>
      <c r="AB138" t="n">
        <v>412.2607775763179</v>
      </c>
      <c r="AC138" t="n">
        <v>372.9151875760687</v>
      </c>
      <c r="AD138" t="n">
        <v>301306.4499882293</v>
      </c>
      <c r="AE138" t="n">
        <v>412260.7775763179</v>
      </c>
      <c r="AF138" t="n">
        <v>4.432939209419581e-06</v>
      </c>
      <c r="AG138" t="n">
        <v>5.940393518518519</v>
      </c>
      <c r="AH138" t="n">
        <v>372915.1875760687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4.8668</v>
      </c>
      <c r="E139" t="n">
        <v>20.55</v>
      </c>
      <c r="F139" t="n">
        <v>17.46</v>
      </c>
      <c r="G139" t="n">
        <v>149.65</v>
      </c>
      <c r="H139" t="n">
        <v>2.03</v>
      </c>
      <c r="I139" t="n">
        <v>7</v>
      </c>
      <c r="J139" t="n">
        <v>309.2</v>
      </c>
      <c r="K139" t="n">
        <v>58.47</v>
      </c>
      <c r="L139" t="n">
        <v>35.25</v>
      </c>
      <c r="M139" t="n">
        <v>5</v>
      </c>
      <c r="N139" t="n">
        <v>90.47</v>
      </c>
      <c r="O139" t="n">
        <v>38368.36</v>
      </c>
      <c r="P139" t="n">
        <v>257.23</v>
      </c>
      <c r="Q139" t="n">
        <v>444.55</v>
      </c>
      <c r="R139" t="n">
        <v>66.63</v>
      </c>
      <c r="S139" t="n">
        <v>48.21</v>
      </c>
      <c r="T139" t="n">
        <v>3286.76</v>
      </c>
      <c r="U139" t="n">
        <v>0.72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301.3841249933777</v>
      </c>
      <c r="AB139" t="n">
        <v>412.3670559451414</v>
      </c>
      <c r="AC139" t="n">
        <v>373.0113228865343</v>
      </c>
      <c r="AD139" t="n">
        <v>301384.1249933777</v>
      </c>
      <c r="AE139" t="n">
        <v>412367.0559451414</v>
      </c>
      <c r="AF139" t="n">
        <v>4.430208333895276e-06</v>
      </c>
      <c r="AG139" t="n">
        <v>5.946180555555556</v>
      </c>
      <c r="AH139" t="n">
        <v>373011.3228865343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4.8722</v>
      </c>
      <c r="E140" t="n">
        <v>20.52</v>
      </c>
      <c r="F140" t="n">
        <v>17.44</v>
      </c>
      <c r="G140" t="n">
        <v>149.46</v>
      </c>
      <c r="H140" t="n">
        <v>2.04</v>
      </c>
      <c r="I140" t="n">
        <v>7</v>
      </c>
      <c r="J140" t="n">
        <v>309.74</v>
      </c>
      <c r="K140" t="n">
        <v>58.47</v>
      </c>
      <c r="L140" t="n">
        <v>35.5</v>
      </c>
      <c r="M140" t="n">
        <v>5</v>
      </c>
      <c r="N140" t="n">
        <v>90.77</v>
      </c>
      <c r="O140" t="n">
        <v>38435.39</v>
      </c>
      <c r="P140" t="n">
        <v>256.47</v>
      </c>
      <c r="Q140" t="n">
        <v>444.55</v>
      </c>
      <c r="R140" t="n">
        <v>65.75</v>
      </c>
      <c r="S140" t="n">
        <v>48.21</v>
      </c>
      <c r="T140" t="n">
        <v>2842.89</v>
      </c>
      <c r="U140" t="n">
        <v>0.73</v>
      </c>
      <c r="V140" t="n">
        <v>0.78</v>
      </c>
      <c r="W140" t="n">
        <v>0.18</v>
      </c>
      <c r="X140" t="n">
        <v>0.16</v>
      </c>
      <c r="Y140" t="n">
        <v>1</v>
      </c>
      <c r="Z140" t="n">
        <v>10</v>
      </c>
      <c r="AA140" t="n">
        <v>288.2661695830478</v>
      </c>
      <c r="AB140" t="n">
        <v>394.4184906293796</v>
      </c>
      <c r="AC140" t="n">
        <v>356.7757434535392</v>
      </c>
      <c r="AD140" t="n">
        <v>288266.1695830478</v>
      </c>
      <c r="AE140" t="n">
        <v>394418.4906293796</v>
      </c>
      <c r="AF140" t="n">
        <v>4.435123909839025e-06</v>
      </c>
      <c r="AG140" t="n">
        <v>5.9375</v>
      </c>
      <c r="AH140" t="n">
        <v>356775.7434535392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4.873</v>
      </c>
      <c r="E141" t="n">
        <v>20.52</v>
      </c>
      <c r="F141" t="n">
        <v>17.43</v>
      </c>
      <c r="G141" t="n">
        <v>149.43</v>
      </c>
      <c r="H141" t="n">
        <v>2.05</v>
      </c>
      <c r="I141" t="n">
        <v>7</v>
      </c>
      <c r="J141" t="n">
        <v>310.28</v>
      </c>
      <c r="K141" t="n">
        <v>58.47</v>
      </c>
      <c r="L141" t="n">
        <v>35.75</v>
      </c>
      <c r="M141" t="n">
        <v>5</v>
      </c>
      <c r="N141" t="n">
        <v>91.06</v>
      </c>
      <c r="O141" t="n">
        <v>38502.55</v>
      </c>
      <c r="P141" t="n">
        <v>255.71</v>
      </c>
      <c r="Q141" t="n">
        <v>444.55</v>
      </c>
      <c r="R141" t="n">
        <v>65.7</v>
      </c>
      <c r="S141" t="n">
        <v>48.21</v>
      </c>
      <c r="T141" t="n">
        <v>2822.41</v>
      </c>
      <c r="U141" t="n">
        <v>0.73</v>
      </c>
      <c r="V141" t="n">
        <v>0.78</v>
      </c>
      <c r="W141" t="n">
        <v>0.18</v>
      </c>
      <c r="X141" t="n">
        <v>0.16</v>
      </c>
      <c r="Y141" t="n">
        <v>1</v>
      </c>
      <c r="Z141" t="n">
        <v>10</v>
      </c>
      <c r="AA141" t="n">
        <v>287.8348932768322</v>
      </c>
      <c r="AB141" t="n">
        <v>393.8283993606477</v>
      </c>
      <c r="AC141" t="n">
        <v>356.2419696672967</v>
      </c>
      <c r="AD141" t="n">
        <v>287834.8932768322</v>
      </c>
      <c r="AE141" t="n">
        <v>393828.3993606477</v>
      </c>
      <c r="AF141" t="n">
        <v>4.435852143312173e-06</v>
      </c>
      <c r="AG141" t="n">
        <v>5.9375</v>
      </c>
      <c r="AH141" t="n">
        <v>356241.9696672967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4.8735</v>
      </c>
      <c r="E142" t="n">
        <v>20.52</v>
      </c>
      <c r="F142" t="n">
        <v>17.43</v>
      </c>
      <c r="G142" t="n">
        <v>149.41</v>
      </c>
      <c r="H142" t="n">
        <v>2.06</v>
      </c>
      <c r="I142" t="n">
        <v>7</v>
      </c>
      <c r="J142" t="n">
        <v>310.83</v>
      </c>
      <c r="K142" t="n">
        <v>58.47</v>
      </c>
      <c r="L142" t="n">
        <v>36</v>
      </c>
      <c r="M142" t="n">
        <v>5</v>
      </c>
      <c r="N142" t="n">
        <v>91.36</v>
      </c>
      <c r="O142" t="n">
        <v>38569.84</v>
      </c>
      <c r="P142" t="n">
        <v>254.71</v>
      </c>
      <c r="Q142" t="n">
        <v>444.55</v>
      </c>
      <c r="R142" t="n">
        <v>65.59</v>
      </c>
      <c r="S142" t="n">
        <v>48.21</v>
      </c>
      <c r="T142" t="n">
        <v>2765.07</v>
      </c>
      <c r="U142" t="n">
        <v>0.73</v>
      </c>
      <c r="V142" t="n">
        <v>0.78</v>
      </c>
      <c r="W142" t="n">
        <v>0.18</v>
      </c>
      <c r="X142" t="n">
        <v>0.15</v>
      </c>
      <c r="Y142" t="n">
        <v>1</v>
      </c>
      <c r="Z142" t="n">
        <v>10</v>
      </c>
      <c r="AA142" t="n">
        <v>287.3209767166337</v>
      </c>
      <c r="AB142" t="n">
        <v>393.1252360505855</v>
      </c>
      <c r="AC142" t="n">
        <v>355.6059152766511</v>
      </c>
      <c r="AD142" t="n">
        <v>287320.9767166337</v>
      </c>
      <c r="AE142" t="n">
        <v>393125.2360505855</v>
      </c>
      <c r="AF142" t="n">
        <v>4.43630728923289e-06</v>
      </c>
      <c r="AG142" t="n">
        <v>5.9375</v>
      </c>
      <c r="AH142" t="n">
        <v>355605.9152766511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4.897</v>
      </c>
      <c r="E143" t="n">
        <v>20.42</v>
      </c>
      <c r="F143" t="n">
        <v>17.38</v>
      </c>
      <c r="G143" t="n">
        <v>173.8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253.37</v>
      </c>
      <c r="Q143" t="n">
        <v>444.55</v>
      </c>
      <c r="R143" t="n">
        <v>63.9</v>
      </c>
      <c r="S143" t="n">
        <v>48.21</v>
      </c>
      <c r="T143" t="n">
        <v>1925.55</v>
      </c>
      <c r="U143" t="n">
        <v>0.75</v>
      </c>
      <c r="V143" t="n">
        <v>0.78</v>
      </c>
      <c r="W143" t="n">
        <v>0.17</v>
      </c>
      <c r="X143" t="n">
        <v>0.1</v>
      </c>
      <c r="Y143" t="n">
        <v>1</v>
      </c>
      <c r="Z143" t="n">
        <v>10</v>
      </c>
      <c r="AA143" t="n">
        <v>285.7086813483752</v>
      </c>
      <c r="AB143" t="n">
        <v>390.9192223982827</v>
      </c>
      <c r="AC143" t="n">
        <v>353.6104404711644</v>
      </c>
      <c r="AD143" t="n">
        <v>285708.6813483752</v>
      </c>
      <c r="AE143" t="n">
        <v>390919.2223982827</v>
      </c>
      <c r="AF143" t="n">
        <v>4.45769914750661e-06</v>
      </c>
      <c r="AG143" t="n">
        <v>5.908564814814816</v>
      </c>
      <c r="AH143" t="n">
        <v>353610.4404711644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4.893</v>
      </c>
      <c r="E144" t="n">
        <v>20.44</v>
      </c>
      <c r="F144" t="n">
        <v>17.4</v>
      </c>
      <c r="G144" t="n">
        <v>173.97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254.15</v>
      </c>
      <c r="Q144" t="n">
        <v>444.55</v>
      </c>
      <c r="R144" t="n">
        <v>64.56</v>
      </c>
      <c r="S144" t="n">
        <v>48.21</v>
      </c>
      <c r="T144" t="n">
        <v>2252.94</v>
      </c>
      <c r="U144" t="n">
        <v>0.75</v>
      </c>
      <c r="V144" t="n">
        <v>0.78</v>
      </c>
      <c r="W144" t="n">
        <v>0.17</v>
      </c>
      <c r="X144" t="n">
        <v>0.12</v>
      </c>
      <c r="Y144" t="n">
        <v>1</v>
      </c>
      <c r="Z144" t="n">
        <v>10</v>
      </c>
      <c r="AA144" t="n">
        <v>286.2843322750064</v>
      </c>
      <c r="AB144" t="n">
        <v>391.706853392026</v>
      </c>
      <c r="AC144" t="n">
        <v>354.3229010683119</v>
      </c>
      <c r="AD144" t="n">
        <v>286284.3322750064</v>
      </c>
      <c r="AE144" t="n">
        <v>391706.853392026</v>
      </c>
      <c r="AF144" t="n">
        <v>4.45405798014087e-06</v>
      </c>
      <c r="AG144" t="n">
        <v>5.914351851851852</v>
      </c>
      <c r="AH144" t="n">
        <v>354322.9010683119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4.8863</v>
      </c>
      <c r="E145" t="n">
        <v>20.47</v>
      </c>
      <c r="F145" t="n">
        <v>17.43</v>
      </c>
      <c r="G145" t="n">
        <v>174.25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254.71</v>
      </c>
      <c r="Q145" t="n">
        <v>444.56</v>
      </c>
      <c r="R145" t="n">
        <v>65.55</v>
      </c>
      <c r="S145" t="n">
        <v>48.21</v>
      </c>
      <c r="T145" t="n">
        <v>2749.46</v>
      </c>
      <c r="U145" t="n">
        <v>0.74</v>
      </c>
      <c r="V145" t="n">
        <v>0.78</v>
      </c>
      <c r="W145" t="n">
        <v>0.17</v>
      </c>
      <c r="X145" t="n">
        <v>0.15</v>
      </c>
      <c r="Y145" t="n">
        <v>1</v>
      </c>
      <c r="Z145" t="n">
        <v>10</v>
      </c>
      <c r="AA145" t="n">
        <v>286.8721547175422</v>
      </c>
      <c r="AB145" t="n">
        <v>392.5111379907995</v>
      </c>
      <c r="AC145" t="n">
        <v>355.0504258737989</v>
      </c>
      <c r="AD145" t="n">
        <v>286872.1547175422</v>
      </c>
      <c r="AE145" t="n">
        <v>392511.1379907995</v>
      </c>
      <c r="AF145" t="n">
        <v>4.447959024803257e-06</v>
      </c>
      <c r="AG145" t="n">
        <v>5.923032407407407</v>
      </c>
      <c r="AH145" t="n">
        <v>355050.4258737989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4.8842</v>
      </c>
      <c r="E146" t="n">
        <v>20.47</v>
      </c>
      <c r="F146" t="n">
        <v>17.43</v>
      </c>
      <c r="G146" t="n">
        <v>174.34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255.25</v>
      </c>
      <c r="Q146" t="n">
        <v>444.55</v>
      </c>
      <c r="R146" t="n">
        <v>65.76000000000001</v>
      </c>
      <c r="S146" t="n">
        <v>48.21</v>
      </c>
      <c r="T146" t="n">
        <v>2852.64</v>
      </c>
      <c r="U146" t="n">
        <v>0.73</v>
      </c>
      <c r="V146" t="n">
        <v>0.78</v>
      </c>
      <c r="W146" t="n">
        <v>0.17</v>
      </c>
      <c r="X146" t="n">
        <v>0.16</v>
      </c>
      <c r="Y146" t="n">
        <v>1</v>
      </c>
      <c r="Z146" t="n">
        <v>10</v>
      </c>
      <c r="AA146" t="n">
        <v>287.2130354231866</v>
      </c>
      <c r="AB146" t="n">
        <v>392.9775460108573</v>
      </c>
      <c r="AC146" t="n">
        <v>355.4723205670302</v>
      </c>
      <c r="AD146" t="n">
        <v>287213.0354231865</v>
      </c>
      <c r="AE146" t="n">
        <v>392977.5460108573</v>
      </c>
      <c r="AF146" t="n">
        <v>4.446047411936243e-06</v>
      </c>
      <c r="AG146" t="n">
        <v>5.923032407407407</v>
      </c>
      <c r="AH146" t="n">
        <v>355472.3205670302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4.8904</v>
      </c>
      <c r="E147" t="n">
        <v>20.45</v>
      </c>
      <c r="F147" t="n">
        <v>17.41</v>
      </c>
      <c r="G147" t="n">
        <v>174.08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255.22</v>
      </c>
      <c r="Q147" t="n">
        <v>444.55</v>
      </c>
      <c r="R147" t="n">
        <v>64.84</v>
      </c>
      <c r="S147" t="n">
        <v>48.21</v>
      </c>
      <c r="T147" t="n">
        <v>2394.13</v>
      </c>
      <c r="U147" t="n">
        <v>0.74</v>
      </c>
      <c r="V147" t="n">
        <v>0.78</v>
      </c>
      <c r="W147" t="n">
        <v>0.17</v>
      </c>
      <c r="X147" t="n">
        <v>0.13</v>
      </c>
      <c r="Y147" t="n">
        <v>1</v>
      </c>
      <c r="Z147" t="n">
        <v>10</v>
      </c>
      <c r="AA147" t="n">
        <v>286.9297479247646</v>
      </c>
      <c r="AB147" t="n">
        <v>392.5899395577541</v>
      </c>
      <c r="AC147" t="n">
        <v>355.121706729802</v>
      </c>
      <c r="AD147" t="n">
        <v>286929.7479247646</v>
      </c>
      <c r="AE147" t="n">
        <v>392589.9395577541</v>
      </c>
      <c r="AF147" t="n">
        <v>4.451691221353139e-06</v>
      </c>
      <c r="AG147" t="n">
        <v>5.91724537037037</v>
      </c>
      <c r="AH147" t="n">
        <v>355121.7067298021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4.8902</v>
      </c>
      <c r="E148" t="n">
        <v>20.45</v>
      </c>
      <c r="F148" t="n">
        <v>17.41</v>
      </c>
      <c r="G148" t="n">
        <v>174.09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255.56</v>
      </c>
      <c r="Q148" t="n">
        <v>444.55</v>
      </c>
      <c r="R148" t="n">
        <v>64.95</v>
      </c>
      <c r="S148" t="n">
        <v>48.21</v>
      </c>
      <c r="T148" t="n">
        <v>2451.3</v>
      </c>
      <c r="U148" t="n">
        <v>0.74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287.1049000695156</v>
      </c>
      <c r="AB148" t="n">
        <v>392.8295904493697</v>
      </c>
      <c r="AC148" t="n">
        <v>355.3384856766741</v>
      </c>
      <c r="AD148" t="n">
        <v>287104.9000695156</v>
      </c>
      <c r="AE148" t="n">
        <v>392829.5904493697</v>
      </c>
      <c r="AF148" t="n">
        <v>4.451509162984852e-06</v>
      </c>
      <c r="AG148" t="n">
        <v>5.91724537037037</v>
      </c>
      <c r="AH148" t="n">
        <v>355338.4856766741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4.8867</v>
      </c>
      <c r="E149" t="n">
        <v>20.46</v>
      </c>
      <c r="F149" t="n">
        <v>17.42</v>
      </c>
      <c r="G149" t="n">
        <v>174.23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256.21</v>
      </c>
      <c r="Q149" t="n">
        <v>444.55</v>
      </c>
      <c r="R149" t="n">
        <v>65.41</v>
      </c>
      <c r="S149" t="n">
        <v>48.21</v>
      </c>
      <c r="T149" t="n">
        <v>2680.49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287.5748794620683</v>
      </c>
      <c r="AB149" t="n">
        <v>393.4726369882877</v>
      </c>
      <c r="AC149" t="n">
        <v>355.9201607564391</v>
      </c>
      <c r="AD149" t="n">
        <v>287574.8794620683</v>
      </c>
      <c r="AE149" t="n">
        <v>393472.6369882877</v>
      </c>
      <c r="AF149" t="n">
        <v>4.44832314153983e-06</v>
      </c>
      <c r="AG149" t="n">
        <v>5.920138888888889</v>
      </c>
      <c r="AH149" t="n">
        <v>355920.1607564391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4.8881</v>
      </c>
      <c r="E150" t="n">
        <v>20.46</v>
      </c>
      <c r="F150" t="n">
        <v>17.42</v>
      </c>
      <c r="G150" t="n">
        <v>174.18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257.01</v>
      </c>
      <c r="Q150" t="n">
        <v>444.55</v>
      </c>
      <c r="R150" t="n">
        <v>65.22</v>
      </c>
      <c r="S150" t="n">
        <v>48.21</v>
      </c>
      <c r="T150" t="n">
        <v>2585.72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287.9215775920816</v>
      </c>
      <c r="AB150" t="n">
        <v>393.9470046650139</v>
      </c>
      <c r="AC150" t="n">
        <v>356.3492554478778</v>
      </c>
      <c r="AD150" t="n">
        <v>287921.5775920816</v>
      </c>
      <c r="AE150" t="n">
        <v>393947.0046650139</v>
      </c>
      <c r="AF150" t="n">
        <v>4.449597550117839e-06</v>
      </c>
      <c r="AG150" t="n">
        <v>5.920138888888889</v>
      </c>
      <c r="AH150" t="n">
        <v>356349.2554478778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4.889</v>
      </c>
      <c r="E151" t="n">
        <v>20.45</v>
      </c>
      <c r="F151" t="n">
        <v>17.41</v>
      </c>
      <c r="G151" t="n">
        <v>174.14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257.31</v>
      </c>
      <c r="Q151" t="n">
        <v>444.56</v>
      </c>
      <c r="R151" t="n">
        <v>65.09</v>
      </c>
      <c r="S151" t="n">
        <v>48.21</v>
      </c>
      <c r="T151" t="n">
        <v>2520.52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288.0126473182513</v>
      </c>
      <c r="AB151" t="n">
        <v>394.0716102820721</v>
      </c>
      <c r="AC151" t="n">
        <v>356.4619688797292</v>
      </c>
      <c r="AD151" t="n">
        <v>288012.6473182513</v>
      </c>
      <c r="AE151" t="n">
        <v>394071.6102820721</v>
      </c>
      <c r="AF151" t="n">
        <v>4.450416812775131e-06</v>
      </c>
      <c r="AG151" t="n">
        <v>5.91724537037037</v>
      </c>
      <c r="AH151" t="n">
        <v>356461.9688797292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4.8886</v>
      </c>
      <c r="E152" t="n">
        <v>20.46</v>
      </c>
      <c r="F152" t="n">
        <v>17.42</v>
      </c>
      <c r="G152" t="n">
        <v>174.16</v>
      </c>
      <c r="H152" t="n">
        <v>2.17</v>
      </c>
      <c r="I152" t="n">
        <v>6</v>
      </c>
      <c r="J152" t="n">
        <v>316.35</v>
      </c>
      <c r="K152" t="n">
        <v>58.47</v>
      </c>
      <c r="L152" t="n">
        <v>38.5</v>
      </c>
      <c r="M152" t="n">
        <v>4</v>
      </c>
      <c r="N152" t="n">
        <v>94.37</v>
      </c>
      <c r="O152" t="n">
        <v>39250.2</v>
      </c>
      <c r="P152" t="n">
        <v>257.24</v>
      </c>
      <c r="Q152" t="n">
        <v>444.58</v>
      </c>
      <c r="R152" t="n">
        <v>65.16</v>
      </c>
      <c r="S152" t="n">
        <v>48.21</v>
      </c>
      <c r="T152" t="n">
        <v>2553.84</v>
      </c>
      <c r="U152" t="n">
        <v>0.74</v>
      </c>
      <c r="V152" t="n">
        <v>0.78</v>
      </c>
      <c r="W152" t="n">
        <v>0.17</v>
      </c>
      <c r="X152" t="n">
        <v>0.14</v>
      </c>
      <c r="Y152" t="n">
        <v>1</v>
      </c>
      <c r="Z152" t="n">
        <v>10</v>
      </c>
      <c r="AA152" t="n">
        <v>288.0177854331101</v>
      </c>
      <c r="AB152" t="n">
        <v>394.0786404774996</v>
      </c>
      <c r="AC152" t="n">
        <v>356.4683281231719</v>
      </c>
      <c r="AD152" t="n">
        <v>288017.7854331101</v>
      </c>
      <c r="AE152" t="n">
        <v>394078.6404774996</v>
      </c>
      <c r="AF152" t="n">
        <v>4.450052696038557e-06</v>
      </c>
      <c r="AG152" t="n">
        <v>5.920138888888889</v>
      </c>
      <c r="AH152" t="n">
        <v>356468.3281231719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4.8888</v>
      </c>
      <c r="E153" t="n">
        <v>20.45</v>
      </c>
      <c r="F153" t="n">
        <v>17.41</v>
      </c>
      <c r="G153" t="n">
        <v>174.14</v>
      </c>
      <c r="H153" t="n">
        <v>2.18</v>
      </c>
      <c r="I153" t="n">
        <v>6</v>
      </c>
      <c r="J153" t="n">
        <v>316.9</v>
      </c>
      <c r="K153" t="n">
        <v>58.47</v>
      </c>
      <c r="L153" t="n">
        <v>38.75</v>
      </c>
      <c r="M153" t="n">
        <v>4</v>
      </c>
      <c r="N153" t="n">
        <v>94.68000000000001</v>
      </c>
      <c r="O153" t="n">
        <v>39318.97</v>
      </c>
      <c r="P153" t="n">
        <v>257.18</v>
      </c>
      <c r="Q153" t="n">
        <v>444.55</v>
      </c>
      <c r="R153" t="n">
        <v>65.03</v>
      </c>
      <c r="S153" t="n">
        <v>48.21</v>
      </c>
      <c r="T153" t="n">
        <v>2491.98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287.9553696467796</v>
      </c>
      <c r="AB153" t="n">
        <v>393.993240445052</v>
      </c>
      <c r="AC153" t="n">
        <v>356.3910785499614</v>
      </c>
      <c r="AD153" t="n">
        <v>287955.3696467796</v>
      </c>
      <c r="AE153" t="n">
        <v>393993.240445052</v>
      </c>
      <c r="AF153" t="n">
        <v>4.450234754406844e-06</v>
      </c>
      <c r="AG153" t="n">
        <v>5.91724537037037</v>
      </c>
      <c r="AH153" t="n">
        <v>356391.0785499614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4.892</v>
      </c>
      <c r="E154" t="n">
        <v>20.44</v>
      </c>
      <c r="F154" t="n">
        <v>17.4</v>
      </c>
      <c r="G154" t="n">
        <v>174.01</v>
      </c>
      <c r="H154" t="n">
        <v>2.19</v>
      </c>
      <c r="I154" t="n">
        <v>6</v>
      </c>
      <c r="J154" t="n">
        <v>317.46</v>
      </c>
      <c r="K154" t="n">
        <v>58.47</v>
      </c>
      <c r="L154" t="n">
        <v>39</v>
      </c>
      <c r="M154" t="n">
        <v>4</v>
      </c>
      <c r="N154" t="n">
        <v>94.98999999999999</v>
      </c>
      <c r="O154" t="n">
        <v>39387.89</v>
      </c>
      <c r="P154" t="n">
        <v>257.33</v>
      </c>
      <c r="Q154" t="n">
        <v>444.55</v>
      </c>
      <c r="R154" t="n">
        <v>64.56999999999999</v>
      </c>
      <c r="S154" t="n">
        <v>48.21</v>
      </c>
      <c r="T154" t="n">
        <v>2257.78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287.8913639774984</v>
      </c>
      <c r="AB154" t="n">
        <v>393.9056650646107</v>
      </c>
      <c r="AC154" t="n">
        <v>356.3118612409166</v>
      </c>
      <c r="AD154" t="n">
        <v>287891.3639774984</v>
      </c>
      <c r="AE154" t="n">
        <v>393905.6650646107</v>
      </c>
      <c r="AF154" t="n">
        <v>4.453147688299435e-06</v>
      </c>
      <c r="AG154" t="n">
        <v>5.914351851851852</v>
      </c>
      <c r="AH154" t="n">
        <v>356311.8612409166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4.8912</v>
      </c>
      <c r="E155" t="n">
        <v>20.44</v>
      </c>
      <c r="F155" t="n">
        <v>17.4</v>
      </c>
      <c r="G155" t="n">
        <v>174.04</v>
      </c>
      <c r="H155" t="n">
        <v>2.2</v>
      </c>
      <c r="I155" t="n">
        <v>6</v>
      </c>
      <c r="J155" t="n">
        <v>318.02</v>
      </c>
      <c r="K155" t="n">
        <v>58.47</v>
      </c>
      <c r="L155" t="n">
        <v>39.25</v>
      </c>
      <c r="M155" t="n">
        <v>4</v>
      </c>
      <c r="N155" t="n">
        <v>95.3</v>
      </c>
      <c r="O155" t="n">
        <v>39456.94</v>
      </c>
      <c r="P155" t="n">
        <v>257.5</v>
      </c>
      <c r="Q155" t="n">
        <v>444.57</v>
      </c>
      <c r="R155" t="n">
        <v>64.7</v>
      </c>
      <c r="S155" t="n">
        <v>48.21</v>
      </c>
      <c r="T155" t="n">
        <v>2327.17</v>
      </c>
      <c r="U155" t="n">
        <v>0.75</v>
      </c>
      <c r="V155" t="n">
        <v>0.78</v>
      </c>
      <c r="W155" t="n">
        <v>0.17</v>
      </c>
      <c r="X155" t="n">
        <v>0.13</v>
      </c>
      <c r="Y155" t="n">
        <v>1</v>
      </c>
      <c r="Z155" t="n">
        <v>10</v>
      </c>
      <c r="AA155" t="n">
        <v>288.0035437996343</v>
      </c>
      <c r="AB155" t="n">
        <v>394.0591544462812</v>
      </c>
      <c r="AC155" t="n">
        <v>356.4507018114243</v>
      </c>
      <c r="AD155" t="n">
        <v>288003.5437996343</v>
      </c>
      <c r="AE155" t="n">
        <v>394059.1544462813</v>
      </c>
      <c r="AF155" t="n">
        <v>4.452419454826288e-06</v>
      </c>
      <c r="AG155" t="n">
        <v>5.914351851851852</v>
      </c>
      <c r="AH155" t="n">
        <v>356450.7018114243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4.8938</v>
      </c>
      <c r="E156" t="n">
        <v>20.43</v>
      </c>
      <c r="F156" t="n">
        <v>17.39</v>
      </c>
      <c r="G156" t="n">
        <v>173.94</v>
      </c>
      <c r="H156" t="n">
        <v>2.21</v>
      </c>
      <c r="I156" t="n">
        <v>6</v>
      </c>
      <c r="J156" t="n">
        <v>318.58</v>
      </c>
      <c r="K156" t="n">
        <v>58.47</v>
      </c>
      <c r="L156" t="n">
        <v>39.5</v>
      </c>
      <c r="M156" t="n">
        <v>4</v>
      </c>
      <c r="N156" t="n">
        <v>95.61</v>
      </c>
      <c r="O156" t="n">
        <v>39526.14</v>
      </c>
      <c r="P156" t="n">
        <v>257.58</v>
      </c>
      <c r="Q156" t="n">
        <v>444.55</v>
      </c>
      <c r="R156" t="n">
        <v>64.36</v>
      </c>
      <c r="S156" t="n">
        <v>48.21</v>
      </c>
      <c r="T156" t="n">
        <v>2152.65</v>
      </c>
      <c r="U156" t="n">
        <v>0.75</v>
      </c>
      <c r="V156" t="n">
        <v>0.78</v>
      </c>
      <c r="W156" t="n">
        <v>0.17</v>
      </c>
      <c r="X156" t="n">
        <v>0.12</v>
      </c>
      <c r="Y156" t="n">
        <v>1</v>
      </c>
      <c r="Z156" t="n">
        <v>10</v>
      </c>
      <c r="AA156" t="n">
        <v>287.9260242537267</v>
      </c>
      <c r="AB156" t="n">
        <v>393.9530887836495</v>
      </c>
      <c r="AC156" t="n">
        <v>356.35475890677</v>
      </c>
      <c r="AD156" t="n">
        <v>287926.0242537266</v>
      </c>
      <c r="AE156" t="n">
        <v>393953.0887836495</v>
      </c>
      <c r="AF156" t="n">
        <v>4.454786213614018e-06</v>
      </c>
      <c r="AG156" t="n">
        <v>5.911458333333333</v>
      </c>
      <c r="AH156" t="n">
        <v>356354.75890677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4.8954</v>
      </c>
      <c r="E157" t="n">
        <v>20.43</v>
      </c>
      <c r="F157" t="n">
        <v>17.39</v>
      </c>
      <c r="G157" t="n">
        <v>173.87</v>
      </c>
      <c r="H157" t="n">
        <v>2.22</v>
      </c>
      <c r="I157" t="n">
        <v>6</v>
      </c>
      <c r="J157" t="n">
        <v>319.14</v>
      </c>
      <c r="K157" t="n">
        <v>58.47</v>
      </c>
      <c r="L157" t="n">
        <v>39.75</v>
      </c>
      <c r="M157" t="n">
        <v>4</v>
      </c>
      <c r="N157" t="n">
        <v>95.92</v>
      </c>
      <c r="O157" t="n">
        <v>39595.48</v>
      </c>
      <c r="P157" t="n">
        <v>257.08</v>
      </c>
      <c r="Q157" t="n">
        <v>444.55</v>
      </c>
      <c r="R157" t="n">
        <v>64.19</v>
      </c>
      <c r="S157" t="n">
        <v>48.21</v>
      </c>
      <c r="T157" t="n">
        <v>2071.96</v>
      </c>
      <c r="U157" t="n">
        <v>0.75</v>
      </c>
      <c r="V157" t="n">
        <v>0.78</v>
      </c>
      <c r="W157" t="n">
        <v>0.17</v>
      </c>
      <c r="X157" t="n">
        <v>0.11</v>
      </c>
      <c r="Y157" t="n">
        <v>1</v>
      </c>
      <c r="Z157" t="n">
        <v>10</v>
      </c>
      <c r="AA157" t="n">
        <v>287.6227952900422</v>
      </c>
      <c r="AB157" t="n">
        <v>393.5381975380188</v>
      </c>
      <c r="AC157" t="n">
        <v>355.9794642993187</v>
      </c>
      <c r="AD157" t="n">
        <v>287622.7952900422</v>
      </c>
      <c r="AE157" t="n">
        <v>393538.1975380188</v>
      </c>
      <c r="AF157" t="n">
        <v>4.456242680560314e-06</v>
      </c>
      <c r="AG157" t="n">
        <v>5.911458333333333</v>
      </c>
      <c r="AH157" t="n">
        <v>355979.4642993187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4.8907</v>
      </c>
      <c r="E158" t="n">
        <v>20.45</v>
      </c>
      <c r="F158" t="n">
        <v>17.41</v>
      </c>
      <c r="G158" t="n">
        <v>174.07</v>
      </c>
      <c r="H158" t="n">
        <v>2.23</v>
      </c>
      <c r="I158" t="n">
        <v>6</v>
      </c>
      <c r="J158" t="n">
        <v>319.71</v>
      </c>
      <c r="K158" t="n">
        <v>58.47</v>
      </c>
      <c r="L158" t="n">
        <v>40</v>
      </c>
      <c r="M158" t="n">
        <v>4</v>
      </c>
      <c r="N158" t="n">
        <v>96.23</v>
      </c>
      <c r="O158" t="n">
        <v>39664.96</v>
      </c>
      <c r="P158" t="n">
        <v>257.38</v>
      </c>
      <c r="Q158" t="n">
        <v>444.55</v>
      </c>
      <c r="R158" t="n">
        <v>64.93000000000001</v>
      </c>
      <c r="S158" t="n">
        <v>48.21</v>
      </c>
      <c r="T158" t="n">
        <v>2442.15</v>
      </c>
      <c r="U158" t="n">
        <v>0.74</v>
      </c>
      <c r="V158" t="n">
        <v>0.78</v>
      </c>
      <c r="W158" t="n">
        <v>0.17</v>
      </c>
      <c r="X158" t="n">
        <v>0.13</v>
      </c>
      <c r="Y158" t="n">
        <v>1</v>
      </c>
      <c r="Z158" t="n">
        <v>10</v>
      </c>
      <c r="AA158" t="n">
        <v>287.9874691723158</v>
      </c>
      <c r="AB158" t="n">
        <v>394.0371604320217</v>
      </c>
      <c r="AC158" t="n">
        <v>356.4308068750168</v>
      </c>
      <c r="AD158" t="n">
        <v>287987.4691723158</v>
      </c>
      <c r="AE158" t="n">
        <v>394037.1604320217</v>
      </c>
      <c r="AF158" t="n">
        <v>4.45196430890557e-06</v>
      </c>
      <c r="AG158" t="n">
        <v>5.91724537037037</v>
      </c>
      <c r="AH158" t="n">
        <v>356430.8068750168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4.2224</v>
      </c>
      <c r="E2" t="n">
        <v>23.68</v>
      </c>
      <c r="F2" t="n">
        <v>20.24</v>
      </c>
      <c r="G2" t="n">
        <v>11.79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141.45</v>
      </c>
      <c r="Q2" t="n">
        <v>444.59</v>
      </c>
      <c r="R2" t="n">
        <v>157.48</v>
      </c>
      <c r="S2" t="n">
        <v>48.21</v>
      </c>
      <c r="T2" t="n">
        <v>48228.43</v>
      </c>
      <c r="U2" t="n">
        <v>0.31</v>
      </c>
      <c r="V2" t="n">
        <v>0.67</v>
      </c>
      <c r="W2" t="n">
        <v>0.32</v>
      </c>
      <c r="X2" t="n">
        <v>2.96</v>
      </c>
      <c r="Y2" t="n">
        <v>1</v>
      </c>
      <c r="Z2" t="n">
        <v>10</v>
      </c>
      <c r="AA2" t="n">
        <v>229.7764576197254</v>
      </c>
      <c r="AB2" t="n">
        <v>314.3902863370369</v>
      </c>
      <c r="AC2" t="n">
        <v>284.3853186586615</v>
      </c>
      <c r="AD2" t="n">
        <v>229776.4576197254</v>
      </c>
      <c r="AE2" t="n">
        <v>314390.2863370369</v>
      </c>
      <c r="AF2" t="n">
        <v>5.664558403021089e-06</v>
      </c>
      <c r="AG2" t="n">
        <v>6.851851851851852</v>
      </c>
      <c r="AH2" t="n">
        <v>284385.3186586615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4.4306</v>
      </c>
      <c r="E3" t="n">
        <v>22.57</v>
      </c>
      <c r="F3" t="n">
        <v>19.5</v>
      </c>
      <c r="G3" t="n">
        <v>14.81</v>
      </c>
      <c r="H3" t="n">
        <v>0.3</v>
      </c>
      <c r="I3" t="n">
        <v>79</v>
      </c>
      <c r="J3" t="n">
        <v>71.81</v>
      </c>
      <c r="K3" t="n">
        <v>32.27</v>
      </c>
      <c r="L3" t="n">
        <v>1.25</v>
      </c>
      <c r="M3" t="n">
        <v>77</v>
      </c>
      <c r="N3" t="n">
        <v>8.289999999999999</v>
      </c>
      <c r="O3" t="n">
        <v>9090.98</v>
      </c>
      <c r="P3" t="n">
        <v>135.05</v>
      </c>
      <c r="Q3" t="n">
        <v>444.6</v>
      </c>
      <c r="R3" t="n">
        <v>133.22</v>
      </c>
      <c r="S3" t="n">
        <v>48.21</v>
      </c>
      <c r="T3" t="n">
        <v>36219.55</v>
      </c>
      <c r="U3" t="n">
        <v>0.36</v>
      </c>
      <c r="V3" t="n">
        <v>0.7</v>
      </c>
      <c r="W3" t="n">
        <v>0.29</v>
      </c>
      <c r="X3" t="n">
        <v>2.22</v>
      </c>
      <c r="Y3" t="n">
        <v>1</v>
      </c>
      <c r="Z3" t="n">
        <v>10</v>
      </c>
      <c r="AA3" t="n">
        <v>209.6096692289069</v>
      </c>
      <c r="AB3" t="n">
        <v>286.7971967648206</v>
      </c>
      <c r="AC3" t="n">
        <v>259.4256748280643</v>
      </c>
      <c r="AD3" t="n">
        <v>209609.6692289069</v>
      </c>
      <c r="AE3" t="n">
        <v>286797.1967648206</v>
      </c>
      <c r="AF3" t="n">
        <v>5.943868998774449e-06</v>
      </c>
      <c r="AG3" t="n">
        <v>6.530671296296297</v>
      </c>
      <c r="AH3" t="n">
        <v>259425.6748280643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4.5701</v>
      </c>
      <c r="E4" t="n">
        <v>21.88</v>
      </c>
      <c r="F4" t="n">
        <v>19.04</v>
      </c>
      <c r="G4" t="n">
        <v>17.85</v>
      </c>
      <c r="H4" t="n">
        <v>0.36</v>
      </c>
      <c r="I4" t="n">
        <v>64</v>
      </c>
      <c r="J4" t="n">
        <v>72.11</v>
      </c>
      <c r="K4" t="n">
        <v>32.27</v>
      </c>
      <c r="L4" t="n">
        <v>1.5</v>
      </c>
      <c r="M4" t="n">
        <v>62</v>
      </c>
      <c r="N4" t="n">
        <v>8.34</v>
      </c>
      <c r="O4" t="n">
        <v>9127.379999999999</v>
      </c>
      <c r="P4" t="n">
        <v>130.62</v>
      </c>
      <c r="Q4" t="n">
        <v>444.58</v>
      </c>
      <c r="R4" t="n">
        <v>118.04</v>
      </c>
      <c r="S4" t="n">
        <v>48.21</v>
      </c>
      <c r="T4" t="n">
        <v>28707.03</v>
      </c>
      <c r="U4" t="n">
        <v>0.41</v>
      </c>
      <c r="V4" t="n">
        <v>0.72</v>
      </c>
      <c r="W4" t="n">
        <v>0.26</v>
      </c>
      <c r="X4" t="n">
        <v>1.76</v>
      </c>
      <c r="Y4" t="n">
        <v>1</v>
      </c>
      <c r="Z4" t="n">
        <v>10</v>
      </c>
      <c r="AA4" t="n">
        <v>203.184245578311</v>
      </c>
      <c r="AB4" t="n">
        <v>278.0056486563946</v>
      </c>
      <c r="AC4" t="n">
        <v>251.4731797320883</v>
      </c>
      <c r="AD4" t="n">
        <v>203184.245578311</v>
      </c>
      <c r="AE4" t="n">
        <v>278005.6486563946</v>
      </c>
      <c r="AF4" t="n">
        <v>6.131015147225907e-06</v>
      </c>
      <c r="AG4" t="n">
        <v>6.331018518518518</v>
      </c>
      <c r="AH4" t="n">
        <v>251473.1797320883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4.7177</v>
      </c>
      <c r="E5" t="n">
        <v>21.2</v>
      </c>
      <c r="F5" t="n">
        <v>18.53</v>
      </c>
      <c r="G5" t="n">
        <v>20.98</v>
      </c>
      <c r="H5" t="n">
        <v>0.42</v>
      </c>
      <c r="I5" t="n">
        <v>53</v>
      </c>
      <c r="J5" t="n">
        <v>72.40000000000001</v>
      </c>
      <c r="K5" t="n">
        <v>32.27</v>
      </c>
      <c r="L5" t="n">
        <v>1.75</v>
      </c>
      <c r="M5" t="n">
        <v>51</v>
      </c>
      <c r="N5" t="n">
        <v>8.380000000000001</v>
      </c>
      <c r="O5" t="n">
        <v>9163.799999999999</v>
      </c>
      <c r="P5" t="n">
        <v>125.59</v>
      </c>
      <c r="Q5" t="n">
        <v>444.56</v>
      </c>
      <c r="R5" t="n">
        <v>101.18</v>
      </c>
      <c r="S5" t="n">
        <v>48.21</v>
      </c>
      <c r="T5" t="n">
        <v>20328.38</v>
      </c>
      <c r="U5" t="n">
        <v>0.48</v>
      </c>
      <c r="V5" t="n">
        <v>0.74</v>
      </c>
      <c r="W5" t="n">
        <v>0.23</v>
      </c>
      <c r="X5" t="n">
        <v>1.25</v>
      </c>
      <c r="Y5" t="n">
        <v>1</v>
      </c>
      <c r="Z5" t="n">
        <v>10</v>
      </c>
      <c r="AA5" t="n">
        <v>196.7583718992441</v>
      </c>
      <c r="AB5" t="n">
        <v>269.2134847991606</v>
      </c>
      <c r="AC5" t="n">
        <v>243.5201276535065</v>
      </c>
      <c r="AD5" t="n">
        <v>196758.3718992441</v>
      </c>
      <c r="AE5" t="n">
        <v>269213.4847991606</v>
      </c>
      <c r="AF5" t="n">
        <v>6.329027846232612e-06</v>
      </c>
      <c r="AG5" t="n">
        <v>6.13425925925926</v>
      </c>
      <c r="AH5" t="n">
        <v>243520.1276535065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4.7269</v>
      </c>
      <c r="E6" t="n">
        <v>21.16</v>
      </c>
      <c r="F6" t="n">
        <v>18.6</v>
      </c>
      <c r="G6" t="n">
        <v>24.26</v>
      </c>
      <c r="H6" t="n">
        <v>0.48</v>
      </c>
      <c r="I6" t="n">
        <v>46</v>
      </c>
      <c r="J6" t="n">
        <v>72.7</v>
      </c>
      <c r="K6" t="n">
        <v>32.27</v>
      </c>
      <c r="L6" t="n">
        <v>2</v>
      </c>
      <c r="M6" t="n">
        <v>44</v>
      </c>
      <c r="N6" t="n">
        <v>8.43</v>
      </c>
      <c r="O6" t="n">
        <v>9200.25</v>
      </c>
      <c r="P6" t="n">
        <v>124.88</v>
      </c>
      <c r="Q6" t="n">
        <v>444.62</v>
      </c>
      <c r="R6" t="n">
        <v>103.75</v>
      </c>
      <c r="S6" t="n">
        <v>48.21</v>
      </c>
      <c r="T6" t="n">
        <v>21648.86</v>
      </c>
      <c r="U6" t="n">
        <v>0.46</v>
      </c>
      <c r="V6" t="n">
        <v>0.73</v>
      </c>
      <c r="W6" t="n">
        <v>0.24</v>
      </c>
      <c r="X6" t="n">
        <v>1.32</v>
      </c>
      <c r="Y6" t="n">
        <v>1</v>
      </c>
      <c r="Z6" t="n">
        <v>10</v>
      </c>
      <c r="AA6" t="n">
        <v>196.3203701840044</v>
      </c>
      <c r="AB6" t="n">
        <v>268.614191529098</v>
      </c>
      <c r="AC6" t="n">
        <v>242.9780300920251</v>
      </c>
      <c r="AD6" t="n">
        <v>196320.3701840044</v>
      </c>
      <c r="AE6" t="n">
        <v>268614.191529098</v>
      </c>
      <c r="AF6" t="n">
        <v>6.34137010118425e-06</v>
      </c>
      <c r="AG6" t="n">
        <v>6.122685185185186</v>
      </c>
      <c r="AH6" t="n">
        <v>242978.0300920251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4.7914</v>
      </c>
      <c r="E7" t="n">
        <v>20.87</v>
      </c>
      <c r="F7" t="n">
        <v>18.4</v>
      </c>
      <c r="G7" t="n">
        <v>27.61</v>
      </c>
      <c r="H7" t="n">
        <v>0.54</v>
      </c>
      <c r="I7" t="n">
        <v>40</v>
      </c>
      <c r="J7" t="n">
        <v>73</v>
      </c>
      <c r="K7" t="n">
        <v>32.27</v>
      </c>
      <c r="L7" t="n">
        <v>2.25</v>
      </c>
      <c r="M7" t="n">
        <v>38</v>
      </c>
      <c r="N7" t="n">
        <v>8.48</v>
      </c>
      <c r="O7" t="n">
        <v>9236.709999999999</v>
      </c>
      <c r="P7" t="n">
        <v>122.26</v>
      </c>
      <c r="Q7" t="n">
        <v>444.56</v>
      </c>
      <c r="R7" t="n">
        <v>97.48999999999999</v>
      </c>
      <c r="S7" t="n">
        <v>48.21</v>
      </c>
      <c r="T7" t="n">
        <v>18551.6</v>
      </c>
      <c r="U7" t="n">
        <v>0.49</v>
      </c>
      <c r="V7" t="n">
        <v>0.74</v>
      </c>
      <c r="W7" t="n">
        <v>0.23</v>
      </c>
      <c r="X7" t="n">
        <v>1.13</v>
      </c>
      <c r="Y7" t="n">
        <v>1</v>
      </c>
      <c r="Z7" t="n">
        <v>10</v>
      </c>
      <c r="AA7" t="n">
        <v>193.4686308392031</v>
      </c>
      <c r="AB7" t="n">
        <v>264.7123159476822</v>
      </c>
      <c r="AC7" t="n">
        <v>239.4485440397816</v>
      </c>
      <c r="AD7" t="n">
        <v>193468.6308392031</v>
      </c>
      <c r="AE7" t="n">
        <v>264712.3159476822</v>
      </c>
      <c r="AF7" t="n">
        <v>6.427900040790839e-06</v>
      </c>
      <c r="AG7" t="n">
        <v>6.038773148148149</v>
      </c>
      <c r="AH7" t="n">
        <v>239448.5440397816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4.8322</v>
      </c>
      <c r="E8" t="n">
        <v>20.69</v>
      </c>
      <c r="F8" t="n">
        <v>18.29</v>
      </c>
      <c r="G8" t="n">
        <v>30.48</v>
      </c>
      <c r="H8" t="n">
        <v>0.6</v>
      </c>
      <c r="I8" t="n">
        <v>36</v>
      </c>
      <c r="J8" t="n">
        <v>73.29000000000001</v>
      </c>
      <c r="K8" t="n">
        <v>32.27</v>
      </c>
      <c r="L8" t="n">
        <v>2.5</v>
      </c>
      <c r="M8" t="n">
        <v>34</v>
      </c>
      <c r="N8" t="n">
        <v>8.52</v>
      </c>
      <c r="O8" t="n">
        <v>9273.200000000001</v>
      </c>
      <c r="P8" t="n">
        <v>120.15</v>
      </c>
      <c r="Q8" t="n">
        <v>444.55</v>
      </c>
      <c r="R8" t="n">
        <v>93.7</v>
      </c>
      <c r="S8" t="n">
        <v>48.21</v>
      </c>
      <c r="T8" t="n">
        <v>16673.66</v>
      </c>
      <c r="U8" t="n">
        <v>0.51</v>
      </c>
      <c r="V8" t="n">
        <v>0.75</v>
      </c>
      <c r="W8" t="n">
        <v>0.22</v>
      </c>
      <c r="X8" t="n">
        <v>1.01</v>
      </c>
      <c r="Y8" t="n">
        <v>1</v>
      </c>
      <c r="Z8" t="n">
        <v>10</v>
      </c>
      <c r="AA8" t="n">
        <v>191.3310059602982</v>
      </c>
      <c r="AB8" t="n">
        <v>261.7875232830121</v>
      </c>
      <c r="AC8" t="n">
        <v>236.8028894820544</v>
      </c>
      <c r="AD8" t="n">
        <v>191331.0059602982</v>
      </c>
      <c r="AE8" t="n">
        <v>261787.5232830121</v>
      </c>
      <c r="AF8" t="n">
        <v>6.482635258402449e-06</v>
      </c>
      <c r="AG8" t="n">
        <v>5.986689814814816</v>
      </c>
      <c r="AH8" t="n">
        <v>236802.8894820544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4.8819</v>
      </c>
      <c r="E9" t="n">
        <v>20.48</v>
      </c>
      <c r="F9" t="n">
        <v>18.14</v>
      </c>
      <c r="G9" t="n">
        <v>34.02</v>
      </c>
      <c r="H9" t="n">
        <v>0.65</v>
      </c>
      <c r="I9" t="n">
        <v>32</v>
      </c>
      <c r="J9" t="n">
        <v>73.59</v>
      </c>
      <c r="K9" t="n">
        <v>32.27</v>
      </c>
      <c r="L9" t="n">
        <v>2.75</v>
      </c>
      <c r="M9" t="n">
        <v>30</v>
      </c>
      <c r="N9" t="n">
        <v>8.57</v>
      </c>
      <c r="O9" t="n">
        <v>9309.700000000001</v>
      </c>
      <c r="P9" t="n">
        <v>117.92</v>
      </c>
      <c r="Q9" t="n">
        <v>444.56</v>
      </c>
      <c r="R9" t="n">
        <v>88.64</v>
      </c>
      <c r="S9" t="n">
        <v>48.21</v>
      </c>
      <c r="T9" t="n">
        <v>14165.09</v>
      </c>
      <c r="U9" t="n">
        <v>0.54</v>
      </c>
      <c r="V9" t="n">
        <v>0.75</v>
      </c>
      <c r="W9" t="n">
        <v>0.22</v>
      </c>
      <c r="X9" t="n">
        <v>0.86</v>
      </c>
      <c r="Y9" t="n">
        <v>1</v>
      </c>
      <c r="Z9" t="n">
        <v>10</v>
      </c>
      <c r="AA9" t="n">
        <v>179.03002816386</v>
      </c>
      <c r="AB9" t="n">
        <v>244.9567827810938</v>
      </c>
      <c r="AC9" t="n">
        <v>221.5784512315412</v>
      </c>
      <c r="AD9" t="n">
        <v>179030.02816386</v>
      </c>
      <c r="AE9" t="n">
        <v>244956.7827810938</v>
      </c>
      <c r="AF9" t="n">
        <v>6.549310266130316e-06</v>
      </c>
      <c r="AG9" t="n">
        <v>5.925925925925926</v>
      </c>
      <c r="AH9" t="n">
        <v>221578.4512315412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4.9138</v>
      </c>
      <c r="E10" t="n">
        <v>20.35</v>
      </c>
      <c r="F10" t="n">
        <v>18.06</v>
      </c>
      <c r="G10" t="n">
        <v>37.36</v>
      </c>
      <c r="H10" t="n">
        <v>0.71</v>
      </c>
      <c r="I10" t="n">
        <v>29</v>
      </c>
      <c r="J10" t="n">
        <v>73.88</v>
      </c>
      <c r="K10" t="n">
        <v>32.27</v>
      </c>
      <c r="L10" t="n">
        <v>3</v>
      </c>
      <c r="M10" t="n">
        <v>27</v>
      </c>
      <c r="N10" t="n">
        <v>8.609999999999999</v>
      </c>
      <c r="O10" t="n">
        <v>9346.23</v>
      </c>
      <c r="P10" t="n">
        <v>115.85</v>
      </c>
      <c r="Q10" t="n">
        <v>444.56</v>
      </c>
      <c r="R10" t="n">
        <v>85.90000000000001</v>
      </c>
      <c r="S10" t="n">
        <v>48.21</v>
      </c>
      <c r="T10" t="n">
        <v>12810.53</v>
      </c>
      <c r="U10" t="n">
        <v>0.5600000000000001</v>
      </c>
      <c r="V10" t="n">
        <v>0.76</v>
      </c>
      <c r="W10" t="n">
        <v>0.21</v>
      </c>
      <c r="X10" t="n">
        <v>0.78</v>
      </c>
      <c r="Y10" t="n">
        <v>1</v>
      </c>
      <c r="Z10" t="n">
        <v>10</v>
      </c>
      <c r="AA10" t="n">
        <v>177.3464800050335</v>
      </c>
      <c r="AB10" t="n">
        <v>242.6532779172857</v>
      </c>
      <c r="AC10" t="n">
        <v>219.4947896389448</v>
      </c>
      <c r="AD10" t="n">
        <v>177346.4800050335</v>
      </c>
      <c r="AE10" t="n">
        <v>242653.2779172857</v>
      </c>
      <c r="AF10" t="n">
        <v>6.592105693625669e-06</v>
      </c>
      <c r="AG10" t="n">
        <v>5.888310185185186</v>
      </c>
      <c r="AH10" t="n">
        <v>219494.7896389448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4.9458</v>
      </c>
      <c r="E11" t="n">
        <v>20.22</v>
      </c>
      <c r="F11" t="n">
        <v>17.96</v>
      </c>
      <c r="G11" t="n">
        <v>39.9</v>
      </c>
      <c r="H11" t="n">
        <v>0.77</v>
      </c>
      <c r="I11" t="n">
        <v>27</v>
      </c>
      <c r="J11" t="n">
        <v>74.18000000000001</v>
      </c>
      <c r="K11" t="n">
        <v>32.27</v>
      </c>
      <c r="L11" t="n">
        <v>3.25</v>
      </c>
      <c r="M11" t="n">
        <v>25</v>
      </c>
      <c r="N11" t="n">
        <v>8.66</v>
      </c>
      <c r="O11" t="n">
        <v>9382.780000000001</v>
      </c>
      <c r="P11" t="n">
        <v>113.8</v>
      </c>
      <c r="Q11" t="n">
        <v>444.56</v>
      </c>
      <c r="R11" t="n">
        <v>83.04000000000001</v>
      </c>
      <c r="S11" t="n">
        <v>48.21</v>
      </c>
      <c r="T11" t="n">
        <v>11391.61</v>
      </c>
      <c r="U11" t="n">
        <v>0.58</v>
      </c>
      <c r="V11" t="n">
        <v>0.76</v>
      </c>
      <c r="W11" t="n">
        <v>0.19</v>
      </c>
      <c r="X11" t="n">
        <v>0.68</v>
      </c>
      <c r="Y11" t="n">
        <v>1</v>
      </c>
      <c r="Z11" t="n">
        <v>10</v>
      </c>
      <c r="AA11" t="n">
        <v>175.6642216693033</v>
      </c>
      <c r="AB11" t="n">
        <v>240.3515378463409</v>
      </c>
      <c r="AC11" t="n">
        <v>217.4127244098578</v>
      </c>
      <c r="AD11" t="n">
        <v>175664.2216693033</v>
      </c>
      <c r="AE11" t="n">
        <v>240351.5378463409</v>
      </c>
      <c r="AF11" t="n">
        <v>6.635035276066147e-06</v>
      </c>
      <c r="AG11" t="n">
        <v>5.850694444444444</v>
      </c>
      <c r="AH11" t="n">
        <v>217412.7244098578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4.9631</v>
      </c>
      <c r="E12" t="n">
        <v>20.15</v>
      </c>
      <c r="F12" t="n">
        <v>17.93</v>
      </c>
      <c r="G12" t="n">
        <v>44.83</v>
      </c>
      <c r="H12" t="n">
        <v>0.82</v>
      </c>
      <c r="I12" t="n">
        <v>24</v>
      </c>
      <c r="J12" t="n">
        <v>74.48</v>
      </c>
      <c r="K12" t="n">
        <v>32.27</v>
      </c>
      <c r="L12" t="n">
        <v>3.5</v>
      </c>
      <c r="M12" t="n">
        <v>22</v>
      </c>
      <c r="N12" t="n">
        <v>8.710000000000001</v>
      </c>
      <c r="O12" t="n">
        <v>9419.35</v>
      </c>
      <c r="P12" t="n">
        <v>112.06</v>
      </c>
      <c r="Q12" t="n">
        <v>444.56</v>
      </c>
      <c r="R12" t="n">
        <v>82.03</v>
      </c>
      <c r="S12" t="n">
        <v>48.21</v>
      </c>
      <c r="T12" t="n">
        <v>10901.61</v>
      </c>
      <c r="U12" t="n">
        <v>0.59</v>
      </c>
      <c r="V12" t="n">
        <v>0.76</v>
      </c>
      <c r="W12" t="n">
        <v>0.2</v>
      </c>
      <c r="X12" t="n">
        <v>0.65</v>
      </c>
      <c r="Y12" t="n">
        <v>1</v>
      </c>
      <c r="Z12" t="n">
        <v>10</v>
      </c>
      <c r="AA12" t="n">
        <v>174.49017856385</v>
      </c>
      <c r="AB12" t="n">
        <v>238.7451602743342</v>
      </c>
      <c r="AC12" t="n">
        <v>215.9596572587578</v>
      </c>
      <c r="AD12" t="n">
        <v>174490.1785638499</v>
      </c>
      <c r="AE12" t="n">
        <v>238745.1602743342</v>
      </c>
      <c r="AF12" t="n">
        <v>6.65824408157303e-06</v>
      </c>
      <c r="AG12" t="n">
        <v>5.830439814814814</v>
      </c>
      <c r="AH12" t="n">
        <v>215959.6572587578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4.9702</v>
      </c>
      <c r="E13" t="n">
        <v>20.12</v>
      </c>
      <c r="F13" t="n">
        <v>17.92</v>
      </c>
      <c r="G13" t="n">
        <v>46.74</v>
      </c>
      <c r="H13" t="n">
        <v>0.88</v>
      </c>
      <c r="I13" t="n">
        <v>23</v>
      </c>
      <c r="J13" t="n">
        <v>74.77</v>
      </c>
      <c r="K13" t="n">
        <v>32.27</v>
      </c>
      <c r="L13" t="n">
        <v>3.75</v>
      </c>
      <c r="M13" t="n">
        <v>21</v>
      </c>
      <c r="N13" t="n">
        <v>8.75</v>
      </c>
      <c r="O13" t="n">
        <v>9455.940000000001</v>
      </c>
      <c r="P13" t="n">
        <v>110.69</v>
      </c>
      <c r="Q13" t="n">
        <v>444.61</v>
      </c>
      <c r="R13" t="n">
        <v>81.56</v>
      </c>
      <c r="S13" t="n">
        <v>48.21</v>
      </c>
      <c r="T13" t="n">
        <v>10671.59</v>
      </c>
      <c r="U13" t="n">
        <v>0.59</v>
      </c>
      <c r="V13" t="n">
        <v>0.76</v>
      </c>
      <c r="W13" t="n">
        <v>0.2</v>
      </c>
      <c r="X13" t="n">
        <v>0.64</v>
      </c>
      <c r="Y13" t="n">
        <v>1</v>
      </c>
      <c r="Z13" t="n">
        <v>10</v>
      </c>
      <c r="AA13" t="n">
        <v>173.6948186966715</v>
      </c>
      <c r="AB13" t="n">
        <v>237.6569138152603</v>
      </c>
      <c r="AC13" t="n">
        <v>214.9752715143741</v>
      </c>
      <c r="AD13" t="n">
        <v>173694.8186966715</v>
      </c>
      <c r="AE13" t="n">
        <v>237656.9138152603</v>
      </c>
      <c r="AF13" t="n">
        <v>6.667769082677011e-06</v>
      </c>
      <c r="AG13" t="n">
        <v>5.82175925925926</v>
      </c>
      <c r="AH13" t="n">
        <v>214975.2715143741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4.9975</v>
      </c>
      <c r="E14" t="n">
        <v>20.01</v>
      </c>
      <c r="F14" t="n">
        <v>17.84</v>
      </c>
      <c r="G14" t="n">
        <v>50.97</v>
      </c>
      <c r="H14" t="n">
        <v>0.93</v>
      </c>
      <c r="I14" t="n">
        <v>21</v>
      </c>
      <c r="J14" t="n">
        <v>75.06999999999999</v>
      </c>
      <c r="K14" t="n">
        <v>32.27</v>
      </c>
      <c r="L14" t="n">
        <v>4</v>
      </c>
      <c r="M14" t="n">
        <v>19</v>
      </c>
      <c r="N14" t="n">
        <v>8.800000000000001</v>
      </c>
      <c r="O14" t="n">
        <v>9492.549999999999</v>
      </c>
      <c r="P14" t="n">
        <v>108.92</v>
      </c>
      <c r="Q14" t="n">
        <v>444.55</v>
      </c>
      <c r="R14" t="n">
        <v>78.87</v>
      </c>
      <c r="S14" t="n">
        <v>48.21</v>
      </c>
      <c r="T14" t="n">
        <v>9337.440000000001</v>
      </c>
      <c r="U14" t="n">
        <v>0.61</v>
      </c>
      <c r="V14" t="n">
        <v>0.76</v>
      </c>
      <c r="W14" t="n">
        <v>0.2</v>
      </c>
      <c r="X14" t="n">
        <v>0.5600000000000001</v>
      </c>
      <c r="Y14" t="n">
        <v>1</v>
      </c>
      <c r="Z14" t="n">
        <v>10</v>
      </c>
      <c r="AA14" t="n">
        <v>172.2917374080034</v>
      </c>
      <c r="AB14" t="n">
        <v>235.7371560965277</v>
      </c>
      <c r="AC14" t="n">
        <v>213.2387327779198</v>
      </c>
      <c r="AD14" t="n">
        <v>172291.7374080034</v>
      </c>
      <c r="AE14" t="n">
        <v>235737.1560965277</v>
      </c>
      <c r="AF14" t="n">
        <v>6.704393382696543e-06</v>
      </c>
      <c r="AG14" t="n">
        <v>5.789930555555556</v>
      </c>
      <c r="AH14" t="n">
        <v>213238.7327779198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5.023</v>
      </c>
      <c r="E15" t="n">
        <v>19.91</v>
      </c>
      <c r="F15" t="n">
        <v>17.77</v>
      </c>
      <c r="G15" t="n">
        <v>56.11</v>
      </c>
      <c r="H15" t="n">
        <v>0.99</v>
      </c>
      <c r="I15" t="n">
        <v>19</v>
      </c>
      <c r="J15" t="n">
        <v>75.37</v>
      </c>
      <c r="K15" t="n">
        <v>32.27</v>
      </c>
      <c r="L15" t="n">
        <v>4.25</v>
      </c>
      <c r="M15" t="n">
        <v>17</v>
      </c>
      <c r="N15" t="n">
        <v>8.85</v>
      </c>
      <c r="O15" t="n">
        <v>9529.18</v>
      </c>
      <c r="P15" t="n">
        <v>106.85</v>
      </c>
      <c r="Q15" t="n">
        <v>444.55</v>
      </c>
      <c r="R15" t="n">
        <v>76.56999999999999</v>
      </c>
      <c r="S15" t="n">
        <v>48.21</v>
      </c>
      <c r="T15" t="n">
        <v>8195.110000000001</v>
      </c>
      <c r="U15" t="n">
        <v>0.63</v>
      </c>
      <c r="V15" t="n">
        <v>0.77</v>
      </c>
      <c r="W15" t="n">
        <v>0.2</v>
      </c>
      <c r="X15" t="n">
        <v>0.49</v>
      </c>
      <c r="Y15" t="n">
        <v>1</v>
      </c>
      <c r="Z15" t="n">
        <v>10</v>
      </c>
      <c r="AA15" t="n">
        <v>170.8009394884757</v>
      </c>
      <c r="AB15" t="n">
        <v>233.6973806136686</v>
      </c>
      <c r="AC15" t="n">
        <v>211.3936306043013</v>
      </c>
      <c r="AD15" t="n">
        <v>170800.9394884757</v>
      </c>
      <c r="AE15" t="n">
        <v>233697.3806136686</v>
      </c>
      <c r="AF15" t="n">
        <v>6.738602893703799e-06</v>
      </c>
      <c r="AG15" t="n">
        <v>5.76099537037037</v>
      </c>
      <c r="AH15" t="n">
        <v>211393.6306043013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5.034</v>
      </c>
      <c r="E16" t="n">
        <v>19.86</v>
      </c>
      <c r="F16" t="n">
        <v>17.74</v>
      </c>
      <c r="G16" t="n">
        <v>59.14</v>
      </c>
      <c r="H16" t="n">
        <v>1.04</v>
      </c>
      <c r="I16" t="n">
        <v>18</v>
      </c>
      <c r="J16" t="n">
        <v>75.66</v>
      </c>
      <c r="K16" t="n">
        <v>32.27</v>
      </c>
      <c r="L16" t="n">
        <v>4.5</v>
      </c>
      <c r="M16" t="n">
        <v>14</v>
      </c>
      <c r="N16" t="n">
        <v>8.890000000000001</v>
      </c>
      <c r="O16" t="n">
        <v>9565.83</v>
      </c>
      <c r="P16" t="n">
        <v>104.79</v>
      </c>
      <c r="Q16" t="n">
        <v>444.56</v>
      </c>
      <c r="R16" t="n">
        <v>75.92</v>
      </c>
      <c r="S16" t="n">
        <v>48.21</v>
      </c>
      <c r="T16" t="n">
        <v>7877.29</v>
      </c>
      <c r="U16" t="n">
        <v>0.63</v>
      </c>
      <c r="V16" t="n">
        <v>0.77</v>
      </c>
      <c r="W16" t="n">
        <v>0.18</v>
      </c>
      <c r="X16" t="n">
        <v>0.46</v>
      </c>
      <c r="Y16" t="n">
        <v>1</v>
      </c>
      <c r="Z16" t="n">
        <v>10</v>
      </c>
      <c r="AA16" t="n">
        <v>169.6020601650557</v>
      </c>
      <c r="AB16" t="n">
        <v>232.0570210325433</v>
      </c>
      <c r="AC16" t="n">
        <v>209.9098246393389</v>
      </c>
      <c r="AD16" t="n">
        <v>169602.0601650557</v>
      </c>
      <c r="AE16" t="n">
        <v>232057.0210325433</v>
      </c>
      <c r="AF16" t="n">
        <v>6.753359937667714e-06</v>
      </c>
      <c r="AG16" t="n">
        <v>5.746527777777778</v>
      </c>
      <c r="AH16" t="n">
        <v>209909.8246393389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5.0359</v>
      </c>
      <c r="E17" t="n">
        <v>19.86</v>
      </c>
      <c r="F17" t="n">
        <v>17.75</v>
      </c>
      <c r="G17" t="n">
        <v>62.64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9</v>
      </c>
      <c r="N17" t="n">
        <v>8.94</v>
      </c>
      <c r="O17" t="n">
        <v>9602.5</v>
      </c>
      <c r="P17" t="n">
        <v>103.95</v>
      </c>
      <c r="Q17" t="n">
        <v>444.55</v>
      </c>
      <c r="R17" t="n">
        <v>75.81</v>
      </c>
      <c r="S17" t="n">
        <v>48.21</v>
      </c>
      <c r="T17" t="n">
        <v>7823.91</v>
      </c>
      <c r="U17" t="n">
        <v>0.64</v>
      </c>
      <c r="V17" t="n">
        <v>0.77</v>
      </c>
      <c r="W17" t="n">
        <v>0.2</v>
      </c>
      <c r="X17" t="n">
        <v>0.47</v>
      </c>
      <c r="Y17" t="n">
        <v>1</v>
      </c>
      <c r="Z17" t="n">
        <v>10</v>
      </c>
      <c r="AA17" t="n">
        <v>169.1842630887182</v>
      </c>
      <c r="AB17" t="n">
        <v>231.4853726407924</v>
      </c>
      <c r="AC17" t="n">
        <v>209.392733567783</v>
      </c>
      <c r="AD17" t="n">
        <v>169184.2630887182</v>
      </c>
      <c r="AE17" t="n">
        <v>231485.3726407924</v>
      </c>
      <c r="AF17" t="n">
        <v>6.755908881625117e-06</v>
      </c>
      <c r="AG17" t="n">
        <v>5.746527777777778</v>
      </c>
      <c r="AH17" t="n">
        <v>209392.733567783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5.0364</v>
      </c>
      <c r="E18" t="n">
        <v>19.86</v>
      </c>
      <c r="F18" t="n">
        <v>17.75</v>
      </c>
      <c r="G18" t="n">
        <v>62.64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6</v>
      </c>
      <c r="N18" t="n">
        <v>8.99</v>
      </c>
      <c r="O18" t="n">
        <v>9639.200000000001</v>
      </c>
      <c r="P18" t="n">
        <v>103.36</v>
      </c>
      <c r="Q18" t="n">
        <v>444.55</v>
      </c>
      <c r="R18" t="n">
        <v>75.70999999999999</v>
      </c>
      <c r="S18" t="n">
        <v>48.21</v>
      </c>
      <c r="T18" t="n">
        <v>7774.1</v>
      </c>
      <c r="U18" t="n">
        <v>0.64</v>
      </c>
      <c r="V18" t="n">
        <v>0.77</v>
      </c>
      <c r="W18" t="n">
        <v>0.2</v>
      </c>
      <c r="X18" t="n">
        <v>0.47</v>
      </c>
      <c r="Y18" t="n">
        <v>1</v>
      </c>
      <c r="Z18" t="n">
        <v>10</v>
      </c>
      <c r="AA18" t="n">
        <v>168.893497110667</v>
      </c>
      <c r="AB18" t="n">
        <v>231.0875338019333</v>
      </c>
      <c r="AC18" t="n">
        <v>209.0328639093342</v>
      </c>
      <c r="AD18" t="n">
        <v>168893.497110667</v>
      </c>
      <c r="AE18" t="n">
        <v>231087.5338019333</v>
      </c>
      <c r="AF18" t="n">
        <v>6.75657965635075e-06</v>
      </c>
      <c r="AG18" t="n">
        <v>5.746527777777778</v>
      </c>
      <c r="AH18" t="n">
        <v>209032.8639093342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5.0545</v>
      </c>
      <c r="E19" t="n">
        <v>19.78</v>
      </c>
      <c r="F19" t="n">
        <v>17.69</v>
      </c>
      <c r="G19" t="n">
        <v>66.34</v>
      </c>
      <c r="H19" t="n">
        <v>1.2</v>
      </c>
      <c r="I19" t="n">
        <v>16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102.7</v>
      </c>
      <c r="Q19" t="n">
        <v>444.59</v>
      </c>
      <c r="R19" t="n">
        <v>73.61</v>
      </c>
      <c r="S19" t="n">
        <v>48.21</v>
      </c>
      <c r="T19" t="n">
        <v>6729.26</v>
      </c>
      <c r="U19" t="n">
        <v>0.65</v>
      </c>
      <c r="V19" t="n">
        <v>0.77</v>
      </c>
      <c r="W19" t="n">
        <v>0.2</v>
      </c>
      <c r="X19" t="n">
        <v>0.41</v>
      </c>
      <c r="Y19" t="n">
        <v>1</v>
      </c>
      <c r="Z19" t="n">
        <v>10</v>
      </c>
      <c r="AA19" t="n">
        <v>168.2269314431482</v>
      </c>
      <c r="AB19" t="n">
        <v>230.1755092488327</v>
      </c>
      <c r="AC19" t="n">
        <v>208.2078816995467</v>
      </c>
      <c r="AD19" t="n">
        <v>168226.9314431482</v>
      </c>
      <c r="AE19" t="n">
        <v>230175.5092488327</v>
      </c>
      <c r="AF19" t="n">
        <v>6.780861701418646e-06</v>
      </c>
      <c r="AG19" t="n">
        <v>5.72337962962963</v>
      </c>
      <c r="AH19" t="n">
        <v>208207.8816995467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5.0475</v>
      </c>
      <c r="E20" t="n">
        <v>19.81</v>
      </c>
      <c r="F20" t="n">
        <v>17.72</v>
      </c>
      <c r="G20" t="n">
        <v>66.45</v>
      </c>
      <c r="H20" t="n">
        <v>1.25</v>
      </c>
      <c r="I20" t="n">
        <v>16</v>
      </c>
      <c r="J20" t="n">
        <v>76.84999999999999</v>
      </c>
      <c r="K20" t="n">
        <v>32.27</v>
      </c>
      <c r="L20" t="n">
        <v>5.5</v>
      </c>
      <c r="M20" t="n">
        <v>2</v>
      </c>
      <c r="N20" t="n">
        <v>9.08</v>
      </c>
      <c r="O20" t="n">
        <v>9712.65</v>
      </c>
      <c r="P20" t="n">
        <v>102.94</v>
      </c>
      <c r="Q20" t="n">
        <v>444.58</v>
      </c>
      <c r="R20" t="n">
        <v>74.59</v>
      </c>
      <c r="S20" t="n">
        <v>48.21</v>
      </c>
      <c r="T20" t="n">
        <v>7221.11</v>
      </c>
      <c r="U20" t="n">
        <v>0.65</v>
      </c>
      <c r="V20" t="n">
        <v>0.77</v>
      </c>
      <c r="W20" t="n">
        <v>0.2</v>
      </c>
      <c r="X20" t="n">
        <v>0.44</v>
      </c>
      <c r="Y20" t="n">
        <v>1</v>
      </c>
      <c r="Z20" t="n">
        <v>10</v>
      </c>
      <c r="AA20" t="n">
        <v>168.4863556151285</v>
      </c>
      <c r="AB20" t="n">
        <v>230.5304648459228</v>
      </c>
      <c r="AC20" t="n">
        <v>208.5289608326339</v>
      </c>
      <c r="AD20" t="n">
        <v>168486.3556151285</v>
      </c>
      <c r="AE20" t="n">
        <v>230530.4648459228</v>
      </c>
      <c r="AF20" t="n">
        <v>6.771470855259791e-06</v>
      </c>
      <c r="AG20" t="n">
        <v>5.732060185185184</v>
      </c>
      <c r="AH20" t="n">
        <v>208528.960832634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5.0452</v>
      </c>
      <c r="E21" t="n">
        <v>19.82</v>
      </c>
      <c r="F21" t="n">
        <v>17.73</v>
      </c>
      <c r="G21" t="n">
        <v>66.48</v>
      </c>
      <c r="H21" t="n">
        <v>1.3</v>
      </c>
      <c r="I21" t="n">
        <v>16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103.35</v>
      </c>
      <c r="Q21" t="n">
        <v>444.58</v>
      </c>
      <c r="R21" t="n">
        <v>74.73</v>
      </c>
      <c r="S21" t="n">
        <v>48.21</v>
      </c>
      <c r="T21" t="n">
        <v>7289.71</v>
      </c>
      <c r="U21" t="n">
        <v>0.65</v>
      </c>
      <c r="V21" t="n">
        <v>0.77</v>
      </c>
      <c r="W21" t="n">
        <v>0.21</v>
      </c>
      <c r="X21" t="n">
        <v>0.45</v>
      </c>
      <c r="Y21" t="n">
        <v>1</v>
      </c>
      <c r="Z21" t="n">
        <v>10</v>
      </c>
      <c r="AA21" t="n">
        <v>168.7307006544297</v>
      </c>
      <c r="AB21" t="n">
        <v>230.8647885084368</v>
      </c>
      <c r="AC21" t="n">
        <v>208.8313771140239</v>
      </c>
      <c r="AD21" t="n">
        <v>168730.7006544297</v>
      </c>
      <c r="AE21" t="n">
        <v>230864.7885084368</v>
      </c>
      <c r="AF21" t="n">
        <v>6.768385291521882e-06</v>
      </c>
      <c r="AG21" t="n">
        <v>5.734953703703703</v>
      </c>
      <c r="AH21" t="n">
        <v>208831.3771140239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18.91</v>
      </c>
      <c r="G2" t="n">
        <v>18.9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81.47</v>
      </c>
      <c r="Q2" t="n">
        <v>444.57</v>
      </c>
      <c r="R2" t="n">
        <v>113.46</v>
      </c>
      <c r="S2" t="n">
        <v>48.21</v>
      </c>
      <c r="T2" t="n">
        <v>26437.41</v>
      </c>
      <c r="U2" t="n">
        <v>0.42</v>
      </c>
      <c r="V2" t="n">
        <v>0.72</v>
      </c>
      <c r="W2" t="n">
        <v>0.26</v>
      </c>
      <c r="X2" t="n">
        <v>1.63</v>
      </c>
      <c r="Y2" t="n">
        <v>1</v>
      </c>
      <c r="Z2" t="n">
        <v>10</v>
      </c>
      <c r="AA2" t="n">
        <v>160.4911430173563</v>
      </c>
      <c r="AB2" t="n">
        <v>219.5910622457704</v>
      </c>
      <c r="AC2" t="n">
        <v>198.6335994630887</v>
      </c>
      <c r="AD2" t="n">
        <v>160491.1430173563</v>
      </c>
      <c r="AE2" t="n">
        <v>219591.0622457704</v>
      </c>
      <c r="AF2" t="n">
        <v>7.406864761494109e-06</v>
      </c>
      <c r="AG2" t="n">
        <v>6.154513888888889</v>
      </c>
      <c r="AH2" t="n">
        <v>198633.5994630887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4.8012</v>
      </c>
      <c r="E3" t="n">
        <v>20.83</v>
      </c>
      <c r="F3" t="n">
        <v>18.62</v>
      </c>
      <c r="G3" t="n">
        <v>24.29</v>
      </c>
      <c r="H3" t="n">
        <v>0.53</v>
      </c>
      <c r="I3" t="n">
        <v>46</v>
      </c>
      <c r="J3" t="n">
        <v>40.06</v>
      </c>
      <c r="K3" t="n">
        <v>19.54</v>
      </c>
      <c r="L3" t="n">
        <v>1.25</v>
      </c>
      <c r="M3" t="n">
        <v>44</v>
      </c>
      <c r="N3" t="n">
        <v>4.26</v>
      </c>
      <c r="O3" t="n">
        <v>5174.29</v>
      </c>
      <c r="P3" t="n">
        <v>77.61</v>
      </c>
      <c r="Q3" t="n">
        <v>444.59</v>
      </c>
      <c r="R3" t="n">
        <v>104.74</v>
      </c>
      <c r="S3" t="n">
        <v>48.21</v>
      </c>
      <c r="T3" t="n">
        <v>22145.73</v>
      </c>
      <c r="U3" t="n">
        <v>0.46</v>
      </c>
      <c r="V3" t="n">
        <v>0.73</v>
      </c>
      <c r="W3" t="n">
        <v>0.23</v>
      </c>
      <c r="X3" t="n">
        <v>1.34</v>
      </c>
      <c r="Y3" t="n">
        <v>1</v>
      </c>
      <c r="Z3" t="n">
        <v>10</v>
      </c>
      <c r="AA3" t="n">
        <v>156.9062970265546</v>
      </c>
      <c r="AB3" t="n">
        <v>214.6861178089147</v>
      </c>
      <c r="AC3" t="n">
        <v>194.1967760391522</v>
      </c>
      <c r="AD3" t="n">
        <v>156906.2970265546</v>
      </c>
      <c r="AE3" t="n">
        <v>214686.1178089147</v>
      </c>
      <c r="AF3" t="n">
        <v>7.564095608305082e-06</v>
      </c>
      <c r="AG3" t="n">
        <v>6.027199074074074</v>
      </c>
      <c r="AH3" t="n">
        <v>194196.7760391521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4.8944</v>
      </c>
      <c r="E4" t="n">
        <v>20.43</v>
      </c>
      <c r="F4" t="n">
        <v>18.32</v>
      </c>
      <c r="G4" t="n">
        <v>29.71</v>
      </c>
      <c r="H4" t="n">
        <v>0.64</v>
      </c>
      <c r="I4" t="n">
        <v>37</v>
      </c>
      <c r="J4" t="n">
        <v>40.34</v>
      </c>
      <c r="K4" t="n">
        <v>19.54</v>
      </c>
      <c r="L4" t="n">
        <v>1.5</v>
      </c>
      <c r="M4" t="n">
        <v>31</v>
      </c>
      <c r="N4" t="n">
        <v>4.29</v>
      </c>
      <c r="O4" t="n">
        <v>5208.6</v>
      </c>
      <c r="P4" t="n">
        <v>73.53</v>
      </c>
      <c r="Q4" t="n">
        <v>444.62</v>
      </c>
      <c r="R4" t="n">
        <v>94.56</v>
      </c>
      <c r="S4" t="n">
        <v>48.21</v>
      </c>
      <c r="T4" t="n">
        <v>17097.69</v>
      </c>
      <c r="U4" t="n">
        <v>0.51</v>
      </c>
      <c r="V4" t="n">
        <v>0.74</v>
      </c>
      <c r="W4" t="n">
        <v>0.23</v>
      </c>
      <c r="X4" t="n">
        <v>1.04</v>
      </c>
      <c r="Y4" t="n">
        <v>1</v>
      </c>
      <c r="Z4" t="n">
        <v>10</v>
      </c>
      <c r="AA4" t="n">
        <v>143.9115469163964</v>
      </c>
      <c r="AB4" t="n">
        <v>196.906127420291</v>
      </c>
      <c r="AC4" t="n">
        <v>178.1136829788397</v>
      </c>
      <c r="AD4" t="n">
        <v>143911.5469163964</v>
      </c>
      <c r="AE4" t="n">
        <v>196906.127420291</v>
      </c>
      <c r="AF4" t="n">
        <v>7.710928423162627e-06</v>
      </c>
      <c r="AG4" t="n">
        <v>5.911458333333333</v>
      </c>
      <c r="AH4" t="n">
        <v>178113.6829788397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4.9439</v>
      </c>
      <c r="E5" t="n">
        <v>20.23</v>
      </c>
      <c r="F5" t="n">
        <v>18.17</v>
      </c>
      <c r="G5" t="n">
        <v>34.07</v>
      </c>
      <c r="H5" t="n">
        <v>0.74</v>
      </c>
      <c r="I5" t="n">
        <v>32</v>
      </c>
      <c r="J5" t="n">
        <v>40.61</v>
      </c>
      <c r="K5" t="n">
        <v>19.54</v>
      </c>
      <c r="L5" t="n">
        <v>1.75</v>
      </c>
      <c r="M5" t="n">
        <v>11</v>
      </c>
      <c r="N5" t="n">
        <v>4.32</v>
      </c>
      <c r="O5" t="n">
        <v>5242.92</v>
      </c>
      <c r="P5" t="n">
        <v>71.90000000000001</v>
      </c>
      <c r="Q5" t="n">
        <v>444.66</v>
      </c>
      <c r="R5" t="n">
        <v>88.92</v>
      </c>
      <c r="S5" t="n">
        <v>48.21</v>
      </c>
      <c r="T5" t="n">
        <v>14305.62</v>
      </c>
      <c r="U5" t="n">
        <v>0.54</v>
      </c>
      <c r="V5" t="n">
        <v>0.75</v>
      </c>
      <c r="W5" t="n">
        <v>0.24</v>
      </c>
      <c r="X5" t="n">
        <v>0.89</v>
      </c>
      <c r="Y5" t="n">
        <v>1</v>
      </c>
      <c r="Z5" t="n">
        <v>10</v>
      </c>
      <c r="AA5" t="n">
        <v>142.3881137265578</v>
      </c>
      <c r="AB5" t="n">
        <v>194.8216989208259</v>
      </c>
      <c r="AC5" t="n">
        <v>176.2281894098492</v>
      </c>
      <c r="AD5" t="n">
        <v>142388.1137265578</v>
      </c>
      <c r="AE5" t="n">
        <v>194821.6989208259</v>
      </c>
      <c r="AF5" t="n">
        <v>7.788913662813359e-06</v>
      </c>
      <c r="AG5" t="n">
        <v>5.853587962962963</v>
      </c>
      <c r="AH5" t="n">
        <v>176228.1894098492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4.9486</v>
      </c>
      <c r="E6" t="n">
        <v>20.21</v>
      </c>
      <c r="F6" t="n">
        <v>18.16</v>
      </c>
      <c r="G6" t="n">
        <v>35.16</v>
      </c>
      <c r="H6" t="n">
        <v>0.84</v>
      </c>
      <c r="I6" t="n">
        <v>31</v>
      </c>
      <c r="J6" t="n">
        <v>40.89</v>
      </c>
      <c r="K6" t="n">
        <v>19.54</v>
      </c>
      <c r="L6" t="n">
        <v>2</v>
      </c>
      <c r="M6" t="n">
        <v>2</v>
      </c>
      <c r="N6" t="n">
        <v>4.35</v>
      </c>
      <c r="O6" t="n">
        <v>5277.26</v>
      </c>
      <c r="P6" t="n">
        <v>71.45</v>
      </c>
      <c r="Q6" t="n">
        <v>444.63</v>
      </c>
      <c r="R6" t="n">
        <v>88.47</v>
      </c>
      <c r="S6" t="n">
        <v>48.21</v>
      </c>
      <c r="T6" t="n">
        <v>14086.73</v>
      </c>
      <c r="U6" t="n">
        <v>0.54</v>
      </c>
      <c r="V6" t="n">
        <v>0.75</v>
      </c>
      <c r="W6" t="n">
        <v>0.25</v>
      </c>
      <c r="X6" t="n">
        <v>0.89</v>
      </c>
      <c r="Y6" t="n">
        <v>1</v>
      </c>
      <c r="Z6" t="n">
        <v>10</v>
      </c>
      <c r="AA6" t="n">
        <v>142.1053314644006</v>
      </c>
      <c r="AB6" t="n">
        <v>194.4347837542697</v>
      </c>
      <c r="AC6" t="n">
        <v>175.8782008837501</v>
      </c>
      <c r="AD6" t="n">
        <v>142105.3314644006</v>
      </c>
      <c r="AE6" t="n">
        <v>194434.7837542697</v>
      </c>
      <c r="AF6" t="n">
        <v>7.796318321931712e-06</v>
      </c>
      <c r="AG6" t="n">
        <v>5.847800925925926</v>
      </c>
      <c r="AH6" t="n">
        <v>175878.2008837501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4.9393</v>
      </c>
      <c r="E7" t="n">
        <v>20.25</v>
      </c>
      <c r="F7" t="n">
        <v>18.2</v>
      </c>
      <c r="G7" t="n">
        <v>35.23</v>
      </c>
      <c r="H7" t="n">
        <v>0.9399999999999999</v>
      </c>
      <c r="I7" t="n">
        <v>31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71.97</v>
      </c>
      <c r="Q7" t="n">
        <v>444.63</v>
      </c>
      <c r="R7" t="n">
        <v>89.7</v>
      </c>
      <c r="S7" t="n">
        <v>48.21</v>
      </c>
      <c r="T7" t="n">
        <v>14697.92</v>
      </c>
      <c r="U7" t="n">
        <v>0.54</v>
      </c>
      <c r="V7" t="n">
        <v>0.75</v>
      </c>
      <c r="W7" t="n">
        <v>0.25</v>
      </c>
      <c r="X7" t="n">
        <v>0.93</v>
      </c>
      <c r="Y7" t="n">
        <v>1</v>
      </c>
      <c r="Z7" t="n">
        <v>10</v>
      </c>
      <c r="AA7" t="n">
        <v>142.5058683944622</v>
      </c>
      <c r="AB7" t="n">
        <v>194.9828160524219</v>
      </c>
      <c r="AC7" t="n">
        <v>176.373929748535</v>
      </c>
      <c r="AD7" t="n">
        <v>142505.8683944622</v>
      </c>
      <c r="AE7" t="n">
        <v>194982.8160524219</v>
      </c>
      <c r="AF7" t="n">
        <v>7.781666549633695e-06</v>
      </c>
      <c r="AG7" t="n">
        <v>5.859375</v>
      </c>
      <c r="AH7" t="n">
        <v>176373.929748535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3.2988</v>
      </c>
      <c r="E2" t="n">
        <v>30.31</v>
      </c>
      <c r="F2" t="n">
        <v>22.71</v>
      </c>
      <c r="G2" t="n">
        <v>7.33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256.33</v>
      </c>
      <c r="Q2" t="n">
        <v>444.65</v>
      </c>
      <c r="R2" t="n">
        <v>238.22</v>
      </c>
      <c r="S2" t="n">
        <v>48.21</v>
      </c>
      <c r="T2" t="n">
        <v>88185.81</v>
      </c>
      <c r="U2" t="n">
        <v>0.2</v>
      </c>
      <c r="V2" t="n">
        <v>0.6</v>
      </c>
      <c r="W2" t="n">
        <v>0.46</v>
      </c>
      <c r="X2" t="n">
        <v>5.43</v>
      </c>
      <c r="Y2" t="n">
        <v>1</v>
      </c>
      <c r="Z2" t="n">
        <v>10</v>
      </c>
      <c r="AA2" t="n">
        <v>419.8497216051153</v>
      </c>
      <c r="AB2" t="n">
        <v>574.4569115625872</v>
      </c>
      <c r="AC2" t="n">
        <v>519.6315501783923</v>
      </c>
      <c r="AD2" t="n">
        <v>419849.7216051153</v>
      </c>
      <c r="AE2" t="n">
        <v>574456.9115625871</v>
      </c>
      <c r="AF2" t="n">
        <v>3.546033542431581e-06</v>
      </c>
      <c r="AG2" t="n">
        <v>8.77025462962963</v>
      </c>
      <c r="AH2" t="n">
        <v>519631.5501783923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21.29</v>
      </c>
      <c r="G3" t="n">
        <v>9.19</v>
      </c>
      <c r="H3" t="n">
        <v>0.16</v>
      </c>
      <c r="I3" t="n">
        <v>139</v>
      </c>
      <c r="J3" t="n">
        <v>142.15</v>
      </c>
      <c r="K3" t="n">
        <v>47.83</v>
      </c>
      <c r="L3" t="n">
        <v>1.25</v>
      </c>
      <c r="M3" t="n">
        <v>137</v>
      </c>
      <c r="N3" t="n">
        <v>23.07</v>
      </c>
      <c r="O3" t="n">
        <v>17765.46</v>
      </c>
      <c r="P3" t="n">
        <v>239.51</v>
      </c>
      <c r="Q3" t="n">
        <v>444.61</v>
      </c>
      <c r="R3" t="n">
        <v>191.45</v>
      </c>
      <c r="S3" t="n">
        <v>48.21</v>
      </c>
      <c r="T3" t="n">
        <v>65036.63</v>
      </c>
      <c r="U3" t="n">
        <v>0.25</v>
      </c>
      <c r="V3" t="n">
        <v>0.64</v>
      </c>
      <c r="W3" t="n">
        <v>0.38</v>
      </c>
      <c r="X3" t="n">
        <v>4.01</v>
      </c>
      <c r="Y3" t="n">
        <v>1</v>
      </c>
      <c r="Z3" t="n">
        <v>10</v>
      </c>
      <c r="AA3" t="n">
        <v>369.5237728121119</v>
      </c>
      <c r="AB3" t="n">
        <v>505.5987281998347</v>
      </c>
      <c r="AC3" t="n">
        <v>457.3450951927136</v>
      </c>
      <c r="AD3" t="n">
        <v>369523.7728121119</v>
      </c>
      <c r="AE3" t="n">
        <v>505598.7281998347</v>
      </c>
      <c r="AF3" t="n">
        <v>3.904635697686575e-06</v>
      </c>
      <c r="AG3" t="n">
        <v>7.965856481481482</v>
      </c>
      <c r="AH3" t="n">
        <v>457345.0951927136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3.8634</v>
      </c>
      <c r="E4" t="n">
        <v>25.88</v>
      </c>
      <c r="F4" t="n">
        <v>20.45</v>
      </c>
      <c r="G4" t="n">
        <v>11.05</v>
      </c>
      <c r="H4" t="n">
        <v>0.19</v>
      </c>
      <c r="I4" t="n">
        <v>111</v>
      </c>
      <c r="J4" t="n">
        <v>142.49</v>
      </c>
      <c r="K4" t="n">
        <v>47.83</v>
      </c>
      <c r="L4" t="n">
        <v>1.5</v>
      </c>
      <c r="M4" t="n">
        <v>109</v>
      </c>
      <c r="N4" t="n">
        <v>23.16</v>
      </c>
      <c r="O4" t="n">
        <v>17807.56</v>
      </c>
      <c r="P4" t="n">
        <v>229.45</v>
      </c>
      <c r="Q4" t="n">
        <v>444.65</v>
      </c>
      <c r="R4" t="n">
        <v>163.93</v>
      </c>
      <c r="S4" t="n">
        <v>48.21</v>
      </c>
      <c r="T4" t="n">
        <v>51415.67</v>
      </c>
      <c r="U4" t="n">
        <v>0.29</v>
      </c>
      <c r="V4" t="n">
        <v>0.67</v>
      </c>
      <c r="W4" t="n">
        <v>0.35</v>
      </c>
      <c r="X4" t="n">
        <v>3.17</v>
      </c>
      <c r="Y4" t="n">
        <v>1</v>
      </c>
      <c r="Z4" t="n">
        <v>10</v>
      </c>
      <c r="AA4" t="n">
        <v>336.5214451435091</v>
      </c>
      <c r="AB4" t="n">
        <v>460.4434875237122</v>
      </c>
      <c r="AC4" t="n">
        <v>416.4994073109418</v>
      </c>
      <c r="AD4" t="n">
        <v>336521.4451435091</v>
      </c>
      <c r="AE4" t="n">
        <v>460443.4875237122</v>
      </c>
      <c r="AF4" t="n">
        <v>4.152948341163505e-06</v>
      </c>
      <c r="AG4" t="n">
        <v>7.488425925925926</v>
      </c>
      <c r="AH4" t="n">
        <v>416499.4073109418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4.0262</v>
      </c>
      <c r="E5" t="n">
        <v>24.84</v>
      </c>
      <c r="F5" t="n">
        <v>19.92</v>
      </c>
      <c r="G5" t="n">
        <v>12.85</v>
      </c>
      <c r="H5" t="n">
        <v>0.22</v>
      </c>
      <c r="I5" t="n">
        <v>93</v>
      </c>
      <c r="J5" t="n">
        <v>142.83</v>
      </c>
      <c r="K5" t="n">
        <v>47.83</v>
      </c>
      <c r="L5" t="n">
        <v>1.75</v>
      </c>
      <c r="M5" t="n">
        <v>91</v>
      </c>
      <c r="N5" t="n">
        <v>23.25</v>
      </c>
      <c r="O5" t="n">
        <v>17849.7</v>
      </c>
      <c r="P5" t="n">
        <v>222.87</v>
      </c>
      <c r="Q5" t="n">
        <v>444.61</v>
      </c>
      <c r="R5" t="n">
        <v>146.76</v>
      </c>
      <c r="S5" t="n">
        <v>48.21</v>
      </c>
      <c r="T5" t="n">
        <v>42919.01</v>
      </c>
      <c r="U5" t="n">
        <v>0.33</v>
      </c>
      <c r="V5" t="n">
        <v>0.68</v>
      </c>
      <c r="W5" t="n">
        <v>0.31</v>
      </c>
      <c r="X5" t="n">
        <v>2.64</v>
      </c>
      <c r="Y5" t="n">
        <v>1</v>
      </c>
      <c r="Z5" t="n">
        <v>10</v>
      </c>
      <c r="AA5" t="n">
        <v>311.9711921287764</v>
      </c>
      <c r="AB5" t="n">
        <v>426.8527482682319</v>
      </c>
      <c r="AC5" t="n">
        <v>386.1145210651059</v>
      </c>
      <c r="AD5" t="n">
        <v>311971.1921287763</v>
      </c>
      <c r="AE5" t="n">
        <v>426852.7482682319</v>
      </c>
      <c r="AF5" t="n">
        <v>4.32794963275677e-06</v>
      </c>
      <c r="AG5" t="n">
        <v>7.1875</v>
      </c>
      <c r="AH5" t="n">
        <v>386114.5210651059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4.1566</v>
      </c>
      <c r="E6" t="n">
        <v>24.06</v>
      </c>
      <c r="F6" t="n">
        <v>19.52</v>
      </c>
      <c r="G6" t="n">
        <v>14.64</v>
      </c>
      <c r="H6" t="n">
        <v>0.25</v>
      </c>
      <c r="I6" t="n">
        <v>80</v>
      </c>
      <c r="J6" t="n">
        <v>143.17</v>
      </c>
      <c r="K6" t="n">
        <v>47.83</v>
      </c>
      <c r="L6" t="n">
        <v>2</v>
      </c>
      <c r="M6" t="n">
        <v>78</v>
      </c>
      <c r="N6" t="n">
        <v>23.34</v>
      </c>
      <c r="O6" t="n">
        <v>17891.86</v>
      </c>
      <c r="P6" t="n">
        <v>217.79</v>
      </c>
      <c r="Q6" t="n">
        <v>444.59</v>
      </c>
      <c r="R6" t="n">
        <v>133.55</v>
      </c>
      <c r="S6" t="n">
        <v>48.21</v>
      </c>
      <c r="T6" t="n">
        <v>36381.2</v>
      </c>
      <c r="U6" t="n">
        <v>0.36</v>
      </c>
      <c r="V6" t="n">
        <v>0.7</v>
      </c>
      <c r="W6" t="n">
        <v>0.29</v>
      </c>
      <c r="X6" t="n">
        <v>2.24</v>
      </c>
      <c r="Y6" t="n">
        <v>1</v>
      </c>
      <c r="Z6" t="n">
        <v>10</v>
      </c>
      <c r="AA6" t="n">
        <v>302.1446342003068</v>
      </c>
      <c r="AB6" t="n">
        <v>413.4076181933602</v>
      </c>
      <c r="AC6" t="n">
        <v>373.9525753342213</v>
      </c>
      <c r="AD6" t="n">
        <v>302144.6342003068</v>
      </c>
      <c r="AE6" t="n">
        <v>413407.6181933602</v>
      </c>
      <c r="AF6" t="n">
        <v>4.46812265747275e-06</v>
      </c>
      <c r="AG6" t="n">
        <v>6.961805555555556</v>
      </c>
      <c r="AH6" t="n">
        <v>373952.5753342213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4.2583</v>
      </c>
      <c r="E7" t="n">
        <v>23.48</v>
      </c>
      <c r="F7" t="n">
        <v>19.23</v>
      </c>
      <c r="G7" t="n">
        <v>16.49</v>
      </c>
      <c r="H7" t="n">
        <v>0.28</v>
      </c>
      <c r="I7" t="n">
        <v>70</v>
      </c>
      <c r="J7" t="n">
        <v>143.51</v>
      </c>
      <c r="K7" t="n">
        <v>47.83</v>
      </c>
      <c r="L7" t="n">
        <v>2.25</v>
      </c>
      <c r="M7" t="n">
        <v>68</v>
      </c>
      <c r="N7" t="n">
        <v>23.44</v>
      </c>
      <c r="O7" t="n">
        <v>17934.06</v>
      </c>
      <c r="P7" t="n">
        <v>214.12</v>
      </c>
      <c r="Q7" t="n">
        <v>444.66</v>
      </c>
      <c r="R7" t="n">
        <v>124.27</v>
      </c>
      <c r="S7" t="n">
        <v>48.21</v>
      </c>
      <c r="T7" t="n">
        <v>31791.37</v>
      </c>
      <c r="U7" t="n">
        <v>0.39</v>
      </c>
      <c r="V7" t="n">
        <v>0.71</v>
      </c>
      <c r="W7" t="n">
        <v>0.27</v>
      </c>
      <c r="X7" t="n">
        <v>1.95</v>
      </c>
      <c r="Y7" t="n">
        <v>1</v>
      </c>
      <c r="Z7" t="n">
        <v>10</v>
      </c>
      <c r="AA7" t="n">
        <v>295.2414262512812</v>
      </c>
      <c r="AB7" t="n">
        <v>403.9623445294624</v>
      </c>
      <c r="AC7" t="n">
        <v>365.4087453322812</v>
      </c>
      <c r="AD7" t="n">
        <v>295241.4262512812</v>
      </c>
      <c r="AE7" t="n">
        <v>403962.3445294624</v>
      </c>
      <c r="AF7" t="n">
        <v>4.577444717393113e-06</v>
      </c>
      <c r="AG7" t="n">
        <v>6.793981481481482</v>
      </c>
      <c r="AH7" t="n">
        <v>365408.7453322812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4.349</v>
      </c>
      <c r="E8" t="n">
        <v>22.99</v>
      </c>
      <c r="F8" t="n">
        <v>18.97</v>
      </c>
      <c r="G8" t="n">
        <v>18.36</v>
      </c>
      <c r="H8" t="n">
        <v>0.31</v>
      </c>
      <c r="I8" t="n">
        <v>62</v>
      </c>
      <c r="J8" t="n">
        <v>143.86</v>
      </c>
      <c r="K8" t="n">
        <v>47.83</v>
      </c>
      <c r="L8" t="n">
        <v>2.5</v>
      </c>
      <c r="M8" t="n">
        <v>60</v>
      </c>
      <c r="N8" t="n">
        <v>23.53</v>
      </c>
      <c r="O8" t="n">
        <v>17976.29</v>
      </c>
      <c r="P8" t="n">
        <v>210.51</v>
      </c>
      <c r="Q8" t="n">
        <v>444.59</v>
      </c>
      <c r="R8" t="n">
        <v>115.76</v>
      </c>
      <c r="S8" t="n">
        <v>48.21</v>
      </c>
      <c r="T8" t="n">
        <v>27574.94</v>
      </c>
      <c r="U8" t="n">
        <v>0.42</v>
      </c>
      <c r="V8" t="n">
        <v>0.72</v>
      </c>
      <c r="W8" t="n">
        <v>0.26</v>
      </c>
      <c r="X8" t="n">
        <v>1.7</v>
      </c>
      <c r="Y8" t="n">
        <v>1</v>
      </c>
      <c r="Z8" t="n">
        <v>10</v>
      </c>
      <c r="AA8" t="n">
        <v>289.1667275699003</v>
      </c>
      <c r="AB8" t="n">
        <v>395.6506737968056</v>
      </c>
      <c r="AC8" t="n">
        <v>357.8903287888459</v>
      </c>
      <c r="AD8" t="n">
        <v>289166.7275699003</v>
      </c>
      <c r="AE8" t="n">
        <v>395650.6737968056</v>
      </c>
      <c r="AF8" t="n">
        <v>4.674942365719336e-06</v>
      </c>
      <c r="AG8" t="n">
        <v>6.652199074074074</v>
      </c>
      <c r="AH8" t="n">
        <v>357890.3287888459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4.4506</v>
      </c>
      <c r="E9" t="n">
        <v>22.47</v>
      </c>
      <c r="F9" t="n">
        <v>18.65</v>
      </c>
      <c r="G9" t="n">
        <v>20.35</v>
      </c>
      <c r="H9" t="n">
        <v>0.34</v>
      </c>
      <c r="I9" t="n">
        <v>55</v>
      </c>
      <c r="J9" t="n">
        <v>144.2</v>
      </c>
      <c r="K9" t="n">
        <v>47.83</v>
      </c>
      <c r="L9" t="n">
        <v>2.75</v>
      </c>
      <c r="M9" t="n">
        <v>53</v>
      </c>
      <c r="N9" t="n">
        <v>23.62</v>
      </c>
      <c r="O9" t="n">
        <v>18018.55</v>
      </c>
      <c r="P9" t="n">
        <v>206.44</v>
      </c>
      <c r="Q9" t="n">
        <v>444.58</v>
      </c>
      <c r="R9" t="n">
        <v>104.55</v>
      </c>
      <c r="S9" t="n">
        <v>48.21</v>
      </c>
      <c r="T9" t="n">
        <v>22003.74</v>
      </c>
      <c r="U9" t="n">
        <v>0.46</v>
      </c>
      <c r="V9" t="n">
        <v>0.73</v>
      </c>
      <c r="W9" t="n">
        <v>0.26</v>
      </c>
      <c r="X9" t="n">
        <v>1.37</v>
      </c>
      <c r="Y9" t="n">
        <v>1</v>
      </c>
      <c r="Z9" t="n">
        <v>10</v>
      </c>
      <c r="AA9" t="n">
        <v>271.2249863577043</v>
      </c>
      <c r="AB9" t="n">
        <v>371.1019919365204</v>
      </c>
      <c r="AC9" t="n">
        <v>335.684538671015</v>
      </c>
      <c r="AD9" t="n">
        <v>271224.9863577043</v>
      </c>
      <c r="AE9" t="n">
        <v>371101.9919365204</v>
      </c>
      <c r="AF9" t="n">
        <v>4.784156930988842e-06</v>
      </c>
      <c r="AG9" t="n">
        <v>6.501736111111111</v>
      </c>
      <c r="AH9" t="n">
        <v>335684.5386710151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4.4317</v>
      </c>
      <c r="E10" t="n">
        <v>22.56</v>
      </c>
      <c r="F10" t="n">
        <v>18.86</v>
      </c>
      <c r="G10" t="n">
        <v>22.19</v>
      </c>
      <c r="H10" t="n">
        <v>0.37</v>
      </c>
      <c r="I10" t="n">
        <v>51</v>
      </c>
      <c r="J10" t="n">
        <v>144.54</v>
      </c>
      <c r="K10" t="n">
        <v>47.83</v>
      </c>
      <c r="L10" t="n">
        <v>3</v>
      </c>
      <c r="M10" t="n">
        <v>49</v>
      </c>
      <c r="N10" t="n">
        <v>23.71</v>
      </c>
      <c r="O10" t="n">
        <v>18060.85</v>
      </c>
      <c r="P10" t="n">
        <v>208.3</v>
      </c>
      <c r="Q10" t="n">
        <v>444.59</v>
      </c>
      <c r="R10" t="n">
        <v>113.93</v>
      </c>
      <c r="S10" t="n">
        <v>48.21</v>
      </c>
      <c r="T10" t="n">
        <v>26712.68</v>
      </c>
      <c r="U10" t="n">
        <v>0.42</v>
      </c>
      <c r="V10" t="n">
        <v>0.72</v>
      </c>
      <c r="W10" t="n">
        <v>0.21</v>
      </c>
      <c r="X10" t="n">
        <v>1.58</v>
      </c>
      <c r="Y10" t="n">
        <v>1</v>
      </c>
      <c r="Z10" t="n">
        <v>10</v>
      </c>
      <c r="AA10" t="n">
        <v>273.3673226544364</v>
      </c>
      <c r="AB10" t="n">
        <v>374.0332309709162</v>
      </c>
      <c r="AC10" t="n">
        <v>338.3360243659879</v>
      </c>
      <c r="AD10" t="n">
        <v>273367.3226544363</v>
      </c>
      <c r="AE10" t="n">
        <v>374033.2309709162</v>
      </c>
      <c r="AF10" t="n">
        <v>4.763840441977095e-06</v>
      </c>
      <c r="AG10" t="n">
        <v>6.527777777777778</v>
      </c>
      <c r="AH10" t="n">
        <v>338336.0243659879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4.4897</v>
      </c>
      <c r="E11" t="n">
        <v>22.27</v>
      </c>
      <c r="F11" t="n">
        <v>18.69</v>
      </c>
      <c r="G11" t="n">
        <v>23.86</v>
      </c>
      <c r="H11" t="n">
        <v>0.4</v>
      </c>
      <c r="I11" t="n">
        <v>47</v>
      </c>
      <c r="J11" t="n">
        <v>144.89</v>
      </c>
      <c r="K11" t="n">
        <v>47.83</v>
      </c>
      <c r="L11" t="n">
        <v>3.25</v>
      </c>
      <c r="M11" t="n">
        <v>45</v>
      </c>
      <c r="N11" t="n">
        <v>23.81</v>
      </c>
      <c r="O11" t="n">
        <v>18103.18</v>
      </c>
      <c r="P11" t="n">
        <v>205.85</v>
      </c>
      <c r="Q11" t="n">
        <v>444.55</v>
      </c>
      <c r="R11" t="n">
        <v>106.84</v>
      </c>
      <c r="S11" t="n">
        <v>48.21</v>
      </c>
      <c r="T11" t="n">
        <v>23190.61</v>
      </c>
      <c r="U11" t="n">
        <v>0.45</v>
      </c>
      <c r="V11" t="n">
        <v>0.73</v>
      </c>
      <c r="W11" t="n">
        <v>0.24</v>
      </c>
      <c r="X11" t="n">
        <v>1.41</v>
      </c>
      <c r="Y11" t="n">
        <v>1</v>
      </c>
      <c r="Z11" t="n">
        <v>10</v>
      </c>
      <c r="AA11" t="n">
        <v>269.4852874647492</v>
      </c>
      <c r="AB11" t="n">
        <v>368.7216591610808</v>
      </c>
      <c r="AC11" t="n">
        <v>333.5313815148454</v>
      </c>
      <c r="AD11" t="n">
        <v>269485.2874647492</v>
      </c>
      <c r="AE11" t="n">
        <v>368721.6591610808</v>
      </c>
      <c r="AF11" t="n">
        <v>4.826187339473466e-06</v>
      </c>
      <c r="AG11" t="n">
        <v>6.44386574074074</v>
      </c>
      <c r="AH11" t="n">
        <v>333531.3815148454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4.5504</v>
      </c>
      <c r="E12" t="n">
        <v>21.98</v>
      </c>
      <c r="F12" t="n">
        <v>18.51</v>
      </c>
      <c r="G12" t="n">
        <v>25.82</v>
      </c>
      <c r="H12" t="n">
        <v>0.43</v>
      </c>
      <c r="I12" t="n">
        <v>43</v>
      </c>
      <c r="J12" t="n">
        <v>145.23</v>
      </c>
      <c r="K12" t="n">
        <v>47.83</v>
      </c>
      <c r="L12" t="n">
        <v>3.5</v>
      </c>
      <c r="M12" t="n">
        <v>41</v>
      </c>
      <c r="N12" t="n">
        <v>23.9</v>
      </c>
      <c r="O12" t="n">
        <v>18145.54</v>
      </c>
      <c r="P12" t="n">
        <v>203.31</v>
      </c>
      <c r="Q12" t="n">
        <v>444.6</v>
      </c>
      <c r="R12" t="n">
        <v>100.65</v>
      </c>
      <c r="S12" t="n">
        <v>48.21</v>
      </c>
      <c r="T12" t="n">
        <v>20115.3</v>
      </c>
      <c r="U12" t="n">
        <v>0.48</v>
      </c>
      <c r="V12" t="n">
        <v>0.74</v>
      </c>
      <c r="W12" t="n">
        <v>0.23</v>
      </c>
      <c r="X12" t="n">
        <v>1.23</v>
      </c>
      <c r="Y12" t="n">
        <v>1</v>
      </c>
      <c r="Z12" t="n">
        <v>10</v>
      </c>
      <c r="AA12" t="n">
        <v>265.7106187315187</v>
      </c>
      <c r="AB12" t="n">
        <v>363.5569908736431</v>
      </c>
      <c r="AC12" t="n">
        <v>328.8596219201032</v>
      </c>
      <c r="AD12" t="n">
        <v>265710.6187315186</v>
      </c>
      <c r="AE12" t="n">
        <v>363556.9908736431</v>
      </c>
      <c r="AF12" t="n">
        <v>4.891436592542944e-06</v>
      </c>
      <c r="AG12" t="n">
        <v>6.359953703703703</v>
      </c>
      <c r="AH12" t="n">
        <v>328859.6219201032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4.5907</v>
      </c>
      <c r="E13" t="n">
        <v>21.78</v>
      </c>
      <c r="F13" t="n">
        <v>18.4</v>
      </c>
      <c r="G13" t="n">
        <v>27.6</v>
      </c>
      <c r="H13" t="n">
        <v>0.46</v>
      </c>
      <c r="I13" t="n">
        <v>40</v>
      </c>
      <c r="J13" t="n">
        <v>145.57</v>
      </c>
      <c r="K13" t="n">
        <v>47.83</v>
      </c>
      <c r="L13" t="n">
        <v>3.75</v>
      </c>
      <c r="M13" t="n">
        <v>38</v>
      </c>
      <c r="N13" t="n">
        <v>23.99</v>
      </c>
      <c r="O13" t="n">
        <v>18187.93</v>
      </c>
      <c r="P13" t="n">
        <v>201.72</v>
      </c>
      <c r="Q13" t="n">
        <v>444.55</v>
      </c>
      <c r="R13" t="n">
        <v>97.17</v>
      </c>
      <c r="S13" t="n">
        <v>48.21</v>
      </c>
      <c r="T13" t="n">
        <v>18389.66</v>
      </c>
      <c r="U13" t="n">
        <v>0.5</v>
      </c>
      <c r="V13" t="n">
        <v>0.74</v>
      </c>
      <c r="W13" t="n">
        <v>0.23</v>
      </c>
      <c r="X13" t="n">
        <v>1.12</v>
      </c>
      <c r="Y13" t="n">
        <v>1</v>
      </c>
      <c r="Z13" t="n">
        <v>10</v>
      </c>
      <c r="AA13" t="n">
        <v>263.3310270320925</v>
      </c>
      <c r="AB13" t="n">
        <v>360.3011285303118</v>
      </c>
      <c r="AC13" t="n">
        <v>325.9144945091879</v>
      </c>
      <c r="AD13" t="n">
        <v>263331.0270320926</v>
      </c>
      <c r="AE13" t="n">
        <v>360301.1285303117</v>
      </c>
      <c r="AF13" t="n">
        <v>4.934756936837838e-06</v>
      </c>
      <c r="AG13" t="n">
        <v>6.302083333333333</v>
      </c>
      <c r="AH13" t="n">
        <v>325914.4945091879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4.6277</v>
      </c>
      <c r="E14" t="n">
        <v>21.61</v>
      </c>
      <c r="F14" t="n">
        <v>18.31</v>
      </c>
      <c r="G14" t="n">
        <v>29.69</v>
      </c>
      <c r="H14" t="n">
        <v>0.49</v>
      </c>
      <c r="I14" t="n">
        <v>37</v>
      </c>
      <c r="J14" t="n">
        <v>145.92</v>
      </c>
      <c r="K14" t="n">
        <v>47.83</v>
      </c>
      <c r="L14" t="n">
        <v>4</v>
      </c>
      <c r="M14" t="n">
        <v>35</v>
      </c>
      <c r="N14" t="n">
        <v>24.09</v>
      </c>
      <c r="O14" t="n">
        <v>18230.35</v>
      </c>
      <c r="P14" t="n">
        <v>200.09</v>
      </c>
      <c r="Q14" t="n">
        <v>444.58</v>
      </c>
      <c r="R14" t="n">
        <v>94.31999999999999</v>
      </c>
      <c r="S14" t="n">
        <v>48.21</v>
      </c>
      <c r="T14" t="n">
        <v>16979.18</v>
      </c>
      <c r="U14" t="n">
        <v>0.51</v>
      </c>
      <c r="V14" t="n">
        <v>0.75</v>
      </c>
      <c r="W14" t="n">
        <v>0.22</v>
      </c>
      <c r="X14" t="n">
        <v>1.03</v>
      </c>
      <c r="Y14" t="n">
        <v>1</v>
      </c>
      <c r="Z14" t="n">
        <v>10</v>
      </c>
      <c r="AA14" t="n">
        <v>261.1174454393687</v>
      </c>
      <c r="AB14" t="n">
        <v>357.2724085388193</v>
      </c>
      <c r="AC14" t="n">
        <v>323.1748313028483</v>
      </c>
      <c r="AD14" t="n">
        <v>261117.4454393687</v>
      </c>
      <c r="AE14" t="n">
        <v>357272.4085388193</v>
      </c>
      <c r="AF14" t="n">
        <v>4.974529957654489e-06</v>
      </c>
      <c r="AG14" t="n">
        <v>6.252893518518519</v>
      </c>
      <c r="AH14" t="n">
        <v>323174.8313028483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4.6559</v>
      </c>
      <c r="E15" t="n">
        <v>21.48</v>
      </c>
      <c r="F15" t="n">
        <v>18.24</v>
      </c>
      <c r="G15" t="n">
        <v>31.27</v>
      </c>
      <c r="H15" t="n">
        <v>0.51</v>
      </c>
      <c r="I15" t="n">
        <v>35</v>
      </c>
      <c r="J15" t="n">
        <v>146.26</v>
      </c>
      <c r="K15" t="n">
        <v>47.83</v>
      </c>
      <c r="L15" t="n">
        <v>4.25</v>
      </c>
      <c r="M15" t="n">
        <v>33</v>
      </c>
      <c r="N15" t="n">
        <v>24.18</v>
      </c>
      <c r="O15" t="n">
        <v>18272.81</v>
      </c>
      <c r="P15" t="n">
        <v>198.76</v>
      </c>
      <c r="Q15" t="n">
        <v>444.56</v>
      </c>
      <c r="R15" t="n">
        <v>91.89</v>
      </c>
      <c r="S15" t="n">
        <v>48.21</v>
      </c>
      <c r="T15" t="n">
        <v>15776.26</v>
      </c>
      <c r="U15" t="n">
        <v>0.52</v>
      </c>
      <c r="V15" t="n">
        <v>0.75</v>
      </c>
      <c r="W15" t="n">
        <v>0.22</v>
      </c>
      <c r="X15" t="n">
        <v>0.96</v>
      </c>
      <c r="Y15" t="n">
        <v>1</v>
      </c>
      <c r="Z15" t="n">
        <v>10</v>
      </c>
      <c r="AA15" t="n">
        <v>259.4054163799798</v>
      </c>
      <c r="AB15" t="n">
        <v>354.929934850372</v>
      </c>
      <c r="AC15" t="n">
        <v>321.0559200155439</v>
      </c>
      <c r="AD15" t="n">
        <v>259405.4163799798</v>
      </c>
      <c r="AE15" t="n">
        <v>354929.934850372</v>
      </c>
      <c r="AF15" t="n">
        <v>5.004843449195828e-06</v>
      </c>
      <c r="AG15" t="n">
        <v>6.215277777777779</v>
      </c>
      <c r="AH15" t="n">
        <v>321055.9200155439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4.679</v>
      </c>
      <c r="E16" t="n">
        <v>21.37</v>
      </c>
      <c r="F16" t="n">
        <v>18.19</v>
      </c>
      <c r="G16" t="n">
        <v>33.07</v>
      </c>
      <c r="H16" t="n">
        <v>0.54</v>
      </c>
      <c r="I16" t="n">
        <v>33</v>
      </c>
      <c r="J16" t="n">
        <v>146.61</v>
      </c>
      <c r="K16" t="n">
        <v>47.83</v>
      </c>
      <c r="L16" t="n">
        <v>4.5</v>
      </c>
      <c r="M16" t="n">
        <v>31</v>
      </c>
      <c r="N16" t="n">
        <v>24.28</v>
      </c>
      <c r="O16" t="n">
        <v>18315.3</v>
      </c>
      <c r="P16" t="n">
        <v>197.56</v>
      </c>
      <c r="Q16" t="n">
        <v>444.56</v>
      </c>
      <c r="R16" t="n">
        <v>90.41</v>
      </c>
      <c r="S16" t="n">
        <v>48.21</v>
      </c>
      <c r="T16" t="n">
        <v>15045.06</v>
      </c>
      <c r="U16" t="n">
        <v>0.53</v>
      </c>
      <c r="V16" t="n">
        <v>0.75</v>
      </c>
      <c r="W16" t="n">
        <v>0.22</v>
      </c>
      <c r="X16" t="n">
        <v>0.91</v>
      </c>
      <c r="Y16" t="n">
        <v>1</v>
      </c>
      <c r="Z16" t="n">
        <v>10</v>
      </c>
      <c r="AA16" t="n">
        <v>257.9768463644505</v>
      </c>
      <c r="AB16" t="n">
        <v>352.9753023308967</v>
      </c>
      <c r="AC16" t="n">
        <v>319.2878348804897</v>
      </c>
      <c r="AD16" t="n">
        <v>257976.8463644505</v>
      </c>
      <c r="AE16" t="n">
        <v>352975.3023308967</v>
      </c>
      <c r="AF16" t="n">
        <v>5.029674713543521e-06</v>
      </c>
      <c r="AG16" t="n">
        <v>6.183449074074075</v>
      </c>
      <c r="AH16" t="n">
        <v>319287.8348804897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4.7073</v>
      </c>
      <c r="E17" t="n">
        <v>21.24</v>
      </c>
      <c r="F17" t="n">
        <v>18.12</v>
      </c>
      <c r="G17" t="n">
        <v>35.07</v>
      </c>
      <c r="H17" t="n">
        <v>0.57</v>
      </c>
      <c r="I17" t="n">
        <v>31</v>
      </c>
      <c r="J17" t="n">
        <v>146.95</v>
      </c>
      <c r="K17" t="n">
        <v>47.83</v>
      </c>
      <c r="L17" t="n">
        <v>4.75</v>
      </c>
      <c r="M17" t="n">
        <v>29</v>
      </c>
      <c r="N17" t="n">
        <v>24.37</v>
      </c>
      <c r="O17" t="n">
        <v>18357.82</v>
      </c>
      <c r="P17" t="n">
        <v>196.27</v>
      </c>
      <c r="Q17" t="n">
        <v>444.58</v>
      </c>
      <c r="R17" t="n">
        <v>88.18000000000001</v>
      </c>
      <c r="S17" t="n">
        <v>48.21</v>
      </c>
      <c r="T17" t="n">
        <v>13940.5</v>
      </c>
      <c r="U17" t="n">
        <v>0.55</v>
      </c>
      <c r="V17" t="n">
        <v>0.75</v>
      </c>
      <c r="W17" t="n">
        <v>0.21</v>
      </c>
      <c r="X17" t="n">
        <v>0.84</v>
      </c>
      <c r="Y17" t="n">
        <v>1</v>
      </c>
      <c r="Z17" t="n">
        <v>10</v>
      </c>
      <c r="AA17" t="n">
        <v>256.3198875150222</v>
      </c>
      <c r="AB17" t="n">
        <v>350.7081781332448</v>
      </c>
      <c r="AC17" t="n">
        <v>317.2370818343321</v>
      </c>
      <c r="AD17" t="n">
        <v>256319.8875150222</v>
      </c>
      <c r="AE17" t="n">
        <v>350708.1781332447</v>
      </c>
      <c r="AF17" t="n">
        <v>5.060095699735717e-06</v>
      </c>
      <c r="AG17" t="n">
        <v>6.145833333333333</v>
      </c>
      <c r="AH17" t="n">
        <v>317237.0818343321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4.7345</v>
      </c>
      <c r="E18" t="n">
        <v>21.12</v>
      </c>
      <c r="F18" t="n">
        <v>18.06</v>
      </c>
      <c r="G18" t="n">
        <v>37.36</v>
      </c>
      <c r="H18" t="n">
        <v>0.6</v>
      </c>
      <c r="I18" t="n">
        <v>29</v>
      </c>
      <c r="J18" t="n">
        <v>147.3</v>
      </c>
      <c r="K18" t="n">
        <v>47.83</v>
      </c>
      <c r="L18" t="n">
        <v>5</v>
      </c>
      <c r="M18" t="n">
        <v>27</v>
      </c>
      <c r="N18" t="n">
        <v>24.47</v>
      </c>
      <c r="O18" t="n">
        <v>18400.38</v>
      </c>
      <c r="P18" t="n">
        <v>195.11</v>
      </c>
      <c r="Q18" t="n">
        <v>444.62</v>
      </c>
      <c r="R18" t="n">
        <v>85.95999999999999</v>
      </c>
      <c r="S18" t="n">
        <v>48.21</v>
      </c>
      <c r="T18" t="n">
        <v>12841.29</v>
      </c>
      <c r="U18" t="n">
        <v>0.5600000000000001</v>
      </c>
      <c r="V18" t="n">
        <v>0.76</v>
      </c>
      <c r="W18" t="n">
        <v>0.21</v>
      </c>
      <c r="X18" t="n">
        <v>0.78</v>
      </c>
      <c r="Y18" t="n">
        <v>1</v>
      </c>
      <c r="Z18" t="n">
        <v>10</v>
      </c>
      <c r="AA18" t="n">
        <v>254.8020834901115</v>
      </c>
      <c r="AB18" t="n">
        <v>348.6314517055752</v>
      </c>
      <c r="AC18" t="n">
        <v>315.3585552622148</v>
      </c>
      <c r="AD18" t="n">
        <v>254802.0834901115</v>
      </c>
      <c r="AE18" t="n">
        <v>348631.4517055752</v>
      </c>
      <c r="AF18" t="n">
        <v>5.089334244768498e-06</v>
      </c>
      <c r="AG18" t="n">
        <v>6.111111111111112</v>
      </c>
      <c r="AH18" t="n">
        <v>315358.5552622148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4.7512</v>
      </c>
      <c r="E19" t="n">
        <v>21.05</v>
      </c>
      <c r="F19" t="n">
        <v>18.01</v>
      </c>
      <c r="G19" t="n">
        <v>38.59</v>
      </c>
      <c r="H19" t="n">
        <v>0.63</v>
      </c>
      <c r="I19" t="n">
        <v>28</v>
      </c>
      <c r="J19" t="n">
        <v>147.64</v>
      </c>
      <c r="K19" t="n">
        <v>47.83</v>
      </c>
      <c r="L19" t="n">
        <v>5.25</v>
      </c>
      <c r="M19" t="n">
        <v>26</v>
      </c>
      <c r="N19" t="n">
        <v>24.56</v>
      </c>
      <c r="O19" t="n">
        <v>18442.97</v>
      </c>
      <c r="P19" t="n">
        <v>194.18</v>
      </c>
      <c r="Q19" t="n">
        <v>444.55</v>
      </c>
      <c r="R19" t="n">
        <v>84.3</v>
      </c>
      <c r="S19" t="n">
        <v>48.21</v>
      </c>
      <c r="T19" t="n">
        <v>12014.13</v>
      </c>
      <c r="U19" t="n">
        <v>0.57</v>
      </c>
      <c r="V19" t="n">
        <v>0.76</v>
      </c>
      <c r="W19" t="n">
        <v>0.21</v>
      </c>
      <c r="X19" t="n">
        <v>0.73</v>
      </c>
      <c r="Y19" t="n">
        <v>1</v>
      </c>
      <c r="Z19" t="n">
        <v>10</v>
      </c>
      <c r="AA19" t="n">
        <v>253.7403959172425</v>
      </c>
      <c r="AB19" t="n">
        <v>347.1788039300266</v>
      </c>
      <c r="AC19" t="n">
        <v>314.0445461515601</v>
      </c>
      <c r="AD19" t="n">
        <v>253740.3959172425</v>
      </c>
      <c r="AE19" t="n">
        <v>347178.8039300265</v>
      </c>
      <c r="AF19" t="n">
        <v>5.107285851461418e-06</v>
      </c>
      <c r="AG19" t="n">
        <v>6.090856481481482</v>
      </c>
      <c r="AH19" t="n">
        <v>314044.5461515601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4.7751</v>
      </c>
      <c r="E20" t="n">
        <v>20.94</v>
      </c>
      <c r="F20" t="n">
        <v>17.93</v>
      </c>
      <c r="G20" t="n">
        <v>39.85</v>
      </c>
      <c r="H20" t="n">
        <v>0.66</v>
      </c>
      <c r="I20" t="n">
        <v>27</v>
      </c>
      <c r="J20" t="n">
        <v>147.99</v>
      </c>
      <c r="K20" t="n">
        <v>47.83</v>
      </c>
      <c r="L20" t="n">
        <v>5.5</v>
      </c>
      <c r="M20" t="n">
        <v>25</v>
      </c>
      <c r="N20" t="n">
        <v>24.66</v>
      </c>
      <c r="O20" t="n">
        <v>18485.59</v>
      </c>
      <c r="P20" t="n">
        <v>192.51</v>
      </c>
      <c r="Q20" t="n">
        <v>444.55</v>
      </c>
      <c r="R20" t="n">
        <v>82.27</v>
      </c>
      <c r="S20" t="n">
        <v>48.21</v>
      </c>
      <c r="T20" t="n">
        <v>11003.09</v>
      </c>
      <c r="U20" t="n">
        <v>0.59</v>
      </c>
      <c r="V20" t="n">
        <v>0.76</v>
      </c>
      <c r="W20" t="n">
        <v>0.19</v>
      </c>
      <c r="X20" t="n">
        <v>0.66</v>
      </c>
      <c r="Y20" t="n">
        <v>1</v>
      </c>
      <c r="Z20" t="n">
        <v>10</v>
      </c>
      <c r="AA20" t="n">
        <v>252.0445860414009</v>
      </c>
      <c r="AB20" t="n">
        <v>344.8585220440496</v>
      </c>
      <c r="AC20" t="n">
        <v>311.9457087122439</v>
      </c>
      <c r="AD20" t="n">
        <v>252044.5860414009</v>
      </c>
      <c r="AE20" t="n">
        <v>344858.5220440496</v>
      </c>
      <c r="AF20" t="n">
        <v>5.132977073015958e-06</v>
      </c>
      <c r="AG20" t="n">
        <v>6.059027777777779</v>
      </c>
      <c r="AH20" t="n">
        <v>311945.7087122439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4.7545</v>
      </c>
      <c r="E21" t="n">
        <v>21.03</v>
      </c>
      <c r="F21" t="n">
        <v>18.05</v>
      </c>
      <c r="G21" t="n">
        <v>41.66</v>
      </c>
      <c r="H21" t="n">
        <v>0.6899999999999999</v>
      </c>
      <c r="I21" t="n">
        <v>26</v>
      </c>
      <c r="J21" t="n">
        <v>148.33</v>
      </c>
      <c r="K21" t="n">
        <v>47.83</v>
      </c>
      <c r="L21" t="n">
        <v>5.75</v>
      </c>
      <c r="M21" t="n">
        <v>24</v>
      </c>
      <c r="N21" t="n">
        <v>24.75</v>
      </c>
      <c r="O21" t="n">
        <v>18528.25</v>
      </c>
      <c r="P21" t="n">
        <v>193.22</v>
      </c>
      <c r="Q21" t="n">
        <v>444.55</v>
      </c>
      <c r="R21" t="n">
        <v>85.98999999999999</v>
      </c>
      <c r="S21" t="n">
        <v>48.21</v>
      </c>
      <c r="T21" t="n">
        <v>12872.36</v>
      </c>
      <c r="U21" t="n">
        <v>0.5600000000000001</v>
      </c>
      <c r="V21" t="n">
        <v>0.76</v>
      </c>
      <c r="W21" t="n">
        <v>0.21</v>
      </c>
      <c r="X21" t="n">
        <v>0.78</v>
      </c>
      <c r="Y21" t="n">
        <v>1</v>
      </c>
      <c r="Z21" t="n">
        <v>10</v>
      </c>
      <c r="AA21" t="n">
        <v>253.2409117623826</v>
      </c>
      <c r="AB21" t="n">
        <v>346.4953876736619</v>
      </c>
      <c r="AC21" t="n">
        <v>313.4263541835219</v>
      </c>
      <c r="AD21" t="n">
        <v>253240.9117623825</v>
      </c>
      <c r="AE21" t="n">
        <v>346495.3876736619</v>
      </c>
      <c r="AF21" t="n">
        <v>5.11083317493966e-06</v>
      </c>
      <c r="AG21" t="n">
        <v>6.085069444444446</v>
      </c>
      <c r="AH21" t="n">
        <v>313426.3541835219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4.7935</v>
      </c>
      <c r="E22" t="n">
        <v>20.86</v>
      </c>
      <c r="F22" t="n">
        <v>17.94</v>
      </c>
      <c r="G22" t="n">
        <v>44.85</v>
      </c>
      <c r="H22" t="n">
        <v>0.71</v>
      </c>
      <c r="I22" t="n">
        <v>24</v>
      </c>
      <c r="J22" t="n">
        <v>148.68</v>
      </c>
      <c r="K22" t="n">
        <v>47.83</v>
      </c>
      <c r="L22" t="n">
        <v>6</v>
      </c>
      <c r="M22" t="n">
        <v>22</v>
      </c>
      <c r="N22" t="n">
        <v>24.85</v>
      </c>
      <c r="O22" t="n">
        <v>18570.94</v>
      </c>
      <c r="P22" t="n">
        <v>191.49</v>
      </c>
      <c r="Q22" t="n">
        <v>444.55</v>
      </c>
      <c r="R22" t="n">
        <v>82.27</v>
      </c>
      <c r="S22" t="n">
        <v>48.21</v>
      </c>
      <c r="T22" t="n">
        <v>11018.07</v>
      </c>
      <c r="U22" t="n">
        <v>0.59</v>
      </c>
      <c r="V22" t="n">
        <v>0.76</v>
      </c>
      <c r="W22" t="n">
        <v>0.2</v>
      </c>
      <c r="X22" t="n">
        <v>0.66</v>
      </c>
      <c r="Y22" t="n">
        <v>1</v>
      </c>
      <c r="Z22" t="n">
        <v>10</v>
      </c>
      <c r="AA22" t="n">
        <v>251.0330829616958</v>
      </c>
      <c r="AB22" t="n">
        <v>343.4745389060313</v>
      </c>
      <c r="AC22" t="n">
        <v>310.6938109824852</v>
      </c>
      <c r="AD22" t="n">
        <v>251033.0829616958</v>
      </c>
      <c r="AE22" t="n">
        <v>343474.5389060313</v>
      </c>
      <c r="AF22" t="n">
        <v>5.152756088773427e-06</v>
      </c>
      <c r="AG22" t="n">
        <v>6.03587962962963</v>
      </c>
      <c r="AH22" t="n">
        <v>310693.8109824852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4.8093</v>
      </c>
      <c r="E23" t="n">
        <v>20.79</v>
      </c>
      <c r="F23" t="n">
        <v>17.9</v>
      </c>
      <c r="G23" t="n">
        <v>46.7</v>
      </c>
      <c r="H23" t="n">
        <v>0.74</v>
      </c>
      <c r="I23" t="n">
        <v>23</v>
      </c>
      <c r="J23" t="n">
        <v>149.02</v>
      </c>
      <c r="K23" t="n">
        <v>47.83</v>
      </c>
      <c r="L23" t="n">
        <v>6.25</v>
      </c>
      <c r="M23" t="n">
        <v>21</v>
      </c>
      <c r="N23" t="n">
        <v>24.95</v>
      </c>
      <c r="O23" t="n">
        <v>18613.66</v>
      </c>
      <c r="P23" t="n">
        <v>190.46</v>
      </c>
      <c r="Q23" t="n">
        <v>444.6</v>
      </c>
      <c r="R23" t="n">
        <v>80.81999999999999</v>
      </c>
      <c r="S23" t="n">
        <v>48.21</v>
      </c>
      <c r="T23" t="n">
        <v>10298.28</v>
      </c>
      <c r="U23" t="n">
        <v>0.6</v>
      </c>
      <c r="V23" t="n">
        <v>0.76</v>
      </c>
      <c r="W23" t="n">
        <v>0.2</v>
      </c>
      <c r="X23" t="n">
        <v>0.62</v>
      </c>
      <c r="Y23" t="n">
        <v>1</v>
      </c>
      <c r="Z23" t="n">
        <v>10</v>
      </c>
      <c r="AA23" t="n">
        <v>249.9927339600252</v>
      </c>
      <c r="AB23" t="n">
        <v>342.0510875049877</v>
      </c>
      <c r="AC23" t="n">
        <v>309.4062117853301</v>
      </c>
      <c r="AD23" t="n">
        <v>249992.7339600252</v>
      </c>
      <c r="AE23" t="n">
        <v>342051.0875049877</v>
      </c>
      <c r="AF23" t="n">
        <v>5.169740243608647e-06</v>
      </c>
      <c r="AG23" t="n">
        <v>6.015625</v>
      </c>
      <c r="AH23" t="n">
        <v>309406.2117853301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4.8208</v>
      </c>
      <c r="E24" t="n">
        <v>20.74</v>
      </c>
      <c r="F24" t="n">
        <v>17.88</v>
      </c>
      <c r="G24" t="n">
        <v>48.76</v>
      </c>
      <c r="H24" t="n">
        <v>0.77</v>
      </c>
      <c r="I24" t="n">
        <v>22</v>
      </c>
      <c r="J24" t="n">
        <v>149.37</v>
      </c>
      <c r="K24" t="n">
        <v>47.83</v>
      </c>
      <c r="L24" t="n">
        <v>6.5</v>
      </c>
      <c r="M24" t="n">
        <v>20</v>
      </c>
      <c r="N24" t="n">
        <v>25.04</v>
      </c>
      <c r="O24" t="n">
        <v>18656.42</v>
      </c>
      <c r="P24" t="n">
        <v>189.92</v>
      </c>
      <c r="Q24" t="n">
        <v>444.55</v>
      </c>
      <c r="R24" t="n">
        <v>80.23</v>
      </c>
      <c r="S24" t="n">
        <v>48.21</v>
      </c>
      <c r="T24" t="n">
        <v>10009.23</v>
      </c>
      <c r="U24" t="n">
        <v>0.6</v>
      </c>
      <c r="V24" t="n">
        <v>0.76</v>
      </c>
      <c r="W24" t="n">
        <v>0.2</v>
      </c>
      <c r="X24" t="n">
        <v>0.6</v>
      </c>
      <c r="Y24" t="n">
        <v>1</v>
      </c>
      <c r="Z24" t="n">
        <v>10</v>
      </c>
      <c r="AA24" t="n">
        <v>249.3638018055891</v>
      </c>
      <c r="AB24" t="n">
        <v>341.1905547847603</v>
      </c>
      <c r="AC24" t="n">
        <v>308.6278071001556</v>
      </c>
      <c r="AD24" t="n">
        <v>249363.8018055891</v>
      </c>
      <c r="AE24" t="n">
        <v>341190.5547847602</v>
      </c>
      <c r="AF24" t="n">
        <v>5.182102128457065e-06</v>
      </c>
      <c r="AG24" t="n">
        <v>6.001157407407407</v>
      </c>
      <c r="AH24" t="n">
        <v>308627.8071001556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4.8368</v>
      </c>
      <c r="E25" t="n">
        <v>20.68</v>
      </c>
      <c r="F25" t="n">
        <v>17.84</v>
      </c>
      <c r="G25" t="n">
        <v>50.97</v>
      </c>
      <c r="H25" t="n">
        <v>0.8</v>
      </c>
      <c r="I25" t="n">
        <v>21</v>
      </c>
      <c r="J25" t="n">
        <v>149.72</v>
      </c>
      <c r="K25" t="n">
        <v>47.83</v>
      </c>
      <c r="L25" t="n">
        <v>6.75</v>
      </c>
      <c r="M25" t="n">
        <v>19</v>
      </c>
      <c r="N25" t="n">
        <v>25.14</v>
      </c>
      <c r="O25" t="n">
        <v>18699.2</v>
      </c>
      <c r="P25" t="n">
        <v>188.4</v>
      </c>
      <c r="Q25" t="n">
        <v>444.56</v>
      </c>
      <c r="R25" t="n">
        <v>78.86</v>
      </c>
      <c r="S25" t="n">
        <v>48.21</v>
      </c>
      <c r="T25" t="n">
        <v>9328.6</v>
      </c>
      <c r="U25" t="n">
        <v>0.61</v>
      </c>
      <c r="V25" t="n">
        <v>0.76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247.9137386567209</v>
      </c>
      <c r="AB25" t="n">
        <v>339.2065144122084</v>
      </c>
      <c r="AC25" t="n">
        <v>306.8331207561414</v>
      </c>
      <c r="AD25" t="n">
        <v>247913.7386567208</v>
      </c>
      <c r="AE25" t="n">
        <v>339206.5144122085</v>
      </c>
      <c r="AF25" t="n">
        <v>5.199301272593994e-06</v>
      </c>
      <c r="AG25" t="n">
        <v>5.983796296296297</v>
      </c>
      <c r="AH25" t="n">
        <v>306833.1207561414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4.8341</v>
      </c>
      <c r="E26" t="n">
        <v>20.69</v>
      </c>
      <c r="F26" t="n">
        <v>17.85</v>
      </c>
      <c r="G26" t="n">
        <v>51</v>
      </c>
      <c r="H26" t="n">
        <v>0.83</v>
      </c>
      <c r="I26" t="n">
        <v>21</v>
      </c>
      <c r="J26" t="n">
        <v>150.07</v>
      </c>
      <c r="K26" t="n">
        <v>47.83</v>
      </c>
      <c r="L26" t="n">
        <v>7</v>
      </c>
      <c r="M26" t="n">
        <v>19</v>
      </c>
      <c r="N26" t="n">
        <v>25.24</v>
      </c>
      <c r="O26" t="n">
        <v>18742.03</v>
      </c>
      <c r="P26" t="n">
        <v>188.69</v>
      </c>
      <c r="Q26" t="n">
        <v>444.64</v>
      </c>
      <c r="R26" t="n">
        <v>79.23999999999999</v>
      </c>
      <c r="S26" t="n">
        <v>48.21</v>
      </c>
      <c r="T26" t="n">
        <v>9519.959999999999</v>
      </c>
      <c r="U26" t="n">
        <v>0.61</v>
      </c>
      <c r="V26" t="n">
        <v>0.76</v>
      </c>
      <c r="W26" t="n">
        <v>0.2</v>
      </c>
      <c r="X26" t="n">
        <v>0.57</v>
      </c>
      <c r="Y26" t="n">
        <v>1</v>
      </c>
      <c r="Z26" t="n">
        <v>10</v>
      </c>
      <c r="AA26" t="n">
        <v>248.1525003241412</v>
      </c>
      <c r="AB26" t="n">
        <v>339.5331986589941</v>
      </c>
      <c r="AC26" t="n">
        <v>307.1286267169182</v>
      </c>
      <c r="AD26" t="n">
        <v>248152.5003241412</v>
      </c>
      <c r="AE26" t="n">
        <v>339533.1986589942</v>
      </c>
      <c r="AF26" t="n">
        <v>5.196398917020888e-06</v>
      </c>
      <c r="AG26" t="n">
        <v>5.986689814814816</v>
      </c>
      <c r="AH26" t="n">
        <v>307128.6267169182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4.8503</v>
      </c>
      <c r="E27" t="n">
        <v>20.62</v>
      </c>
      <c r="F27" t="n">
        <v>17.81</v>
      </c>
      <c r="G27" t="n">
        <v>53.43</v>
      </c>
      <c r="H27" t="n">
        <v>0.85</v>
      </c>
      <c r="I27" t="n">
        <v>20</v>
      </c>
      <c r="J27" t="n">
        <v>150.41</v>
      </c>
      <c r="K27" t="n">
        <v>47.83</v>
      </c>
      <c r="L27" t="n">
        <v>7.25</v>
      </c>
      <c r="M27" t="n">
        <v>18</v>
      </c>
      <c r="N27" t="n">
        <v>25.33</v>
      </c>
      <c r="O27" t="n">
        <v>18784.88</v>
      </c>
      <c r="P27" t="n">
        <v>187.77</v>
      </c>
      <c r="Q27" t="n">
        <v>444.55</v>
      </c>
      <c r="R27" t="n">
        <v>77.97</v>
      </c>
      <c r="S27" t="n">
        <v>48.21</v>
      </c>
      <c r="T27" t="n">
        <v>8891.120000000001</v>
      </c>
      <c r="U27" t="n">
        <v>0.62</v>
      </c>
      <c r="V27" t="n">
        <v>0.77</v>
      </c>
      <c r="W27" t="n">
        <v>0.2</v>
      </c>
      <c r="X27" t="n">
        <v>0.53</v>
      </c>
      <c r="Y27" t="n">
        <v>1</v>
      </c>
      <c r="Z27" t="n">
        <v>10</v>
      </c>
      <c r="AA27" t="n">
        <v>247.1738127648632</v>
      </c>
      <c r="AB27" t="n">
        <v>338.1941151637428</v>
      </c>
      <c r="AC27" t="n">
        <v>305.9173434710377</v>
      </c>
      <c r="AD27" t="n">
        <v>247173.8127648632</v>
      </c>
      <c r="AE27" t="n">
        <v>338194.1151637428</v>
      </c>
      <c r="AF27" t="n">
        <v>5.213813050459529e-06</v>
      </c>
      <c r="AG27" t="n">
        <v>5.966435185185186</v>
      </c>
      <c r="AH27" t="n">
        <v>305917.3434710377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4.8674</v>
      </c>
      <c r="E28" t="n">
        <v>20.54</v>
      </c>
      <c r="F28" t="n">
        <v>17.77</v>
      </c>
      <c r="G28" t="n">
        <v>56.11</v>
      </c>
      <c r="H28" t="n">
        <v>0.88</v>
      </c>
      <c r="I28" t="n">
        <v>19</v>
      </c>
      <c r="J28" t="n">
        <v>150.76</v>
      </c>
      <c r="K28" t="n">
        <v>47.83</v>
      </c>
      <c r="L28" t="n">
        <v>7.5</v>
      </c>
      <c r="M28" t="n">
        <v>17</v>
      </c>
      <c r="N28" t="n">
        <v>25.43</v>
      </c>
      <c r="O28" t="n">
        <v>18827.77</v>
      </c>
      <c r="P28" t="n">
        <v>186.59</v>
      </c>
      <c r="Q28" t="n">
        <v>444.55</v>
      </c>
      <c r="R28" t="n">
        <v>76.51000000000001</v>
      </c>
      <c r="S28" t="n">
        <v>48.21</v>
      </c>
      <c r="T28" t="n">
        <v>8164.9</v>
      </c>
      <c r="U28" t="n">
        <v>0.63</v>
      </c>
      <c r="V28" t="n">
        <v>0.77</v>
      </c>
      <c r="W28" t="n">
        <v>0.19</v>
      </c>
      <c r="X28" t="n">
        <v>0.49</v>
      </c>
      <c r="Y28" t="n">
        <v>1</v>
      </c>
      <c r="Z28" t="n">
        <v>10</v>
      </c>
      <c r="AA28" t="n">
        <v>246.0485617184649</v>
      </c>
      <c r="AB28" t="n">
        <v>336.6544970394889</v>
      </c>
      <c r="AC28" t="n">
        <v>304.5246643396945</v>
      </c>
      <c r="AD28" t="n">
        <v>246048.5617184649</v>
      </c>
      <c r="AE28" t="n">
        <v>336654.4970394889</v>
      </c>
      <c r="AF28" t="n">
        <v>5.232194635755873e-06</v>
      </c>
      <c r="AG28" t="n">
        <v>5.943287037037037</v>
      </c>
      <c r="AH28" t="n">
        <v>304524.6643396945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4.8811</v>
      </c>
      <c r="E29" t="n">
        <v>20.49</v>
      </c>
      <c r="F29" t="n">
        <v>17.71</v>
      </c>
      <c r="G29" t="n">
        <v>55.93</v>
      </c>
      <c r="H29" t="n">
        <v>0.91</v>
      </c>
      <c r="I29" t="n">
        <v>19</v>
      </c>
      <c r="J29" t="n">
        <v>151.11</v>
      </c>
      <c r="K29" t="n">
        <v>47.83</v>
      </c>
      <c r="L29" t="n">
        <v>7.75</v>
      </c>
      <c r="M29" t="n">
        <v>17</v>
      </c>
      <c r="N29" t="n">
        <v>25.53</v>
      </c>
      <c r="O29" t="n">
        <v>18870.7</v>
      </c>
      <c r="P29" t="n">
        <v>185.11</v>
      </c>
      <c r="Q29" t="n">
        <v>444.58</v>
      </c>
      <c r="R29" t="n">
        <v>74.43000000000001</v>
      </c>
      <c r="S29" t="n">
        <v>48.21</v>
      </c>
      <c r="T29" t="n">
        <v>7126.21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233.4783131348091</v>
      </c>
      <c r="AB29" t="n">
        <v>319.4553283671111</v>
      </c>
      <c r="AC29" t="n">
        <v>288.966960186218</v>
      </c>
      <c r="AD29" t="n">
        <v>233478.3131348091</v>
      </c>
      <c r="AE29" t="n">
        <v>319455.328367111</v>
      </c>
      <c r="AF29" t="n">
        <v>5.24692140292312e-06</v>
      </c>
      <c r="AG29" t="n">
        <v>5.928819444444444</v>
      </c>
      <c r="AH29" t="n">
        <v>288966.960186218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4.8672</v>
      </c>
      <c r="E30" t="n">
        <v>20.55</v>
      </c>
      <c r="F30" t="n">
        <v>17.8</v>
      </c>
      <c r="G30" t="n">
        <v>59.32</v>
      </c>
      <c r="H30" t="n">
        <v>0.9399999999999999</v>
      </c>
      <c r="I30" t="n">
        <v>18</v>
      </c>
      <c r="J30" t="n">
        <v>151.46</v>
      </c>
      <c r="K30" t="n">
        <v>47.83</v>
      </c>
      <c r="L30" t="n">
        <v>8</v>
      </c>
      <c r="M30" t="n">
        <v>16</v>
      </c>
      <c r="N30" t="n">
        <v>25.63</v>
      </c>
      <c r="O30" t="n">
        <v>18913.66</v>
      </c>
      <c r="P30" t="n">
        <v>185.58</v>
      </c>
      <c r="Q30" t="n">
        <v>444.57</v>
      </c>
      <c r="R30" t="n">
        <v>78.09999999999999</v>
      </c>
      <c r="S30" t="n">
        <v>48.21</v>
      </c>
      <c r="T30" t="n">
        <v>8963.26</v>
      </c>
      <c r="U30" t="n">
        <v>0.62</v>
      </c>
      <c r="V30" t="n">
        <v>0.77</v>
      </c>
      <c r="W30" t="n">
        <v>0.18</v>
      </c>
      <c r="X30" t="n">
        <v>0.52</v>
      </c>
      <c r="Y30" t="n">
        <v>1</v>
      </c>
      <c r="Z30" t="n">
        <v>10</v>
      </c>
      <c r="AA30" t="n">
        <v>245.6132436931783</v>
      </c>
      <c r="AB30" t="n">
        <v>336.0588757124161</v>
      </c>
      <c r="AC30" t="n">
        <v>303.9858882761176</v>
      </c>
      <c r="AD30" t="n">
        <v>245613.2436931783</v>
      </c>
      <c r="AE30" t="n">
        <v>336058.8757124161</v>
      </c>
      <c r="AF30" t="n">
        <v>5.231979646454163e-06</v>
      </c>
      <c r="AG30" t="n">
        <v>5.946180555555556</v>
      </c>
      <c r="AH30" t="n">
        <v>303985.8882761176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4.8848</v>
      </c>
      <c r="E31" t="n">
        <v>20.47</v>
      </c>
      <c r="F31" t="n">
        <v>17.75</v>
      </c>
      <c r="G31" t="n">
        <v>62.65</v>
      </c>
      <c r="H31" t="n">
        <v>0.96</v>
      </c>
      <c r="I31" t="n">
        <v>17</v>
      </c>
      <c r="J31" t="n">
        <v>151.81</v>
      </c>
      <c r="K31" t="n">
        <v>47.83</v>
      </c>
      <c r="L31" t="n">
        <v>8.25</v>
      </c>
      <c r="M31" t="n">
        <v>15</v>
      </c>
      <c r="N31" t="n">
        <v>25.73</v>
      </c>
      <c r="O31" t="n">
        <v>18956.65</v>
      </c>
      <c r="P31" t="n">
        <v>184.29</v>
      </c>
      <c r="Q31" t="n">
        <v>444.56</v>
      </c>
      <c r="R31" t="n">
        <v>76.09</v>
      </c>
      <c r="S31" t="n">
        <v>48.21</v>
      </c>
      <c r="T31" t="n">
        <v>7967.05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233.0569107103797</v>
      </c>
      <c r="AB31" t="n">
        <v>318.878746979044</v>
      </c>
      <c r="AC31" t="n">
        <v>288.445406916591</v>
      </c>
      <c r="AD31" t="n">
        <v>233056.9107103797</v>
      </c>
      <c r="AE31" t="n">
        <v>318878.7469790441</v>
      </c>
      <c r="AF31" t="n">
        <v>5.250898705004786e-06</v>
      </c>
      <c r="AG31" t="n">
        <v>5.923032407407407</v>
      </c>
      <c r="AH31" t="n">
        <v>288445.406916591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4.885</v>
      </c>
      <c r="E32" t="n">
        <v>20.47</v>
      </c>
      <c r="F32" t="n">
        <v>17.75</v>
      </c>
      <c r="G32" t="n">
        <v>62.65</v>
      </c>
      <c r="H32" t="n">
        <v>0.99</v>
      </c>
      <c r="I32" t="n">
        <v>17</v>
      </c>
      <c r="J32" t="n">
        <v>152.15</v>
      </c>
      <c r="K32" t="n">
        <v>47.83</v>
      </c>
      <c r="L32" t="n">
        <v>8.5</v>
      </c>
      <c r="M32" t="n">
        <v>15</v>
      </c>
      <c r="N32" t="n">
        <v>25.83</v>
      </c>
      <c r="O32" t="n">
        <v>18999.67</v>
      </c>
      <c r="P32" t="n">
        <v>184.42</v>
      </c>
      <c r="Q32" t="n">
        <v>444.56</v>
      </c>
      <c r="R32" t="n">
        <v>76.23</v>
      </c>
      <c r="S32" t="n">
        <v>48.21</v>
      </c>
      <c r="T32" t="n">
        <v>8037.02</v>
      </c>
      <c r="U32" t="n">
        <v>0.63</v>
      </c>
      <c r="V32" t="n">
        <v>0.77</v>
      </c>
      <c r="W32" t="n">
        <v>0.19</v>
      </c>
      <c r="X32" t="n">
        <v>0.47</v>
      </c>
      <c r="Y32" t="n">
        <v>1</v>
      </c>
      <c r="Z32" t="n">
        <v>10</v>
      </c>
      <c r="AA32" t="n">
        <v>233.116061046088</v>
      </c>
      <c r="AB32" t="n">
        <v>318.9596790778888</v>
      </c>
      <c r="AC32" t="n">
        <v>288.5186149695109</v>
      </c>
      <c r="AD32" t="n">
        <v>233116.061046088</v>
      </c>
      <c r="AE32" t="n">
        <v>318959.6790778888</v>
      </c>
      <c r="AF32" t="n">
        <v>5.251113694306498e-06</v>
      </c>
      <c r="AG32" t="n">
        <v>5.923032407407407</v>
      </c>
      <c r="AH32" t="n">
        <v>288518.6149695109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4.9046</v>
      </c>
      <c r="E33" t="n">
        <v>20.39</v>
      </c>
      <c r="F33" t="n">
        <v>17.7</v>
      </c>
      <c r="G33" t="n">
        <v>66.37</v>
      </c>
      <c r="H33" t="n">
        <v>1.02</v>
      </c>
      <c r="I33" t="n">
        <v>16</v>
      </c>
      <c r="J33" t="n">
        <v>152.5</v>
      </c>
      <c r="K33" t="n">
        <v>47.83</v>
      </c>
      <c r="L33" t="n">
        <v>8.75</v>
      </c>
      <c r="M33" t="n">
        <v>14</v>
      </c>
      <c r="N33" t="n">
        <v>25.93</v>
      </c>
      <c r="O33" t="n">
        <v>19042.73</v>
      </c>
      <c r="P33" t="n">
        <v>182.68</v>
      </c>
      <c r="Q33" t="n">
        <v>444.55</v>
      </c>
      <c r="R33" t="n">
        <v>74.23999999999999</v>
      </c>
      <c r="S33" t="n">
        <v>48.21</v>
      </c>
      <c r="T33" t="n">
        <v>7043.06</v>
      </c>
      <c r="U33" t="n">
        <v>0.65</v>
      </c>
      <c r="V33" t="n">
        <v>0.77</v>
      </c>
      <c r="W33" t="n">
        <v>0.19</v>
      </c>
      <c r="X33" t="n">
        <v>0.42</v>
      </c>
      <c r="Y33" t="n">
        <v>1</v>
      </c>
      <c r="Z33" t="n">
        <v>10</v>
      </c>
      <c r="AA33" t="n">
        <v>231.6473923008605</v>
      </c>
      <c r="AB33" t="n">
        <v>316.9501817075774</v>
      </c>
      <c r="AC33" t="n">
        <v>286.7009012078741</v>
      </c>
      <c r="AD33" t="n">
        <v>231647.3923008605</v>
      </c>
      <c r="AE33" t="n">
        <v>316950.1817075774</v>
      </c>
      <c r="AF33" t="n">
        <v>5.272182645874237e-06</v>
      </c>
      <c r="AG33" t="n">
        <v>5.89988425925926</v>
      </c>
      <c r="AH33" t="n">
        <v>286700.9012078741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4.8999</v>
      </c>
      <c r="E34" t="n">
        <v>20.41</v>
      </c>
      <c r="F34" t="n">
        <v>17.72</v>
      </c>
      <c r="G34" t="n">
        <v>66.44</v>
      </c>
      <c r="H34" t="n">
        <v>1.04</v>
      </c>
      <c r="I34" t="n">
        <v>16</v>
      </c>
      <c r="J34" t="n">
        <v>152.85</v>
      </c>
      <c r="K34" t="n">
        <v>47.83</v>
      </c>
      <c r="L34" t="n">
        <v>9</v>
      </c>
      <c r="M34" t="n">
        <v>14</v>
      </c>
      <c r="N34" t="n">
        <v>26.03</v>
      </c>
      <c r="O34" t="n">
        <v>19085.83</v>
      </c>
      <c r="P34" t="n">
        <v>182.66</v>
      </c>
      <c r="Q34" t="n">
        <v>444.56</v>
      </c>
      <c r="R34" t="n">
        <v>74.98999999999999</v>
      </c>
      <c r="S34" t="n">
        <v>48.21</v>
      </c>
      <c r="T34" t="n">
        <v>7418.99</v>
      </c>
      <c r="U34" t="n">
        <v>0.64</v>
      </c>
      <c r="V34" t="n">
        <v>0.77</v>
      </c>
      <c r="W34" t="n">
        <v>0.19</v>
      </c>
      <c r="X34" t="n">
        <v>0.44</v>
      </c>
      <c r="Y34" t="n">
        <v>1</v>
      </c>
      <c r="Z34" t="n">
        <v>10</v>
      </c>
      <c r="AA34" t="n">
        <v>231.7989253540345</v>
      </c>
      <c r="AB34" t="n">
        <v>317.1575159160964</v>
      </c>
      <c r="AC34" t="n">
        <v>286.8884477305275</v>
      </c>
      <c r="AD34" t="n">
        <v>231798.9253540345</v>
      </c>
      <c r="AE34" t="n">
        <v>317157.5159160964</v>
      </c>
      <c r="AF34" t="n">
        <v>5.267130397284014e-06</v>
      </c>
      <c r="AG34" t="n">
        <v>5.905671296296297</v>
      </c>
      <c r="AH34" t="n">
        <v>286888.4477305275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4.904</v>
      </c>
      <c r="E35" t="n">
        <v>20.39</v>
      </c>
      <c r="F35" t="n">
        <v>17.7</v>
      </c>
      <c r="G35" t="n">
        <v>66.38</v>
      </c>
      <c r="H35" t="n">
        <v>1.07</v>
      </c>
      <c r="I35" t="n">
        <v>16</v>
      </c>
      <c r="J35" t="n">
        <v>153.2</v>
      </c>
      <c r="K35" t="n">
        <v>47.83</v>
      </c>
      <c r="L35" t="n">
        <v>9.25</v>
      </c>
      <c r="M35" t="n">
        <v>14</v>
      </c>
      <c r="N35" t="n">
        <v>26.12</v>
      </c>
      <c r="O35" t="n">
        <v>19128.96</v>
      </c>
      <c r="P35" t="n">
        <v>181.74</v>
      </c>
      <c r="Q35" t="n">
        <v>444.57</v>
      </c>
      <c r="R35" t="n">
        <v>74.31999999999999</v>
      </c>
      <c r="S35" t="n">
        <v>48.21</v>
      </c>
      <c r="T35" t="n">
        <v>7085.03</v>
      </c>
      <c r="U35" t="n">
        <v>0.65</v>
      </c>
      <c r="V35" t="n">
        <v>0.77</v>
      </c>
      <c r="W35" t="n">
        <v>0.19</v>
      </c>
      <c r="X35" t="n">
        <v>0.42</v>
      </c>
      <c r="Y35" t="n">
        <v>1</v>
      </c>
      <c r="Z35" t="n">
        <v>10</v>
      </c>
      <c r="AA35" t="n">
        <v>231.1991968645962</v>
      </c>
      <c r="AB35" t="n">
        <v>316.3369409386937</v>
      </c>
      <c r="AC35" t="n">
        <v>286.1461872772836</v>
      </c>
      <c r="AD35" t="n">
        <v>231199.1968645962</v>
      </c>
      <c r="AE35" t="n">
        <v>316336.9409386936</v>
      </c>
      <c r="AF35" t="n">
        <v>5.271537677969102e-06</v>
      </c>
      <c r="AG35" t="n">
        <v>5.89988425925926</v>
      </c>
      <c r="AH35" t="n">
        <v>286146.1872772836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4.9174</v>
      </c>
      <c r="E36" t="n">
        <v>20.34</v>
      </c>
      <c r="F36" t="n">
        <v>17.67</v>
      </c>
      <c r="G36" t="n">
        <v>70.7</v>
      </c>
      <c r="H36" t="n">
        <v>1.1</v>
      </c>
      <c r="I36" t="n">
        <v>15</v>
      </c>
      <c r="J36" t="n">
        <v>153.55</v>
      </c>
      <c r="K36" t="n">
        <v>47.83</v>
      </c>
      <c r="L36" t="n">
        <v>9.5</v>
      </c>
      <c r="M36" t="n">
        <v>13</v>
      </c>
      <c r="N36" t="n">
        <v>26.22</v>
      </c>
      <c r="O36" t="n">
        <v>19172.12</v>
      </c>
      <c r="P36" t="n">
        <v>181.07</v>
      </c>
      <c r="Q36" t="n">
        <v>444.57</v>
      </c>
      <c r="R36" t="n">
        <v>73.53</v>
      </c>
      <c r="S36" t="n">
        <v>48.21</v>
      </c>
      <c r="T36" t="n">
        <v>6694.65</v>
      </c>
      <c r="U36" t="n">
        <v>0.66</v>
      </c>
      <c r="V36" t="n">
        <v>0.77</v>
      </c>
      <c r="W36" t="n">
        <v>0.19</v>
      </c>
      <c r="X36" t="n">
        <v>0.4</v>
      </c>
      <c r="Y36" t="n">
        <v>1</v>
      </c>
      <c r="Z36" t="n">
        <v>10</v>
      </c>
      <c r="AA36" t="n">
        <v>230.4669663655258</v>
      </c>
      <c r="AB36" t="n">
        <v>315.3350708661364</v>
      </c>
      <c r="AC36" t="n">
        <v>285.2399342783174</v>
      </c>
      <c r="AD36" t="n">
        <v>230466.9663655258</v>
      </c>
      <c r="AE36" t="n">
        <v>315335.0708661365</v>
      </c>
      <c r="AF36" t="n">
        <v>5.28594196118378e-06</v>
      </c>
      <c r="AG36" t="n">
        <v>5.885416666666667</v>
      </c>
      <c r="AH36" t="n">
        <v>285239.9342783174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4.9153</v>
      </c>
      <c r="E37" t="n">
        <v>20.34</v>
      </c>
      <c r="F37" t="n">
        <v>17.68</v>
      </c>
      <c r="G37" t="n">
        <v>70.73</v>
      </c>
      <c r="H37" t="n">
        <v>1.12</v>
      </c>
      <c r="I37" t="n">
        <v>15</v>
      </c>
      <c r="J37" t="n">
        <v>153.9</v>
      </c>
      <c r="K37" t="n">
        <v>47.83</v>
      </c>
      <c r="L37" t="n">
        <v>9.75</v>
      </c>
      <c r="M37" t="n">
        <v>13</v>
      </c>
      <c r="N37" t="n">
        <v>26.32</v>
      </c>
      <c r="O37" t="n">
        <v>19215.32</v>
      </c>
      <c r="P37" t="n">
        <v>180.38</v>
      </c>
      <c r="Q37" t="n">
        <v>444.55</v>
      </c>
      <c r="R37" t="n">
        <v>73.83</v>
      </c>
      <c r="S37" t="n">
        <v>48.21</v>
      </c>
      <c r="T37" t="n">
        <v>6843.07</v>
      </c>
      <c r="U37" t="n">
        <v>0.65</v>
      </c>
      <c r="V37" t="n">
        <v>0.77</v>
      </c>
      <c r="W37" t="n">
        <v>0.19</v>
      </c>
      <c r="X37" t="n">
        <v>0.41</v>
      </c>
      <c r="Y37" t="n">
        <v>1</v>
      </c>
      <c r="Z37" t="n">
        <v>10</v>
      </c>
      <c r="AA37" t="n">
        <v>230.2009800521545</v>
      </c>
      <c r="AB37" t="n">
        <v>314.9711366576939</v>
      </c>
      <c r="AC37" t="n">
        <v>284.9107334399437</v>
      </c>
      <c r="AD37" t="n">
        <v>230200.9800521545</v>
      </c>
      <c r="AE37" t="n">
        <v>314971.1366576939</v>
      </c>
      <c r="AF37" t="n">
        <v>5.283684573515809e-06</v>
      </c>
      <c r="AG37" t="n">
        <v>5.885416666666667</v>
      </c>
      <c r="AH37" t="n">
        <v>284910.7334399438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4.9436</v>
      </c>
      <c r="E38" t="n">
        <v>20.23</v>
      </c>
      <c r="F38" t="n">
        <v>17.6</v>
      </c>
      <c r="G38" t="n">
        <v>75.41</v>
      </c>
      <c r="H38" t="n">
        <v>1.15</v>
      </c>
      <c r="I38" t="n">
        <v>14</v>
      </c>
      <c r="J38" t="n">
        <v>154.25</v>
      </c>
      <c r="K38" t="n">
        <v>47.83</v>
      </c>
      <c r="L38" t="n">
        <v>10</v>
      </c>
      <c r="M38" t="n">
        <v>12</v>
      </c>
      <c r="N38" t="n">
        <v>26.43</v>
      </c>
      <c r="O38" t="n">
        <v>19258.55</v>
      </c>
      <c r="P38" t="n">
        <v>179.34</v>
      </c>
      <c r="Q38" t="n">
        <v>444.57</v>
      </c>
      <c r="R38" t="n">
        <v>70.79000000000001</v>
      </c>
      <c r="S38" t="n">
        <v>48.21</v>
      </c>
      <c r="T38" t="n">
        <v>5330.21</v>
      </c>
      <c r="U38" t="n">
        <v>0.68</v>
      </c>
      <c r="V38" t="n">
        <v>0.78</v>
      </c>
      <c r="W38" t="n">
        <v>0.19</v>
      </c>
      <c r="X38" t="n">
        <v>0.32</v>
      </c>
      <c r="Y38" t="n">
        <v>1</v>
      </c>
      <c r="Z38" t="n">
        <v>10</v>
      </c>
      <c r="AA38" t="n">
        <v>228.818464008431</v>
      </c>
      <c r="AB38" t="n">
        <v>313.0795172143693</v>
      </c>
      <c r="AC38" t="n">
        <v>283.1996475013848</v>
      </c>
      <c r="AD38" t="n">
        <v>228818.464008431</v>
      </c>
      <c r="AE38" t="n">
        <v>313079.5172143693</v>
      </c>
      <c r="AF38" t="n">
        <v>5.314105559708004e-06</v>
      </c>
      <c r="AG38" t="n">
        <v>5.853587962962963</v>
      </c>
      <c r="AH38" t="n">
        <v>283199.6475013848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4.9366</v>
      </c>
      <c r="E39" t="n">
        <v>20.26</v>
      </c>
      <c r="F39" t="n">
        <v>17.62</v>
      </c>
      <c r="G39" t="n">
        <v>75.53</v>
      </c>
      <c r="H39" t="n">
        <v>1.17</v>
      </c>
      <c r="I39" t="n">
        <v>14</v>
      </c>
      <c r="J39" t="n">
        <v>154.6</v>
      </c>
      <c r="K39" t="n">
        <v>47.83</v>
      </c>
      <c r="L39" t="n">
        <v>10.25</v>
      </c>
      <c r="M39" t="n">
        <v>12</v>
      </c>
      <c r="N39" t="n">
        <v>26.53</v>
      </c>
      <c r="O39" t="n">
        <v>19301.82</v>
      </c>
      <c r="P39" t="n">
        <v>179.21</v>
      </c>
      <c r="Q39" t="n">
        <v>444.56</v>
      </c>
      <c r="R39" t="n">
        <v>72.06</v>
      </c>
      <c r="S39" t="n">
        <v>48.21</v>
      </c>
      <c r="T39" t="n">
        <v>5966.36</v>
      </c>
      <c r="U39" t="n">
        <v>0.67</v>
      </c>
      <c r="V39" t="n">
        <v>0.77</v>
      </c>
      <c r="W39" t="n">
        <v>0.18</v>
      </c>
      <c r="X39" t="n">
        <v>0.35</v>
      </c>
      <c r="Y39" t="n">
        <v>1</v>
      </c>
      <c r="Z39" t="n">
        <v>10</v>
      </c>
      <c r="AA39" t="n">
        <v>228.9696535440627</v>
      </c>
      <c r="AB39" t="n">
        <v>313.2863814070321</v>
      </c>
      <c r="AC39" t="n">
        <v>283.3867688658357</v>
      </c>
      <c r="AD39" t="n">
        <v>228969.6535440627</v>
      </c>
      <c r="AE39" t="n">
        <v>313286.3814070321</v>
      </c>
      <c r="AF39" t="n">
        <v>5.306580934148098e-06</v>
      </c>
      <c r="AG39" t="n">
        <v>5.862268518518519</v>
      </c>
      <c r="AH39" t="n">
        <v>283386.7688658357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4.9271</v>
      </c>
      <c r="E40" t="n">
        <v>20.3</v>
      </c>
      <c r="F40" t="n">
        <v>17.66</v>
      </c>
      <c r="G40" t="n">
        <v>75.7</v>
      </c>
      <c r="H40" t="n">
        <v>1.2</v>
      </c>
      <c r="I40" t="n">
        <v>14</v>
      </c>
      <c r="J40" t="n">
        <v>154.95</v>
      </c>
      <c r="K40" t="n">
        <v>47.83</v>
      </c>
      <c r="L40" t="n">
        <v>10.5</v>
      </c>
      <c r="M40" t="n">
        <v>12</v>
      </c>
      <c r="N40" t="n">
        <v>26.63</v>
      </c>
      <c r="O40" t="n">
        <v>19345.12</v>
      </c>
      <c r="P40" t="n">
        <v>177.89</v>
      </c>
      <c r="Q40" t="n">
        <v>444.55</v>
      </c>
      <c r="R40" t="n">
        <v>73.27</v>
      </c>
      <c r="S40" t="n">
        <v>48.21</v>
      </c>
      <c r="T40" t="n">
        <v>6567.57</v>
      </c>
      <c r="U40" t="n">
        <v>0.66</v>
      </c>
      <c r="V40" t="n">
        <v>0.77</v>
      </c>
      <c r="W40" t="n">
        <v>0.19</v>
      </c>
      <c r="X40" t="n">
        <v>0.39</v>
      </c>
      <c r="Y40" t="n">
        <v>1</v>
      </c>
      <c r="Z40" t="n">
        <v>10</v>
      </c>
      <c r="AA40" t="n">
        <v>228.6401050923038</v>
      </c>
      <c r="AB40" t="n">
        <v>312.8354786766841</v>
      </c>
      <c r="AC40" t="n">
        <v>282.9788996592259</v>
      </c>
      <c r="AD40" t="n">
        <v>228640.1050923038</v>
      </c>
      <c r="AE40" t="n">
        <v>312835.4786766841</v>
      </c>
      <c r="AF40" t="n">
        <v>5.296368942316795e-06</v>
      </c>
      <c r="AG40" t="n">
        <v>5.873842592592593</v>
      </c>
      <c r="AH40" t="n">
        <v>282978.899659226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4.9433</v>
      </c>
      <c r="E41" t="n">
        <v>20.23</v>
      </c>
      <c r="F41" t="n">
        <v>17.63</v>
      </c>
      <c r="G41" t="n">
        <v>81.34999999999999</v>
      </c>
      <c r="H41" t="n">
        <v>1.23</v>
      </c>
      <c r="I41" t="n">
        <v>13</v>
      </c>
      <c r="J41" t="n">
        <v>155.31</v>
      </c>
      <c r="K41" t="n">
        <v>47.83</v>
      </c>
      <c r="L41" t="n">
        <v>10.75</v>
      </c>
      <c r="M41" t="n">
        <v>11</v>
      </c>
      <c r="N41" t="n">
        <v>26.73</v>
      </c>
      <c r="O41" t="n">
        <v>19388.45</v>
      </c>
      <c r="P41" t="n">
        <v>177.23</v>
      </c>
      <c r="Q41" t="n">
        <v>444.55</v>
      </c>
      <c r="R41" t="n">
        <v>71.98</v>
      </c>
      <c r="S41" t="n">
        <v>48.21</v>
      </c>
      <c r="T41" t="n">
        <v>5930.66</v>
      </c>
      <c r="U41" t="n">
        <v>0.67</v>
      </c>
      <c r="V41" t="n">
        <v>0.77</v>
      </c>
      <c r="W41" t="n">
        <v>0.19</v>
      </c>
      <c r="X41" t="n">
        <v>0.35</v>
      </c>
      <c r="Y41" t="n">
        <v>1</v>
      </c>
      <c r="Z41" t="n">
        <v>10</v>
      </c>
      <c r="AA41" t="n">
        <v>227.8538948182671</v>
      </c>
      <c r="AB41" t="n">
        <v>311.7597510945983</v>
      </c>
      <c r="AC41" t="n">
        <v>282.0058380077809</v>
      </c>
      <c r="AD41" t="n">
        <v>227853.8948182671</v>
      </c>
      <c r="AE41" t="n">
        <v>311759.7510945983</v>
      </c>
      <c r="AF41" t="n">
        <v>5.313783075755437e-06</v>
      </c>
      <c r="AG41" t="n">
        <v>5.853587962962963</v>
      </c>
      <c r="AH41" t="n">
        <v>282005.838007781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4.9472</v>
      </c>
      <c r="E42" t="n">
        <v>20.21</v>
      </c>
      <c r="F42" t="n">
        <v>17.61</v>
      </c>
      <c r="G42" t="n">
        <v>81.28</v>
      </c>
      <c r="H42" t="n">
        <v>1.25</v>
      </c>
      <c r="I42" t="n">
        <v>13</v>
      </c>
      <c r="J42" t="n">
        <v>155.66</v>
      </c>
      <c r="K42" t="n">
        <v>47.83</v>
      </c>
      <c r="L42" t="n">
        <v>11</v>
      </c>
      <c r="M42" t="n">
        <v>11</v>
      </c>
      <c r="N42" t="n">
        <v>26.83</v>
      </c>
      <c r="O42" t="n">
        <v>19431.82</v>
      </c>
      <c r="P42" t="n">
        <v>176.97</v>
      </c>
      <c r="Q42" t="n">
        <v>444.57</v>
      </c>
      <c r="R42" t="n">
        <v>71.51000000000001</v>
      </c>
      <c r="S42" t="n">
        <v>48.21</v>
      </c>
      <c r="T42" t="n">
        <v>5695.42</v>
      </c>
      <c r="U42" t="n">
        <v>0.67</v>
      </c>
      <c r="V42" t="n">
        <v>0.77</v>
      </c>
      <c r="W42" t="n">
        <v>0.18</v>
      </c>
      <c r="X42" t="n">
        <v>0.33</v>
      </c>
      <c r="Y42" t="n">
        <v>1</v>
      </c>
      <c r="Z42" t="n">
        <v>10</v>
      </c>
      <c r="AA42" t="n">
        <v>227.5902807009771</v>
      </c>
      <c r="AB42" t="n">
        <v>311.3990626294883</v>
      </c>
      <c r="AC42" t="n">
        <v>281.6795731435515</v>
      </c>
      <c r="AD42" t="n">
        <v>227590.2807009771</v>
      </c>
      <c r="AE42" t="n">
        <v>311399.0626294883</v>
      </c>
      <c r="AF42" t="n">
        <v>5.317975367138812e-06</v>
      </c>
      <c r="AG42" t="n">
        <v>5.847800925925926</v>
      </c>
      <c r="AH42" t="n">
        <v>281679.5731435515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4.9449</v>
      </c>
      <c r="E43" t="n">
        <v>20.22</v>
      </c>
      <c r="F43" t="n">
        <v>17.62</v>
      </c>
      <c r="G43" t="n">
        <v>81.31999999999999</v>
      </c>
      <c r="H43" t="n">
        <v>1.28</v>
      </c>
      <c r="I43" t="n">
        <v>13</v>
      </c>
      <c r="J43" t="n">
        <v>156.01</v>
      </c>
      <c r="K43" t="n">
        <v>47.83</v>
      </c>
      <c r="L43" t="n">
        <v>11.25</v>
      </c>
      <c r="M43" t="n">
        <v>11</v>
      </c>
      <c r="N43" t="n">
        <v>26.93</v>
      </c>
      <c r="O43" t="n">
        <v>19475.23</v>
      </c>
      <c r="P43" t="n">
        <v>176.61</v>
      </c>
      <c r="Q43" t="n">
        <v>444.55</v>
      </c>
      <c r="R43" t="n">
        <v>71.78</v>
      </c>
      <c r="S43" t="n">
        <v>48.21</v>
      </c>
      <c r="T43" t="n">
        <v>5829.16</v>
      </c>
      <c r="U43" t="n">
        <v>0.67</v>
      </c>
      <c r="V43" t="n">
        <v>0.77</v>
      </c>
      <c r="W43" t="n">
        <v>0.18</v>
      </c>
      <c r="X43" t="n">
        <v>0.34</v>
      </c>
      <c r="Y43" t="n">
        <v>1</v>
      </c>
      <c r="Z43" t="n">
        <v>10</v>
      </c>
      <c r="AA43" t="n">
        <v>227.4910050662758</v>
      </c>
      <c r="AB43" t="n">
        <v>311.263229326358</v>
      </c>
      <c r="AC43" t="n">
        <v>281.5567035802287</v>
      </c>
      <c r="AD43" t="n">
        <v>227491.0050662758</v>
      </c>
      <c r="AE43" t="n">
        <v>311263.229326358</v>
      </c>
      <c r="AF43" t="n">
        <v>5.315502990169129e-06</v>
      </c>
      <c r="AG43" t="n">
        <v>5.850694444444444</v>
      </c>
      <c r="AH43" t="n">
        <v>281556.7035802287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4.9596</v>
      </c>
      <c r="E44" t="n">
        <v>20.16</v>
      </c>
      <c r="F44" t="n">
        <v>17.59</v>
      </c>
      <c r="G44" t="n">
        <v>87.94</v>
      </c>
      <c r="H44" t="n">
        <v>1.3</v>
      </c>
      <c r="I44" t="n">
        <v>12</v>
      </c>
      <c r="J44" t="n">
        <v>156.36</v>
      </c>
      <c r="K44" t="n">
        <v>47.83</v>
      </c>
      <c r="L44" t="n">
        <v>11.5</v>
      </c>
      <c r="M44" t="n">
        <v>10</v>
      </c>
      <c r="N44" t="n">
        <v>27.03</v>
      </c>
      <c r="O44" t="n">
        <v>19518.67</v>
      </c>
      <c r="P44" t="n">
        <v>174.75</v>
      </c>
      <c r="Q44" t="n">
        <v>444.55</v>
      </c>
      <c r="R44" t="n">
        <v>70.77</v>
      </c>
      <c r="S44" t="n">
        <v>48.21</v>
      </c>
      <c r="T44" t="n">
        <v>5330.89</v>
      </c>
      <c r="U44" t="n">
        <v>0.68</v>
      </c>
      <c r="V44" t="n">
        <v>0.78</v>
      </c>
      <c r="W44" t="n">
        <v>0.18</v>
      </c>
      <c r="X44" t="n">
        <v>0.31</v>
      </c>
      <c r="Y44" t="n">
        <v>1</v>
      </c>
      <c r="Z44" t="n">
        <v>10</v>
      </c>
      <c r="AA44" t="n">
        <v>226.162768319986</v>
      </c>
      <c r="AB44" t="n">
        <v>309.4458772124157</v>
      </c>
      <c r="AC44" t="n">
        <v>279.9127970013707</v>
      </c>
      <c r="AD44" t="n">
        <v>226162.768319986</v>
      </c>
      <c r="AE44" t="n">
        <v>309445.8772124157</v>
      </c>
      <c r="AF44" t="n">
        <v>5.331304703844934e-06</v>
      </c>
      <c r="AG44" t="n">
        <v>5.833333333333333</v>
      </c>
      <c r="AH44" t="n">
        <v>279912.7970013707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4.9589</v>
      </c>
      <c r="E45" t="n">
        <v>20.17</v>
      </c>
      <c r="F45" t="n">
        <v>17.59</v>
      </c>
      <c r="G45" t="n">
        <v>87.95</v>
      </c>
      <c r="H45" t="n">
        <v>1.33</v>
      </c>
      <c r="I45" t="n">
        <v>12</v>
      </c>
      <c r="J45" t="n">
        <v>156.71</v>
      </c>
      <c r="K45" t="n">
        <v>47.83</v>
      </c>
      <c r="L45" t="n">
        <v>11.75</v>
      </c>
      <c r="M45" t="n">
        <v>10</v>
      </c>
      <c r="N45" t="n">
        <v>27.14</v>
      </c>
      <c r="O45" t="n">
        <v>19562.15</v>
      </c>
      <c r="P45" t="n">
        <v>174.66</v>
      </c>
      <c r="Q45" t="n">
        <v>444.56</v>
      </c>
      <c r="R45" t="n">
        <v>70.86</v>
      </c>
      <c r="S45" t="n">
        <v>48.21</v>
      </c>
      <c r="T45" t="n">
        <v>5374.41</v>
      </c>
      <c r="U45" t="n">
        <v>0.68</v>
      </c>
      <c r="V45" t="n">
        <v>0.78</v>
      </c>
      <c r="W45" t="n">
        <v>0.18</v>
      </c>
      <c r="X45" t="n">
        <v>0.31</v>
      </c>
      <c r="Y45" t="n">
        <v>1</v>
      </c>
      <c r="Z45" t="n">
        <v>10</v>
      </c>
      <c r="AA45" t="n">
        <v>226.135878858115</v>
      </c>
      <c r="AB45" t="n">
        <v>309.4090858644044</v>
      </c>
      <c r="AC45" t="n">
        <v>279.8795169679767</v>
      </c>
      <c r="AD45" t="n">
        <v>226135.878858115</v>
      </c>
      <c r="AE45" t="n">
        <v>309409.0858644044</v>
      </c>
      <c r="AF45" t="n">
        <v>5.330552241288943e-06</v>
      </c>
      <c r="AG45" t="n">
        <v>5.836226851851852</v>
      </c>
      <c r="AH45" t="n">
        <v>279879.5169679766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4.9624</v>
      </c>
      <c r="E46" t="n">
        <v>20.15</v>
      </c>
      <c r="F46" t="n">
        <v>17.58</v>
      </c>
      <c r="G46" t="n">
        <v>87.88</v>
      </c>
      <c r="H46" t="n">
        <v>1.35</v>
      </c>
      <c r="I46" t="n">
        <v>12</v>
      </c>
      <c r="J46" t="n">
        <v>157.07</v>
      </c>
      <c r="K46" t="n">
        <v>47.83</v>
      </c>
      <c r="L46" t="n">
        <v>12</v>
      </c>
      <c r="M46" t="n">
        <v>10</v>
      </c>
      <c r="N46" t="n">
        <v>27.24</v>
      </c>
      <c r="O46" t="n">
        <v>19605.66</v>
      </c>
      <c r="P46" t="n">
        <v>174.92</v>
      </c>
      <c r="Q46" t="n">
        <v>444.56</v>
      </c>
      <c r="R46" t="n">
        <v>70.27</v>
      </c>
      <c r="S46" t="n">
        <v>48.21</v>
      </c>
      <c r="T46" t="n">
        <v>5081.5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226.1576111502241</v>
      </c>
      <c r="AB46" t="n">
        <v>309.4388209452292</v>
      </c>
      <c r="AC46" t="n">
        <v>279.9064141744209</v>
      </c>
      <c r="AD46" t="n">
        <v>226157.6111502241</v>
      </c>
      <c r="AE46" t="n">
        <v>309438.8209452291</v>
      </c>
      <c r="AF46" t="n">
        <v>5.334314554068897e-06</v>
      </c>
      <c r="AG46" t="n">
        <v>5.830439814814814</v>
      </c>
      <c r="AH46" t="n">
        <v>279906.4141744209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4.9754</v>
      </c>
      <c r="E47" t="n">
        <v>20.1</v>
      </c>
      <c r="F47" t="n">
        <v>17.52</v>
      </c>
      <c r="G47" t="n">
        <v>87.62</v>
      </c>
      <c r="H47" t="n">
        <v>1.38</v>
      </c>
      <c r="I47" t="n">
        <v>12</v>
      </c>
      <c r="J47" t="n">
        <v>157.42</v>
      </c>
      <c r="K47" t="n">
        <v>47.83</v>
      </c>
      <c r="L47" t="n">
        <v>12.25</v>
      </c>
      <c r="M47" t="n">
        <v>10</v>
      </c>
      <c r="N47" t="n">
        <v>27.34</v>
      </c>
      <c r="O47" t="n">
        <v>19649.2</v>
      </c>
      <c r="P47" t="n">
        <v>172.16</v>
      </c>
      <c r="Q47" t="n">
        <v>444.55</v>
      </c>
      <c r="R47" t="n">
        <v>68.56</v>
      </c>
      <c r="S47" t="n">
        <v>48.21</v>
      </c>
      <c r="T47" t="n">
        <v>4225.33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224.3812414207357</v>
      </c>
      <c r="AB47" t="n">
        <v>307.0083135134428</v>
      </c>
      <c r="AC47" t="n">
        <v>277.7078709606849</v>
      </c>
      <c r="AD47" t="n">
        <v>224381.2414207357</v>
      </c>
      <c r="AE47" t="n">
        <v>307008.3135134428</v>
      </c>
      <c r="AF47" t="n">
        <v>5.348288858680152e-06</v>
      </c>
      <c r="AG47" t="n">
        <v>5.815972222222222</v>
      </c>
      <c r="AH47" t="n">
        <v>277707.8709606849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4.9668</v>
      </c>
      <c r="E48" t="n">
        <v>20.13</v>
      </c>
      <c r="F48" t="n">
        <v>17.59</v>
      </c>
      <c r="G48" t="n">
        <v>95.93000000000001</v>
      </c>
      <c r="H48" t="n">
        <v>1.4</v>
      </c>
      <c r="I48" t="n">
        <v>11</v>
      </c>
      <c r="J48" t="n">
        <v>157.77</v>
      </c>
      <c r="K48" t="n">
        <v>47.83</v>
      </c>
      <c r="L48" t="n">
        <v>12.5</v>
      </c>
      <c r="M48" t="n">
        <v>9</v>
      </c>
      <c r="N48" t="n">
        <v>27.45</v>
      </c>
      <c r="O48" t="n">
        <v>19692.79</v>
      </c>
      <c r="P48" t="n">
        <v>172.25</v>
      </c>
      <c r="Q48" t="n">
        <v>444.55</v>
      </c>
      <c r="R48" t="n">
        <v>70.81999999999999</v>
      </c>
      <c r="S48" t="n">
        <v>48.21</v>
      </c>
      <c r="T48" t="n">
        <v>5361.29</v>
      </c>
      <c r="U48" t="n">
        <v>0.68</v>
      </c>
      <c r="V48" t="n">
        <v>0.78</v>
      </c>
      <c r="W48" t="n">
        <v>0.18</v>
      </c>
      <c r="X48" t="n">
        <v>0.31</v>
      </c>
      <c r="Y48" t="n">
        <v>1</v>
      </c>
      <c r="Z48" t="n">
        <v>10</v>
      </c>
      <c r="AA48" t="n">
        <v>224.7707093310281</v>
      </c>
      <c r="AB48" t="n">
        <v>307.5412006904161</v>
      </c>
      <c r="AC48" t="n">
        <v>278.1899001333999</v>
      </c>
      <c r="AD48" t="n">
        <v>224770.7093310281</v>
      </c>
      <c r="AE48" t="n">
        <v>307541.2006904161</v>
      </c>
      <c r="AF48" t="n">
        <v>5.339044318706553e-06</v>
      </c>
      <c r="AG48" t="n">
        <v>5.824652777777778</v>
      </c>
      <c r="AH48" t="n">
        <v>278189.9001333999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4.9705</v>
      </c>
      <c r="E49" t="n">
        <v>20.12</v>
      </c>
      <c r="F49" t="n">
        <v>17.57</v>
      </c>
      <c r="G49" t="n">
        <v>95.84999999999999</v>
      </c>
      <c r="H49" t="n">
        <v>1.43</v>
      </c>
      <c r="I49" t="n">
        <v>11</v>
      </c>
      <c r="J49" t="n">
        <v>158.13</v>
      </c>
      <c r="K49" t="n">
        <v>47.83</v>
      </c>
      <c r="L49" t="n">
        <v>12.75</v>
      </c>
      <c r="M49" t="n">
        <v>9</v>
      </c>
      <c r="N49" t="n">
        <v>27.55</v>
      </c>
      <c r="O49" t="n">
        <v>19736.4</v>
      </c>
      <c r="P49" t="n">
        <v>172.06</v>
      </c>
      <c r="Q49" t="n">
        <v>444.55</v>
      </c>
      <c r="R49" t="n">
        <v>70.22</v>
      </c>
      <c r="S49" t="n">
        <v>48.21</v>
      </c>
      <c r="T49" t="n">
        <v>5061.99</v>
      </c>
      <c r="U49" t="n">
        <v>0.6899999999999999</v>
      </c>
      <c r="V49" t="n">
        <v>0.78</v>
      </c>
      <c r="W49" t="n">
        <v>0.18</v>
      </c>
      <c r="X49" t="n">
        <v>0.3</v>
      </c>
      <c r="Y49" t="n">
        <v>1</v>
      </c>
      <c r="Z49" t="n">
        <v>10</v>
      </c>
      <c r="AA49" t="n">
        <v>224.5496039457608</v>
      </c>
      <c r="AB49" t="n">
        <v>307.2386745478123</v>
      </c>
      <c r="AC49" t="n">
        <v>277.916246661248</v>
      </c>
      <c r="AD49" t="n">
        <v>224549.6039457608</v>
      </c>
      <c r="AE49" t="n">
        <v>307238.6745478123</v>
      </c>
      <c r="AF49" t="n">
        <v>5.343021620788218e-06</v>
      </c>
      <c r="AG49" t="n">
        <v>5.82175925925926</v>
      </c>
      <c r="AH49" t="n">
        <v>277916.246661248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4.9729</v>
      </c>
      <c r="E50" t="n">
        <v>20.11</v>
      </c>
      <c r="F50" t="n">
        <v>17.56</v>
      </c>
      <c r="G50" t="n">
        <v>95.8</v>
      </c>
      <c r="H50" t="n">
        <v>1.45</v>
      </c>
      <c r="I50" t="n">
        <v>11</v>
      </c>
      <c r="J50" t="n">
        <v>158.48</v>
      </c>
      <c r="K50" t="n">
        <v>47.83</v>
      </c>
      <c r="L50" t="n">
        <v>13</v>
      </c>
      <c r="M50" t="n">
        <v>9</v>
      </c>
      <c r="N50" t="n">
        <v>27.65</v>
      </c>
      <c r="O50" t="n">
        <v>19780.06</v>
      </c>
      <c r="P50" t="n">
        <v>171.29</v>
      </c>
      <c r="Q50" t="n">
        <v>444.55</v>
      </c>
      <c r="R50" t="n">
        <v>70.04000000000001</v>
      </c>
      <c r="S50" t="n">
        <v>48.21</v>
      </c>
      <c r="T50" t="n">
        <v>4969.73</v>
      </c>
      <c r="U50" t="n">
        <v>0.6899999999999999</v>
      </c>
      <c r="V50" t="n">
        <v>0.78</v>
      </c>
      <c r="W50" t="n">
        <v>0.18</v>
      </c>
      <c r="X50" t="n">
        <v>0.29</v>
      </c>
      <c r="Y50" t="n">
        <v>1</v>
      </c>
      <c r="Z50" t="n">
        <v>10</v>
      </c>
      <c r="AA50" t="n">
        <v>224.0977433427118</v>
      </c>
      <c r="AB50" t="n">
        <v>306.6204189360382</v>
      </c>
      <c r="AC50" t="n">
        <v>277.3569964973342</v>
      </c>
      <c r="AD50" t="n">
        <v>224097.7433427118</v>
      </c>
      <c r="AE50" t="n">
        <v>306620.4189360382</v>
      </c>
      <c r="AF50" t="n">
        <v>5.345601492408757e-06</v>
      </c>
      <c r="AG50" t="n">
        <v>5.81886574074074</v>
      </c>
      <c r="AH50" t="n">
        <v>277356.9964973342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4.975</v>
      </c>
      <c r="E51" t="n">
        <v>20.1</v>
      </c>
      <c r="F51" t="n">
        <v>17.55</v>
      </c>
      <c r="G51" t="n">
        <v>95.75</v>
      </c>
      <c r="H51" t="n">
        <v>1.48</v>
      </c>
      <c r="I51" t="n">
        <v>11</v>
      </c>
      <c r="J51" t="n">
        <v>158.84</v>
      </c>
      <c r="K51" t="n">
        <v>47.83</v>
      </c>
      <c r="L51" t="n">
        <v>13.25</v>
      </c>
      <c r="M51" t="n">
        <v>9</v>
      </c>
      <c r="N51" t="n">
        <v>27.76</v>
      </c>
      <c r="O51" t="n">
        <v>19823.75</v>
      </c>
      <c r="P51" t="n">
        <v>170.67</v>
      </c>
      <c r="Q51" t="n">
        <v>444.57</v>
      </c>
      <c r="R51" t="n">
        <v>69.66</v>
      </c>
      <c r="S51" t="n">
        <v>48.21</v>
      </c>
      <c r="T51" t="n">
        <v>4779.07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223.7263561435894</v>
      </c>
      <c r="AB51" t="n">
        <v>306.1122705857524</v>
      </c>
      <c r="AC51" t="n">
        <v>276.8973451124088</v>
      </c>
      <c r="AD51" t="n">
        <v>223726.3561435895</v>
      </c>
      <c r="AE51" t="n">
        <v>306112.2705857524</v>
      </c>
      <c r="AF51" t="n">
        <v>5.347858880076728e-06</v>
      </c>
      <c r="AG51" t="n">
        <v>5.815972222222222</v>
      </c>
      <c r="AH51" t="n">
        <v>276897.3451124088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4.9893</v>
      </c>
      <c r="E52" t="n">
        <v>20.04</v>
      </c>
      <c r="F52" t="n">
        <v>17.53</v>
      </c>
      <c r="G52" t="n">
        <v>105.16</v>
      </c>
      <c r="H52" t="n">
        <v>1.5</v>
      </c>
      <c r="I52" t="n">
        <v>10</v>
      </c>
      <c r="J52" t="n">
        <v>159.19</v>
      </c>
      <c r="K52" t="n">
        <v>47.83</v>
      </c>
      <c r="L52" t="n">
        <v>13.5</v>
      </c>
      <c r="M52" t="n">
        <v>8</v>
      </c>
      <c r="N52" t="n">
        <v>27.86</v>
      </c>
      <c r="O52" t="n">
        <v>19867.59</v>
      </c>
      <c r="P52" t="n">
        <v>169.35</v>
      </c>
      <c r="Q52" t="n">
        <v>444.55</v>
      </c>
      <c r="R52" t="n">
        <v>68.67</v>
      </c>
      <c r="S52" t="n">
        <v>48.21</v>
      </c>
      <c r="T52" t="n">
        <v>4288.83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222.7082819354628</v>
      </c>
      <c r="AB52" t="n">
        <v>304.71929653993</v>
      </c>
      <c r="AC52" t="n">
        <v>275.637314554468</v>
      </c>
      <c r="AD52" t="n">
        <v>222708.2819354628</v>
      </c>
      <c r="AE52" t="n">
        <v>304719.29653993</v>
      </c>
      <c r="AF52" t="n">
        <v>5.36323061514911e-06</v>
      </c>
      <c r="AG52" t="n">
        <v>5.798611111111111</v>
      </c>
      <c r="AH52" t="n">
        <v>275637.314554468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4.9883</v>
      </c>
      <c r="E53" t="n">
        <v>20.05</v>
      </c>
      <c r="F53" t="n">
        <v>17.53</v>
      </c>
      <c r="G53" t="n">
        <v>105.18</v>
      </c>
      <c r="H53" t="n">
        <v>1.53</v>
      </c>
      <c r="I53" t="n">
        <v>10</v>
      </c>
      <c r="J53" t="n">
        <v>159.55</v>
      </c>
      <c r="K53" t="n">
        <v>47.83</v>
      </c>
      <c r="L53" t="n">
        <v>13.75</v>
      </c>
      <c r="M53" t="n">
        <v>8</v>
      </c>
      <c r="N53" t="n">
        <v>27.97</v>
      </c>
      <c r="O53" t="n">
        <v>19911.36</v>
      </c>
      <c r="P53" t="n">
        <v>169.39</v>
      </c>
      <c r="Q53" t="n">
        <v>444.55</v>
      </c>
      <c r="R53" t="n">
        <v>68.81</v>
      </c>
      <c r="S53" t="n">
        <v>48.21</v>
      </c>
      <c r="T53" t="n">
        <v>4360.5</v>
      </c>
      <c r="U53" t="n">
        <v>0.7</v>
      </c>
      <c r="V53" t="n">
        <v>0.78</v>
      </c>
      <c r="W53" t="n">
        <v>0.18</v>
      </c>
      <c r="X53" t="n">
        <v>0.25</v>
      </c>
      <c r="Y53" t="n">
        <v>1</v>
      </c>
      <c r="Z53" t="n">
        <v>10</v>
      </c>
      <c r="AA53" t="n">
        <v>222.7511365583639</v>
      </c>
      <c r="AB53" t="n">
        <v>304.7779321255957</v>
      </c>
      <c r="AC53" t="n">
        <v>275.6903540421333</v>
      </c>
      <c r="AD53" t="n">
        <v>222751.1365583639</v>
      </c>
      <c r="AE53" t="n">
        <v>304777.9321255957</v>
      </c>
      <c r="AF53" t="n">
        <v>5.362155668640552e-06</v>
      </c>
      <c r="AG53" t="n">
        <v>5.80150462962963</v>
      </c>
      <c r="AH53" t="n">
        <v>275690.3540421333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4.9959</v>
      </c>
      <c r="E54" t="n">
        <v>20.02</v>
      </c>
      <c r="F54" t="n">
        <v>17.5</v>
      </c>
      <c r="G54" t="n">
        <v>104.99</v>
      </c>
      <c r="H54" t="n">
        <v>1.55</v>
      </c>
      <c r="I54" t="n">
        <v>10</v>
      </c>
      <c r="J54" t="n">
        <v>159.9</v>
      </c>
      <c r="K54" t="n">
        <v>47.83</v>
      </c>
      <c r="L54" t="n">
        <v>14</v>
      </c>
      <c r="M54" t="n">
        <v>8</v>
      </c>
      <c r="N54" t="n">
        <v>28.07</v>
      </c>
      <c r="O54" t="n">
        <v>19955.16</v>
      </c>
      <c r="P54" t="n">
        <v>168.59</v>
      </c>
      <c r="Q54" t="n">
        <v>444.55</v>
      </c>
      <c r="R54" t="n">
        <v>67.67</v>
      </c>
      <c r="S54" t="n">
        <v>48.21</v>
      </c>
      <c r="T54" t="n">
        <v>3790.15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222.1260455018957</v>
      </c>
      <c r="AB54" t="n">
        <v>303.9226549650654</v>
      </c>
      <c r="AC54" t="n">
        <v>274.9167033334147</v>
      </c>
      <c r="AD54" t="n">
        <v>222126.0455018957</v>
      </c>
      <c r="AE54" t="n">
        <v>303922.6549650654</v>
      </c>
      <c r="AF54" t="n">
        <v>5.370325262105594e-06</v>
      </c>
      <c r="AG54" t="n">
        <v>5.792824074074074</v>
      </c>
      <c r="AH54" t="n">
        <v>274916.7033334147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5.0003</v>
      </c>
      <c r="E55" t="n">
        <v>20</v>
      </c>
      <c r="F55" t="n">
        <v>17.48</v>
      </c>
      <c r="G55" t="n">
        <v>104.89</v>
      </c>
      <c r="H55" t="n">
        <v>1.58</v>
      </c>
      <c r="I55" t="n">
        <v>10</v>
      </c>
      <c r="J55" t="n">
        <v>160.26</v>
      </c>
      <c r="K55" t="n">
        <v>47.83</v>
      </c>
      <c r="L55" t="n">
        <v>14.25</v>
      </c>
      <c r="M55" t="n">
        <v>8</v>
      </c>
      <c r="N55" t="n">
        <v>28.18</v>
      </c>
      <c r="O55" t="n">
        <v>19998.99</v>
      </c>
      <c r="P55" t="n">
        <v>167.59</v>
      </c>
      <c r="Q55" t="n">
        <v>444.56</v>
      </c>
      <c r="R55" t="n">
        <v>67.29000000000001</v>
      </c>
      <c r="S55" t="n">
        <v>48.21</v>
      </c>
      <c r="T55" t="n">
        <v>3598.23</v>
      </c>
      <c r="U55" t="n">
        <v>0.72</v>
      </c>
      <c r="V55" t="n">
        <v>0.78</v>
      </c>
      <c r="W55" t="n">
        <v>0.17</v>
      </c>
      <c r="X55" t="n">
        <v>0.2</v>
      </c>
      <c r="Y55" t="n">
        <v>1</v>
      </c>
      <c r="Z55" t="n">
        <v>10</v>
      </c>
      <c r="AA55" t="n">
        <v>221.5001161317296</v>
      </c>
      <c r="AB55" t="n">
        <v>303.0662307867496</v>
      </c>
      <c r="AC55" t="n">
        <v>274.1420150766782</v>
      </c>
      <c r="AD55" t="n">
        <v>221500.1161317296</v>
      </c>
      <c r="AE55" t="n">
        <v>303066.2307867496</v>
      </c>
      <c r="AF55" t="n">
        <v>5.375055026743251e-06</v>
      </c>
      <c r="AG55" t="n">
        <v>5.787037037037037</v>
      </c>
      <c r="AH55" t="n">
        <v>274142.0150766782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4.9826</v>
      </c>
      <c r="E56" t="n">
        <v>20.07</v>
      </c>
      <c r="F56" t="n">
        <v>17.55</v>
      </c>
      <c r="G56" t="n">
        <v>105.31</v>
      </c>
      <c r="H56" t="n">
        <v>1.6</v>
      </c>
      <c r="I56" t="n">
        <v>10</v>
      </c>
      <c r="J56" t="n">
        <v>160.61</v>
      </c>
      <c r="K56" t="n">
        <v>47.83</v>
      </c>
      <c r="L56" t="n">
        <v>14.5</v>
      </c>
      <c r="M56" t="n">
        <v>8</v>
      </c>
      <c r="N56" t="n">
        <v>28.28</v>
      </c>
      <c r="O56" t="n">
        <v>20042.86</v>
      </c>
      <c r="P56" t="n">
        <v>166.9</v>
      </c>
      <c r="Q56" t="n">
        <v>444.57</v>
      </c>
      <c r="R56" t="n">
        <v>69.64</v>
      </c>
      <c r="S56" t="n">
        <v>48.21</v>
      </c>
      <c r="T56" t="n">
        <v>4774.2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221.7162736078608</v>
      </c>
      <c r="AB56" t="n">
        <v>303.361986981787</v>
      </c>
      <c r="AC56" t="n">
        <v>274.4095447155578</v>
      </c>
      <c r="AD56" t="n">
        <v>221716.2736078608</v>
      </c>
      <c r="AE56" t="n">
        <v>303361.986981787</v>
      </c>
      <c r="AF56" t="n">
        <v>5.356028473541771e-06</v>
      </c>
      <c r="AG56" t="n">
        <v>5.807291666666667</v>
      </c>
      <c r="AH56" t="n">
        <v>274409.5447155578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5.0012</v>
      </c>
      <c r="E57" t="n">
        <v>20</v>
      </c>
      <c r="F57" t="n">
        <v>17.51</v>
      </c>
      <c r="G57" t="n">
        <v>116.71</v>
      </c>
      <c r="H57" t="n">
        <v>1.62</v>
      </c>
      <c r="I57" t="n">
        <v>9</v>
      </c>
      <c r="J57" t="n">
        <v>160.97</v>
      </c>
      <c r="K57" t="n">
        <v>47.83</v>
      </c>
      <c r="L57" t="n">
        <v>14.75</v>
      </c>
      <c r="M57" t="n">
        <v>7</v>
      </c>
      <c r="N57" t="n">
        <v>28.39</v>
      </c>
      <c r="O57" t="n">
        <v>20086.77</v>
      </c>
      <c r="P57" t="n">
        <v>164.64</v>
      </c>
      <c r="Q57" t="n">
        <v>444.56</v>
      </c>
      <c r="R57" t="n">
        <v>68.09</v>
      </c>
      <c r="S57" t="n">
        <v>48.21</v>
      </c>
      <c r="T57" t="n">
        <v>4006.88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220.1122500081582</v>
      </c>
      <c r="AB57" t="n">
        <v>301.167291128148</v>
      </c>
      <c r="AC57" t="n">
        <v>272.4243075539143</v>
      </c>
      <c r="AD57" t="n">
        <v>220112.2500081582</v>
      </c>
      <c r="AE57" t="n">
        <v>301167.291128148</v>
      </c>
      <c r="AF57" t="n">
        <v>5.376022478600952e-06</v>
      </c>
      <c r="AG57" t="n">
        <v>5.787037037037037</v>
      </c>
      <c r="AH57" t="n">
        <v>272424.3075539143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5.0018</v>
      </c>
      <c r="E58" t="n">
        <v>19.99</v>
      </c>
      <c r="F58" t="n">
        <v>17.5</v>
      </c>
      <c r="G58" t="n">
        <v>116.7</v>
      </c>
      <c r="H58" t="n">
        <v>1.65</v>
      </c>
      <c r="I58" t="n">
        <v>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164.67</v>
      </c>
      <c r="Q58" t="n">
        <v>444.57</v>
      </c>
      <c r="R58" t="n">
        <v>68.05</v>
      </c>
      <c r="S58" t="n">
        <v>48.21</v>
      </c>
      <c r="T58" t="n">
        <v>3983.31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220.0931537256744</v>
      </c>
      <c r="AB58" t="n">
        <v>301.1411627519851</v>
      </c>
      <c r="AC58" t="n">
        <v>272.4006728333011</v>
      </c>
      <c r="AD58" t="n">
        <v>220093.1537256744</v>
      </c>
      <c r="AE58" t="n">
        <v>301141.1627519851</v>
      </c>
      <c r="AF58" t="n">
        <v>5.376667446506087e-06</v>
      </c>
      <c r="AG58" t="n">
        <v>5.784143518518518</v>
      </c>
      <c r="AH58" t="n">
        <v>272400.6728333011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5.0063</v>
      </c>
      <c r="E59" t="n">
        <v>19.98</v>
      </c>
      <c r="F59" t="n">
        <v>17.49</v>
      </c>
      <c r="G59" t="n">
        <v>116.58</v>
      </c>
      <c r="H59" t="n">
        <v>1.67</v>
      </c>
      <c r="I59" t="n">
        <v>9</v>
      </c>
      <c r="J59" t="n">
        <v>161.68</v>
      </c>
      <c r="K59" t="n">
        <v>47.83</v>
      </c>
      <c r="L59" t="n">
        <v>15.25</v>
      </c>
      <c r="M59" t="n">
        <v>7</v>
      </c>
      <c r="N59" t="n">
        <v>28.6</v>
      </c>
      <c r="O59" t="n">
        <v>20174.69</v>
      </c>
      <c r="P59" t="n">
        <v>164.65</v>
      </c>
      <c r="Q59" t="n">
        <v>444.55</v>
      </c>
      <c r="R59" t="n">
        <v>67.40000000000001</v>
      </c>
      <c r="S59" t="n">
        <v>48.21</v>
      </c>
      <c r="T59" t="n">
        <v>3661.13</v>
      </c>
      <c r="U59" t="n">
        <v>0.72</v>
      </c>
      <c r="V59" t="n">
        <v>0.78</v>
      </c>
      <c r="W59" t="n">
        <v>0.18</v>
      </c>
      <c r="X59" t="n">
        <v>0.21</v>
      </c>
      <c r="Y59" t="n">
        <v>1</v>
      </c>
      <c r="Z59" t="n">
        <v>10</v>
      </c>
      <c r="AA59" t="n">
        <v>219.9607928397193</v>
      </c>
      <c r="AB59" t="n">
        <v>300.9600607484713</v>
      </c>
      <c r="AC59" t="n">
        <v>272.2368549508243</v>
      </c>
      <c r="AD59" t="n">
        <v>219960.7928397193</v>
      </c>
      <c r="AE59" t="n">
        <v>300960.0607484713</v>
      </c>
      <c r="AF59" t="n">
        <v>5.3815047057946e-06</v>
      </c>
      <c r="AG59" t="n">
        <v>5.78125</v>
      </c>
      <c r="AH59" t="n">
        <v>272236.8549508243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5.0008</v>
      </c>
      <c r="E60" t="n">
        <v>20</v>
      </c>
      <c r="F60" t="n">
        <v>17.51</v>
      </c>
      <c r="G60" t="n">
        <v>116.72</v>
      </c>
      <c r="H60" t="n">
        <v>1.69</v>
      </c>
      <c r="I60" t="n">
        <v>9</v>
      </c>
      <c r="J60" t="n">
        <v>162.04</v>
      </c>
      <c r="K60" t="n">
        <v>47.83</v>
      </c>
      <c r="L60" t="n">
        <v>15.5</v>
      </c>
      <c r="M60" t="n">
        <v>7</v>
      </c>
      <c r="N60" t="n">
        <v>28.71</v>
      </c>
      <c r="O60" t="n">
        <v>20218.71</v>
      </c>
      <c r="P60" t="n">
        <v>164.32</v>
      </c>
      <c r="Q60" t="n">
        <v>444.55</v>
      </c>
      <c r="R60" t="n">
        <v>68.19</v>
      </c>
      <c r="S60" t="n">
        <v>48.21</v>
      </c>
      <c r="T60" t="n">
        <v>4056.06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219.9666341988337</v>
      </c>
      <c r="AB60" t="n">
        <v>300.9680531537142</v>
      </c>
      <c r="AC60" t="n">
        <v>272.2440845721282</v>
      </c>
      <c r="AD60" t="n">
        <v>219966.6341988337</v>
      </c>
      <c r="AE60" t="n">
        <v>300968.0531537142</v>
      </c>
      <c r="AF60" t="n">
        <v>5.375592499997529e-06</v>
      </c>
      <c r="AG60" t="n">
        <v>5.787037037037037</v>
      </c>
      <c r="AH60" t="n">
        <v>272244.0845721282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5.0059</v>
      </c>
      <c r="E61" t="n">
        <v>19.98</v>
      </c>
      <c r="F61" t="n">
        <v>17.49</v>
      </c>
      <c r="G61" t="n">
        <v>116.59</v>
      </c>
      <c r="H61" t="n">
        <v>1.72</v>
      </c>
      <c r="I61" t="n">
        <v>9</v>
      </c>
      <c r="J61" t="n">
        <v>162.4</v>
      </c>
      <c r="K61" t="n">
        <v>47.83</v>
      </c>
      <c r="L61" t="n">
        <v>15.75</v>
      </c>
      <c r="M61" t="n">
        <v>7</v>
      </c>
      <c r="N61" t="n">
        <v>28.82</v>
      </c>
      <c r="O61" t="n">
        <v>20262.76</v>
      </c>
      <c r="P61" t="n">
        <v>163.75</v>
      </c>
      <c r="Q61" t="n">
        <v>444.57</v>
      </c>
      <c r="R61" t="n">
        <v>67.38</v>
      </c>
      <c r="S61" t="n">
        <v>48.21</v>
      </c>
      <c r="T61" t="n">
        <v>3649.34</v>
      </c>
      <c r="U61" t="n">
        <v>0.72</v>
      </c>
      <c r="V61" t="n">
        <v>0.78</v>
      </c>
      <c r="W61" t="n">
        <v>0.18</v>
      </c>
      <c r="X61" t="n">
        <v>0.21</v>
      </c>
      <c r="Y61" t="n">
        <v>1</v>
      </c>
      <c r="Z61" t="n">
        <v>10</v>
      </c>
      <c r="AA61" t="n">
        <v>219.5350807583181</v>
      </c>
      <c r="AB61" t="n">
        <v>300.3775826976069</v>
      </c>
      <c r="AC61" t="n">
        <v>271.7099677876211</v>
      </c>
      <c r="AD61" t="n">
        <v>219535.0807583181</v>
      </c>
      <c r="AE61" t="n">
        <v>300377.5826976069</v>
      </c>
      <c r="AF61" t="n">
        <v>5.381074727191176e-06</v>
      </c>
      <c r="AG61" t="n">
        <v>5.78125</v>
      </c>
      <c r="AH61" t="n">
        <v>271709.9677876211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5.0052</v>
      </c>
      <c r="E62" t="n">
        <v>19.98</v>
      </c>
      <c r="F62" t="n">
        <v>17.49</v>
      </c>
      <c r="G62" t="n">
        <v>116.61</v>
      </c>
      <c r="H62" t="n">
        <v>1.74</v>
      </c>
      <c r="I62" t="n">
        <v>9</v>
      </c>
      <c r="J62" t="n">
        <v>162.75</v>
      </c>
      <c r="K62" t="n">
        <v>47.83</v>
      </c>
      <c r="L62" t="n">
        <v>16</v>
      </c>
      <c r="M62" t="n">
        <v>7</v>
      </c>
      <c r="N62" t="n">
        <v>28.92</v>
      </c>
      <c r="O62" t="n">
        <v>20306.85</v>
      </c>
      <c r="P62" t="n">
        <v>163.12</v>
      </c>
      <c r="Q62" t="n">
        <v>444.55</v>
      </c>
      <c r="R62" t="n">
        <v>67.54000000000001</v>
      </c>
      <c r="S62" t="n">
        <v>48.21</v>
      </c>
      <c r="T62" t="n">
        <v>3730.23</v>
      </c>
      <c r="U62" t="n">
        <v>0.71</v>
      </c>
      <c r="V62" t="n">
        <v>0.78</v>
      </c>
      <c r="W62" t="n">
        <v>0.18</v>
      </c>
      <c r="X62" t="n">
        <v>0.21</v>
      </c>
      <c r="Y62" t="n">
        <v>1</v>
      </c>
      <c r="Z62" t="n">
        <v>10</v>
      </c>
      <c r="AA62" t="n">
        <v>219.2465704910289</v>
      </c>
      <c r="AB62" t="n">
        <v>299.9828302217274</v>
      </c>
      <c r="AC62" t="n">
        <v>271.3528899340009</v>
      </c>
      <c r="AD62" t="n">
        <v>219246.5704910289</v>
      </c>
      <c r="AE62" t="n">
        <v>299982.8302217274</v>
      </c>
      <c r="AF62" t="n">
        <v>5.380322264635186e-06</v>
      </c>
      <c r="AG62" t="n">
        <v>5.78125</v>
      </c>
      <c r="AH62" t="n">
        <v>271352.8899340009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4.9947</v>
      </c>
      <c r="E63" t="n">
        <v>20.02</v>
      </c>
      <c r="F63" t="n">
        <v>17.53</v>
      </c>
      <c r="G63" t="n">
        <v>116.89</v>
      </c>
      <c r="H63" t="n">
        <v>1.77</v>
      </c>
      <c r="I63" t="n">
        <v>9</v>
      </c>
      <c r="J63" t="n">
        <v>163.11</v>
      </c>
      <c r="K63" t="n">
        <v>47.83</v>
      </c>
      <c r="L63" t="n">
        <v>16.25</v>
      </c>
      <c r="M63" t="n">
        <v>7</v>
      </c>
      <c r="N63" t="n">
        <v>29.03</v>
      </c>
      <c r="O63" t="n">
        <v>20350.97</v>
      </c>
      <c r="P63" t="n">
        <v>162.26</v>
      </c>
      <c r="Q63" t="n">
        <v>444.55</v>
      </c>
      <c r="R63" t="n">
        <v>69.23</v>
      </c>
      <c r="S63" t="n">
        <v>48.21</v>
      </c>
      <c r="T63" t="n">
        <v>4574.73</v>
      </c>
      <c r="U63" t="n">
        <v>0.7</v>
      </c>
      <c r="V63" t="n">
        <v>0.78</v>
      </c>
      <c r="W63" t="n">
        <v>0.17</v>
      </c>
      <c r="X63" t="n">
        <v>0.26</v>
      </c>
      <c r="Y63" t="n">
        <v>1</v>
      </c>
      <c r="Z63" t="n">
        <v>10</v>
      </c>
      <c r="AA63" t="n">
        <v>219.1484774732579</v>
      </c>
      <c r="AB63" t="n">
        <v>299.8486150272548</v>
      </c>
      <c r="AC63" t="n">
        <v>271.2314840493165</v>
      </c>
      <c r="AD63" t="n">
        <v>219148.4774732579</v>
      </c>
      <c r="AE63" t="n">
        <v>299848.6150272548</v>
      </c>
      <c r="AF63" t="n">
        <v>5.369035326295324e-06</v>
      </c>
      <c r="AG63" t="n">
        <v>5.792824074074074</v>
      </c>
      <c r="AH63" t="n">
        <v>271231.4840493164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5.0225</v>
      </c>
      <c r="E64" t="n">
        <v>19.91</v>
      </c>
      <c r="F64" t="n">
        <v>17.45</v>
      </c>
      <c r="G64" t="n">
        <v>130.88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6</v>
      </c>
      <c r="N64" t="n">
        <v>29.14</v>
      </c>
      <c r="O64" t="n">
        <v>20395.14</v>
      </c>
      <c r="P64" t="n">
        <v>160.9</v>
      </c>
      <c r="Q64" t="n">
        <v>444.55</v>
      </c>
      <c r="R64" t="n">
        <v>66.2</v>
      </c>
      <c r="S64" t="n">
        <v>48.21</v>
      </c>
      <c r="T64" t="n">
        <v>3067.38</v>
      </c>
      <c r="U64" t="n">
        <v>0.73</v>
      </c>
      <c r="V64" t="n">
        <v>0.78</v>
      </c>
      <c r="W64" t="n">
        <v>0.18</v>
      </c>
      <c r="X64" t="n">
        <v>0.17</v>
      </c>
      <c r="Y64" t="n">
        <v>1</v>
      </c>
      <c r="Z64" t="n">
        <v>10</v>
      </c>
      <c r="AA64" t="n">
        <v>217.7071524476801</v>
      </c>
      <c r="AB64" t="n">
        <v>297.8765305404877</v>
      </c>
      <c r="AC64" t="n">
        <v>269.4476125381279</v>
      </c>
      <c r="AD64" t="n">
        <v>217707.1524476801</v>
      </c>
      <c r="AE64" t="n">
        <v>297876.5305404877</v>
      </c>
      <c r="AF64" t="n">
        <v>5.39891883923324e-06</v>
      </c>
      <c r="AG64" t="n">
        <v>5.76099537037037</v>
      </c>
      <c r="AH64" t="n">
        <v>269447.6125381279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5.015</v>
      </c>
      <c r="E65" t="n">
        <v>19.94</v>
      </c>
      <c r="F65" t="n">
        <v>17.48</v>
      </c>
      <c r="G65" t="n">
        <v>131.11</v>
      </c>
      <c r="H65" t="n">
        <v>1.81</v>
      </c>
      <c r="I65" t="n">
        <v>8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161.24</v>
      </c>
      <c r="Q65" t="n">
        <v>444.6</v>
      </c>
      <c r="R65" t="n">
        <v>67.23999999999999</v>
      </c>
      <c r="S65" t="n">
        <v>48.21</v>
      </c>
      <c r="T65" t="n">
        <v>3583.54</v>
      </c>
      <c r="U65" t="n">
        <v>0.72</v>
      </c>
      <c r="V65" t="n">
        <v>0.78</v>
      </c>
      <c r="W65" t="n">
        <v>0.18</v>
      </c>
      <c r="X65" t="n">
        <v>0.2</v>
      </c>
      <c r="Y65" t="n">
        <v>1</v>
      </c>
      <c r="Z65" t="n">
        <v>10</v>
      </c>
      <c r="AA65" t="n">
        <v>218.0981349936963</v>
      </c>
      <c r="AB65" t="n">
        <v>298.4114901088794</v>
      </c>
      <c r="AC65" t="n">
        <v>269.9315163161328</v>
      </c>
      <c r="AD65" t="n">
        <v>218098.1349936963</v>
      </c>
      <c r="AE65" t="n">
        <v>298411.4901088794</v>
      </c>
      <c r="AF65" t="n">
        <v>5.390856740419055e-06</v>
      </c>
      <c r="AG65" t="n">
        <v>5.769675925925926</v>
      </c>
      <c r="AH65" t="n">
        <v>269931.5163161329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5.0153</v>
      </c>
      <c r="E66" t="n">
        <v>19.94</v>
      </c>
      <c r="F66" t="n">
        <v>17.48</v>
      </c>
      <c r="G66" t="n">
        <v>131.1</v>
      </c>
      <c r="H66" t="n">
        <v>1.83</v>
      </c>
      <c r="I66" t="n">
        <v>8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160.37</v>
      </c>
      <c r="Q66" t="n">
        <v>444.55</v>
      </c>
      <c r="R66" t="n">
        <v>67.14</v>
      </c>
      <c r="S66" t="n">
        <v>48.21</v>
      </c>
      <c r="T66" t="n">
        <v>3533.73</v>
      </c>
      <c r="U66" t="n">
        <v>0.72</v>
      </c>
      <c r="V66" t="n">
        <v>0.78</v>
      </c>
      <c r="W66" t="n">
        <v>0.18</v>
      </c>
      <c r="X66" t="n">
        <v>0.2</v>
      </c>
      <c r="Y66" t="n">
        <v>1</v>
      </c>
      <c r="Z66" t="n">
        <v>10</v>
      </c>
      <c r="AA66" t="n">
        <v>217.6718496925692</v>
      </c>
      <c r="AB66" t="n">
        <v>297.8282277534973</v>
      </c>
      <c r="AC66" t="n">
        <v>269.4039197013344</v>
      </c>
      <c r="AD66" t="n">
        <v>217671.8496925692</v>
      </c>
      <c r="AE66" t="n">
        <v>297828.2277534974</v>
      </c>
      <c r="AF66" t="n">
        <v>5.391179224371622e-06</v>
      </c>
      <c r="AG66" t="n">
        <v>5.769675925925926</v>
      </c>
      <c r="AH66" t="n">
        <v>269403.9197013344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5.0167</v>
      </c>
      <c r="E67" t="n">
        <v>19.93</v>
      </c>
      <c r="F67" t="n">
        <v>17.47</v>
      </c>
      <c r="G67" t="n">
        <v>131.06</v>
      </c>
      <c r="H67" t="n">
        <v>1.86</v>
      </c>
      <c r="I67" t="n">
        <v>8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159.72</v>
      </c>
      <c r="Q67" t="n">
        <v>444.55</v>
      </c>
      <c r="R67" t="n">
        <v>67.01000000000001</v>
      </c>
      <c r="S67" t="n">
        <v>48.21</v>
      </c>
      <c r="T67" t="n">
        <v>3470.64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217.3074021793909</v>
      </c>
      <c r="AB67" t="n">
        <v>297.3295745876776</v>
      </c>
      <c r="AC67" t="n">
        <v>268.9528572937962</v>
      </c>
      <c r="AD67" t="n">
        <v>217307.4021793909</v>
      </c>
      <c r="AE67" t="n">
        <v>297329.5745876776</v>
      </c>
      <c r="AF67" t="n">
        <v>5.392684149483603e-06</v>
      </c>
      <c r="AG67" t="n">
        <v>5.766782407407407</v>
      </c>
      <c r="AH67" t="n">
        <v>268952.8572937962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5.0169</v>
      </c>
      <c r="E68" t="n">
        <v>19.93</v>
      </c>
      <c r="F68" t="n">
        <v>17.47</v>
      </c>
      <c r="G68" t="n">
        <v>131.05</v>
      </c>
      <c r="H68" t="n">
        <v>1.88</v>
      </c>
      <c r="I68" t="n">
        <v>8</v>
      </c>
      <c r="J68" t="n">
        <v>164.9</v>
      </c>
      <c r="K68" t="n">
        <v>47.83</v>
      </c>
      <c r="L68" t="n">
        <v>17.5</v>
      </c>
      <c r="M68" t="n">
        <v>2</v>
      </c>
      <c r="N68" t="n">
        <v>29.58</v>
      </c>
      <c r="O68" t="n">
        <v>20572.16</v>
      </c>
      <c r="P68" t="n">
        <v>159.32</v>
      </c>
      <c r="Q68" t="n">
        <v>444.56</v>
      </c>
      <c r="R68" t="n">
        <v>66.79000000000001</v>
      </c>
      <c r="S68" t="n">
        <v>48.21</v>
      </c>
      <c r="T68" t="n">
        <v>3361.1</v>
      </c>
      <c r="U68" t="n">
        <v>0.72</v>
      </c>
      <c r="V68" t="n">
        <v>0.78</v>
      </c>
      <c r="W68" t="n">
        <v>0.18</v>
      </c>
      <c r="X68" t="n">
        <v>0.2</v>
      </c>
      <c r="Y68" t="n">
        <v>1</v>
      </c>
      <c r="Z68" t="n">
        <v>10</v>
      </c>
      <c r="AA68" t="n">
        <v>217.1101121632636</v>
      </c>
      <c r="AB68" t="n">
        <v>297.0596336837912</v>
      </c>
      <c r="AC68" t="n">
        <v>268.7086791709122</v>
      </c>
      <c r="AD68" t="n">
        <v>217110.1121632636</v>
      </c>
      <c r="AE68" t="n">
        <v>297059.6336837912</v>
      </c>
      <c r="AF68" t="n">
        <v>5.392899138785315e-06</v>
      </c>
      <c r="AG68" t="n">
        <v>5.766782407407407</v>
      </c>
      <c r="AH68" t="n">
        <v>268708.6791709122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5.0161</v>
      </c>
      <c r="E69" t="n">
        <v>19.94</v>
      </c>
      <c r="F69" t="n">
        <v>17.48</v>
      </c>
      <c r="G69" t="n">
        <v>131.07</v>
      </c>
      <c r="H69" t="n">
        <v>1.9</v>
      </c>
      <c r="I69" t="n">
        <v>8</v>
      </c>
      <c r="J69" t="n">
        <v>165.26</v>
      </c>
      <c r="K69" t="n">
        <v>47.83</v>
      </c>
      <c r="L69" t="n">
        <v>17.75</v>
      </c>
      <c r="M69" t="n">
        <v>2</v>
      </c>
      <c r="N69" t="n">
        <v>29.69</v>
      </c>
      <c r="O69" t="n">
        <v>20616.5</v>
      </c>
      <c r="P69" t="n">
        <v>159.23</v>
      </c>
      <c r="Q69" t="n">
        <v>444.56</v>
      </c>
      <c r="R69" t="n">
        <v>66.95</v>
      </c>
      <c r="S69" t="n">
        <v>48.21</v>
      </c>
      <c r="T69" t="n">
        <v>3438.49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217.1043070818287</v>
      </c>
      <c r="AB69" t="n">
        <v>297.0516909152698</v>
      </c>
      <c r="AC69" t="n">
        <v>268.7014944490708</v>
      </c>
      <c r="AD69" t="n">
        <v>217104.3070818287</v>
      </c>
      <c r="AE69" t="n">
        <v>297051.6909152698</v>
      </c>
      <c r="AF69" t="n">
        <v>5.392039181578469e-06</v>
      </c>
      <c r="AG69" t="n">
        <v>5.769675925925926</v>
      </c>
      <c r="AH69" t="n">
        <v>268701.4944490708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5.0157</v>
      </c>
      <c r="E70" t="n">
        <v>19.94</v>
      </c>
      <c r="F70" t="n">
        <v>17.48</v>
      </c>
      <c r="G70" t="n">
        <v>131.08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2</v>
      </c>
      <c r="N70" t="n">
        <v>29.8</v>
      </c>
      <c r="O70" t="n">
        <v>20660.89</v>
      </c>
      <c r="P70" t="n">
        <v>159.49</v>
      </c>
      <c r="Q70" t="n">
        <v>444.55</v>
      </c>
      <c r="R70" t="n">
        <v>67.01000000000001</v>
      </c>
      <c r="S70" t="n">
        <v>48.21</v>
      </c>
      <c r="T70" t="n">
        <v>3467.9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217.2385689534935</v>
      </c>
      <c r="AB70" t="n">
        <v>297.2353939312972</v>
      </c>
      <c r="AC70" t="n">
        <v>268.8676651070774</v>
      </c>
      <c r="AD70" t="n">
        <v>217238.5689534936</v>
      </c>
      <c r="AE70" t="n">
        <v>297235.3939312972</v>
      </c>
      <c r="AF70" t="n">
        <v>5.391609202975045e-06</v>
      </c>
      <c r="AG70" t="n">
        <v>5.769675925925926</v>
      </c>
      <c r="AH70" t="n">
        <v>268867.6651070774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5.0131</v>
      </c>
      <c r="E71" t="n">
        <v>19.95</v>
      </c>
      <c r="F71" t="n">
        <v>17.49</v>
      </c>
      <c r="G71" t="n">
        <v>131.16</v>
      </c>
      <c r="H71" t="n">
        <v>1.95</v>
      </c>
      <c r="I71" t="n">
        <v>8</v>
      </c>
      <c r="J71" t="n">
        <v>165.98</v>
      </c>
      <c r="K71" t="n">
        <v>47.83</v>
      </c>
      <c r="L71" t="n">
        <v>18.25</v>
      </c>
      <c r="M71" t="n">
        <v>2</v>
      </c>
      <c r="N71" t="n">
        <v>29.91</v>
      </c>
      <c r="O71" t="n">
        <v>20705.31</v>
      </c>
      <c r="P71" t="n">
        <v>159.48</v>
      </c>
      <c r="Q71" t="n">
        <v>444.55</v>
      </c>
      <c r="R71" t="n">
        <v>67.34</v>
      </c>
      <c r="S71" t="n">
        <v>48.21</v>
      </c>
      <c r="T71" t="n">
        <v>3635.66</v>
      </c>
      <c r="U71" t="n">
        <v>0.72</v>
      </c>
      <c r="V71" t="n">
        <v>0.78</v>
      </c>
      <c r="W71" t="n">
        <v>0.18</v>
      </c>
      <c r="X71" t="n">
        <v>0.21</v>
      </c>
      <c r="Y71" t="n">
        <v>1</v>
      </c>
      <c r="Z71" t="n">
        <v>10</v>
      </c>
      <c r="AA71" t="n">
        <v>217.3114333860494</v>
      </c>
      <c r="AB71" t="n">
        <v>297.3350902624721</v>
      </c>
      <c r="AC71" t="n">
        <v>268.9578465603296</v>
      </c>
      <c r="AD71" t="n">
        <v>217311.4333860494</v>
      </c>
      <c r="AE71" t="n">
        <v>297335.0902624721</v>
      </c>
      <c r="AF71" t="n">
        <v>5.388814342052794e-06</v>
      </c>
      <c r="AG71" t="n">
        <v>5.772569444444444</v>
      </c>
      <c r="AH71" t="n">
        <v>268957.8465603297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5.012</v>
      </c>
      <c r="E72" t="n">
        <v>19.95</v>
      </c>
      <c r="F72" t="n">
        <v>17.49</v>
      </c>
      <c r="G72" t="n">
        <v>131.2</v>
      </c>
      <c r="H72" t="n">
        <v>1.97</v>
      </c>
      <c r="I72" t="n">
        <v>8</v>
      </c>
      <c r="J72" t="n">
        <v>166.34</v>
      </c>
      <c r="K72" t="n">
        <v>47.83</v>
      </c>
      <c r="L72" t="n">
        <v>18.5</v>
      </c>
      <c r="M72" t="n">
        <v>1</v>
      </c>
      <c r="N72" t="n">
        <v>30.02</v>
      </c>
      <c r="O72" t="n">
        <v>20749.77</v>
      </c>
      <c r="P72" t="n">
        <v>159.48</v>
      </c>
      <c r="Q72" t="n">
        <v>444.55</v>
      </c>
      <c r="R72" t="n">
        <v>67.5</v>
      </c>
      <c r="S72" t="n">
        <v>48.21</v>
      </c>
      <c r="T72" t="n">
        <v>3712.76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217.3359329531818</v>
      </c>
      <c r="AB72" t="n">
        <v>297.3686116510672</v>
      </c>
      <c r="AC72" t="n">
        <v>268.9881687146449</v>
      </c>
      <c r="AD72" t="n">
        <v>217335.9329531818</v>
      </c>
      <c r="AE72" t="n">
        <v>297368.6116510672</v>
      </c>
      <c r="AF72" t="n">
        <v>5.38763190089338e-06</v>
      </c>
      <c r="AG72" t="n">
        <v>5.772569444444444</v>
      </c>
      <c r="AH72" t="n">
        <v>268988.1687146449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5.0118</v>
      </c>
      <c r="E73" t="n">
        <v>19.95</v>
      </c>
      <c r="F73" t="n">
        <v>17.49</v>
      </c>
      <c r="G73" t="n">
        <v>131.2</v>
      </c>
      <c r="H73" t="n">
        <v>1.99</v>
      </c>
      <c r="I73" t="n">
        <v>8</v>
      </c>
      <c r="J73" t="n">
        <v>166.7</v>
      </c>
      <c r="K73" t="n">
        <v>47.83</v>
      </c>
      <c r="L73" t="n">
        <v>18.75</v>
      </c>
      <c r="M73" t="n">
        <v>0</v>
      </c>
      <c r="N73" t="n">
        <v>30.13</v>
      </c>
      <c r="O73" t="n">
        <v>20794.27</v>
      </c>
      <c r="P73" t="n">
        <v>159.79</v>
      </c>
      <c r="Q73" t="n">
        <v>444.55</v>
      </c>
      <c r="R73" t="n">
        <v>67.47</v>
      </c>
      <c r="S73" t="n">
        <v>48.21</v>
      </c>
      <c r="T73" t="n">
        <v>3700.82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217.4899917036079</v>
      </c>
      <c r="AB73" t="n">
        <v>297.5794016299924</v>
      </c>
      <c r="AC73" t="n">
        <v>269.1788411938271</v>
      </c>
      <c r="AD73" t="n">
        <v>217489.9917036079</v>
      </c>
      <c r="AE73" t="n">
        <v>297579.4016299924</v>
      </c>
      <c r="AF73" t="n">
        <v>5.387416911591669e-06</v>
      </c>
      <c r="AG73" t="n">
        <v>5.772569444444444</v>
      </c>
      <c r="AH73" t="n">
        <v>269178.8411938271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2.8947</v>
      </c>
      <c r="E2" t="n">
        <v>34.55</v>
      </c>
      <c r="F2" t="n">
        <v>24.02</v>
      </c>
      <c r="G2" t="n">
        <v>6.32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313.33</v>
      </c>
      <c r="Q2" t="n">
        <v>444.71</v>
      </c>
      <c r="R2" t="n">
        <v>281.13</v>
      </c>
      <c r="S2" t="n">
        <v>48.21</v>
      </c>
      <c r="T2" t="n">
        <v>109428.1</v>
      </c>
      <c r="U2" t="n">
        <v>0.17</v>
      </c>
      <c r="V2" t="n">
        <v>0.57</v>
      </c>
      <c r="W2" t="n">
        <v>0.53</v>
      </c>
      <c r="X2" t="n">
        <v>6.74</v>
      </c>
      <c r="Y2" t="n">
        <v>1</v>
      </c>
      <c r="Z2" t="n">
        <v>10</v>
      </c>
      <c r="AA2" t="n">
        <v>547.0304787692946</v>
      </c>
      <c r="AB2" t="n">
        <v>748.4712343336317</v>
      </c>
      <c r="AC2" t="n">
        <v>677.0381902148041</v>
      </c>
      <c r="AD2" t="n">
        <v>547030.4787692947</v>
      </c>
      <c r="AE2" t="n">
        <v>748471.2343336317</v>
      </c>
      <c r="AF2" t="n">
        <v>2.899305812563931e-06</v>
      </c>
      <c r="AG2" t="n">
        <v>9.997106481481481</v>
      </c>
      <c r="AH2" t="n">
        <v>677038.1902148041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3.2823</v>
      </c>
      <c r="E3" t="n">
        <v>30.47</v>
      </c>
      <c r="F3" t="n">
        <v>22.11</v>
      </c>
      <c r="G3" t="n">
        <v>7.94</v>
      </c>
      <c r="H3" t="n">
        <v>0.13</v>
      </c>
      <c r="I3" t="n">
        <v>167</v>
      </c>
      <c r="J3" t="n">
        <v>177.1</v>
      </c>
      <c r="K3" t="n">
        <v>52.44</v>
      </c>
      <c r="L3" t="n">
        <v>1.25</v>
      </c>
      <c r="M3" t="n">
        <v>165</v>
      </c>
      <c r="N3" t="n">
        <v>33.41</v>
      </c>
      <c r="O3" t="n">
        <v>22076.81</v>
      </c>
      <c r="P3" t="n">
        <v>287.78</v>
      </c>
      <c r="Q3" t="n">
        <v>444.6</v>
      </c>
      <c r="R3" t="n">
        <v>218.36</v>
      </c>
      <c r="S3" t="n">
        <v>48.21</v>
      </c>
      <c r="T3" t="n">
        <v>78351.72</v>
      </c>
      <c r="U3" t="n">
        <v>0.22</v>
      </c>
      <c r="V3" t="n">
        <v>0.62</v>
      </c>
      <c r="W3" t="n">
        <v>0.43</v>
      </c>
      <c r="X3" t="n">
        <v>4.83</v>
      </c>
      <c r="Y3" t="n">
        <v>1</v>
      </c>
      <c r="Z3" t="n">
        <v>10</v>
      </c>
      <c r="AA3" t="n">
        <v>456.1307990714326</v>
      </c>
      <c r="AB3" t="n">
        <v>624.0982823601751</v>
      </c>
      <c r="AC3" t="n">
        <v>564.5352182191598</v>
      </c>
      <c r="AD3" t="n">
        <v>456130.7990714326</v>
      </c>
      <c r="AE3" t="n">
        <v>624098.282360175</v>
      </c>
      <c r="AF3" t="n">
        <v>3.287522530341174e-06</v>
      </c>
      <c r="AG3" t="n">
        <v>8.816550925925926</v>
      </c>
      <c r="AH3" t="n">
        <v>564535.2182191598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3.538</v>
      </c>
      <c r="E4" t="n">
        <v>28.26</v>
      </c>
      <c r="F4" t="n">
        <v>21.11</v>
      </c>
      <c r="G4" t="n">
        <v>9.529999999999999</v>
      </c>
      <c r="H4" t="n">
        <v>0.15</v>
      </c>
      <c r="I4" t="n">
        <v>133</v>
      </c>
      <c r="J4" t="n">
        <v>177.47</v>
      </c>
      <c r="K4" t="n">
        <v>52.44</v>
      </c>
      <c r="L4" t="n">
        <v>1.5</v>
      </c>
      <c r="M4" t="n">
        <v>131</v>
      </c>
      <c r="N4" t="n">
        <v>33.53</v>
      </c>
      <c r="O4" t="n">
        <v>22122.46</v>
      </c>
      <c r="P4" t="n">
        <v>274.37</v>
      </c>
      <c r="Q4" t="n">
        <v>444.69</v>
      </c>
      <c r="R4" t="n">
        <v>185.84</v>
      </c>
      <c r="S4" t="n">
        <v>48.21</v>
      </c>
      <c r="T4" t="n">
        <v>62262</v>
      </c>
      <c r="U4" t="n">
        <v>0.26</v>
      </c>
      <c r="V4" t="n">
        <v>0.65</v>
      </c>
      <c r="W4" t="n">
        <v>0.38</v>
      </c>
      <c r="X4" t="n">
        <v>3.83</v>
      </c>
      <c r="Y4" t="n">
        <v>1</v>
      </c>
      <c r="Z4" t="n">
        <v>10</v>
      </c>
      <c r="AA4" t="n">
        <v>411.1845841072595</v>
      </c>
      <c r="AB4" t="n">
        <v>562.6008881591343</v>
      </c>
      <c r="AC4" t="n">
        <v>508.9070490085315</v>
      </c>
      <c r="AD4" t="n">
        <v>411184.5841072595</v>
      </c>
      <c r="AE4" t="n">
        <v>562600.8881591343</v>
      </c>
      <c r="AF4" t="n">
        <v>3.543629379504332e-06</v>
      </c>
      <c r="AG4" t="n">
        <v>8.177083333333334</v>
      </c>
      <c r="AH4" t="n">
        <v>508907.0490085315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3.7394</v>
      </c>
      <c r="E5" t="n">
        <v>26.74</v>
      </c>
      <c r="F5" t="n">
        <v>20.41</v>
      </c>
      <c r="G5" t="n">
        <v>11.13</v>
      </c>
      <c r="H5" t="n">
        <v>0.17</v>
      </c>
      <c r="I5" t="n">
        <v>110</v>
      </c>
      <c r="J5" t="n">
        <v>177.84</v>
      </c>
      <c r="K5" t="n">
        <v>52.44</v>
      </c>
      <c r="L5" t="n">
        <v>1.75</v>
      </c>
      <c r="M5" t="n">
        <v>108</v>
      </c>
      <c r="N5" t="n">
        <v>33.65</v>
      </c>
      <c r="O5" t="n">
        <v>22168.15</v>
      </c>
      <c r="P5" t="n">
        <v>264.72</v>
      </c>
      <c r="Q5" t="n">
        <v>444.57</v>
      </c>
      <c r="R5" t="n">
        <v>162.87</v>
      </c>
      <c r="S5" t="n">
        <v>48.21</v>
      </c>
      <c r="T5" t="n">
        <v>50892.27</v>
      </c>
      <c r="U5" t="n">
        <v>0.3</v>
      </c>
      <c r="V5" t="n">
        <v>0.67</v>
      </c>
      <c r="W5" t="n">
        <v>0.34</v>
      </c>
      <c r="X5" t="n">
        <v>3.13</v>
      </c>
      <c r="Y5" t="n">
        <v>1</v>
      </c>
      <c r="Z5" t="n">
        <v>10</v>
      </c>
      <c r="AA5" t="n">
        <v>377.2588660641925</v>
      </c>
      <c r="AB5" t="n">
        <v>516.1822240355616</v>
      </c>
      <c r="AC5" t="n">
        <v>466.9185170399084</v>
      </c>
      <c r="AD5" t="n">
        <v>377258.8660641925</v>
      </c>
      <c r="AE5" t="n">
        <v>516182.2240355616</v>
      </c>
      <c r="AF5" t="n">
        <v>3.745349830898389e-06</v>
      </c>
      <c r="AG5" t="n">
        <v>7.737268518518518</v>
      </c>
      <c r="AH5" t="n">
        <v>466918.5170399083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3.8846</v>
      </c>
      <c r="E6" t="n">
        <v>25.74</v>
      </c>
      <c r="F6" t="n">
        <v>19.98</v>
      </c>
      <c r="G6" t="n">
        <v>12.75</v>
      </c>
      <c r="H6" t="n">
        <v>0.2</v>
      </c>
      <c r="I6" t="n">
        <v>94</v>
      </c>
      <c r="J6" t="n">
        <v>178.21</v>
      </c>
      <c r="K6" t="n">
        <v>52.44</v>
      </c>
      <c r="L6" t="n">
        <v>2</v>
      </c>
      <c r="M6" t="n">
        <v>92</v>
      </c>
      <c r="N6" t="n">
        <v>33.77</v>
      </c>
      <c r="O6" t="n">
        <v>22213.89</v>
      </c>
      <c r="P6" t="n">
        <v>258.65</v>
      </c>
      <c r="Q6" t="n">
        <v>444.61</v>
      </c>
      <c r="R6" t="n">
        <v>148.57</v>
      </c>
      <c r="S6" t="n">
        <v>48.21</v>
      </c>
      <c r="T6" t="n">
        <v>43818.61</v>
      </c>
      <c r="U6" t="n">
        <v>0.32</v>
      </c>
      <c r="V6" t="n">
        <v>0.68</v>
      </c>
      <c r="W6" t="n">
        <v>0.32</v>
      </c>
      <c r="X6" t="n">
        <v>2.7</v>
      </c>
      <c r="Y6" t="n">
        <v>1</v>
      </c>
      <c r="Z6" t="n">
        <v>10</v>
      </c>
      <c r="AA6" t="n">
        <v>363.4464252130228</v>
      </c>
      <c r="AB6" t="n">
        <v>497.2834331011076</v>
      </c>
      <c r="AC6" t="n">
        <v>449.8234001876189</v>
      </c>
      <c r="AD6" t="n">
        <v>363446.4252130229</v>
      </c>
      <c r="AE6" t="n">
        <v>497283.4331011076</v>
      </c>
      <c r="AF6" t="n">
        <v>3.890780861396984e-06</v>
      </c>
      <c r="AG6" t="n">
        <v>7.447916666666667</v>
      </c>
      <c r="AH6" t="n">
        <v>449823.4001876189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4.0113</v>
      </c>
      <c r="E7" t="n">
        <v>24.93</v>
      </c>
      <c r="F7" t="n">
        <v>19.59</v>
      </c>
      <c r="G7" t="n">
        <v>14.34</v>
      </c>
      <c r="H7" t="n">
        <v>0.22</v>
      </c>
      <c r="I7" t="n">
        <v>82</v>
      </c>
      <c r="J7" t="n">
        <v>178.59</v>
      </c>
      <c r="K7" t="n">
        <v>52.44</v>
      </c>
      <c r="L7" t="n">
        <v>2.25</v>
      </c>
      <c r="M7" t="n">
        <v>80</v>
      </c>
      <c r="N7" t="n">
        <v>33.89</v>
      </c>
      <c r="O7" t="n">
        <v>22259.66</v>
      </c>
      <c r="P7" t="n">
        <v>253.26</v>
      </c>
      <c r="Q7" t="n">
        <v>444.56</v>
      </c>
      <c r="R7" t="n">
        <v>136.01</v>
      </c>
      <c r="S7" t="n">
        <v>48.21</v>
      </c>
      <c r="T7" t="n">
        <v>37597.91</v>
      </c>
      <c r="U7" t="n">
        <v>0.35</v>
      </c>
      <c r="V7" t="n">
        <v>0.7</v>
      </c>
      <c r="W7" t="n">
        <v>0.3</v>
      </c>
      <c r="X7" t="n">
        <v>2.32</v>
      </c>
      <c r="Y7" t="n">
        <v>1</v>
      </c>
      <c r="Z7" t="n">
        <v>10</v>
      </c>
      <c r="AA7" t="n">
        <v>340.4365563897304</v>
      </c>
      <c r="AB7" t="n">
        <v>465.8003154533101</v>
      </c>
      <c r="AC7" t="n">
        <v>421.3449871012941</v>
      </c>
      <c r="AD7" t="n">
        <v>340436.5563897304</v>
      </c>
      <c r="AE7" t="n">
        <v>465800.3154533101</v>
      </c>
      <c r="AF7" t="n">
        <v>4.017682456191557e-06</v>
      </c>
      <c r="AG7" t="n">
        <v>7.213541666666667</v>
      </c>
      <c r="AH7" t="n">
        <v>421344.9871012941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4.11</v>
      </c>
      <c r="E8" t="n">
        <v>24.33</v>
      </c>
      <c r="F8" t="n">
        <v>19.32</v>
      </c>
      <c r="G8" t="n">
        <v>15.88</v>
      </c>
      <c r="H8" t="n">
        <v>0.25</v>
      </c>
      <c r="I8" t="n">
        <v>73</v>
      </c>
      <c r="J8" t="n">
        <v>178.96</v>
      </c>
      <c r="K8" t="n">
        <v>52.44</v>
      </c>
      <c r="L8" t="n">
        <v>2.5</v>
      </c>
      <c r="M8" t="n">
        <v>71</v>
      </c>
      <c r="N8" t="n">
        <v>34.02</v>
      </c>
      <c r="O8" t="n">
        <v>22305.48</v>
      </c>
      <c r="P8" t="n">
        <v>249.24</v>
      </c>
      <c r="Q8" t="n">
        <v>444.59</v>
      </c>
      <c r="R8" t="n">
        <v>127.01</v>
      </c>
      <c r="S8" t="n">
        <v>48.21</v>
      </c>
      <c r="T8" t="n">
        <v>33143.36</v>
      </c>
      <c r="U8" t="n">
        <v>0.38</v>
      </c>
      <c r="V8" t="n">
        <v>0.71</v>
      </c>
      <c r="W8" t="n">
        <v>0.28</v>
      </c>
      <c r="X8" t="n">
        <v>2.04</v>
      </c>
      <c r="Y8" t="n">
        <v>1</v>
      </c>
      <c r="Z8" t="n">
        <v>10</v>
      </c>
      <c r="AA8" t="n">
        <v>332.3905641117144</v>
      </c>
      <c r="AB8" t="n">
        <v>454.7914338544014</v>
      </c>
      <c r="AC8" t="n">
        <v>411.3867777111229</v>
      </c>
      <c r="AD8" t="n">
        <v>332390.5641117144</v>
      </c>
      <c r="AE8" t="n">
        <v>454791.4338544013</v>
      </c>
      <c r="AF8" t="n">
        <v>4.116539499650313e-06</v>
      </c>
      <c r="AG8" t="n">
        <v>7.039930555555554</v>
      </c>
      <c r="AH8" t="n">
        <v>411386.7777111229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4.1874</v>
      </c>
      <c r="E9" t="n">
        <v>23.88</v>
      </c>
      <c r="F9" t="n">
        <v>19.11</v>
      </c>
      <c r="G9" t="n">
        <v>17.38</v>
      </c>
      <c r="H9" t="n">
        <v>0.27</v>
      </c>
      <c r="I9" t="n">
        <v>66</v>
      </c>
      <c r="J9" t="n">
        <v>179.33</v>
      </c>
      <c r="K9" t="n">
        <v>52.44</v>
      </c>
      <c r="L9" t="n">
        <v>2.75</v>
      </c>
      <c r="M9" t="n">
        <v>64</v>
      </c>
      <c r="N9" t="n">
        <v>34.14</v>
      </c>
      <c r="O9" t="n">
        <v>22351.34</v>
      </c>
      <c r="P9" t="n">
        <v>246.25</v>
      </c>
      <c r="Q9" t="n">
        <v>444.56</v>
      </c>
      <c r="R9" t="n">
        <v>120.3</v>
      </c>
      <c r="S9" t="n">
        <v>48.21</v>
      </c>
      <c r="T9" t="n">
        <v>29824.17</v>
      </c>
      <c r="U9" t="n">
        <v>0.4</v>
      </c>
      <c r="V9" t="n">
        <v>0.71</v>
      </c>
      <c r="W9" t="n">
        <v>0.27</v>
      </c>
      <c r="X9" t="n">
        <v>1.84</v>
      </c>
      <c r="Y9" t="n">
        <v>1</v>
      </c>
      <c r="Z9" t="n">
        <v>10</v>
      </c>
      <c r="AA9" t="n">
        <v>326.274088816959</v>
      </c>
      <c r="AB9" t="n">
        <v>446.4226025162714</v>
      </c>
      <c r="AC9" t="n">
        <v>403.8166558901755</v>
      </c>
      <c r="AD9" t="n">
        <v>326274.0888169589</v>
      </c>
      <c r="AE9" t="n">
        <v>446422.6025162714</v>
      </c>
      <c r="AF9" t="n">
        <v>4.194062652271465e-06</v>
      </c>
      <c r="AG9" t="n">
        <v>6.909722222222222</v>
      </c>
      <c r="AH9" t="n">
        <v>403816.6558901755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4.2613</v>
      </c>
      <c r="E10" t="n">
        <v>23.47</v>
      </c>
      <c r="F10" t="n">
        <v>18.91</v>
      </c>
      <c r="G10" t="n">
        <v>18.91</v>
      </c>
      <c r="H10" t="n">
        <v>0.3</v>
      </c>
      <c r="I10" t="n">
        <v>60</v>
      </c>
      <c r="J10" t="n">
        <v>179.7</v>
      </c>
      <c r="K10" t="n">
        <v>52.44</v>
      </c>
      <c r="L10" t="n">
        <v>3</v>
      </c>
      <c r="M10" t="n">
        <v>58</v>
      </c>
      <c r="N10" t="n">
        <v>34.26</v>
      </c>
      <c r="O10" t="n">
        <v>22397.24</v>
      </c>
      <c r="P10" t="n">
        <v>243.21</v>
      </c>
      <c r="Q10" t="n">
        <v>444.55</v>
      </c>
      <c r="R10" t="n">
        <v>113.77</v>
      </c>
      <c r="S10" t="n">
        <v>48.21</v>
      </c>
      <c r="T10" t="n">
        <v>26588.62</v>
      </c>
      <c r="U10" t="n">
        <v>0.42</v>
      </c>
      <c r="V10" t="n">
        <v>0.72</v>
      </c>
      <c r="W10" t="n">
        <v>0.26</v>
      </c>
      <c r="X10" t="n">
        <v>1.64</v>
      </c>
      <c r="Y10" t="n">
        <v>1</v>
      </c>
      <c r="Z10" t="n">
        <v>10</v>
      </c>
      <c r="AA10" t="n">
        <v>320.6948226144362</v>
      </c>
      <c r="AB10" t="n">
        <v>438.7888043581268</v>
      </c>
      <c r="AC10" t="n">
        <v>396.9114167141411</v>
      </c>
      <c r="AD10" t="n">
        <v>320694.8226144363</v>
      </c>
      <c r="AE10" t="n">
        <v>438788.8043581268</v>
      </c>
      <c r="AF10" t="n">
        <v>4.268080235975639e-06</v>
      </c>
      <c r="AG10" t="n">
        <v>6.791087962962963</v>
      </c>
      <c r="AH10" t="n">
        <v>396911.4167141411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4.3707</v>
      </c>
      <c r="E11" t="n">
        <v>22.88</v>
      </c>
      <c r="F11" t="n">
        <v>18.54</v>
      </c>
      <c r="G11" t="n">
        <v>20.6</v>
      </c>
      <c r="H11" t="n">
        <v>0.32</v>
      </c>
      <c r="I11" t="n">
        <v>54</v>
      </c>
      <c r="J11" t="n">
        <v>180.07</v>
      </c>
      <c r="K11" t="n">
        <v>52.44</v>
      </c>
      <c r="L11" t="n">
        <v>3.25</v>
      </c>
      <c r="M11" t="n">
        <v>52</v>
      </c>
      <c r="N11" t="n">
        <v>34.38</v>
      </c>
      <c r="O11" t="n">
        <v>22443.18</v>
      </c>
      <c r="P11" t="n">
        <v>237.82</v>
      </c>
      <c r="Q11" t="n">
        <v>444.68</v>
      </c>
      <c r="R11" t="n">
        <v>101.06</v>
      </c>
      <c r="S11" t="n">
        <v>48.21</v>
      </c>
      <c r="T11" t="n">
        <v>20266.55</v>
      </c>
      <c r="U11" t="n">
        <v>0.48</v>
      </c>
      <c r="V11" t="n">
        <v>0.74</v>
      </c>
      <c r="W11" t="n">
        <v>0.25</v>
      </c>
      <c r="X11" t="n">
        <v>1.26</v>
      </c>
      <c r="Y11" t="n">
        <v>1</v>
      </c>
      <c r="Z11" t="n">
        <v>10</v>
      </c>
      <c r="AA11" t="n">
        <v>312.1033798690706</v>
      </c>
      <c r="AB11" t="n">
        <v>427.033613366214</v>
      </c>
      <c r="AC11" t="n">
        <v>386.2781246519824</v>
      </c>
      <c r="AD11" t="n">
        <v>312103.3798690706</v>
      </c>
      <c r="AE11" t="n">
        <v>427033.613366214</v>
      </c>
      <c r="AF11" t="n">
        <v>4.377654304409154e-06</v>
      </c>
      <c r="AG11" t="n">
        <v>6.62037037037037</v>
      </c>
      <c r="AH11" t="n">
        <v>386278.1246519823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4.3166</v>
      </c>
      <c r="E12" t="n">
        <v>23.17</v>
      </c>
      <c r="F12" t="n">
        <v>18.93</v>
      </c>
      <c r="G12" t="n">
        <v>22.27</v>
      </c>
      <c r="H12" t="n">
        <v>0.34</v>
      </c>
      <c r="I12" t="n">
        <v>51</v>
      </c>
      <c r="J12" t="n">
        <v>180.45</v>
      </c>
      <c r="K12" t="n">
        <v>52.44</v>
      </c>
      <c r="L12" t="n">
        <v>3.5</v>
      </c>
      <c r="M12" t="n">
        <v>49</v>
      </c>
      <c r="N12" t="n">
        <v>34.51</v>
      </c>
      <c r="O12" t="n">
        <v>22489.16</v>
      </c>
      <c r="P12" t="n">
        <v>242.73</v>
      </c>
      <c r="Q12" t="n">
        <v>444.62</v>
      </c>
      <c r="R12" t="n">
        <v>116.44</v>
      </c>
      <c r="S12" t="n">
        <v>48.21</v>
      </c>
      <c r="T12" t="n">
        <v>27969.1</v>
      </c>
      <c r="U12" t="n">
        <v>0.41</v>
      </c>
      <c r="V12" t="n">
        <v>0.72</v>
      </c>
      <c r="W12" t="n">
        <v>0.21</v>
      </c>
      <c r="X12" t="n">
        <v>1.65</v>
      </c>
      <c r="Y12" t="n">
        <v>1</v>
      </c>
      <c r="Z12" t="n">
        <v>10</v>
      </c>
      <c r="AA12" t="n">
        <v>318.0828988566374</v>
      </c>
      <c r="AB12" t="n">
        <v>435.2150550427627</v>
      </c>
      <c r="AC12" t="n">
        <v>393.6787410176468</v>
      </c>
      <c r="AD12" t="n">
        <v>318082.8988566374</v>
      </c>
      <c r="AE12" t="n">
        <v>435215.0550427627</v>
      </c>
      <c r="AF12" t="n">
        <v>4.323468224863878e-06</v>
      </c>
      <c r="AG12" t="n">
        <v>6.704282407407408</v>
      </c>
      <c r="AH12" t="n">
        <v>393678.7410176467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4.3957</v>
      </c>
      <c r="E13" t="n">
        <v>22.75</v>
      </c>
      <c r="F13" t="n">
        <v>18.66</v>
      </c>
      <c r="G13" t="n">
        <v>23.82</v>
      </c>
      <c r="H13" t="n">
        <v>0.37</v>
      </c>
      <c r="I13" t="n">
        <v>47</v>
      </c>
      <c r="J13" t="n">
        <v>180.82</v>
      </c>
      <c r="K13" t="n">
        <v>52.44</v>
      </c>
      <c r="L13" t="n">
        <v>3.75</v>
      </c>
      <c r="M13" t="n">
        <v>45</v>
      </c>
      <c r="N13" t="n">
        <v>34.63</v>
      </c>
      <c r="O13" t="n">
        <v>22535.19</v>
      </c>
      <c r="P13" t="n">
        <v>238.7</v>
      </c>
      <c r="Q13" t="n">
        <v>444.56</v>
      </c>
      <c r="R13" t="n">
        <v>105.88</v>
      </c>
      <c r="S13" t="n">
        <v>48.21</v>
      </c>
      <c r="T13" t="n">
        <v>22709.1</v>
      </c>
      <c r="U13" t="n">
        <v>0.46</v>
      </c>
      <c r="V13" t="n">
        <v>0.73</v>
      </c>
      <c r="W13" t="n">
        <v>0.24</v>
      </c>
      <c r="X13" t="n">
        <v>1.38</v>
      </c>
      <c r="Y13" t="n">
        <v>1</v>
      </c>
      <c r="Z13" t="n">
        <v>10</v>
      </c>
      <c r="AA13" t="n">
        <v>300.0578745762369</v>
      </c>
      <c r="AB13" t="n">
        <v>410.5524216143704</v>
      </c>
      <c r="AC13" t="n">
        <v>371.3698747094368</v>
      </c>
      <c r="AD13" t="n">
        <v>300057.8745762369</v>
      </c>
      <c r="AE13" t="n">
        <v>410552.4216143704</v>
      </c>
      <c r="AF13" t="n">
        <v>4.402694082387561e-06</v>
      </c>
      <c r="AG13" t="n">
        <v>6.58275462962963</v>
      </c>
      <c r="AH13" t="n">
        <v>371369.8747094368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4.439</v>
      </c>
      <c r="E14" t="n">
        <v>22.53</v>
      </c>
      <c r="F14" t="n">
        <v>18.54</v>
      </c>
      <c r="G14" t="n">
        <v>25.29</v>
      </c>
      <c r="H14" t="n">
        <v>0.39</v>
      </c>
      <c r="I14" t="n">
        <v>44</v>
      </c>
      <c r="J14" t="n">
        <v>181.19</v>
      </c>
      <c r="K14" t="n">
        <v>52.44</v>
      </c>
      <c r="L14" t="n">
        <v>4</v>
      </c>
      <c r="M14" t="n">
        <v>42</v>
      </c>
      <c r="N14" t="n">
        <v>34.75</v>
      </c>
      <c r="O14" t="n">
        <v>22581.25</v>
      </c>
      <c r="P14" t="n">
        <v>236.84</v>
      </c>
      <c r="Q14" t="n">
        <v>444.63</v>
      </c>
      <c r="R14" t="n">
        <v>102.07</v>
      </c>
      <c r="S14" t="n">
        <v>48.21</v>
      </c>
      <c r="T14" t="n">
        <v>20820.64</v>
      </c>
      <c r="U14" t="n">
        <v>0.47</v>
      </c>
      <c r="V14" t="n">
        <v>0.74</v>
      </c>
      <c r="W14" t="n">
        <v>0.23</v>
      </c>
      <c r="X14" t="n">
        <v>1.26</v>
      </c>
      <c r="Y14" t="n">
        <v>1</v>
      </c>
      <c r="Z14" t="n">
        <v>10</v>
      </c>
      <c r="AA14" t="n">
        <v>297.0102600289499</v>
      </c>
      <c r="AB14" t="n">
        <v>406.3825409395075</v>
      </c>
      <c r="AC14" t="n">
        <v>367.5979615937186</v>
      </c>
      <c r="AD14" t="n">
        <v>297010.2600289499</v>
      </c>
      <c r="AE14" t="n">
        <v>406382.5409395075</v>
      </c>
      <c r="AF14" t="n">
        <v>4.446062977846164e-06</v>
      </c>
      <c r="AG14" t="n">
        <v>6.519097222222222</v>
      </c>
      <c r="AH14" t="n">
        <v>367597.9615937186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4.4828</v>
      </c>
      <c r="E15" t="n">
        <v>22.31</v>
      </c>
      <c r="F15" t="n">
        <v>18.43</v>
      </c>
      <c r="G15" t="n">
        <v>26.97</v>
      </c>
      <c r="H15" t="n">
        <v>0.42</v>
      </c>
      <c r="I15" t="n">
        <v>41</v>
      </c>
      <c r="J15" t="n">
        <v>181.57</v>
      </c>
      <c r="K15" t="n">
        <v>52.44</v>
      </c>
      <c r="L15" t="n">
        <v>4.25</v>
      </c>
      <c r="M15" t="n">
        <v>39</v>
      </c>
      <c r="N15" t="n">
        <v>34.88</v>
      </c>
      <c r="O15" t="n">
        <v>22627.36</v>
      </c>
      <c r="P15" t="n">
        <v>235.05</v>
      </c>
      <c r="Q15" t="n">
        <v>444.57</v>
      </c>
      <c r="R15" t="n">
        <v>98.27</v>
      </c>
      <c r="S15" t="n">
        <v>48.21</v>
      </c>
      <c r="T15" t="n">
        <v>18932.71</v>
      </c>
      <c r="U15" t="n">
        <v>0.49</v>
      </c>
      <c r="V15" t="n">
        <v>0.74</v>
      </c>
      <c r="W15" t="n">
        <v>0.23</v>
      </c>
      <c r="X15" t="n">
        <v>1.15</v>
      </c>
      <c r="Y15" t="n">
        <v>1</v>
      </c>
      <c r="Z15" t="n">
        <v>10</v>
      </c>
      <c r="AA15" t="n">
        <v>293.8940604071075</v>
      </c>
      <c r="AB15" t="n">
        <v>402.118819139878</v>
      </c>
      <c r="AC15" t="n">
        <v>363.7411634184746</v>
      </c>
      <c r="AD15" t="n">
        <v>293894.0604071075</v>
      </c>
      <c r="AE15" t="n">
        <v>402118.819139878</v>
      </c>
      <c r="AF15" t="n">
        <v>4.489932668864336e-06</v>
      </c>
      <c r="AG15" t="n">
        <v>6.455439814814814</v>
      </c>
      <c r="AH15" t="n">
        <v>363741.1634184746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4.5051</v>
      </c>
      <c r="E16" t="n">
        <v>22.2</v>
      </c>
      <c r="F16" t="n">
        <v>18.39</v>
      </c>
      <c r="G16" t="n">
        <v>28.29</v>
      </c>
      <c r="H16" t="n">
        <v>0.44</v>
      </c>
      <c r="I16" t="n">
        <v>39</v>
      </c>
      <c r="J16" t="n">
        <v>181.94</v>
      </c>
      <c r="K16" t="n">
        <v>52.44</v>
      </c>
      <c r="L16" t="n">
        <v>4.5</v>
      </c>
      <c r="M16" t="n">
        <v>37</v>
      </c>
      <c r="N16" t="n">
        <v>35</v>
      </c>
      <c r="O16" t="n">
        <v>22673.63</v>
      </c>
      <c r="P16" t="n">
        <v>234.16</v>
      </c>
      <c r="Q16" t="n">
        <v>444.57</v>
      </c>
      <c r="R16" t="n">
        <v>96.93000000000001</v>
      </c>
      <c r="S16" t="n">
        <v>48.21</v>
      </c>
      <c r="T16" t="n">
        <v>18273.94</v>
      </c>
      <c r="U16" t="n">
        <v>0.5</v>
      </c>
      <c r="V16" t="n">
        <v>0.74</v>
      </c>
      <c r="W16" t="n">
        <v>0.23</v>
      </c>
      <c r="X16" t="n">
        <v>1.11</v>
      </c>
      <c r="Y16" t="n">
        <v>1</v>
      </c>
      <c r="Z16" t="n">
        <v>10</v>
      </c>
      <c r="AA16" t="n">
        <v>292.4669073169965</v>
      </c>
      <c r="AB16" t="n">
        <v>400.1661253204375</v>
      </c>
      <c r="AC16" t="n">
        <v>361.9748319565385</v>
      </c>
      <c r="AD16" t="n">
        <v>292466.9073169965</v>
      </c>
      <c r="AE16" t="n">
        <v>400166.1253204375</v>
      </c>
      <c r="AF16" t="n">
        <v>4.512268150821075e-06</v>
      </c>
      <c r="AG16" t="n">
        <v>6.423611111111111</v>
      </c>
      <c r="AH16" t="n">
        <v>361974.8319565385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4.5355</v>
      </c>
      <c r="E17" t="n">
        <v>22.05</v>
      </c>
      <c r="F17" t="n">
        <v>18.31</v>
      </c>
      <c r="G17" t="n">
        <v>29.7</v>
      </c>
      <c r="H17" t="n">
        <v>0.46</v>
      </c>
      <c r="I17" t="n">
        <v>37</v>
      </c>
      <c r="J17" t="n">
        <v>182.32</v>
      </c>
      <c r="K17" t="n">
        <v>52.44</v>
      </c>
      <c r="L17" t="n">
        <v>4.75</v>
      </c>
      <c r="M17" t="n">
        <v>35</v>
      </c>
      <c r="N17" t="n">
        <v>35.12</v>
      </c>
      <c r="O17" t="n">
        <v>22719.83</v>
      </c>
      <c r="P17" t="n">
        <v>232.72</v>
      </c>
      <c r="Q17" t="n">
        <v>444.56</v>
      </c>
      <c r="R17" t="n">
        <v>94.31999999999999</v>
      </c>
      <c r="S17" t="n">
        <v>48.21</v>
      </c>
      <c r="T17" t="n">
        <v>16979.33</v>
      </c>
      <c r="U17" t="n">
        <v>0.51</v>
      </c>
      <c r="V17" t="n">
        <v>0.75</v>
      </c>
      <c r="W17" t="n">
        <v>0.22</v>
      </c>
      <c r="X17" t="n">
        <v>1.03</v>
      </c>
      <c r="Y17" t="n">
        <v>1</v>
      </c>
      <c r="Z17" t="n">
        <v>10</v>
      </c>
      <c r="AA17" t="n">
        <v>290.3612825257974</v>
      </c>
      <c r="AB17" t="n">
        <v>397.2851165875092</v>
      </c>
      <c r="AC17" t="n">
        <v>359.3687826535597</v>
      </c>
      <c r="AD17" t="n">
        <v>290361.2825257974</v>
      </c>
      <c r="AE17" t="n">
        <v>397285.1165875092</v>
      </c>
      <c r="AF17" t="n">
        <v>4.54271652084282e-06</v>
      </c>
      <c r="AG17" t="n">
        <v>6.380208333333333</v>
      </c>
      <c r="AH17" t="n">
        <v>359368.7826535597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4.5585</v>
      </c>
      <c r="E18" t="n">
        <v>21.94</v>
      </c>
      <c r="F18" t="n">
        <v>18.27</v>
      </c>
      <c r="G18" t="n">
        <v>31.32</v>
      </c>
      <c r="H18" t="n">
        <v>0.49</v>
      </c>
      <c r="I18" t="n">
        <v>35</v>
      </c>
      <c r="J18" t="n">
        <v>182.69</v>
      </c>
      <c r="K18" t="n">
        <v>52.44</v>
      </c>
      <c r="L18" t="n">
        <v>5</v>
      </c>
      <c r="M18" t="n">
        <v>33</v>
      </c>
      <c r="N18" t="n">
        <v>35.25</v>
      </c>
      <c r="O18" t="n">
        <v>22766.06</v>
      </c>
      <c r="P18" t="n">
        <v>231.73</v>
      </c>
      <c r="Q18" t="n">
        <v>444.57</v>
      </c>
      <c r="R18" t="n">
        <v>93.08</v>
      </c>
      <c r="S18" t="n">
        <v>48.21</v>
      </c>
      <c r="T18" t="n">
        <v>16370.04</v>
      </c>
      <c r="U18" t="n">
        <v>0.52</v>
      </c>
      <c r="V18" t="n">
        <v>0.75</v>
      </c>
      <c r="W18" t="n">
        <v>0.22</v>
      </c>
      <c r="X18" t="n">
        <v>0.99</v>
      </c>
      <c r="Y18" t="n">
        <v>1</v>
      </c>
      <c r="Z18" t="n">
        <v>10</v>
      </c>
      <c r="AA18" t="n">
        <v>288.8891940806337</v>
      </c>
      <c r="AB18" t="n">
        <v>395.2709402328778</v>
      </c>
      <c r="AC18" t="n">
        <v>357.5468364633</v>
      </c>
      <c r="AD18" t="n">
        <v>288889.1940806338</v>
      </c>
      <c r="AE18" t="n">
        <v>395270.9402328777</v>
      </c>
      <c r="AF18" t="n">
        <v>4.565753116582957e-06</v>
      </c>
      <c r="AG18" t="n">
        <v>6.34837962962963</v>
      </c>
      <c r="AH18" t="n">
        <v>357546.8364633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4.5897</v>
      </c>
      <c r="E19" t="n">
        <v>21.79</v>
      </c>
      <c r="F19" t="n">
        <v>18.19</v>
      </c>
      <c r="G19" t="n">
        <v>33.08</v>
      </c>
      <c r="H19" t="n">
        <v>0.51</v>
      </c>
      <c r="I19" t="n">
        <v>33</v>
      </c>
      <c r="J19" t="n">
        <v>183.07</v>
      </c>
      <c r="K19" t="n">
        <v>52.44</v>
      </c>
      <c r="L19" t="n">
        <v>5.25</v>
      </c>
      <c r="M19" t="n">
        <v>31</v>
      </c>
      <c r="N19" t="n">
        <v>35.37</v>
      </c>
      <c r="O19" t="n">
        <v>22812.34</v>
      </c>
      <c r="P19" t="n">
        <v>230.43</v>
      </c>
      <c r="Q19" t="n">
        <v>444.56</v>
      </c>
      <c r="R19" t="n">
        <v>90.42</v>
      </c>
      <c r="S19" t="n">
        <v>48.21</v>
      </c>
      <c r="T19" t="n">
        <v>15051.45</v>
      </c>
      <c r="U19" t="n">
        <v>0.53</v>
      </c>
      <c r="V19" t="n">
        <v>0.75</v>
      </c>
      <c r="W19" t="n">
        <v>0.22</v>
      </c>
      <c r="X19" t="n">
        <v>0.92</v>
      </c>
      <c r="Y19" t="n">
        <v>1</v>
      </c>
      <c r="Z19" t="n">
        <v>10</v>
      </c>
      <c r="AA19" t="n">
        <v>286.8767910407511</v>
      </c>
      <c r="AB19" t="n">
        <v>392.5174816127541</v>
      </c>
      <c r="AC19" t="n">
        <v>355.0561640693775</v>
      </c>
      <c r="AD19" t="n">
        <v>286876.7910407512</v>
      </c>
      <c r="AE19" t="n">
        <v>392517.4816127541</v>
      </c>
      <c r="AF19" t="n">
        <v>4.597002759500009e-06</v>
      </c>
      <c r="AG19" t="n">
        <v>6.304976851851851</v>
      </c>
      <c r="AH19" t="n">
        <v>355056.1640693775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4.6205</v>
      </c>
      <c r="E20" t="n">
        <v>21.64</v>
      </c>
      <c r="F20" t="n">
        <v>18.12</v>
      </c>
      <c r="G20" t="n">
        <v>35.07</v>
      </c>
      <c r="H20" t="n">
        <v>0.53</v>
      </c>
      <c r="I20" t="n">
        <v>31</v>
      </c>
      <c r="J20" t="n">
        <v>183.44</v>
      </c>
      <c r="K20" t="n">
        <v>52.44</v>
      </c>
      <c r="L20" t="n">
        <v>5.5</v>
      </c>
      <c r="M20" t="n">
        <v>29</v>
      </c>
      <c r="N20" t="n">
        <v>35.5</v>
      </c>
      <c r="O20" t="n">
        <v>22858.66</v>
      </c>
      <c r="P20" t="n">
        <v>229.22</v>
      </c>
      <c r="Q20" t="n">
        <v>444.55</v>
      </c>
      <c r="R20" t="n">
        <v>88.14</v>
      </c>
      <c r="S20" t="n">
        <v>48.21</v>
      </c>
      <c r="T20" t="n">
        <v>13922.49</v>
      </c>
      <c r="U20" t="n">
        <v>0.55</v>
      </c>
      <c r="V20" t="n">
        <v>0.75</v>
      </c>
      <c r="W20" t="n">
        <v>0.21</v>
      </c>
      <c r="X20" t="n">
        <v>0.84</v>
      </c>
      <c r="Y20" t="n">
        <v>1</v>
      </c>
      <c r="Z20" t="n">
        <v>10</v>
      </c>
      <c r="AA20" t="n">
        <v>284.9766021670179</v>
      </c>
      <c r="AB20" t="n">
        <v>389.9175593652956</v>
      </c>
      <c r="AC20" t="n">
        <v>352.7043747522026</v>
      </c>
      <c r="AD20" t="n">
        <v>284976.6021670179</v>
      </c>
      <c r="AE20" t="n">
        <v>389917.5593652956</v>
      </c>
      <c r="AF20" t="n">
        <v>4.627851765969408e-06</v>
      </c>
      <c r="AG20" t="n">
        <v>6.261574074074075</v>
      </c>
      <c r="AH20" t="n">
        <v>352704.3747522026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4.634</v>
      </c>
      <c r="E21" t="n">
        <v>21.58</v>
      </c>
      <c r="F21" t="n">
        <v>18.09</v>
      </c>
      <c r="G21" t="n">
        <v>36.18</v>
      </c>
      <c r="H21" t="n">
        <v>0.55</v>
      </c>
      <c r="I21" t="n">
        <v>30</v>
      </c>
      <c r="J21" t="n">
        <v>183.82</v>
      </c>
      <c r="K21" t="n">
        <v>52.44</v>
      </c>
      <c r="L21" t="n">
        <v>5.75</v>
      </c>
      <c r="M21" t="n">
        <v>28</v>
      </c>
      <c r="N21" t="n">
        <v>35.63</v>
      </c>
      <c r="O21" t="n">
        <v>22905.03</v>
      </c>
      <c r="P21" t="n">
        <v>228.49</v>
      </c>
      <c r="Q21" t="n">
        <v>444.56</v>
      </c>
      <c r="R21" t="n">
        <v>87.17</v>
      </c>
      <c r="S21" t="n">
        <v>48.21</v>
      </c>
      <c r="T21" t="n">
        <v>13441.73</v>
      </c>
      <c r="U21" t="n">
        <v>0.55</v>
      </c>
      <c r="V21" t="n">
        <v>0.75</v>
      </c>
      <c r="W21" t="n">
        <v>0.21</v>
      </c>
      <c r="X21" t="n">
        <v>0.82</v>
      </c>
      <c r="Y21" t="n">
        <v>1</v>
      </c>
      <c r="Z21" t="n">
        <v>10</v>
      </c>
      <c r="AA21" t="n">
        <v>284.0491074403633</v>
      </c>
      <c r="AB21" t="n">
        <v>388.6485201621072</v>
      </c>
      <c r="AC21" t="n">
        <v>351.5564508694588</v>
      </c>
      <c r="AD21" t="n">
        <v>284049.1074403633</v>
      </c>
      <c r="AE21" t="n">
        <v>388648.5201621072</v>
      </c>
      <c r="AF21" t="n">
        <v>4.64137324607775e-06</v>
      </c>
      <c r="AG21" t="n">
        <v>6.244212962962963</v>
      </c>
      <c r="AH21" t="n">
        <v>351556.4508694588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4.65</v>
      </c>
      <c r="E22" t="n">
        <v>21.51</v>
      </c>
      <c r="F22" t="n">
        <v>18.05</v>
      </c>
      <c r="G22" t="n">
        <v>37.35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27</v>
      </c>
      <c r="N22" t="n">
        <v>35.75</v>
      </c>
      <c r="O22" t="n">
        <v>22951.43</v>
      </c>
      <c r="P22" t="n">
        <v>227.32</v>
      </c>
      <c r="Q22" t="n">
        <v>444.55</v>
      </c>
      <c r="R22" t="n">
        <v>85.84999999999999</v>
      </c>
      <c r="S22" t="n">
        <v>48.21</v>
      </c>
      <c r="T22" t="n">
        <v>12782.9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282.7877659488526</v>
      </c>
      <c r="AB22" t="n">
        <v>386.9226970869629</v>
      </c>
      <c r="AC22" t="n">
        <v>349.9953379263984</v>
      </c>
      <c r="AD22" t="n">
        <v>282787.7659488525</v>
      </c>
      <c r="AE22" t="n">
        <v>386922.6970869629</v>
      </c>
      <c r="AF22" t="n">
        <v>4.657398703983931e-06</v>
      </c>
      <c r="AG22" t="n">
        <v>6.223958333333335</v>
      </c>
      <c r="AH22" t="n">
        <v>349995.3379263984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4.7021</v>
      </c>
      <c r="E23" t="n">
        <v>21.27</v>
      </c>
      <c r="F23" t="n">
        <v>17.89</v>
      </c>
      <c r="G23" t="n">
        <v>39.75</v>
      </c>
      <c r="H23" t="n">
        <v>0.6</v>
      </c>
      <c r="I23" t="n">
        <v>27</v>
      </c>
      <c r="J23" t="n">
        <v>184.57</v>
      </c>
      <c r="K23" t="n">
        <v>52.44</v>
      </c>
      <c r="L23" t="n">
        <v>6.25</v>
      </c>
      <c r="M23" t="n">
        <v>25</v>
      </c>
      <c r="N23" t="n">
        <v>35.88</v>
      </c>
      <c r="O23" t="n">
        <v>22997.88</v>
      </c>
      <c r="P23" t="n">
        <v>224.87</v>
      </c>
      <c r="Q23" t="n">
        <v>444.55</v>
      </c>
      <c r="R23" t="n">
        <v>80.01000000000001</v>
      </c>
      <c r="S23" t="n">
        <v>48.21</v>
      </c>
      <c r="T23" t="n">
        <v>9873.190000000001</v>
      </c>
      <c r="U23" t="n">
        <v>0.6</v>
      </c>
      <c r="V23" t="n">
        <v>0.76</v>
      </c>
      <c r="W23" t="n">
        <v>0.21</v>
      </c>
      <c r="X23" t="n">
        <v>0.61</v>
      </c>
      <c r="Y23" t="n">
        <v>1</v>
      </c>
      <c r="Z23" t="n">
        <v>10</v>
      </c>
      <c r="AA23" t="n">
        <v>279.3698508432128</v>
      </c>
      <c r="AB23" t="n">
        <v>382.2461548516541</v>
      </c>
      <c r="AC23" t="n">
        <v>345.7651183184593</v>
      </c>
      <c r="AD23" t="n">
        <v>279369.8508432127</v>
      </c>
      <c r="AE23" t="n">
        <v>382246.1548516541</v>
      </c>
      <c r="AF23" t="n">
        <v>4.709581601290933e-06</v>
      </c>
      <c r="AG23" t="n">
        <v>6.154513888888889</v>
      </c>
      <c r="AH23" t="n">
        <v>345765.1183184593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4.6852</v>
      </c>
      <c r="E24" t="n">
        <v>21.34</v>
      </c>
      <c r="F24" t="n">
        <v>18</v>
      </c>
      <c r="G24" t="n">
        <v>41.54</v>
      </c>
      <c r="H24" t="n">
        <v>0.62</v>
      </c>
      <c r="I24" t="n">
        <v>26</v>
      </c>
      <c r="J24" t="n">
        <v>184.95</v>
      </c>
      <c r="K24" t="n">
        <v>52.44</v>
      </c>
      <c r="L24" t="n">
        <v>6.5</v>
      </c>
      <c r="M24" t="n">
        <v>24</v>
      </c>
      <c r="N24" t="n">
        <v>36.01</v>
      </c>
      <c r="O24" t="n">
        <v>23044.38</v>
      </c>
      <c r="P24" t="n">
        <v>226.1</v>
      </c>
      <c r="Q24" t="n">
        <v>444.59</v>
      </c>
      <c r="R24" t="n">
        <v>84.7</v>
      </c>
      <c r="S24" t="n">
        <v>48.21</v>
      </c>
      <c r="T24" t="n">
        <v>12224.6</v>
      </c>
      <c r="U24" t="n">
        <v>0.57</v>
      </c>
      <c r="V24" t="n">
        <v>0.76</v>
      </c>
      <c r="W24" t="n">
        <v>0.19</v>
      </c>
      <c r="X24" t="n">
        <v>0.72</v>
      </c>
      <c r="Y24" t="n">
        <v>1</v>
      </c>
      <c r="Z24" t="n">
        <v>10</v>
      </c>
      <c r="AA24" t="n">
        <v>280.8313536210728</v>
      </c>
      <c r="AB24" t="n">
        <v>384.2458474292742</v>
      </c>
      <c r="AC24" t="n">
        <v>347.5739630430575</v>
      </c>
      <c r="AD24" t="n">
        <v>280831.3536210728</v>
      </c>
      <c r="AE24" t="n">
        <v>384245.8474292742</v>
      </c>
      <c r="AF24" t="n">
        <v>4.692654711377529e-06</v>
      </c>
      <c r="AG24" t="n">
        <v>6.174768518518519</v>
      </c>
      <c r="AH24" t="n">
        <v>347573.9630430575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4.6947</v>
      </c>
      <c r="E25" t="n">
        <v>21.3</v>
      </c>
      <c r="F25" t="n">
        <v>17.99</v>
      </c>
      <c r="G25" t="n">
        <v>43.18</v>
      </c>
      <c r="H25" t="n">
        <v>0.65</v>
      </c>
      <c r="I25" t="n">
        <v>25</v>
      </c>
      <c r="J25" t="n">
        <v>185.33</v>
      </c>
      <c r="K25" t="n">
        <v>52.44</v>
      </c>
      <c r="L25" t="n">
        <v>6.75</v>
      </c>
      <c r="M25" t="n">
        <v>23</v>
      </c>
      <c r="N25" t="n">
        <v>36.13</v>
      </c>
      <c r="O25" t="n">
        <v>23090.91</v>
      </c>
      <c r="P25" t="n">
        <v>225.46</v>
      </c>
      <c r="Q25" t="n">
        <v>444.57</v>
      </c>
      <c r="R25" t="n">
        <v>84</v>
      </c>
      <c r="S25" t="n">
        <v>48.21</v>
      </c>
      <c r="T25" t="n">
        <v>11878.08</v>
      </c>
      <c r="U25" t="n">
        <v>0.57</v>
      </c>
      <c r="V25" t="n">
        <v>0.76</v>
      </c>
      <c r="W25" t="n">
        <v>0.2</v>
      </c>
      <c r="X25" t="n">
        <v>0.71</v>
      </c>
      <c r="Y25" t="n">
        <v>1</v>
      </c>
      <c r="Z25" t="n">
        <v>10</v>
      </c>
      <c r="AA25" t="n">
        <v>280.1564727042357</v>
      </c>
      <c r="AB25" t="n">
        <v>383.322445585213</v>
      </c>
      <c r="AC25" t="n">
        <v>346.7386893749909</v>
      </c>
      <c r="AD25" t="n">
        <v>280156.4727042357</v>
      </c>
      <c r="AE25" t="n">
        <v>383322.445585213</v>
      </c>
      <c r="AF25" t="n">
        <v>4.702169827009324e-06</v>
      </c>
      <c r="AG25" t="n">
        <v>6.163194444444446</v>
      </c>
      <c r="AH25" t="n">
        <v>346738.6893749909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4.714</v>
      </c>
      <c r="E26" t="n">
        <v>21.21</v>
      </c>
      <c r="F26" t="n">
        <v>17.94</v>
      </c>
      <c r="G26" t="n">
        <v>44.85</v>
      </c>
      <c r="H26" t="n">
        <v>0.67</v>
      </c>
      <c r="I26" t="n">
        <v>24</v>
      </c>
      <c r="J26" t="n">
        <v>185.7</v>
      </c>
      <c r="K26" t="n">
        <v>52.44</v>
      </c>
      <c r="L26" t="n">
        <v>7</v>
      </c>
      <c r="M26" t="n">
        <v>22</v>
      </c>
      <c r="N26" t="n">
        <v>36.26</v>
      </c>
      <c r="O26" t="n">
        <v>23137.49</v>
      </c>
      <c r="P26" t="n">
        <v>224.45</v>
      </c>
      <c r="Q26" t="n">
        <v>444.55</v>
      </c>
      <c r="R26" t="n">
        <v>82.33</v>
      </c>
      <c r="S26" t="n">
        <v>48.21</v>
      </c>
      <c r="T26" t="n">
        <v>11048.64</v>
      </c>
      <c r="U26" t="n">
        <v>0.59</v>
      </c>
      <c r="V26" t="n">
        <v>0.76</v>
      </c>
      <c r="W26" t="n">
        <v>0.2</v>
      </c>
      <c r="X26" t="n">
        <v>0.66</v>
      </c>
      <c r="Y26" t="n">
        <v>1</v>
      </c>
      <c r="Z26" t="n">
        <v>10</v>
      </c>
      <c r="AA26" t="n">
        <v>278.8733933989826</v>
      </c>
      <c r="AB26" t="n">
        <v>381.5668798743017</v>
      </c>
      <c r="AC26" t="n">
        <v>345.150672391577</v>
      </c>
      <c r="AD26" t="n">
        <v>278873.3933989826</v>
      </c>
      <c r="AE26" t="n">
        <v>381566.8798743017</v>
      </c>
      <c r="AF26" t="n">
        <v>4.721500535608655e-06</v>
      </c>
      <c r="AG26" t="n">
        <v>6.137152777777779</v>
      </c>
      <c r="AH26" t="n">
        <v>345150.672391577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4.712</v>
      </c>
      <c r="E27" t="n">
        <v>21.22</v>
      </c>
      <c r="F27" t="n">
        <v>17.95</v>
      </c>
      <c r="G27" t="n">
        <v>44.87</v>
      </c>
      <c r="H27" t="n">
        <v>0.6899999999999999</v>
      </c>
      <c r="I27" t="n">
        <v>24</v>
      </c>
      <c r="J27" t="n">
        <v>186.08</v>
      </c>
      <c r="K27" t="n">
        <v>52.44</v>
      </c>
      <c r="L27" t="n">
        <v>7.25</v>
      </c>
      <c r="M27" t="n">
        <v>22</v>
      </c>
      <c r="N27" t="n">
        <v>36.39</v>
      </c>
      <c r="O27" t="n">
        <v>23184.11</v>
      </c>
      <c r="P27" t="n">
        <v>224.09</v>
      </c>
      <c r="Q27" t="n">
        <v>444.56</v>
      </c>
      <c r="R27" t="n">
        <v>82.52</v>
      </c>
      <c r="S27" t="n">
        <v>48.21</v>
      </c>
      <c r="T27" t="n">
        <v>11145.87</v>
      </c>
      <c r="U27" t="n">
        <v>0.58</v>
      </c>
      <c r="V27" t="n">
        <v>0.76</v>
      </c>
      <c r="W27" t="n">
        <v>0.2</v>
      </c>
      <c r="X27" t="n">
        <v>0.67</v>
      </c>
      <c r="Y27" t="n">
        <v>1</v>
      </c>
      <c r="Z27" t="n">
        <v>10</v>
      </c>
      <c r="AA27" t="n">
        <v>278.7786087367032</v>
      </c>
      <c r="AB27" t="n">
        <v>381.4371913177669</v>
      </c>
      <c r="AC27" t="n">
        <v>345.0333611288588</v>
      </c>
      <c r="AD27" t="n">
        <v>278778.6087367032</v>
      </c>
      <c r="AE27" t="n">
        <v>381437.1913177669</v>
      </c>
      <c r="AF27" t="n">
        <v>4.719497353370382e-06</v>
      </c>
      <c r="AG27" t="n">
        <v>6.140046296296297</v>
      </c>
      <c r="AH27" t="n">
        <v>345033.3611288588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4.7284</v>
      </c>
      <c r="E28" t="n">
        <v>21.15</v>
      </c>
      <c r="F28" t="n">
        <v>17.91</v>
      </c>
      <c r="G28" t="n">
        <v>46.72</v>
      </c>
      <c r="H28" t="n">
        <v>0.71</v>
      </c>
      <c r="I28" t="n">
        <v>23</v>
      </c>
      <c r="J28" t="n">
        <v>186.46</v>
      </c>
      <c r="K28" t="n">
        <v>52.44</v>
      </c>
      <c r="L28" t="n">
        <v>7.5</v>
      </c>
      <c r="M28" t="n">
        <v>21</v>
      </c>
      <c r="N28" t="n">
        <v>36.52</v>
      </c>
      <c r="O28" t="n">
        <v>23230.78</v>
      </c>
      <c r="P28" t="n">
        <v>223.52</v>
      </c>
      <c r="Q28" t="n">
        <v>444.55</v>
      </c>
      <c r="R28" t="n">
        <v>81.34</v>
      </c>
      <c r="S28" t="n">
        <v>48.21</v>
      </c>
      <c r="T28" t="n">
        <v>10559.04</v>
      </c>
      <c r="U28" t="n">
        <v>0.59</v>
      </c>
      <c r="V28" t="n">
        <v>0.76</v>
      </c>
      <c r="W28" t="n">
        <v>0.2</v>
      </c>
      <c r="X28" t="n">
        <v>0.63</v>
      </c>
      <c r="Y28" t="n">
        <v>1</v>
      </c>
      <c r="Z28" t="n">
        <v>10</v>
      </c>
      <c r="AA28" t="n">
        <v>277.8496484360508</v>
      </c>
      <c r="AB28" t="n">
        <v>380.1661468515783</v>
      </c>
      <c r="AC28" t="n">
        <v>343.8836233626011</v>
      </c>
      <c r="AD28" t="n">
        <v>277849.6484360507</v>
      </c>
      <c r="AE28" t="n">
        <v>380166.1468515783</v>
      </c>
      <c r="AF28" t="n">
        <v>4.735923447724218e-06</v>
      </c>
      <c r="AG28" t="n">
        <v>6.119791666666667</v>
      </c>
      <c r="AH28" t="n">
        <v>343883.6233626011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4.7429</v>
      </c>
      <c r="E29" t="n">
        <v>21.08</v>
      </c>
      <c r="F29" t="n">
        <v>17.88</v>
      </c>
      <c r="G29" t="n">
        <v>48.77</v>
      </c>
      <c r="H29" t="n">
        <v>0.74</v>
      </c>
      <c r="I29" t="n">
        <v>22</v>
      </c>
      <c r="J29" t="n">
        <v>186.84</v>
      </c>
      <c r="K29" t="n">
        <v>52.44</v>
      </c>
      <c r="L29" t="n">
        <v>7.75</v>
      </c>
      <c r="M29" t="n">
        <v>20</v>
      </c>
      <c r="N29" t="n">
        <v>36.65</v>
      </c>
      <c r="O29" t="n">
        <v>23277.49</v>
      </c>
      <c r="P29" t="n">
        <v>222.72</v>
      </c>
      <c r="Q29" t="n">
        <v>444.56</v>
      </c>
      <c r="R29" t="n">
        <v>80.36</v>
      </c>
      <c r="S29" t="n">
        <v>48.21</v>
      </c>
      <c r="T29" t="n">
        <v>10072.91</v>
      </c>
      <c r="U29" t="n">
        <v>0.6</v>
      </c>
      <c r="V29" t="n">
        <v>0.76</v>
      </c>
      <c r="W29" t="n">
        <v>0.2</v>
      </c>
      <c r="X29" t="n">
        <v>0.6</v>
      </c>
      <c r="Y29" t="n">
        <v>1</v>
      </c>
      <c r="Z29" t="n">
        <v>10</v>
      </c>
      <c r="AA29" t="n">
        <v>276.8951458518503</v>
      </c>
      <c r="AB29" t="n">
        <v>378.8601543061932</v>
      </c>
      <c r="AC29" t="n">
        <v>342.7022729127755</v>
      </c>
      <c r="AD29" t="n">
        <v>276895.1458518503</v>
      </c>
      <c r="AE29" t="n">
        <v>378860.1543061932</v>
      </c>
      <c r="AF29" t="n">
        <v>4.750446518951695e-06</v>
      </c>
      <c r="AG29" t="n">
        <v>6.099537037037037</v>
      </c>
      <c r="AH29" t="n">
        <v>342702.2729127755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4.7556</v>
      </c>
      <c r="E30" t="n">
        <v>21.03</v>
      </c>
      <c r="F30" t="n">
        <v>17.86</v>
      </c>
      <c r="G30" t="n">
        <v>51.03</v>
      </c>
      <c r="H30" t="n">
        <v>0.76</v>
      </c>
      <c r="I30" t="n">
        <v>21</v>
      </c>
      <c r="J30" t="n">
        <v>187.22</v>
      </c>
      <c r="K30" t="n">
        <v>52.44</v>
      </c>
      <c r="L30" t="n">
        <v>8</v>
      </c>
      <c r="M30" t="n">
        <v>19</v>
      </c>
      <c r="N30" t="n">
        <v>36.78</v>
      </c>
      <c r="O30" t="n">
        <v>23324.24</v>
      </c>
      <c r="P30" t="n">
        <v>221.65</v>
      </c>
      <c r="Q30" t="n">
        <v>444.55</v>
      </c>
      <c r="R30" t="n">
        <v>79.65000000000001</v>
      </c>
      <c r="S30" t="n">
        <v>48.21</v>
      </c>
      <c r="T30" t="n">
        <v>9725.09</v>
      </c>
      <c r="U30" t="n">
        <v>0.61</v>
      </c>
      <c r="V30" t="n">
        <v>0.76</v>
      </c>
      <c r="W30" t="n">
        <v>0.2</v>
      </c>
      <c r="X30" t="n">
        <v>0.58</v>
      </c>
      <c r="Y30" t="n">
        <v>1</v>
      </c>
      <c r="Z30" t="n">
        <v>10</v>
      </c>
      <c r="AA30" t="n">
        <v>275.8906071505515</v>
      </c>
      <c r="AB30" t="n">
        <v>377.4857001379564</v>
      </c>
      <c r="AC30" t="n">
        <v>341.4589947212967</v>
      </c>
      <c r="AD30" t="n">
        <v>275890.6071505515</v>
      </c>
      <c r="AE30" t="n">
        <v>377485.7001379564</v>
      </c>
      <c r="AF30" t="n">
        <v>4.763166726164727e-06</v>
      </c>
      <c r="AG30" t="n">
        <v>6.085069444444446</v>
      </c>
      <c r="AH30" t="n">
        <v>341458.9947212967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4.7575</v>
      </c>
      <c r="E31" t="n">
        <v>21.02</v>
      </c>
      <c r="F31" t="n">
        <v>17.85</v>
      </c>
      <c r="G31" t="n">
        <v>51.01</v>
      </c>
      <c r="H31" t="n">
        <v>0.78</v>
      </c>
      <c r="I31" t="n">
        <v>21</v>
      </c>
      <c r="J31" t="n">
        <v>187.6</v>
      </c>
      <c r="K31" t="n">
        <v>52.44</v>
      </c>
      <c r="L31" t="n">
        <v>8.25</v>
      </c>
      <c r="M31" t="n">
        <v>19</v>
      </c>
      <c r="N31" t="n">
        <v>36.9</v>
      </c>
      <c r="O31" t="n">
        <v>23371.04</v>
      </c>
      <c r="P31" t="n">
        <v>221.8</v>
      </c>
      <c r="Q31" t="n">
        <v>444.59</v>
      </c>
      <c r="R31" t="n">
        <v>79.40000000000001</v>
      </c>
      <c r="S31" t="n">
        <v>48.21</v>
      </c>
      <c r="T31" t="n">
        <v>9600.059999999999</v>
      </c>
      <c r="U31" t="n">
        <v>0.61</v>
      </c>
      <c r="V31" t="n">
        <v>0.76</v>
      </c>
      <c r="W31" t="n">
        <v>0.2</v>
      </c>
      <c r="X31" t="n">
        <v>0.57</v>
      </c>
      <c r="Y31" t="n">
        <v>1</v>
      </c>
      <c r="Z31" t="n">
        <v>10</v>
      </c>
      <c r="AA31" t="n">
        <v>275.8822161233764</v>
      </c>
      <c r="AB31" t="n">
        <v>377.4742191643894</v>
      </c>
      <c r="AC31" t="n">
        <v>341.4486094757333</v>
      </c>
      <c r="AD31" t="n">
        <v>275882.2161233764</v>
      </c>
      <c r="AE31" t="n">
        <v>377474.2191643894</v>
      </c>
      <c r="AF31" t="n">
        <v>4.765069749291086e-06</v>
      </c>
      <c r="AG31" t="n">
        <v>6.082175925925926</v>
      </c>
      <c r="AH31" t="n">
        <v>341448.6094757333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4.7733</v>
      </c>
      <c r="E32" t="n">
        <v>20.95</v>
      </c>
      <c r="F32" t="n">
        <v>17.82</v>
      </c>
      <c r="G32" t="n">
        <v>53.45</v>
      </c>
      <c r="H32" t="n">
        <v>0.8</v>
      </c>
      <c r="I32" t="n">
        <v>20</v>
      </c>
      <c r="J32" t="n">
        <v>187.98</v>
      </c>
      <c r="K32" t="n">
        <v>52.44</v>
      </c>
      <c r="L32" t="n">
        <v>8.5</v>
      </c>
      <c r="M32" t="n">
        <v>18</v>
      </c>
      <c r="N32" t="n">
        <v>37.03</v>
      </c>
      <c r="O32" t="n">
        <v>23417.88</v>
      </c>
      <c r="P32" t="n">
        <v>221.12</v>
      </c>
      <c r="Q32" t="n">
        <v>444.56</v>
      </c>
      <c r="R32" t="n">
        <v>78.38</v>
      </c>
      <c r="S32" t="n">
        <v>48.21</v>
      </c>
      <c r="T32" t="n">
        <v>9094.309999999999</v>
      </c>
      <c r="U32" t="n">
        <v>0.62</v>
      </c>
      <c r="V32" t="n">
        <v>0.77</v>
      </c>
      <c r="W32" t="n">
        <v>0.19</v>
      </c>
      <c r="X32" t="n">
        <v>0.54</v>
      </c>
      <c r="Y32" t="n">
        <v>1</v>
      </c>
      <c r="Z32" t="n">
        <v>10</v>
      </c>
      <c r="AA32" t="n">
        <v>274.9586207492857</v>
      </c>
      <c r="AB32" t="n">
        <v>376.2105152274063</v>
      </c>
      <c r="AC32" t="n">
        <v>340.3055116688762</v>
      </c>
      <c r="AD32" t="n">
        <v>274958.6207492857</v>
      </c>
      <c r="AE32" t="n">
        <v>376210.5152274063</v>
      </c>
      <c r="AF32" t="n">
        <v>4.780894888973439e-06</v>
      </c>
      <c r="AG32" t="n">
        <v>6.061921296296297</v>
      </c>
      <c r="AH32" t="n">
        <v>340305.5116688762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4.7914</v>
      </c>
      <c r="E33" t="n">
        <v>20.87</v>
      </c>
      <c r="F33" t="n">
        <v>17.77</v>
      </c>
      <c r="G33" t="n">
        <v>56.13</v>
      </c>
      <c r="H33" t="n">
        <v>0.82</v>
      </c>
      <c r="I33" t="n">
        <v>19</v>
      </c>
      <c r="J33" t="n">
        <v>188.36</v>
      </c>
      <c r="K33" t="n">
        <v>52.44</v>
      </c>
      <c r="L33" t="n">
        <v>8.75</v>
      </c>
      <c r="M33" t="n">
        <v>17</v>
      </c>
      <c r="N33" t="n">
        <v>37.16</v>
      </c>
      <c r="O33" t="n">
        <v>23464.76</v>
      </c>
      <c r="P33" t="n">
        <v>219.86</v>
      </c>
      <c r="Q33" t="n">
        <v>444.55</v>
      </c>
      <c r="R33" t="n">
        <v>76.78</v>
      </c>
      <c r="S33" t="n">
        <v>48.21</v>
      </c>
      <c r="T33" t="n">
        <v>8299.129999999999</v>
      </c>
      <c r="U33" t="n">
        <v>0.63</v>
      </c>
      <c r="V33" t="n">
        <v>0.77</v>
      </c>
      <c r="W33" t="n">
        <v>0.19</v>
      </c>
      <c r="X33" t="n">
        <v>0.5</v>
      </c>
      <c r="Y33" t="n">
        <v>1</v>
      </c>
      <c r="Z33" t="n">
        <v>10</v>
      </c>
      <c r="AA33" t="n">
        <v>273.6293560856732</v>
      </c>
      <c r="AB33" t="n">
        <v>374.3917566716336</v>
      </c>
      <c r="AC33" t="n">
        <v>338.6603328770228</v>
      </c>
      <c r="AD33" t="n">
        <v>273629.3560856732</v>
      </c>
      <c r="AE33" t="n">
        <v>374391.7566716336</v>
      </c>
      <c r="AF33" t="n">
        <v>4.799023688229807e-06</v>
      </c>
      <c r="AG33" t="n">
        <v>6.038773148148149</v>
      </c>
      <c r="AH33" t="n">
        <v>338660.3328770228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4.795</v>
      </c>
      <c r="E34" t="n">
        <v>20.86</v>
      </c>
      <c r="F34" t="n">
        <v>17.76</v>
      </c>
      <c r="G34" t="n">
        <v>56.08</v>
      </c>
      <c r="H34" t="n">
        <v>0.85</v>
      </c>
      <c r="I34" t="n">
        <v>19</v>
      </c>
      <c r="J34" t="n">
        <v>188.74</v>
      </c>
      <c r="K34" t="n">
        <v>52.44</v>
      </c>
      <c r="L34" t="n">
        <v>9</v>
      </c>
      <c r="M34" t="n">
        <v>17</v>
      </c>
      <c r="N34" t="n">
        <v>37.3</v>
      </c>
      <c r="O34" t="n">
        <v>23511.69</v>
      </c>
      <c r="P34" t="n">
        <v>219.68</v>
      </c>
      <c r="Q34" t="n">
        <v>444.55</v>
      </c>
      <c r="R34" t="n">
        <v>76.22</v>
      </c>
      <c r="S34" t="n">
        <v>48.21</v>
      </c>
      <c r="T34" t="n">
        <v>8020</v>
      </c>
      <c r="U34" t="n">
        <v>0.63</v>
      </c>
      <c r="V34" t="n">
        <v>0.77</v>
      </c>
      <c r="W34" t="n">
        <v>0.2</v>
      </c>
      <c r="X34" t="n">
        <v>0.48</v>
      </c>
      <c r="Y34" t="n">
        <v>1</v>
      </c>
      <c r="Z34" t="n">
        <v>10</v>
      </c>
      <c r="AA34" t="n">
        <v>273.4016569468519</v>
      </c>
      <c r="AB34" t="n">
        <v>374.0802086645213</v>
      </c>
      <c r="AC34" t="n">
        <v>338.3785185744489</v>
      </c>
      <c r="AD34" t="n">
        <v>273401.6569468519</v>
      </c>
      <c r="AE34" t="n">
        <v>374080.2086645212</v>
      </c>
      <c r="AF34" t="n">
        <v>4.802629416258698e-06</v>
      </c>
      <c r="AG34" t="n">
        <v>6.03587962962963</v>
      </c>
      <c r="AH34" t="n">
        <v>338378.5185744489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4.831</v>
      </c>
      <c r="E35" t="n">
        <v>20.7</v>
      </c>
      <c r="F35" t="n">
        <v>17.64</v>
      </c>
      <c r="G35" t="n">
        <v>58.8</v>
      </c>
      <c r="H35" t="n">
        <v>0.87</v>
      </c>
      <c r="I35" t="n">
        <v>18</v>
      </c>
      <c r="J35" t="n">
        <v>189.12</v>
      </c>
      <c r="K35" t="n">
        <v>52.44</v>
      </c>
      <c r="L35" t="n">
        <v>9.25</v>
      </c>
      <c r="M35" t="n">
        <v>16</v>
      </c>
      <c r="N35" t="n">
        <v>37.43</v>
      </c>
      <c r="O35" t="n">
        <v>23558.67</v>
      </c>
      <c r="P35" t="n">
        <v>217.15</v>
      </c>
      <c r="Q35" t="n">
        <v>444.55</v>
      </c>
      <c r="R35" t="n">
        <v>72.19</v>
      </c>
      <c r="S35" t="n">
        <v>48.21</v>
      </c>
      <c r="T35" t="n">
        <v>6008.97</v>
      </c>
      <c r="U35" t="n">
        <v>0.67</v>
      </c>
      <c r="V35" t="n">
        <v>0.77</v>
      </c>
      <c r="W35" t="n">
        <v>0.19</v>
      </c>
      <c r="X35" t="n">
        <v>0.36</v>
      </c>
      <c r="Y35" t="n">
        <v>1</v>
      </c>
      <c r="Z35" t="n">
        <v>10</v>
      </c>
      <c r="AA35" t="n">
        <v>270.5617130796027</v>
      </c>
      <c r="AB35" t="n">
        <v>370.19447217587</v>
      </c>
      <c r="AC35" t="n">
        <v>334.8636313226091</v>
      </c>
      <c r="AD35" t="n">
        <v>270561.7130796027</v>
      </c>
      <c r="AE35" t="n">
        <v>370194.47217587</v>
      </c>
      <c r="AF35" t="n">
        <v>4.838686696547606e-06</v>
      </c>
      <c r="AG35" t="n">
        <v>5.989583333333333</v>
      </c>
      <c r="AH35" t="n">
        <v>334863.6313226091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4.7775</v>
      </c>
      <c r="E36" t="n">
        <v>20.93</v>
      </c>
      <c r="F36" t="n">
        <v>17.87</v>
      </c>
      <c r="G36" t="n">
        <v>59.57</v>
      </c>
      <c r="H36" t="n">
        <v>0.89</v>
      </c>
      <c r="I36" t="n">
        <v>18</v>
      </c>
      <c r="J36" t="n">
        <v>189.5</v>
      </c>
      <c r="K36" t="n">
        <v>52.44</v>
      </c>
      <c r="L36" t="n">
        <v>9.5</v>
      </c>
      <c r="M36" t="n">
        <v>16</v>
      </c>
      <c r="N36" t="n">
        <v>37.56</v>
      </c>
      <c r="O36" t="n">
        <v>23605.68</v>
      </c>
      <c r="P36" t="n">
        <v>219.67</v>
      </c>
      <c r="Q36" t="n">
        <v>444.57</v>
      </c>
      <c r="R36" t="n">
        <v>80.68000000000001</v>
      </c>
      <c r="S36" t="n">
        <v>48.21</v>
      </c>
      <c r="T36" t="n">
        <v>10257.04</v>
      </c>
      <c r="U36" t="n">
        <v>0.6</v>
      </c>
      <c r="V36" t="n">
        <v>0.76</v>
      </c>
      <c r="W36" t="n">
        <v>0.18</v>
      </c>
      <c r="X36" t="n">
        <v>0.59</v>
      </c>
      <c r="Y36" t="n">
        <v>1</v>
      </c>
      <c r="Z36" t="n">
        <v>10</v>
      </c>
      <c r="AA36" t="n">
        <v>274.2050860740608</v>
      </c>
      <c r="AB36" t="n">
        <v>375.17949584116</v>
      </c>
      <c r="AC36" t="n">
        <v>339.3728913258085</v>
      </c>
      <c r="AD36" t="n">
        <v>274205.0860740608</v>
      </c>
      <c r="AE36" t="n">
        <v>375179.49584116</v>
      </c>
      <c r="AF36" t="n">
        <v>4.785101571673812e-06</v>
      </c>
      <c r="AG36" t="n">
        <v>6.05613425925926</v>
      </c>
      <c r="AH36" t="n">
        <v>339372.8913258085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4.8141</v>
      </c>
      <c r="E37" t="n">
        <v>20.77</v>
      </c>
      <c r="F37" t="n">
        <v>17.75</v>
      </c>
      <c r="G37" t="n">
        <v>62.64</v>
      </c>
      <c r="H37" t="n">
        <v>0.91</v>
      </c>
      <c r="I37" t="n">
        <v>17</v>
      </c>
      <c r="J37" t="n">
        <v>189.88</v>
      </c>
      <c r="K37" t="n">
        <v>52.44</v>
      </c>
      <c r="L37" t="n">
        <v>9.75</v>
      </c>
      <c r="M37" t="n">
        <v>15</v>
      </c>
      <c r="N37" t="n">
        <v>37.69</v>
      </c>
      <c r="O37" t="n">
        <v>23652.75</v>
      </c>
      <c r="P37" t="n">
        <v>217.59</v>
      </c>
      <c r="Q37" t="n">
        <v>444.55</v>
      </c>
      <c r="R37" t="n">
        <v>75.98999999999999</v>
      </c>
      <c r="S37" t="n">
        <v>48.21</v>
      </c>
      <c r="T37" t="n">
        <v>7912.59</v>
      </c>
      <c r="U37" t="n">
        <v>0.63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271.7274499958738</v>
      </c>
      <c r="AB37" t="n">
        <v>371.7894848533951</v>
      </c>
      <c r="AC37" t="n">
        <v>336.3064182288055</v>
      </c>
      <c r="AD37" t="n">
        <v>271727.4499958738</v>
      </c>
      <c r="AE37" t="n">
        <v>371789.4848533951</v>
      </c>
      <c r="AF37" t="n">
        <v>4.821759806634202e-06</v>
      </c>
      <c r="AG37" t="n">
        <v>6.009837962962963</v>
      </c>
      <c r="AH37" t="n">
        <v>336306.4182288055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4.8141</v>
      </c>
      <c r="E38" t="n">
        <v>20.77</v>
      </c>
      <c r="F38" t="n">
        <v>17.75</v>
      </c>
      <c r="G38" t="n">
        <v>62.64</v>
      </c>
      <c r="H38" t="n">
        <v>0.93</v>
      </c>
      <c r="I38" t="n">
        <v>17</v>
      </c>
      <c r="J38" t="n">
        <v>190.26</v>
      </c>
      <c r="K38" t="n">
        <v>52.44</v>
      </c>
      <c r="L38" t="n">
        <v>10</v>
      </c>
      <c r="M38" t="n">
        <v>15</v>
      </c>
      <c r="N38" t="n">
        <v>37.82</v>
      </c>
      <c r="O38" t="n">
        <v>23699.85</v>
      </c>
      <c r="P38" t="n">
        <v>217.87</v>
      </c>
      <c r="Q38" t="n">
        <v>444.55</v>
      </c>
      <c r="R38" t="n">
        <v>76.09</v>
      </c>
      <c r="S38" t="n">
        <v>48.21</v>
      </c>
      <c r="T38" t="n">
        <v>7966.03</v>
      </c>
      <c r="U38" t="n">
        <v>0.63</v>
      </c>
      <c r="V38" t="n">
        <v>0.77</v>
      </c>
      <c r="W38" t="n">
        <v>0.19</v>
      </c>
      <c r="X38" t="n">
        <v>0.47</v>
      </c>
      <c r="Y38" t="n">
        <v>1</v>
      </c>
      <c r="Z38" t="n">
        <v>10</v>
      </c>
      <c r="AA38" t="n">
        <v>271.8681245789848</v>
      </c>
      <c r="AB38" t="n">
        <v>371.9819620241323</v>
      </c>
      <c r="AC38" t="n">
        <v>336.4805256485109</v>
      </c>
      <c r="AD38" t="n">
        <v>271868.1245789848</v>
      </c>
      <c r="AE38" t="n">
        <v>371981.9620241323</v>
      </c>
      <c r="AF38" t="n">
        <v>4.821759806634202e-06</v>
      </c>
      <c r="AG38" t="n">
        <v>6.009837962962963</v>
      </c>
      <c r="AH38" t="n">
        <v>336480.525648511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4.8135</v>
      </c>
      <c r="E39" t="n">
        <v>20.77</v>
      </c>
      <c r="F39" t="n">
        <v>17.75</v>
      </c>
      <c r="G39" t="n">
        <v>62.65</v>
      </c>
      <c r="H39" t="n">
        <v>0.95</v>
      </c>
      <c r="I39" t="n">
        <v>17</v>
      </c>
      <c r="J39" t="n">
        <v>190.65</v>
      </c>
      <c r="K39" t="n">
        <v>52.44</v>
      </c>
      <c r="L39" t="n">
        <v>10.25</v>
      </c>
      <c r="M39" t="n">
        <v>15</v>
      </c>
      <c r="N39" t="n">
        <v>37.95</v>
      </c>
      <c r="O39" t="n">
        <v>23747</v>
      </c>
      <c r="P39" t="n">
        <v>216.98</v>
      </c>
      <c r="Q39" t="n">
        <v>444.56</v>
      </c>
      <c r="R39" t="n">
        <v>76.09999999999999</v>
      </c>
      <c r="S39" t="n">
        <v>48.21</v>
      </c>
      <c r="T39" t="n">
        <v>7969.77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271.4396253759168</v>
      </c>
      <c r="AB39" t="n">
        <v>371.3956705104438</v>
      </c>
      <c r="AC39" t="n">
        <v>335.9501889740237</v>
      </c>
      <c r="AD39" t="n">
        <v>271439.6253759168</v>
      </c>
      <c r="AE39" t="n">
        <v>371395.6705104439</v>
      </c>
      <c r="AF39" t="n">
        <v>4.82115885196272e-06</v>
      </c>
      <c r="AG39" t="n">
        <v>6.009837962962963</v>
      </c>
      <c r="AH39" t="n">
        <v>335950.1889740237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4.8321</v>
      </c>
      <c r="E40" t="n">
        <v>20.69</v>
      </c>
      <c r="F40" t="n">
        <v>17.71</v>
      </c>
      <c r="G40" t="n">
        <v>66.39</v>
      </c>
      <c r="H40" t="n">
        <v>0.98</v>
      </c>
      <c r="I40" t="n">
        <v>16</v>
      </c>
      <c r="J40" t="n">
        <v>191.03</v>
      </c>
      <c r="K40" t="n">
        <v>52.44</v>
      </c>
      <c r="L40" t="n">
        <v>10.5</v>
      </c>
      <c r="M40" t="n">
        <v>14</v>
      </c>
      <c r="N40" t="n">
        <v>38.09</v>
      </c>
      <c r="O40" t="n">
        <v>23794.2</v>
      </c>
      <c r="P40" t="n">
        <v>216.07</v>
      </c>
      <c r="Q40" t="n">
        <v>444.55</v>
      </c>
      <c r="R40" t="n">
        <v>74.56999999999999</v>
      </c>
      <c r="S40" t="n">
        <v>48.21</v>
      </c>
      <c r="T40" t="n">
        <v>7208.72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270.1466240687943</v>
      </c>
      <c r="AB40" t="n">
        <v>369.6265290788472</v>
      </c>
      <c r="AC40" t="n">
        <v>334.3498919176529</v>
      </c>
      <c r="AD40" t="n">
        <v>270146.6240687943</v>
      </c>
      <c r="AE40" t="n">
        <v>369626.5290788471</v>
      </c>
      <c r="AF40" t="n">
        <v>4.839788446778656e-06</v>
      </c>
      <c r="AG40" t="n">
        <v>5.986689814814816</v>
      </c>
      <c r="AH40" t="n">
        <v>334349.8919176529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4.8296</v>
      </c>
      <c r="E41" t="n">
        <v>20.71</v>
      </c>
      <c r="F41" t="n">
        <v>17.72</v>
      </c>
      <c r="G41" t="n">
        <v>66.44</v>
      </c>
      <c r="H41" t="n">
        <v>1</v>
      </c>
      <c r="I41" t="n">
        <v>16</v>
      </c>
      <c r="J41" t="n">
        <v>191.41</v>
      </c>
      <c r="K41" t="n">
        <v>52.44</v>
      </c>
      <c r="L41" t="n">
        <v>10.75</v>
      </c>
      <c r="M41" t="n">
        <v>14</v>
      </c>
      <c r="N41" t="n">
        <v>38.22</v>
      </c>
      <c r="O41" t="n">
        <v>23841.44</v>
      </c>
      <c r="P41" t="n">
        <v>216.26</v>
      </c>
      <c r="Q41" t="n">
        <v>444.56</v>
      </c>
      <c r="R41" t="n">
        <v>74.92</v>
      </c>
      <c r="S41" t="n">
        <v>48.21</v>
      </c>
      <c r="T41" t="n">
        <v>7382.94</v>
      </c>
      <c r="U41" t="n">
        <v>0.64</v>
      </c>
      <c r="V41" t="n">
        <v>0.77</v>
      </c>
      <c r="W41" t="n">
        <v>0.19</v>
      </c>
      <c r="X41" t="n">
        <v>0.44</v>
      </c>
      <c r="Y41" t="n">
        <v>1</v>
      </c>
      <c r="Z41" t="n">
        <v>10</v>
      </c>
      <c r="AA41" t="n">
        <v>270.341413856788</v>
      </c>
      <c r="AB41" t="n">
        <v>369.8930490602991</v>
      </c>
      <c r="AC41" t="n">
        <v>334.5909756061383</v>
      </c>
      <c r="AD41" t="n">
        <v>270341.413856788</v>
      </c>
      <c r="AE41" t="n">
        <v>369893.0490602991</v>
      </c>
      <c r="AF41" t="n">
        <v>4.837284468980815e-06</v>
      </c>
      <c r="AG41" t="n">
        <v>5.992476851851852</v>
      </c>
      <c r="AH41" t="n">
        <v>334590.9756061383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4.8495</v>
      </c>
      <c r="E42" t="n">
        <v>20.62</v>
      </c>
      <c r="F42" t="n">
        <v>17.67</v>
      </c>
      <c r="G42" t="n">
        <v>70.67</v>
      </c>
      <c r="H42" t="n">
        <v>1.02</v>
      </c>
      <c r="I42" t="n">
        <v>15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214.94</v>
      </c>
      <c r="Q42" t="n">
        <v>444.55</v>
      </c>
      <c r="R42" t="n">
        <v>73.34999999999999</v>
      </c>
      <c r="S42" t="n">
        <v>48.21</v>
      </c>
      <c r="T42" t="n">
        <v>6603.61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268.9595639844351</v>
      </c>
      <c r="AB42" t="n">
        <v>368.0023411020321</v>
      </c>
      <c r="AC42" t="n">
        <v>332.880714161783</v>
      </c>
      <c r="AD42" t="n">
        <v>268959.5639844351</v>
      </c>
      <c r="AE42" t="n">
        <v>368002.341102032</v>
      </c>
      <c r="AF42" t="n">
        <v>4.857216132251628e-06</v>
      </c>
      <c r="AG42" t="n">
        <v>5.966435185185186</v>
      </c>
      <c r="AH42" t="n">
        <v>332880.714161783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4.8465</v>
      </c>
      <c r="E43" t="n">
        <v>20.63</v>
      </c>
      <c r="F43" t="n">
        <v>17.68</v>
      </c>
      <c r="G43" t="n">
        <v>70.72</v>
      </c>
      <c r="H43" t="n">
        <v>1.04</v>
      </c>
      <c r="I43" t="n">
        <v>15</v>
      </c>
      <c r="J43" t="n">
        <v>192.18</v>
      </c>
      <c r="K43" t="n">
        <v>52.44</v>
      </c>
      <c r="L43" t="n">
        <v>11.25</v>
      </c>
      <c r="M43" t="n">
        <v>13</v>
      </c>
      <c r="N43" t="n">
        <v>38.49</v>
      </c>
      <c r="O43" t="n">
        <v>23936.06</v>
      </c>
      <c r="P43" t="n">
        <v>214.81</v>
      </c>
      <c r="Q43" t="n">
        <v>444.55</v>
      </c>
      <c r="R43" t="n">
        <v>73.75</v>
      </c>
      <c r="S43" t="n">
        <v>48.21</v>
      </c>
      <c r="T43" t="n">
        <v>6804.63</v>
      </c>
      <c r="U43" t="n">
        <v>0.65</v>
      </c>
      <c r="V43" t="n">
        <v>0.77</v>
      </c>
      <c r="W43" t="n">
        <v>0.19</v>
      </c>
      <c r="X43" t="n">
        <v>0.4</v>
      </c>
      <c r="Y43" t="n">
        <v>1</v>
      </c>
      <c r="Z43" t="n">
        <v>10</v>
      </c>
      <c r="AA43" t="n">
        <v>269.0085614142571</v>
      </c>
      <c r="AB43" t="n">
        <v>368.0693815471286</v>
      </c>
      <c r="AC43" t="n">
        <v>332.9413563608913</v>
      </c>
      <c r="AD43" t="n">
        <v>269008.5614142572</v>
      </c>
      <c r="AE43" t="n">
        <v>368069.3815471285</v>
      </c>
      <c r="AF43" t="n">
        <v>4.854211358894219e-06</v>
      </c>
      <c r="AG43" t="n">
        <v>5.969328703703703</v>
      </c>
      <c r="AH43" t="n">
        <v>332941.3563608914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4.8483</v>
      </c>
      <c r="E44" t="n">
        <v>20.63</v>
      </c>
      <c r="F44" t="n">
        <v>17.67</v>
      </c>
      <c r="G44" t="n">
        <v>70.69</v>
      </c>
      <c r="H44" t="n">
        <v>1.06</v>
      </c>
      <c r="I44" t="n">
        <v>15</v>
      </c>
      <c r="J44" t="n">
        <v>192.56</v>
      </c>
      <c r="K44" t="n">
        <v>52.44</v>
      </c>
      <c r="L44" t="n">
        <v>11.5</v>
      </c>
      <c r="M44" t="n">
        <v>13</v>
      </c>
      <c r="N44" t="n">
        <v>38.62</v>
      </c>
      <c r="O44" t="n">
        <v>23983.44</v>
      </c>
      <c r="P44" t="n">
        <v>214.43</v>
      </c>
      <c r="Q44" t="n">
        <v>444.55</v>
      </c>
      <c r="R44" t="n">
        <v>73.44</v>
      </c>
      <c r="S44" t="n">
        <v>48.21</v>
      </c>
      <c r="T44" t="n">
        <v>6647.96</v>
      </c>
      <c r="U44" t="n">
        <v>0.66</v>
      </c>
      <c r="V44" t="n">
        <v>0.77</v>
      </c>
      <c r="W44" t="n">
        <v>0.19</v>
      </c>
      <c r="X44" t="n">
        <v>0.4</v>
      </c>
      <c r="Y44" t="n">
        <v>1</v>
      </c>
      <c r="Z44" t="n">
        <v>10</v>
      </c>
      <c r="AA44" t="n">
        <v>268.741598076799</v>
      </c>
      <c r="AB44" t="n">
        <v>367.7041105312271</v>
      </c>
      <c r="AC44" t="n">
        <v>332.6109462980864</v>
      </c>
      <c r="AD44" t="n">
        <v>268741.598076799</v>
      </c>
      <c r="AE44" t="n">
        <v>367704.1105312271</v>
      </c>
      <c r="AF44" t="n">
        <v>4.856014222908664e-06</v>
      </c>
      <c r="AG44" t="n">
        <v>5.969328703703703</v>
      </c>
      <c r="AH44" t="n">
        <v>332610.9462980864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4.8666</v>
      </c>
      <c r="E45" t="n">
        <v>20.55</v>
      </c>
      <c r="F45" t="n">
        <v>17.63</v>
      </c>
      <c r="G45" t="n">
        <v>75.56</v>
      </c>
      <c r="H45" t="n">
        <v>1.08</v>
      </c>
      <c r="I45" t="n">
        <v>14</v>
      </c>
      <c r="J45" t="n">
        <v>192.95</v>
      </c>
      <c r="K45" t="n">
        <v>52.44</v>
      </c>
      <c r="L45" t="n">
        <v>11.75</v>
      </c>
      <c r="M45" t="n">
        <v>12</v>
      </c>
      <c r="N45" t="n">
        <v>38.75</v>
      </c>
      <c r="O45" t="n">
        <v>24030.86</v>
      </c>
      <c r="P45" t="n">
        <v>213.22</v>
      </c>
      <c r="Q45" t="n">
        <v>444.55</v>
      </c>
      <c r="R45" t="n">
        <v>72.06999999999999</v>
      </c>
      <c r="S45" t="n">
        <v>48.21</v>
      </c>
      <c r="T45" t="n">
        <v>5967.52</v>
      </c>
      <c r="U45" t="n">
        <v>0.67</v>
      </c>
      <c r="V45" t="n">
        <v>0.77</v>
      </c>
      <c r="W45" t="n">
        <v>0.19</v>
      </c>
      <c r="X45" t="n">
        <v>0.35</v>
      </c>
      <c r="Y45" t="n">
        <v>1</v>
      </c>
      <c r="Z45" t="n">
        <v>10</v>
      </c>
      <c r="AA45" t="n">
        <v>267.496774998763</v>
      </c>
      <c r="AB45" t="n">
        <v>366.00088867814</v>
      </c>
      <c r="AC45" t="n">
        <v>331.0702775481711</v>
      </c>
      <c r="AD45" t="n">
        <v>267496.7749987631</v>
      </c>
      <c r="AE45" t="n">
        <v>366000.88867814</v>
      </c>
      <c r="AF45" t="n">
        <v>4.874343340388859e-06</v>
      </c>
      <c r="AG45" t="n">
        <v>5.946180555555556</v>
      </c>
      <c r="AH45" t="n">
        <v>331070.2775481711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4.879</v>
      </c>
      <c r="E46" t="n">
        <v>20.5</v>
      </c>
      <c r="F46" t="n">
        <v>17.58</v>
      </c>
      <c r="G46" t="n">
        <v>75.33</v>
      </c>
      <c r="H46" t="n">
        <v>1.1</v>
      </c>
      <c r="I46" t="n">
        <v>14</v>
      </c>
      <c r="J46" t="n">
        <v>193.33</v>
      </c>
      <c r="K46" t="n">
        <v>52.44</v>
      </c>
      <c r="L46" t="n">
        <v>12</v>
      </c>
      <c r="M46" t="n">
        <v>12</v>
      </c>
      <c r="N46" t="n">
        <v>38.89</v>
      </c>
      <c r="O46" t="n">
        <v>24078.33</v>
      </c>
      <c r="P46" t="n">
        <v>212.83</v>
      </c>
      <c r="Q46" t="n">
        <v>444.55</v>
      </c>
      <c r="R46" t="n">
        <v>70.19</v>
      </c>
      <c r="S46" t="n">
        <v>48.21</v>
      </c>
      <c r="T46" t="n">
        <v>5027.64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255.0039227715567</v>
      </c>
      <c r="AB46" t="n">
        <v>348.9076171149691</v>
      </c>
      <c r="AC46" t="n">
        <v>315.6083638325368</v>
      </c>
      <c r="AD46" t="n">
        <v>255003.9227715567</v>
      </c>
      <c r="AE46" t="n">
        <v>348907.6171149691</v>
      </c>
      <c r="AF46" t="n">
        <v>4.886763070266149e-06</v>
      </c>
      <c r="AG46" t="n">
        <v>5.931712962962963</v>
      </c>
      <c r="AH46" t="n">
        <v>315608.3638325368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4.8591</v>
      </c>
      <c r="E47" t="n">
        <v>20.58</v>
      </c>
      <c r="F47" t="n">
        <v>17.66</v>
      </c>
      <c r="G47" t="n">
        <v>75.69</v>
      </c>
      <c r="H47" t="n">
        <v>1.12</v>
      </c>
      <c r="I47" t="n">
        <v>14</v>
      </c>
      <c r="J47" t="n">
        <v>193.72</v>
      </c>
      <c r="K47" t="n">
        <v>52.44</v>
      </c>
      <c r="L47" t="n">
        <v>12.25</v>
      </c>
      <c r="M47" t="n">
        <v>12</v>
      </c>
      <c r="N47" t="n">
        <v>39.02</v>
      </c>
      <c r="O47" t="n">
        <v>24125.85</v>
      </c>
      <c r="P47" t="n">
        <v>213.49</v>
      </c>
      <c r="Q47" t="n">
        <v>444.55</v>
      </c>
      <c r="R47" t="n">
        <v>73.44</v>
      </c>
      <c r="S47" t="n">
        <v>48.21</v>
      </c>
      <c r="T47" t="n">
        <v>6655.87</v>
      </c>
      <c r="U47" t="n">
        <v>0.66</v>
      </c>
      <c r="V47" t="n">
        <v>0.77</v>
      </c>
      <c r="W47" t="n">
        <v>0.18</v>
      </c>
      <c r="X47" t="n">
        <v>0.39</v>
      </c>
      <c r="Y47" t="n">
        <v>1</v>
      </c>
      <c r="Z47" t="n">
        <v>10</v>
      </c>
      <c r="AA47" t="n">
        <v>267.9241796491438</v>
      </c>
      <c r="AB47" t="n">
        <v>366.5856825765533</v>
      </c>
      <c r="AC47" t="n">
        <v>331.5992595376832</v>
      </c>
      <c r="AD47" t="n">
        <v>267924.1796491438</v>
      </c>
      <c r="AE47" t="n">
        <v>366585.6825765533</v>
      </c>
      <c r="AF47" t="n">
        <v>4.866831406995336e-06</v>
      </c>
      <c r="AG47" t="n">
        <v>5.954861111111111</v>
      </c>
      <c r="AH47" t="n">
        <v>331599.2595376832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4.857</v>
      </c>
      <c r="E48" t="n">
        <v>20.59</v>
      </c>
      <c r="F48" t="n">
        <v>17.67</v>
      </c>
      <c r="G48" t="n">
        <v>75.73</v>
      </c>
      <c r="H48" t="n">
        <v>1.14</v>
      </c>
      <c r="I48" t="n">
        <v>14</v>
      </c>
      <c r="J48" t="n">
        <v>194.1</v>
      </c>
      <c r="K48" t="n">
        <v>52.44</v>
      </c>
      <c r="L48" t="n">
        <v>12.5</v>
      </c>
      <c r="M48" t="n">
        <v>12</v>
      </c>
      <c r="N48" t="n">
        <v>39.16</v>
      </c>
      <c r="O48" t="n">
        <v>24173.41</v>
      </c>
      <c r="P48" t="n">
        <v>212.3</v>
      </c>
      <c r="Q48" t="n">
        <v>444.55</v>
      </c>
      <c r="R48" t="n">
        <v>73.56999999999999</v>
      </c>
      <c r="S48" t="n">
        <v>48.21</v>
      </c>
      <c r="T48" t="n">
        <v>6717.91</v>
      </c>
      <c r="U48" t="n">
        <v>0.66</v>
      </c>
      <c r="V48" t="n">
        <v>0.77</v>
      </c>
      <c r="W48" t="n">
        <v>0.18</v>
      </c>
      <c r="X48" t="n">
        <v>0.39</v>
      </c>
      <c r="Y48" t="n">
        <v>1</v>
      </c>
      <c r="Z48" t="n">
        <v>10</v>
      </c>
      <c r="AA48" t="n">
        <v>267.4174810112065</v>
      </c>
      <c r="AB48" t="n">
        <v>365.8923951461614</v>
      </c>
      <c r="AC48" t="n">
        <v>330.9721384866128</v>
      </c>
      <c r="AD48" t="n">
        <v>267417.4810112065</v>
      </c>
      <c r="AE48" t="n">
        <v>365892.3951461614</v>
      </c>
      <c r="AF48" t="n">
        <v>4.864728065645151e-06</v>
      </c>
      <c r="AG48" t="n">
        <v>5.95775462962963</v>
      </c>
      <c r="AH48" t="n">
        <v>330972.1384866128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4.8761</v>
      </c>
      <c r="E49" t="n">
        <v>20.51</v>
      </c>
      <c r="F49" t="n">
        <v>17.63</v>
      </c>
      <c r="G49" t="n">
        <v>81.34999999999999</v>
      </c>
      <c r="H49" t="n">
        <v>1.16</v>
      </c>
      <c r="I49" t="n">
        <v>13</v>
      </c>
      <c r="J49" t="n">
        <v>194.49</v>
      </c>
      <c r="K49" t="n">
        <v>52.44</v>
      </c>
      <c r="L49" t="n">
        <v>12.75</v>
      </c>
      <c r="M49" t="n">
        <v>11</v>
      </c>
      <c r="N49" t="n">
        <v>39.3</v>
      </c>
      <c r="O49" t="n">
        <v>24221.02</v>
      </c>
      <c r="P49" t="n">
        <v>211.53</v>
      </c>
      <c r="Q49" t="n">
        <v>444.55</v>
      </c>
      <c r="R49" t="n">
        <v>72.06999999999999</v>
      </c>
      <c r="S49" t="n">
        <v>48.21</v>
      </c>
      <c r="T49" t="n">
        <v>5972.78</v>
      </c>
      <c r="U49" t="n">
        <v>0.67</v>
      </c>
      <c r="V49" t="n">
        <v>0.77</v>
      </c>
      <c r="W49" t="n">
        <v>0.18</v>
      </c>
      <c r="X49" t="n">
        <v>0.35</v>
      </c>
      <c r="Y49" t="n">
        <v>1</v>
      </c>
      <c r="Z49" t="n">
        <v>10</v>
      </c>
      <c r="AA49" t="n">
        <v>254.5582408673468</v>
      </c>
      <c r="AB49" t="n">
        <v>348.2978154715315</v>
      </c>
      <c r="AC49" t="n">
        <v>315.0567608020867</v>
      </c>
      <c r="AD49" t="n">
        <v>254558.2408673468</v>
      </c>
      <c r="AE49" t="n">
        <v>348297.8154715315</v>
      </c>
      <c r="AF49" t="n">
        <v>4.883858456020654e-06</v>
      </c>
      <c r="AG49" t="n">
        <v>5.934606481481482</v>
      </c>
      <c r="AH49" t="n">
        <v>315056.7608020867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4.8771</v>
      </c>
      <c r="E50" t="n">
        <v>20.5</v>
      </c>
      <c r="F50" t="n">
        <v>17.62</v>
      </c>
      <c r="G50" t="n">
        <v>81.33</v>
      </c>
      <c r="H50" t="n">
        <v>1.18</v>
      </c>
      <c r="I50" t="n">
        <v>13</v>
      </c>
      <c r="J50" t="n">
        <v>194.88</v>
      </c>
      <c r="K50" t="n">
        <v>52.44</v>
      </c>
      <c r="L50" t="n">
        <v>13</v>
      </c>
      <c r="M50" t="n">
        <v>11</v>
      </c>
      <c r="N50" t="n">
        <v>39.43</v>
      </c>
      <c r="O50" t="n">
        <v>24268.67</v>
      </c>
      <c r="P50" t="n">
        <v>211.51</v>
      </c>
      <c r="Q50" t="n">
        <v>444.55</v>
      </c>
      <c r="R50" t="n">
        <v>71.88</v>
      </c>
      <c r="S50" t="n">
        <v>48.21</v>
      </c>
      <c r="T50" t="n">
        <v>5878.1</v>
      </c>
      <c r="U50" t="n">
        <v>0.67</v>
      </c>
      <c r="V50" t="n">
        <v>0.77</v>
      </c>
      <c r="W50" t="n">
        <v>0.18</v>
      </c>
      <c r="X50" t="n">
        <v>0.34</v>
      </c>
      <c r="Y50" t="n">
        <v>1</v>
      </c>
      <c r="Z50" t="n">
        <v>10</v>
      </c>
      <c r="AA50" t="n">
        <v>254.4960931546124</v>
      </c>
      <c r="AB50" t="n">
        <v>348.2127822292047</v>
      </c>
      <c r="AC50" t="n">
        <v>314.9798430130627</v>
      </c>
      <c r="AD50" t="n">
        <v>254496.0931546124</v>
      </c>
      <c r="AE50" t="n">
        <v>348212.7822292047</v>
      </c>
      <c r="AF50" t="n">
        <v>4.884860047139791e-06</v>
      </c>
      <c r="AG50" t="n">
        <v>5.931712962962963</v>
      </c>
      <c r="AH50" t="n">
        <v>314979.8430130627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4.8736</v>
      </c>
      <c r="E51" t="n">
        <v>20.52</v>
      </c>
      <c r="F51" t="n">
        <v>17.64</v>
      </c>
      <c r="G51" t="n">
        <v>81.40000000000001</v>
      </c>
      <c r="H51" t="n">
        <v>1.2</v>
      </c>
      <c r="I51" t="n">
        <v>13</v>
      </c>
      <c r="J51" t="n">
        <v>195.26</v>
      </c>
      <c r="K51" t="n">
        <v>52.44</v>
      </c>
      <c r="L51" t="n">
        <v>13.25</v>
      </c>
      <c r="M51" t="n">
        <v>11</v>
      </c>
      <c r="N51" t="n">
        <v>39.57</v>
      </c>
      <c r="O51" t="n">
        <v>24316.37</v>
      </c>
      <c r="P51" t="n">
        <v>211.42</v>
      </c>
      <c r="Q51" t="n">
        <v>444.56</v>
      </c>
      <c r="R51" t="n">
        <v>72.36</v>
      </c>
      <c r="S51" t="n">
        <v>48.21</v>
      </c>
      <c r="T51" t="n">
        <v>6122.38</v>
      </c>
      <c r="U51" t="n">
        <v>0.67</v>
      </c>
      <c r="V51" t="n">
        <v>0.77</v>
      </c>
      <c r="W51" t="n">
        <v>0.18</v>
      </c>
      <c r="X51" t="n">
        <v>0.36</v>
      </c>
      <c r="Y51" t="n">
        <v>1</v>
      </c>
      <c r="Z51" t="n">
        <v>10</v>
      </c>
      <c r="AA51" t="n">
        <v>254.6004543643479</v>
      </c>
      <c r="AB51" t="n">
        <v>348.3555738404563</v>
      </c>
      <c r="AC51" t="n">
        <v>315.1090067933458</v>
      </c>
      <c r="AD51" t="n">
        <v>254600.4543643479</v>
      </c>
      <c r="AE51" t="n">
        <v>348355.5738404563</v>
      </c>
      <c r="AF51" t="n">
        <v>4.881354478222813e-06</v>
      </c>
      <c r="AG51" t="n">
        <v>5.9375</v>
      </c>
      <c r="AH51" t="n">
        <v>315109.0067933458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4.8752</v>
      </c>
      <c r="E52" t="n">
        <v>20.51</v>
      </c>
      <c r="F52" t="n">
        <v>17.63</v>
      </c>
      <c r="G52" t="n">
        <v>81.37</v>
      </c>
      <c r="H52" t="n">
        <v>1.22</v>
      </c>
      <c r="I52" t="n">
        <v>13</v>
      </c>
      <c r="J52" t="n">
        <v>195.65</v>
      </c>
      <c r="K52" t="n">
        <v>52.44</v>
      </c>
      <c r="L52" t="n">
        <v>13.5</v>
      </c>
      <c r="M52" t="n">
        <v>11</v>
      </c>
      <c r="N52" t="n">
        <v>39.71</v>
      </c>
      <c r="O52" t="n">
        <v>24364.12</v>
      </c>
      <c r="P52" t="n">
        <v>210.5</v>
      </c>
      <c r="Q52" t="n">
        <v>444.55</v>
      </c>
      <c r="R52" t="n">
        <v>72.05</v>
      </c>
      <c r="S52" t="n">
        <v>48.21</v>
      </c>
      <c r="T52" t="n">
        <v>5966.18</v>
      </c>
      <c r="U52" t="n">
        <v>0.67</v>
      </c>
      <c r="V52" t="n">
        <v>0.77</v>
      </c>
      <c r="W52" t="n">
        <v>0.19</v>
      </c>
      <c r="X52" t="n">
        <v>0.35</v>
      </c>
      <c r="Y52" t="n">
        <v>1</v>
      </c>
      <c r="Z52" t="n">
        <v>10</v>
      </c>
      <c r="AA52" t="n">
        <v>254.07395827743</v>
      </c>
      <c r="AB52" t="n">
        <v>347.6351986669677</v>
      </c>
      <c r="AC52" t="n">
        <v>314.4573832153617</v>
      </c>
      <c r="AD52" t="n">
        <v>254073.95827743</v>
      </c>
      <c r="AE52" t="n">
        <v>347635.1986669677</v>
      </c>
      <c r="AF52" t="n">
        <v>4.882957024013432e-06</v>
      </c>
      <c r="AG52" t="n">
        <v>5.934606481481482</v>
      </c>
      <c r="AH52" t="n">
        <v>314457.3832153617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4.8942</v>
      </c>
      <c r="E53" t="n">
        <v>20.43</v>
      </c>
      <c r="F53" t="n">
        <v>17.59</v>
      </c>
      <c r="G53" t="n">
        <v>87.92</v>
      </c>
      <c r="H53" t="n">
        <v>1.25</v>
      </c>
      <c r="I53" t="n">
        <v>12</v>
      </c>
      <c r="J53" t="n">
        <v>196.04</v>
      </c>
      <c r="K53" t="n">
        <v>52.44</v>
      </c>
      <c r="L53" t="n">
        <v>13.75</v>
      </c>
      <c r="M53" t="n">
        <v>10</v>
      </c>
      <c r="N53" t="n">
        <v>39.84</v>
      </c>
      <c r="O53" t="n">
        <v>24411.91</v>
      </c>
      <c r="P53" t="n">
        <v>209.18</v>
      </c>
      <c r="Q53" t="n">
        <v>444.56</v>
      </c>
      <c r="R53" t="n">
        <v>70.63</v>
      </c>
      <c r="S53" t="n">
        <v>48.21</v>
      </c>
      <c r="T53" t="n">
        <v>5258.48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252.7718295287061</v>
      </c>
      <c r="AB53" t="n">
        <v>345.8535686670986</v>
      </c>
      <c r="AC53" t="n">
        <v>312.8457894821461</v>
      </c>
      <c r="AD53" t="n">
        <v>252771.8295287061</v>
      </c>
      <c r="AE53" t="n">
        <v>345853.5686670985</v>
      </c>
      <c r="AF53" t="n">
        <v>4.901987255277022e-06</v>
      </c>
      <c r="AG53" t="n">
        <v>5.911458333333333</v>
      </c>
      <c r="AH53" t="n">
        <v>312845.7894821461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4.8946</v>
      </c>
      <c r="E54" t="n">
        <v>20.43</v>
      </c>
      <c r="F54" t="n">
        <v>17.58</v>
      </c>
      <c r="G54" t="n">
        <v>87.92</v>
      </c>
      <c r="H54" t="n">
        <v>1.27</v>
      </c>
      <c r="I54" t="n">
        <v>12</v>
      </c>
      <c r="J54" t="n">
        <v>196.42</v>
      </c>
      <c r="K54" t="n">
        <v>52.44</v>
      </c>
      <c r="L54" t="n">
        <v>14</v>
      </c>
      <c r="M54" t="n">
        <v>10</v>
      </c>
      <c r="N54" t="n">
        <v>39.98</v>
      </c>
      <c r="O54" t="n">
        <v>24459.75</v>
      </c>
      <c r="P54" t="n">
        <v>209.12</v>
      </c>
      <c r="Q54" t="n">
        <v>444.55</v>
      </c>
      <c r="R54" t="n">
        <v>70.59</v>
      </c>
      <c r="S54" t="n">
        <v>48.21</v>
      </c>
      <c r="T54" t="n">
        <v>5240.36</v>
      </c>
      <c r="U54" t="n">
        <v>0.68</v>
      </c>
      <c r="V54" t="n">
        <v>0.78</v>
      </c>
      <c r="W54" t="n">
        <v>0.18</v>
      </c>
      <c r="X54" t="n">
        <v>0.31</v>
      </c>
      <c r="Y54" t="n">
        <v>1</v>
      </c>
      <c r="Z54" t="n">
        <v>10</v>
      </c>
      <c r="AA54" t="n">
        <v>252.7080225106588</v>
      </c>
      <c r="AB54" t="n">
        <v>345.7662650900391</v>
      </c>
      <c r="AC54" t="n">
        <v>312.7668180359499</v>
      </c>
      <c r="AD54" t="n">
        <v>252708.0225106588</v>
      </c>
      <c r="AE54" t="n">
        <v>345766.2650900391</v>
      </c>
      <c r="AF54" t="n">
        <v>4.902387891724676e-06</v>
      </c>
      <c r="AG54" t="n">
        <v>5.911458333333333</v>
      </c>
      <c r="AH54" t="n">
        <v>312766.8180359499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4.8942</v>
      </c>
      <c r="E55" t="n">
        <v>20.43</v>
      </c>
      <c r="F55" t="n">
        <v>17.59</v>
      </c>
      <c r="G55" t="n">
        <v>87.92</v>
      </c>
      <c r="H55" t="n">
        <v>1.29</v>
      </c>
      <c r="I55" t="n">
        <v>12</v>
      </c>
      <c r="J55" t="n">
        <v>196.81</v>
      </c>
      <c r="K55" t="n">
        <v>52.44</v>
      </c>
      <c r="L55" t="n">
        <v>14.25</v>
      </c>
      <c r="M55" t="n">
        <v>10</v>
      </c>
      <c r="N55" t="n">
        <v>40.12</v>
      </c>
      <c r="O55" t="n">
        <v>24507.64</v>
      </c>
      <c r="P55" t="n">
        <v>209.49</v>
      </c>
      <c r="Q55" t="n">
        <v>444.58</v>
      </c>
      <c r="R55" t="n">
        <v>70.62</v>
      </c>
      <c r="S55" t="n">
        <v>48.21</v>
      </c>
      <c r="T55" t="n">
        <v>5253.28</v>
      </c>
      <c r="U55" t="n">
        <v>0.68</v>
      </c>
      <c r="V55" t="n">
        <v>0.78</v>
      </c>
      <c r="W55" t="n">
        <v>0.18</v>
      </c>
      <c r="X55" t="n">
        <v>0.31</v>
      </c>
      <c r="Y55" t="n">
        <v>1</v>
      </c>
      <c r="Z55" t="n">
        <v>10</v>
      </c>
      <c r="AA55" t="n">
        <v>252.9250273870107</v>
      </c>
      <c r="AB55" t="n">
        <v>346.0631807354433</v>
      </c>
      <c r="AC55" t="n">
        <v>313.0353964688805</v>
      </c>
      <c r="AD55" t="n">
        <v>252925.0273870107</v>
      </c>
      <c r="AE55" t="n">
        <v>346063.1807354433</v>
      </c>
      <c r="AF55" t="n">
        <v>4.901987255277022e-06</v>
      </c>
      <c r="AG55" t="n">
        <v>5.911458333333333</v>
      </c>
      <c r="AH55" t="n">
        <v>313035.3964688805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4.9015</v>
      </c>
      <c r="E56" t="n">
        <v>20.4</v>
      </c>
      <c r="F56" t="n">
        <v>17.55</v>
      </c>
      <c r="G56" t="n">
        <v>87.77</v>
      </c>
      <c r="H56" t="n">
        <v>1.31</v>
      </c>
      <c r="I56" t="n">
        <v>12</v>
      </c>
      <c r="J56" t="n">
        <v>197.2</v>
      </c>
      <c r="K56" t="n">
        <v>52.44</v>
      </c>
      <c r="L56" t="n">
        <v>14.5</v>
      </c>
      <c r="M56" t="n">
        <v>10</v>
      </c>
      <c r="N56" t="n">
        <v>40.26</v>
      </c>
      <c r="O56" t="n">
        <v>24555.57</v>
      </c>
      <c r="P56" t="n">
        <v>208.77</v>
      </c>
      <c r="Q56" t="n">
        <v>444.56</v>
      </c>
      <c r="R56" t="n">
        <v>69.44</v>
      </c>
      <c r="S56" t="n">
        <v>48.21</v>
      </c>
      <c r="T56" t="n">
        <v>4666.55</v>
      </c>
      <c r="U56" t="n">
        <v>0.6899999999999999</v>
      </c>
      <c r="V56" t="n">
        <v>0.78</v>
      </c>
      <c r="W56" t="n">
        <v>0.19</v>
      </c>
      <c r="X56" t="n">
        <v>0.28</v>
      </c>
      <c r="Y56" t="n">
        <v>1</v>
      </c>
      <c r="Z56" t="n">
        <v>10</v>
      </c>
      <c r="AA56" t="n">
        <v>252.2668744423423</v>
      </c>
      <c r="AB56" t="n">
        <v>345.1626668408896</v>
      </c>
      <c r="AC56" t="n">
        <v>312.2208263565436</v>
      </c>
      <c r="AD56" t="n">
        <v>252266.8744423423</v>
      </c>
      <c r="AE56" t="n">
        <v>345162.6668408897</v>
      </c>
      <c r="AF56" t="n">
        <v>4.909298870446717e-06</v>
      </c>
      <c r="AG56" t="n">
        <v>5.902777777777778</v>
      </c>
      <c r="AH56" t="n">
        <v>312220.8263565436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4.9253</v>
      </c>
      <c r="E57" t="n">
        <v>20.3</v>
      </c>
      <c r="F57" t="n">
        <v>17.49</v>
      </c>
      <c r="G57" t="n">
        <v>95.41</v>
      </c>
      <c r="H57" t="n">
        <v>1.33</v>
      </c>
      <c r="I57" t="n">
        <v>11</v>
      </c>
      <c r="J57" t="n">
        <v>197.59</v>
      </c>
      <c r="K57" t="n">
        <v>52.44</v>
      </c>
      <c r="L57" t="n">
        <v>14.75</v>
      </c>
      <c r="M57" t="n">
        <v>9</v>
      </c>
      <c r="N57" t="n">
        <v>40.4</v>
      </c>
      <c r="O57" t="n">
        <v>24603.55</v>
      </c>
      <c r="P57" t="n">
        <v>206.22</v>
      </c>
      <c r="Q57" t="n">
        <v>444.56</v>
      </c>
      <c r="R57" t="n">
        <v>67.56</v>
      </c>
      <c r="S57" t="n">
        <v>48.21</v>
      </c>
      <c r="T57" t="n">
        <v>3730.78</v>
      </c>
      <c r="U57" t="n">
        <v>0.71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250.1924611033151</v>
      </c>
      <c r="AB57" t="n">
        <v>342.3243629937764</v>
      </c>
      <c r="AC57" t="n">
        <v>309.6534062450135</v>
      </c>
      <c r="AD57" t="n">
        <v>250192.4611033151</v>
      </c>
      <c r="AE57" t="n">
        <v>342324.3629937764</v>
      </c>
      <c r="AF57" t="n">
        <v>4.933136739082161e-06</v>
      </c>
      <c r="AG57" t="n">
        <v>5.873842592592593</v>
      </c>
      <c r="AH57" t="n">
        <v>309653.4062450135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4.8974</v>
      </c>
      <c r="E58" t="n">
        <v>20.42</v>
      </c>
      <c r="F58" t="n">
        <v>17.61</v>
      </c>
      <c r="G58" t="n">
        <v>96.04000000000001</v>
      </c>
      <c r="H58" t="n">
        <v>1.35</v>
      </c>
      <c r="I58" t="n">
        <v>11</v>
      </c>
      <c r="J58" t="n">
        <v>197.98</v>
      </c>
      <c r="K58" t="n">
        <v>52.44</v>
      </c>
      <c r="L58" t="n">
        <v>15</v>
      </c>
      <c r="M58" t="n">
        <v>9</v>
      </c>
      <c r="N58" t="n">
        <v>40.54</v>
      </c>
      <c r="O58" t="n">
        <v>24651.58</v>
      </c>
      <c r="P58" t="n">
        <v>207.52</v>
      </c>
      <c r="Q58" t="n">
        <v>444.55</v>
      </c>
      <c r="R58" t="n">
        <v>71.61</v>
      </c>
      <c r="S58" t="n">
        <v>48.21</v>
      </c>
      <c r="T58" t="n">
        <v>5756.77</v>
      </c>
      <c r="U58" t="n">
        <v>0.67</v>
      </c>
      <c r="V58" t="n">
        <v>0.77</v>
      </c>
      <c r="W58" t="n">
        <v>0.18</v>
      </c>
      <c r="X58" t="n">
        <v>0.33</v>
      </c>
      <c r="Y58" t="n">
        <v>1</v>
      </c>
      <c r="Z58" t="n">
        <v>10</v>
      </c>
      <c r="AA58" t="n">
        <v>251.9035641469371</v>
      </c>
      <c r="AB58" t="n">
        <v>344.6655696665975</v>
      </c>
      <c r="AC58" t="n">
        <v>311.7711714388855</v>
      </c>
      <c r="AD58" t="n">
        <v>251903.5641469371</v>
      </c>
      <c r="AE58" t="n">
        <v>344665.5696665975</v>
      </c>
      <c r="AF58" t="n">
        <v>4.905192346858258e-06</v>
      </c>
      <c r="AG58" t="n">
        <v>5.908564814814816</v>
      </c>
      <c r="AH58" t="n">
        <v>311771.1714388854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4.9065</v>
      </c>
      <c r="E59" t="n">
        <v>20.38</v>
      </c>
      <c r="F59" t="n">
        <v>17.57</v>
      </c>
      <c r="G59" t="n">
        <v>95.83</v>
      </c>
      <c r="H59" t="n">
        <v>1.36</v>
      </c>
      <c r="I59" t="n">
        <v>11</v>
      </c>
      <c r="J59" t="n">
        <v>198.37</v>
      </c>
      <c r="K59" t="n">
        <v>52.44</v>
      </c>
      <c r="L59" t="n">
        <v>15.25</v>
      </c>
      <c r="M59" t="n">
        <v>9</v>
      </c>
      <c r="N59" t="n">
        <v>40.68</v>
      </c>
      <c r="O59" t="n">
        <v>24699.65</v>
      </c>
      <c r="P59" t="n">
        <v>206.84</v>
      </c>
      <c r="Q59" t="n">
        <v>444.55</v>
      </c>
      <c r="R59" t="n">
        <v>70.19</v>
      </c>
      <c r="S59" t="n">
        <v>48.21</v>
      </c>
      <c r="T59" t="n">
        <v>5046.17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251.2152074644095</v>
      </c>
      <c r="AB59" t="n">
        <v>343.7237296854101</v>
      </c>
      <c r="AC59" t="n">
        <v>310.9192193436216</v>
      </c>
      <c r="AD59" t="n">
        <v>251215.2074644095</v>
      </c>
      <c r="AE59" t="n">
        <v>343723.7296854102</v>
      </c>
      <c r="AF59" t="n">
        <v>4.914306826042399e-06</v>
      </c>
      <c r="AG59" t="n">
        <v>5.89699074074074</v>
      </c>
      <c r="AH59" t="n">
        <v>310919.2193436216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4.9085</v>
      </c>
      <c r="E60" t="n">
        <v>20.37</v>
      </c>
      <c r="F60" t="n">
        <v>17.56</v>
      </c>
      <c r="G60" t="n">
        <v>95.79000000000001</v>
      </c>
      <c r="H60" t="n">
        <v>1.38</v>
      </c>
      <c r="I60" t="n">
        <v>11</v>
      </c>
      <c r="J60" t="n">
        <v>198.76</v>
      </c>
      <c r="K60" t="n">
        <v>52.44</v>
      </c>
      <c r="L60" t="n">
        <v>15.5</v>
      </c>
      <c r="M60" t="n">
        <v>9</v>
      </c>
      <c r="N60" t="n">
        <v>40.82</v>
      </c>
      <c r="O60" t="n">
        <v>24747.78</v>
      </c>
      <c r="P60" t="n">
        <v>207.12</v>
      </c>
      <c r="Q60" t="n">
        <v>444.55</v>
      </c>
      <c r="R60" t="n">
        <v>69.92</v>
      </c>
      <c r="S60" t="n">
        <v>48.21</v>
      </c>
      <c r="T60" t="n">
        <v>4908.98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251.2731633283151</v>
      </c>
      <c r="AB60" t="n">
        <v>343.803027455238</v>
      </c>
      <c r="AC60" t="n">
        <v>310.9909490455922</v>
      </c>
      <c r="AD60" t="n">
        <v>251273.1633283151</v>
      </c>
      <c r="AE60" t="n">
        <v>343803.0274552379</v>
      </c>
      <c r="AF60" t="n">
        <v>4.916310008280672e-06</v>
      </c>
      <c r="AG60" t="n">
        <v>5.894097222222222</v>
      </c>
      <c r="AH60" t="n">
        <v>310990.9490455922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4.9066</v>
      </c>
      <c r="E61" t="n">
        <v>20.38</v>
      </c>
      <c r="F61" t="n">
        <v>17.57</v>
      </c>
      <c r="G61" t="n">
        <v>95.83</v>
      </c>
      <c r="H61" t="n">
        <v>1.4</v>
      </c>
      <c r="I61" t="n">
        <v>11</v>
      </c>
      <c r="J61" t="n">
        <v>199.15</v>
      </c>
      <c r="K61" t="n">
        <v>52.44</v>
      </c>
      <c r="L61" t="n">
        <v>15.75</v>
      </c>
      <c r="M61" t="n">
        <v>9</v>
      </c>
      <c r="N61" t="n">
        <v>40.96</v>
      </c>
      <c r="O61" t="n">
        <v>24795.95</v>
      </c>
      <c r="P61" t="n">
        <v>206.67</v>
      </c>
      <c r="Q61" t="n">
        <v>444.55</v>
      </c>
      <c r="R61" t="n">
        <v>70.13</v>
      </c>
      <c r="S61" t="n">
        <v>48.21</v>
      </c>
      <c r="T61" t="n">
        <v>5013.57</v>
      </c>
      <c r="U61" t="n">
        <v>0.6899999999999999</v>
      </c>
      <c r="V61" t="n">
        <v>0.78</v>
      </c>
      <c r="W61" t="n">
        <v>0.18</v>
      </c>
      <c r="X61" t="n">
        <v>0.29</v>
      </c>
      <c r="Y61" t="n">
        <v>1</v>
      </c>
      <c r="Z61" t="n">
        <v>10</v>
      </c>
      <c r="AA61" t="n">
        <v>251.1285270223599</v>
      </c>
      <c r="AB61" t="n">
        <v>343.6051296805268</v>
      </c>
      <c r="AC61" t="n">
        <v>310.8119383567481</v>
      </c>
      <c r="AD61" t="n">
        <v>251128.52702236</v>
      </c>
      <c r="AE61" t="n">
        <v>343605.1296805268</v>
      </c>
      <c r="AF61" t="n">
        <v>4.914406985154312e-06</v>
      </c>
      <c r="AG61" t="n">
        <v>5.89699074074074</v>
      </c>
      <c r="AH61" t="n">
        <v>310811.9383567481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4.9089</v>
      </c>
      <c r="E62" t="n">
        <v>20.37</v>
      </c>
      <c r="F62" t="n">
        <v>17.56</v>
      </c>
      <c r="G62" t="n">
        <v>95.78</v>
      </c>
      <c r="H62" t="n">
        <v>1.42</v>
      </c>
      <c r="I62" t="n">
        <v>11</v>
      </c>
      <c r="J62" t="n">
        <v>199.54</v>
      </c>
      <c r="K62" t="n">
        <v>52.44</v>
      </c>
      <c r="L62" t="n">
        <v>16</v>
      </c>
      <c r="M62" t="n">
        <v>9</v>
      </c>
      <c r="N62" t="n">
        <v>41.1</v>
      </c>
      <c r="O62" t="n">
        <v>24844.17</v>
      </c>
      <c r="P62" t="n">
        <v>205.73</v>
      </c>
      <c r="Q62" t="n">
        <v>444.55</v>
      </c>
      <c r="R62" t="n">
        <v>69.81</v>
      </c>
      <c r="S62" t="n">
        <v>48.21</v>
      </c>
      <c r="T62" t="n">
        <v>4853.08</v>
      </c>
      <c r="U62" t="n">
        <v>0.6899999999999999</v>
      </c>
      <c r="V62" t="n">
        <v>0.78</v>
      </c>
      <c r="W62" t="n">
        <v>0.18</v>
      </c>
      <c r="X62" t="n">
        <v>0.28</v>
      </c>
      <c r="Y62" t="n">
        <v>1</v>
      </c>
      <c r="Z62" t="n">
        <v>10</v>
      </c>
      <c r="AA62" t="n">
        <v>250.5767774844201</v>
      </c>
      <c r="AB62" t="n">
        <v>342.8502016212462</v>
      </c>
      <c r="AC62" t="n">
        <v>310.1290595718969</v>
      </c>
      <c r="AD62" t="n">
        <v>250576.7774844201</v>
      </c>
      <c r="AE62" t="n">
        <v>342850.2016212462</v>
      </c>
      <c r="AF62" t="n">
        <v>4.916710644728326e-06</v>
      </c>
      <c r="AG62" t="n">
        <v>5.894097222222222</v>
      </c>
      <c r="AH62" t="n">
        <v>310129.0595718969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4.9055</v>
      </c>
      <c r="E63" t="n">
        <v>20.39</v>
      </c>
      <c r="F63" t="n">
        <v>17.57</v>
      </c>
      <c r="G63" t="n">
        <v>95.86</v>
      </c>
      <c r="H63" t="n">
        <v>1.44</v>
      </c>
      <c r="I63" t="n">
        <v>11</v>
      </c>
      <c r="J63" t="n">
        <v>199.93</v>
      </c>
      <c r="K63" t="n">
        <v>52.44</v>
      </c>
      <c r="L63" t="n">
        <v>16.25</v>
      </c>
      <c r="M63" t="n">
        <v>9</v>
      </c>
      <c r="N63" t="n">
        <v>41.24</v>
      </c>
      <c r="O63" t="n">
        <v>24892.44</v>
      </c>
      <c r="P63" t="n">
        <v>205.54</v>
      </c>
      <c r="Q63" t="n">
        <v>444.58</v>
      </c>
      <c r="R63" t="n">
        <v>70.27</v>
      </c>
      <c r="S63" t="n">
        <v>48.21</v>
      </c>
      <c r="T63" t="n">
        <v>5086.87</v>
      </c>
      <c r="U63" t="n">
        <v>0.6899999999999999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250.6030614678066</v>
      </c>
      <c r="AB63" t="n">
        <v>342.8861645268831</v>
      </c>
      <c r="AC63" t="n">
        <v>310.1615902282941</v>
      </c>
      <c r="AD63" t="n">
        <v>250603.0614678066</v>
      </c>
      <c r="AE63" t="n">
        <v>342886.1645268832</v>
      </c>
      <c r="AF63" t="n">
        <v>4.913305234923262e-06</v>
      </c>
      <c r="AG63" t="n">
        <v>5.89988425925926</v>
      </c>
      <c r="AH63" t="n">
        <v>310161.5902282941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4.9261</v>
      </c>
      <c r="E64" t="n">
        <v>20.3</v>
      </c>
      <c r="F64" t="n">
        <v>17.52</v>
      </c>
      <c r="G64" t="n">
        <v>105.14</v>
      </c>
      <c r="H64" t="n">
        <v>1.46</v>
      </c>
      <c r="I64" t="n">
        <v>10</v>
      </c>
      <c r="J64" t="n">
        <v>200.32</v>
      </c>
      <c r="K64" t="n">
        <v>52.44</v>
      </c>
      <c r="L64" t="n">
        <v>16.5</v>
      </c>
      <c r="M64" t="n">
        <v>8</v>
      </c>
      <c r="N64" t="n">
        <v>41.38</v>
      </c>
      <c r="O64" t="n">
        <v>24940.75</v>
      </c>
      <c r="P64" t="n">
        <v>204.72</v>
      </c>
      <c r="Q64" t="n">
        <v>444.55</v>
      </c>
      <c r="R64" t="n">
        <v>68.7</v>
      </c>
      <c r="S64" t="n">
        <v>48.21</v>
      </c>
      <c r="T64" t="n">
        <v>4304.55</v>
      </c>
      <c r="U64" t="n">
        <v>0.7</v>
      </c>
      <c r="V64" t="n">
        <v>0.78</v>
      </c>
      <c r="W64" t="n">
        <v>0.18</v>
      </c>
      <c r="X64" t="n">
        <v>0.25</v>
      </c>
      <c r="Y64" t="n">
        <v>1</v>
      </c>
      <c r="Z64" t="n">
        <v>10</v>
      </c>
      <c r="AA64" t="n">
        <v>249.5001953345339</v>
      </c>
      <c r="AB64" t="n">
        <v>341.3771744283201</v>
      </c>
      <c r="AC64" t="n">
        <v>308.7966160268566</v>
      </c>
      <c r="AD64" t="n">
        <v>249500.1953345339</v>
      </c>
      <c r="AE64" t="n">
        <v>341377.1744283201</v>
      </c>
      <c r="AF64" t="n">
        <v>4.93393801197747e-06</v>
      </c>
      <c r="AG64" t="n">
        <v>5.873842592592593</v>
      </c>
      <c r="AH64" t="n">
        <v>308796.6160268566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4.9267</v>
      </c>
      <c r="E65" t="n">
        <v>20.3</v>
      </c>
      <c r="F65" t="n">
        <v>17.52</v>
      </c>
      <c r="G65" t="n">
        <v>105.13</v>
      </c>
      <c r="H65" t="n">
        <v>1.48</v>
      </c>
      <c r="I65" t="n">
        <v>10</v>
      </c>
      <c r="J65" t="n">
        <v>200.72</v>
      </c>
      <c r="K65" t="n">
        <v>52.44</v>
      </c>
      <c r="L65" t="n">
        <v>16.75</v>
      </c>
      <c r="M65" t="n">
        <v>8</v>
      </c>
      <c r="N65" t="n">
        <v>41.52</v>
      </c>
      <c r="O65" t="n">
        <v>24989.11</v>
      </c>
      <c r="P65" t="n">
        <v>205.08</v>
      </c>
      <c r="Q65" t="n">
        <v>444.55</v>
      </c>
      <c r="R65" t="n">
        <v>68.56</v>
      </c>
      <c r="S65" t="n">
        <v>48.21</v>
      </c>
      <c r="T65" t="n">
        <v>4235.88</v>
      </c>
      <c r="U65" t="n">
        <v>0.7</v>
      </c>
      <c r="V65" t="n">
        <v>0.78</v>
      </c>
      <c r="W65" t="n">
        <v>0.18</v>
      </c>
      <c r="X65" t="n">
        <v>0.24</v>
      </c>
      <c r="Y65" t="n">
        <v>1</v>
      </c>
      <c r="Z65" t="n">
        <v>10</v>
      </c>
      <c r="AA65" t="n">
        <v>249.6599221401537</v>
      </c>
      <c r="AB65" t="n">
        <v>341.5957196904184</v>
      </c>
      <c r="AC65" t="n">
        <v>308.9943036358704</v>
      </c>
      <c r="AD65" t="n">
        <v>249659.9221401537</v>
      </c>
      <c r="AE65" t="n">
        <v>341595.7196904185</v>
      </c>
      <c r="AF65" t="n">
        <v>4.934538966648953e-06</v>
      </c>
      <c r="AG65" t="n">
        <v>5.873842592592593</v>
      </c>
      <c r="AH65" t="n">
        <v>308994.3036358705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4.9319</v>
      </c>
      <c r="E66" t="n">
        <v>20.28</v>
      </c>
      <c r="F66" t="n">
        <v>17.5</v>
      </c>
      <c r="G66" t="n">
        <v>105</v>
      </c>
      <c r="H66" t="n">
        <v>1.5</v>
      </c>
      <c r="I66" t="n">
        <v>10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203.93</v>
      </c>
      <c r="Q66" t="n">
        <v>444.55</v>
      </c>
      <c r="R66" t="n">
        <v>67.78</v>
      </c>
      <c r="S66" t="n">
        <v>48.21</v>
      </c>
      <c r="T66" t="n">
        <v>3845.46</v>
      </c>
      <c r="U66" t="n">
        <v>0.71</v>
      </c>
      <c r="V66" t="n">
        <v>0.78</v>
      </c>
      <c r="W66" t="n">
        <v>0.18</v>
      </c>
      <c r="X66" t="n">
        <v>0.22</v>
      </c>
      <c r="Y66" t="n">
        <v>1</v>
      </c>
      <c r="Z66" t="n">
        <v>10</v>
      </c>
      <c r="AA66" t="n">
        <v>248.9039293258772</v>
      </c>
      <c r="AB66" t="n">
        <v>340.5613369698768</v>
      </c>
      <c r="AC66" t="n">
        <v>308.0586409504117</v>
      </c>
      <c r="AD66" t="n">
        <v>248903.9293258772</v>
      </c>
      <c r="AE66" t="n">
        <v>340561.3369698768</v>
      </c>
      <c r="AF66" t="n">
        <v>4.939747240468461e-06</v>
      </c>
      <c r="AG66" t="n">
        <v>5.868055555555556</v>
      </c>
      <c r="AH66" t="n">
        <v>308058.6409504117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4.9383</v>
      </c>
      <c r="E67" t="n">
        <v>20.25</v>
      </c>
      <c r="F67" t="n">
        <v>17.47</v>
      </c>
      <c r="G67" t="n">
        <v>104.84</v>
      </c>
      <c r="H67" t="n">
        <v>1.52</v>
      </c>
      <c r="I67" t="n">
        <v>10</v>
      </c>
      <c r="J67" t="n">
        <v>201.5</v>
      </c>
      <c r="K67" t="n">
        <v>52.44</v>
      </c>
      <c r="L67" t="n">
        <v>17.25</v>
      </c>
      <c r="M67" t="n">
        <v>8</v>
      </c>
      <c r="N67" t="n">
        <v>41.81</v>
      </c>
      <c r="O67" t="n">
        <v>25085.99</v>
      </c>
      <c r="P67" t="n">
        <v>203.18</v>
      </c>
      <c r="Q67" t="n">
        <v>444.55</v>
      </c>
      <c r="R67" t="n">
        <v>66.92</v>
      </c>
      <c r="S67" t="n">
        <v>48.21</v>
      </c>
      <c r="T67" t="n">
        <v>3416.12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248.2895531877083</v>
      </c>
      <c r="AB67" t="n">
        <v>339.7207204332722</v>
      </c>
      <c r="AC67" t="n">
        <v>307.2982516762477</v>
      </c>
      <c r="AD67" t="n">
        <v>248289.5531877083</v>
      </c>
      <c r="AE67" t="n">
        <v>339720.7204332722</v>
      </c>
      <c r="AF67" t="n">
        <v>4.946157423630934e-06</v>
      </c>
      <c r="AG67" t="n">
        <v>5.859375</v>
      </c>
      <c r="AH67" t="n">
        <v>307298.2516762477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4.9171</v>
      </c>
      <c r="E68" t="n">
        <v>20.34</v>
      </c>
      <c r="F68" t="n">
        <v>17.56</v>
      </c>
      <c r="G68" t="n">
        <v>105.37</v>
      </c>
      <c r="H68" t="n">
        <v>1.54</v>
      </c>
      <c r="I68" t="n">
        <v>10</v>
      </c>
      <c r="J68" t="n">
        <v>201.9</v>
      </c>
      <c r="K68" t="n">
        <v>52.44</v>
      </c>
      <c r="L68" t="n">
        <v>17.5</v>
      </c>
      <c r="M68" t="n">
        <v>8</v>
      </c>
      <c r="N68" t="n">
        <v>41.95</v>
      </c>
      <c r="O68" t="n">
        <v>25134.5</v>
      </c>
      <c r="P68" t="n">
        <v>203.46</v>
      </c>
      <c r="Q68" t="n">
        <v>444.55</v>
      </c>
      <c r="R68" t="n">
        <v>70.18000000000001</v>
      </c>
      <c r="S68" t="n">
        <v>48.21</v>
      </c>
      <c r="T68" t="n">
        <v>5046.38</v>
      </c>
      <c r="U68" t="n">
        <v>0.6899999999999999</v>
      </c>
      <c r="V68" t="n">
        <v>0.78</v>
      </c>
      <c r="W68" t="n">
        <v>0.17</v>
      </c>
      <c r="X68" t="n">
        <v>0.28</v>
      </c>
      <c r="Y68" t="n">
        <v>1</v>
      </c>
      <c r="Z68" t="n">
        <v>10</v>
      </c>
      <c r="AA68" t="n">
        <v>249.2255231181611</v>
      </c>
      <c r="AB68" t="n">
        <v>341.0013557841962</v>
      </c>
      <c r="AC68" t="n">
        <v>308.4566649866629</v>
      </c>
      <c r="AD68" t="n">
        <v>249225.5231181611</v>
      </c>
      <c r="AE68" t="n">
        <v>341001.3557841962</v>
      </c>
      <c r="AF68" t="n">
        <v>4.924923691905243e-06</v>
      </c>
      <c r="AG68" t="n">
        <v>5.885416666666667</v>
      </c>
      <c r="AH68" t="n">
        <v>308456.6649866629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4.9212</v>
      </c>
      <c r="E69" t="n">
        <v>20.32</v>
      </c>
      <c r="F69" t="n">
        <v>17.54</v>
      </c>
      <c r="G69" t="n">
        <v>105.27</v>
      </c>
      <c r="H69" t="n">
        <v>1.56</v>
      </c>
      <c r="I69" t="n">
        <v>10</v>
      </c>
      <c r="J69" t="n">
        <v>202.29</v>
      </c>
      <c r="K69" t="n">
        <v>52.44</v>
      </c>
      <c r="L69" t="n">
        <v>17.75</v>
      </c>
      <c r="M69" t="n">
        <v>8</v>
      </c>
      <c r="N69" t="n">
        <v>42.1</v>
      </c>
      <c r="O69" t="n">
        <v>25183.06</v>
      </c>
      <c r="P69" t="n">
        <v>202.26</v>
      </c>
      <c r="Q69" t="n">
        <v>444.55</v>
      </c>
      <c r="R69" t="n">
        <v>69.42</v>
      </c>
      <c r="S69" t="n">
        <v>48.21</v>
      </c>
      <c r="T69" t="n">
        <v>4664.47</v>
      </c>
      <c r="U69" t="n">
        <v>0.6899999999999999</v>
      </c>
      <c r="V69" t="n">
        <v>0.78</v>
      </c>
      <c r="W69" t="n">
        <v>0.18</v>
      </c>
      <c r="X69" t="n">
        <v>0.27</v>
      </c>
      <c r="Y69" t="n">
        <v>1</v>
      </c>
      <c r="Z69" t="n">
        <v>10</v>
      </c>
      <c r="AA69" t="n">
        <v>248.4749243707353</v>
      </c>
      <c r="AB69" t="n">
        <v>339.9743534638891</v>
      </c>
      <c r="AC69" t="n">
        <v>307.5276783263987</v>
      </c>
      <c r="AD69" t="n">
        <v>248474.9243707353</v>
      </c>
      <c r="AE69" t="n">
        <v>339974.3534638891</v>
      </c>
      <c r="AF69" t="n">
        <v>4.929030215493702e-06</v>
      </c>
      <c r="AG69" t="n">
        <v>5.87962962962963</v>
      </c>
      <c r="AH69" t="n">
        <v>307527.6783263987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4.9407</v>
      </c>
      <c r="E70" t="n">
        <v>20.24</v>
      </c>
      <c r="F70" t="n">
        <v>17.5</v>
      </c>
      <c r="G70" t="n">
        <v>116.66</v>
      </c>
      <c r="H70" t="n">
        <v>1.58</v>
      </c>
      <c r="I70" t="n">
        <v>9</v>
      </c>
      <c r="J70" t="n">
        <v>202.68</v>
      </c>
      <c r="K70" t="n">
        <v>52.44</v>
      </c>
      <c r="L70" t="n">
        <v>18</v>
      </c>
      <c r="M70" t="n">
        <v>7</v>
      </c>
      <c r="N70" t="n">
        <v>42.24</v>
      </c>
      <c r="O70" t="n">
        <v>25231.66</v>
      </c>
      <c r="P70" t="n">
        <v>200.46</v>
      </c>
      <c r="Q70" t="n">
        <v>444.55</v>
      </c>
      <c r="R70" t="n">
        <v>67.86</v>
      </c>
      <c r="S70" t="n">
        <v>48.21</v>
      </c>
      <c r="T70" t="n">
        <v>3888.54</v>
      </c>
      <c r="U70" t="n">
        <v>0.71</v>
      </c>
      <c r="V70" t="n">
        <v>0.78</v>
      </c>
      <c r="W70" t="n">
        <v>0.18</v>
      </c>
      <c r="X70" t="n">
        <v>0.22</v>
      </c>
      <c r="Y70" t="n">
        <v>1</v>
      </c>
      <c r="Z70" t="n">
        <v>10</v>
      </c>
      <c r="AA70" t="n">
        <v>246.9575769973263</v>
      </c>
      <c r="AB70" t="n">
        <v>337.8982518469502</v>
      </c>
      <c r="AC70" t="n">
        <v>305.649716933953</v>
      </c>
      <c r="AD70" t="n">
        <v>246957.5769973263</v>
      </c>
      <c r="AE70" t="n">
        <v>337898.2518469503</v>
      </c>
      <c r="AF70" t="n">
        <v>4.948561242316861e-06</v>
      </c>
      <c r="AG70" t="n">
        <v>5.856481481481481</v>
      </c>
      <c r="AH70" t="n">
        <v>305649.716933953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4.9405</v>
      </c>
      <c r="E71" t="n">
        <v>20.24</v>
      </c>
      <c r="F71" t="n">
        <v>17.5</v>
      </c>
      <c r="G71" t="n">
        <v>116.67</v>
      </c>
      <c r="H71" t="n">
        <v>1.6</v>
      </c>
      <c r="I71" t="n">
        <v>9</v>
      </c>
      <c r="J71" t="n">
        <v>203.08</v>
      </c>
      <c r="K71" t="n">
        <v>52.44</v>
      </c>
      <c r="L71" t="n">
        <v>18.25</v>
      </c>
      <c r="M71" t="n">
        <v>7</v>
      </c>
      <c r="N71" t="n">
        <v>42.39</v>
      </c>
      <c r="O71" t="n">
        <v>25280.45</v>
      </c>
      <c r="P71" t="n">
        <v>200.71</v>
      </c>
      <c r="Q71" t="n">
        <v>444.55</v>
      </c>
      <c r="R71" t="n">
        <v>67.92</v>
      </c>
      <c r="S71" t="n">
        <v>48.21</v>
      </c>
      <c r="T71" t="n">
        <v>3920.61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247.085516000494</v>
      </c>
      <c r="AB71" t="n">
        <v>338.0733036353548</v>
      </c>
      <c r="AC71" t="n">
        <v>305.8080620253589</v>
      </c>
      <c r="AD71" t="n">
        <v>247085.516000494</v>
      </c>
      <c r="AE71" t="n">
        <v>338073.3036353547</v>
      </c>
      <c r="AF71" t="n">
        <v>4.948360924093034e-06</v>
      </c>
      <c r="AG71" t="n">
        <v>5.856481481481481</v>
      </c>
      <c r="AH71" t="n">
        <v>305808.0620253589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4.9365</v>
      </c>
      <c r="E72" t="n">
        <v>20.26</v>
      </c>
      <c r="F72" t="n">
        <v>17.52</v>
      </c>
      <c r="G72" t="n">
        <v>116.78</v>
      </c>
      <c r="H72" t="n">
        <v>1.61</v>
      </c>
      <c r="I72" t="n">
        <v>9</v>
      </c>
      <c r="J72" t="n">
        <v>203.47</v>
      </c>
      <c r="K72" t="n">
        <v>52.44</v>
      </c>
      <c r="L72" t="n">
        <v>18.5</v>
      </c>
      <c r="M72" t="n">
        <v>7</v>
      </c>
      <c r="N72" t="n">
        <v>42.53</v>
      </c>
      <c r="O72" t="n">
        <v>25329.15</v>
      </c>
      <c r="P72" t="n">
        <v>200.97</v>
      </c>
      <c r="Q72" t="n">
        <v>444.56</v>
      </c>
      <c r="R72" t="n">
        <v>68.47</v>
      </c>
      <c r="S72" t="n">
        <v>48.21</v>
      </c>
      <c r="T72" t="n">
        <v>4193.66</v>
      </c>
      <c r="U72" t="n">
        <v>0.7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247.368676151372</v>
      </c>
      <c r="AB72" t="n">
        <v>338.4607358459299</v>
      </c>
      <c r="AC72" t="n">
        <v>306.1585182495214</v>
      </c>
      <c r="AD72" t="n">
        <v>247368.676151372</v>
      </c>
      <c r="AE72" t="n">
        <v>338460.7358459299</v>
      </c>
      <c r="AF72" t="n">
        <v>4.944354559616488e-06</v>
      </c>
      <c r="AG72" t="n">
        <v>5.862268518518519</v>
      </c>
      <c r="AH72" t="n">
        <v>306158.5182495214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4.9411</v>
      </c>
      <c r="E73" t="n">
        <v>20.24</v>
      </c>
      <c r="F73" t="n">
        <v>17.5</v>
      </c>
      <c r="G73" t="n">
        <v>116.65</v>
      </c>
      <c r="H73" t="n">
        <v>1.63</v>
      </c>
      <c r="I73" t="n">
        <v>9</v>
      </c>
      <c r="J73" t="n">
        <v>203.87</v>
      </c>
      <c r="K73" t="n">
        <v>52.44</v>
      </c>
      <c r="L73" t="n">
        <v>18.75</v>
      </c>
      <c r="M73" t="n">
        <v>7</v>
      </c>
      <c r="N73" t="n">
        <v>42.68</v>
      </c>
      <c r="O73" t="n">
        <v>25377.91</v>
      </c>
      <c r="P73" t="n">
        <v>200.81</v>
      </c>
      <c r="Q73" t="n">
        <v>444.56</v>
      </c>
      <c r="R73" t="n">
        <v>67.8</v>
      </c>
      <c r="S73" t="n">
        <v>48.21</v>
      </c>
      <c r="T73" t="n">
        <v>3862.38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247.1178015877787</v>
      </c>
      <c r="AB73" t="n">
        <v>338.1174782002172</v>
      </c>
      <c r="AC73" t="n">
        <v>305.8480206317503</v>
      </c>
      <c r="AD73" t="n">
        <v>247117.8015877787</v>
      </c>
      <c r="AE73" t="n">
        <v>338117.4782002172</v>
      </c>
      <c r="AF73" t="n">
        <v>4.948961878764515e-06</v>
      </c>
      <c r="AG73" t="n">
        <v>5.856481481481481</v>
      </c>
      <c r="AH73" t="n">
        <v>305848.0206317503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4.9387</v>
      </c>
      <c r="E74" t="n">
        <v>20.25</v>
      </c>
      <c r="F74" t="n">
        <v>17.51</v>
      </c>
      <c r="G74" t="n">
        <v>116.72</v>
      </c>
      <c r="H74" t="n">
        <v>1.65</v>
      </c>
      <c r="I74" t="n">
        <v>9</v>
      </c>
      <c r="J74" t="n">
        <v>204.26</v>
      </c>
      <c r="K74" t="n">
        <v>52.44</v>
      </c>
      <c r="L74" t="n">
        <v>19</v>
      </c>
      <c r="M74" t="n">
        <v>7</v>
      </c>
      <c r="N74" t="n">
        <v>42.82</v>
      </c>
      <c r="O74" t="n">
        <v>25426.72</v>
      </c>
      <c r="P74" t="n">
        <v>200.96</v>
      </c>
      <c r="Q74" t="n">
        <v>444.56</v>
      </c>
      <c r="R74" t="n">
        <v>68.09</v>
      </c>
      <c r="S74" t="n">
        <v>48.21</v>
      </c>
      <c r="T74" t="n">
        <v>4005.77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247.2802436945607</v>
      </c>
      <c r="AB74" t="n">
        <v>338.3397386571561</v>
      </c>
      <c r="AC74" t="n">
        <v>306.0490688626236</v>
      </c>
      <c r="AD74" t="n">
        <v>247280.2436945607</v>
      </c>
      <c r="AE74" t="n">
        <v>338339.7386571561</v>
      </c>
      <c r="AF74" t="n">
        <v>4.946558060078588e-06</v>
      </c>
      <c r="AG74" t="n">
        <v>5.859375</v>
      </c>
      <c r="AH74" t="n">
        <v>306049.0688626236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4.9398</v>
      </c>
      <c r="E75" t="n">
        <v>20.24</v>
      </c>
      <c r="F75" t="n">
        <v>17.5</v>
      </c>
      <c r="G75" t="n">
        <v>116.69</v>
      </c>
      <c r="H75" t="n">
        <v>1.67</v>
      </c>
      <c r="I75" t="n">
        <v>9</v>
      </c>
      <c r="J75" t="n">
        <v>204.66</v>
      </c>
      <c r="K75" t="n">
        <v>52.44</v>
      </c>
      <c r="L75" t="n">
        <v>19.25</v>
      </c>
      <c r="M75" t="n">
        <v>7</v>
      </c>
      <c r="N75" t="n">
        <v>42.97</v>
      </c>
      <c r="O75" t="n">
        <v>25475.58</v>
      </c>
      <c r="P75" t="n">
        <v>200.55</v>
      </c>
      <c r="Q75" t="n">
        <v>444.56</v>
      </c>
      <c r="R75" t="n">
        <v>67.97</v>
      </c>
      <c r="S75" t="n">
        <v>48.21</v>
      </c>
      <c r="T75" t="n">
        <v>3945.85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247.0266224976248</v>
      </c>
      <c r="AB75" t="n">
        <v>337.9927229465311</v>
      </c>
      <c r="AC75" t="n">
        <v>305.7351718443808</v>
      </c>
      <c r="AD75" t="n">
        <v>247026.6224976248</v>
      </c>
      <c r="AE75" t="n">
        <v>337992.7229465311</v>
      </c>
      <c r="AF75" t="n">
        <v>4.947659810309639e-06</v>
      </c>
      <c r="AG75" t="n">
        <v>5.856481481481481</v>
      </c>
      <c r="AH75" t="n">
        <v>305735.1718443808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4.9462</v>
      </c>
      <c r="E76" t="n">
        <v>20.22</v>
      </c>
      <c r="F76" t="n">
        <v>17.48</v>
      </c>
      <c r="G76" t="n">
        <v>116.51</v>
      </c>
      <c r="H76" t="n">
        <v>1.69</v>
      </c>
      <c r="I76" t="n">
        <v>9</v>
      </c>
      <c r="J76" t="n">
        <v>205.06</v>
      </c>
      <c r="K76" t="n">
        <v>52.44</v>
      </c>
      <c r="L76" t="n">
        <v>19.5</v>
      </c>
      <c r="M76" t="n">
        <v>7</v>
      </c>
      <c r="N76" t="n">
        <v>43.11</v>
      </c>
      <c r="O76" t="n">
        <v>25524.49</v>
      </c>
      <c r="P76" t="n">
        <v>199.39</v>
      </c>
      <c r="Q76" t="n">
        <v>444.55</v>
      </c>
      <c r="R76" t="n">
        <v>67.06</v>
      </c>
      <c r="S76" t="n">
        <v>48.21</v>
      </c>
      <c r="T76" t="n">
        <v>3491.1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246.2374144929672</v>
      </c>
      <c r="AB76" t="n">
        <v>336.9128937371593</v>
      </c>
      <c r="AC76" t="n">
        <v>304.7584000192014</v>
      </c>
      <c r="AD76" t="n">
        <v>246237.4144929672</v>
      </c>
      <c r="AE76" t="n">
        <v>336912.8937371593</v>
      </c>
      <c r="AF76" t="n">
        <v>4.954069993472111e-06</v>
      </c>
      <c r="AG76" t="n">
        <v>5.850694444444444</v>
      </c>
      <c r="AH76" t="n">
        <v>304758.4000192013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4.949</v>
      </c>
      <c r="E77" t="n">
        <v>20.21</v>
      </c>
      <c r="F77" t="n">
        <v>17.47</v>
      </c>
      <c r="G77" t="n">
        <v>116.44</v>
      </c>
      <c r="H77" t="n">
        <v>1.71</v>
      </c>
      <c r="I77" t="n">
        <v>9</v>
      </c>
      <c r="J77" t="n">
        <v>205.45</v>
      </c>
      <c r="K77" t="n">
        <v>52.44</v>
      </c>
      <c r="L77" t="n">
        <v>19.75</v>
      </c>
      <c r="M77" t="n">
        <v>7</v>
      </c>
      <c r="N77" t="n">
        <v>43.26</v>
      </c>
      <c r="O77" t="n">
        <v>25573.44</v>
      </c>
      <c r="P77" t="n">
        <v>198.76</v>
      </c>
      <c r="Q77" t="n">
        <v>444.55</v>
      </c>
      <c r="R77" t="n">
        <v>66.70999999999999</v>
      </c>
      <c r="S77" t="n">
        <v>48.21</v>
      </c>
      <c r="T77" t="n">
        <v>3316.73</v>
      </c>
      <c r="U77" t="n">
        <v>0.72</v>
      </c>
      <c r="V77" t="n">
        <v>0.78</v>
      </c>
      <c r="W77" t="n">
        <v>0.18</v>
      </c>
      <c r="X77" t="n">
        <v>0.19</v>
      </c>
      <c r="Y77" t="n">
        <v>1</v>
      </c>
      <c r="Z77" t="n">
        <v>10</v>
      </c>
      <c r="AA77" t="n">
        <v>245.8301313723377</v>
      </c>
      <c r="AB77" t="n">
        <v>336.3556310034512</v>
      </c>
      <c r="AC77" t="n">
        <v>304.254321658675</v>
      </c>
      <c r="AD77" t="n">
        <v>245830.1313723378</v>
      </c>
      <c r="AE77" t="n">
        <v>336355.6310034511</v>
      </c>
      <c r="AF77" t="n">
        <v>4.956874448605692e-06</v>
      </c>
      <c r="AG77" t="n">
        <v>5.847800925925926</v>
      </c>
      <c r="AH77" t="n">
        <v>304254.321658675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4.9309</v>
      </c>
      <c r="E78" t="n">
        <v>20.28</v>
      </c>
      <c r="F78" t="n">
        <v>17.54</v>
      </c>
      <c r="G78" t="n">
        <v>116.93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199.09</v>
      </c>
      <c r="Q78" t="n">
        <v>444.55</v>
      </c>
      <c r="R78" t="n">
        <v>69.47</v>
      </c>
      <c r="S78" t="n">
        <v>48.21</v>
      </c>
      <c r="T78" t="n">
        <v>4697.34</v>
      </c>
      <c r="U78" t="n">
        <v>0.6899999999999999</v>
      </c>
      <c r="V78" t="n">
        <v>0.78</v>
      </c>
      <c r="W78" t="n">
        <v>0.17</v>
      </c>
      <c r="X78" t="n">
        <v>0.26</v>
      </c>
      <c r="Y78" t="n">
        <v>1</v>
      </c>
      <c r="Z78" t="n">
        <v>10</v>
      </c>
      <c r="AA78" t="n">
        <v>246.6473205939799</v>
      </c>
      <c r="AB78" t="n">
        <v>337.4737453483453</v>
      </c>
      <c r="AC78" t="n">
        <v>305.2657247397762</v>
      </c>
      <c r="AD78" t="n">
        <v>246647.3205939798</v>
      </c>
      <c r="AE78" t="n">
        <v>337473.7453483454</v>
      </c>
      <c r="AF78" t="n">
        <v>4.938745649349325e-06</v>
      </c>
      <c r="AG78" t="n">
        <v>5.868055555555556</v>
      </c>
      <c r="AH78" t="n">
        <v>305265.7247397762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4.9592</v>
      </c>
      <c r="E79" t="n">
        <v>20.16</v>
      </c>
      <c r="F79" t="n">
        <v>17.46</v>
      </c>
      <c r="G79" t="n">
        <v>130.95</v>
      </c>
      <c r="H79" t="n">
        <v>1.74</v>
      </c>
      <c r="I79" t="n">
        <v>8</v>
      </c>
      <c r="J79" t="n">
        <v>206.25</v>
      </c>
      <c r="K79" t="n">
        <v>52.44</v>
      </c>
      <c r="L79" t="n">
        <v>20.25</v>
      </c>
      <c r="M79" t="n">
        <v>6</v>
      </c>
      <c r="N79" t="n">
        <v>43.56</v>
      </c>
      <c r="O79" t="n">
        <v>25671.51</v>
      </c>
      <c r="P79" t="n">
        <v>197.56</v>
      </c>
      <c r="Q79" t="n">
        <v>444.55</v>
      </c>
      <c r="R79" t="n">
        <v>66.48</v>
      </c>
      <c r="S79" t="n">
        <v>48.21</v>
      </c>
      <c r="T79" t="n">
        <v>3205.89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244.9430222182438</v>
      </c>
      <c r="AB79" t="n">
        <v>335.1418491223264</v>
      </c>
      <c r="AC79" t="n">
        <v>303.1563814167309</v>
      </c>
      <c r="AD79" t="n">
        <v>244943.0222182437</v>
      </c>
      <c r="AE79" t="n">
        <v>335141.8491223265</v>
      </c>
      <c r="AF79" t="n">
        <v>4.967090678020883e-06</v>
      </c>
      <c r="AG79" t="n">
        <v>5.833333333333333</v>
      </c>
      <c r="AH79" t="n">
        <v>303156.3814167309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4.9549</v>
      </c>
      <c r="E80" t="n">
        <v>20.18</v>
      </c>
      <c r="F80" t="n">
        <v>17.48</v>
      </c>
      <c r="G80" t="n">
        <v>131.08</v>
      </c>
      <c r="H80" t="n">
        <v>1.76</v>
      </c>
      <c r="I80" t="n">
        <v>8</v>
      </c>
      <c r="J80" t="n">
        <v>206.65</v>
      </c>
      <c r="K80" t="n">
        <v>52.44</v>
      </c>
      <c r="L80" t="n">
        <v>20.5</v>
      </c>
      <c r="M80" t="n">
        <v>6</v>
      </c>
      <c r="N80" t="n">
        <v>43.71</v>
      </c>
      <c r="O80" t="n">
        <v>25720.62</v>
      </c>
      <c r="P80" t="n">
        <v>197.36</v>
      </c>
      <c r="Q80" t="n">
        <v>444.55</v>
      </c>
      <c r="R80" t="n">
        <v>67.18000000000001</v>
      </c>
      <c r="S80" t="n">
        <v>48.21</v>
      </c>
      <c r="T80" t="n">
        <v>3555.81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245.0070393367661</v>
      </c>
      <c r="AB80" t="n">
        <v>335.2294401681246</v>
      </c>
      <c r="AC80" t="n">
        <v>303.2356128960529</v>
      </c>
      <c r="AD80" t="n">
        <v>245007.0393367661</v>
      </c>
      <c r="AE80" t="n">
        <v>335229.4401681246</v>
      </c>
      <c r="AF80" t="n">
        <v>4.962783836208597e-06</v>
      </c>
      <c r="AG80" t="n">
        <v>5.83912037037037</v>
      </c>
      <c r="AH80" t="n">
        <v>303235.6128960529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4.9527</v>
      </c>
      <c r="E81" t="n">
        <v>20.19</v>
      </c>
      <c r="F81" t="n">
        <v>17.49</v>
      </c>
      <c r="G81" t="n">
        <v>131.14</v>
      </c>
      <c r="H81" t="n">
        <v>1.78</v>
      </c>
      <c r="I81" t="n">
        <v>8</v>
      </c>
      <c r="J81" t="n">
        <v>207.05</v>
      </c>
      <c r="K81" t="n">
        <v>52.44</v>
      </c>
      <c r="L81" t="n">
        <v>20.75</v>
      </c>
      <c r="M81" t="n">
        <v>6</v>
      </c>
      <c r="N81" t="n">
        <v>43.85</v>
      </c>
      <c r="O81" t="n">
        <v>25769.78</v>
      </c>
      <c r="P81" t="n">
        <v>197.36</v>
      </c>
      <c r="Q81" t="n">
        <v>444.55</v>
      </c>
      <c r="R81" t="n">
        <v>67.45</v>
      </c>
      <c r="S81" t="n">
        <v>48.21</v>
      </c>
      <c r="T81" t="n">
        <v>3688.27</v>
      </c>
      <c r="U81" t="n">
        <v>0.71</v>
      </c>
      <c r="V81" t="n">
        <v>0.78</v>
      </c>
      <c r="W81" t="n">
        <v>0.18</v>
      </c>
      <c r="X81" t="n">
        <v>0.21</v>
      </c>
      <c r="Y81" t="n">
        <v>1</v>
      </c>
      <c r="Z81" t="n">
        <v>10</v>
      </c>
      <c r="AA81" t="n">
        <v>245.0892892794119</v>
      </c>
      <c r="AB81" t="n">
        <v>335.341978168264</v>
      </c>
      <c r="AC81" t="n">
        <v>303.3374104274071</v>
      </c>
      <c r="AD81" t="n">
        <v>245089.2892794119</v>
      </c>
      <c r="AE81" t="n">
        <v>335341.978168264</v>
      </c>
      <c r="AF81" t="n">
        <v>4.960580335746497e-06</v>
      </c>
      <c r="AG81" t="n">
        <v>5.842013888888889</v>
      </c>
      <c r="AH81" t="n">
        <v>303337.4104274071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4.9554</v>
      </c>
      <c r="E82" t="n">
        <v>20.18</v>
      </c>
      <c r="F82" t="n">
        <v>17.48</v>
      </c>
      <c r="G82" t="n">
        <v>131.06</v>
      </c>
      <c r="H82" t="n">
        <v>1.8</v>
      </c>
      <c r="I82" t="n">
        <v>8</v>
      </c>
      <c r="J82" t="n">
        <v>207.45</v>
      </c>
      <c r="K82" t="n">
        <v>52.44</v>
      </c>
      <c r="L82" t="n">
        <v>21</v>
      </c>
      <c r="M82" t="n">
        <v>6</v>
      </c>
      <c r="N82" t="n">
        <v>44</v>
      </c>
      <c r="O82" t="n">
        <v>25818.99</v>
      </c>
      <c r="P82" t="n">
        <v>196.63</v>
      </c>
      <c r="Q82" t="n">
        <v>444.55</v>
      </c>
      <c r="R82" t="n">
        <v>67.11</v>
      </c>
      <c r="S82" t="n">
        <v>48.21</v>
      </c>
      <c r="T82" t="n">
        <v>3520.86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244.637101610144</v>
      </c>
      <c r="AB82" t="n">
        <v>334.72327505006</v>
      </c>
      <c r="AC82" t="n">
        <v>302.777755466449</v>
      </c>
      <c r="AD82" t="n">
        <v>244637.101610144</v>
      </c>
      <c r="AE82" t="n">
        <v>334723.27505006</v>
      </c>
      <c r="AF82" t="n">
        <v>4.963284631768165e-06</v>
      </c>
      <c r="AG82" t="n">
        <v>5.83912037037037</v>
      </c>
      <c r="AH82" t="n">
        <v>302777.755466449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4.9543</v>
      </c>
      <c r="E83" t="n">
        <v>20.18</v>
      </c>
      <c r="F83" t="n">
        <v>17.48</v>
      </c>
      <c r="G83" t="n">
        <v>131.1</v>
      </c>
      <c r="H83" t="n">
        <v>1.82</v>
      </c>
      <c r="I83" t="n">
        <v>8</v>
      </c>
      <c r="J83" t="n">
        <v>207.84</v>
      </c>
      <c r="K83" t="n">
        <v>52.44</v>
      </c>
      <c r="L83" t="n">
        <v>21.25</v>
      </c>
      <c r="M83" t="n">
        <v>6</v>
      </c>
      <c r="N83" t="n">
        <v>44.15</v>
      </c>
      <c r="O83" t="n">
        <v>25868.26</v>
      </c>
      <c r="P83" t="n">
        <v>196</v>
      </c>
      <c r="Q83" t="n">
        <v>444.56</v>
      </c>
      <c r="R83" t="n">
        <v>67.23</v>
      </c>
      <c r="S83" t="n">
        <v>48.21</v>
      </c>
      <c r="T83" t="n">
        <v>3582.48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244.3594664810998</v>
      </c>
      <c r="AB83" t="n">
        <v>334.3434024181045</v>
      </c>
      <c r="AC83" t="n">
        <v>302.4341373453326</v>
      </c>
      <c r="AD83" t="n">
        <v>244359.4664810998</v>
      </c>
      <c r="AE83" t="n">
        <v>334343.4024181045</v>
      </c>
      <c r="AF83" t="n">
        <v>4.962182881537115e-06</v>
      </c>
      <c r="AG83" t="n">
        <v>5.83912037037037</v>
      </c>
      <c r="AH83" t="n">
        <v>302434.1373453326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4.9592</v>
      </c>
      <c r="E84" t="n">
        <v>20.16</v>
      </c>
      <c r="F84" t="n">
        <v>17.46</v>
      </c>
      <c r="G84" t="n">
        <v>130.95</v>
      </c>
      <c r="H84" t="n">
        <v>1.83</v>
      </c>
      <c r="I84" t="n">
        <v>8</v>
      </c>
      <c r="J84" t="n">
        <v>208.24</v>
      </c>
      <c r="K84" t="n">
        <v>52.44</v>
      </c>
      <c r="L84" t="n">
        <v>21.5</v>
      </c>
      <c r="M84" t="n">
        <v>6</v>
      </c>
      <c r="N84" t="n">
        <v>44.3</v>
      </c>
      <c r="O84" t="n">
        <v>25917.57</v>
      </c>
      <c r="P84" t="n">
        <v>195.36</v>
      </c>
      <c r="Q84" t="n">
        <v>444.55</v>
      </c>
      <c r="R84" t="n">
        <v>66.44</v>
      </c>
      <c r="S84" t="n">
        <v>48.21</v>
      </c>
      <c r="T84" t="n">
        <v>3185.12</v>
      </c>
      <c r="U84" t="n">
        <v>0.73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243.8700616289633</v>
      </c>
      <c r="AB84" t="n">
        <v>333.6737771083934</v>
      </c>
      <c r="AC84" t="n">
        <v>301.8284201353551</v>
      </c>
      <c r="AD84" t="n">
        <v>243870.0616289633</v>
      </c>
      <c r="AE84" t="n">
        <v>333673.7771083934</v>
      </c>
      <c r="AF84" t="n">
        <v>4.967090678020883e-06</v>
      </c>
      <c r="AG84" t="n">
        <v>5.833333333333333</v>
      </c>
      <c r="AH84" t="n">
        <v>301828.4201353551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4.9604</v>
      </c>
      <c r="E85" t="n">
        <v>20.16</v>
      </c>
      <c r="F85" t="n">
        <v>17.45</v>
      </c>
      <c r="G85" t="n">
        <v>130.91</v>
      </c>
      <c r="H85" t="n">
        <v>1.85</v>
      </c>
      <c r="I85" t="n">
        <v>8</v>
      </c>
      <c r="J85" t="n">
        <v>208.64</v>
      </c>
      <c r="K85" t="n">
        <v>52.44</v>
      </c>
      <c r="L85" t="n">
        <v>21.75</v>
      </c>
      <c r="M85" t="n">
        <v>6</v>
      </c>
      <c r="N85" t="n">
        <v>44.45</v>
      </c>
      <c r="O85" t="n">
        <v>25966.93</v>
      </c>
      <c r="P85" t="n">
        <v>195</v>
      </c>
      <c r="Q85" t="n">
        <v>444.55</v>
      </c>
      <c r="R85" t="n">
        <v>66.31</v>
      </c>
      <c r="S85" t="n">
        <v>48.21</v>
      </c>
      <c r="T85" t="n">
        <v>3120.71</v>
      </c>
      <c r="U85" t="n">
        <v>0.73</v>
      </c>
      <c r="V85" t="n">
        <v>0.78</v>
      </c>
      <c r="W85" t="n">
        <v>0.18</v>
      </c>
      <c r="X85" t="n">
        <v>0.18</v>
      </c>
      <c r="Y85" t="n">
        <v>1</v>
      </c>
      <c r="Z85" t="n">
        <v>10</v>
      </c>
      <c r="AA85" t="n">
        <v>243.6399277858672</v>
      </c>
      <c r="AB85" t="n">
        <v>333.3588978314809</v>
      </c>
      <c r="AC85" t="n">
        <v>301.5435924946952</v>
      </c>
      <c r="AD85" t="n">
        <v>243639.9277858672</v>
      </c>
      <c r="AE85" t="n">
        <v>333358.8978314809</v>
      </c>
      <c r="AF85" t="n">
        <v>4.968292587363847e-06</v>
      </c>
      <c r="AG85" t="n">
        <v>5.833333333333333</v>
      </c>
      <c r="AH85" t="n">
        <v>301543.5924946952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4.9641</v>
      </c>
      <c r="E86" t="n">
        <v>20.14</v>
      </c>
      <c r="F86" t="n">
        <v>17.44</v>
      </c>
      <c r="G86" t="n">
        <v>130.8</v>
      </c>
      <c r="H86" t="n">
        <v>1.87</v>
      </c>
      <c r="I86" t="n">
        <v>8</v>
      </c>
      <c r="J86" t="n">
        <v>209.05</v>
      </c>
      <c r="K86" t="n">
        <v>52.44</v>
      </c>
      <c r="L86" t="n">
        <v>22</v>
      </c>
      <c r="M86" t="n">
        <v>6</v>
      </c>
      <c r="N86" t="n">
        <v>44.6</v>
      </c>
      <c r="O86" t="n">
        <v>26016.35</v>
      </c>
      <c r="P86" t="n">
        <v>193.83</v>
      </c>
      <c r="Q86" t="n">
        <v>444.55</v>
      </c>
      <c r="R86" t="n">
        <v>65.93000000000001</v>
      </c>
      <c r="S86" t="n">
        <v>48.21</v>
      </c>
      <c r="T86" t="n">
        <v>2931.27</v>
      </c>
      <c r="U86" t="n">
        <v>0.73</v>
      </c>
      <c r="V86" t="n">
        <v>0.78</v>
      </c>
      <c r="W86" t="n">
        <v>0.17</v>
      </c>
      <c r="X86" t="n">
        <v>0.16</v>
      </c>
      <c r="Y86" t="n">
        <v>1</v>
      </c>
      <c r="Z86" t="n">
        <v>10</v>
      </c>
      <c r="AA86" t="n">
        <v>242.9479900745619</v>
      </c>
      <c r="AB86" t="n">
        <v>332.4121581287361</v>
      </c>
      <c r="AC86" t="n">
        <v>300.6872083004225</v>
      </c>
      <c r="AD86" t="n">
        <v>242947.9900745619</v>
      </c>
      <c r="AE86" t="n">
        <v>332412.1581287361</v>
      </c>
      <c r="AF86" t="n">
        <v>4.971998474504651e-06</v>
      </c>
      <c r="AG86" t="n">
        <v>5.827546296296297</v>
      </c>
      <c r="AH86" t="n">
        <v>300687.2083004225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4.9497</v>
      </c>
      <c r="E87" t="n">
        <v>20.2</v>
      </c>
      <c r="F87" t="n">
        <v>17.5</v>
      </c>
      <c r="G87" t="n">
        <v>131.24</v>
      </c>
      <c r="H87" t="n">
        <v>1.89</v>
      </c>
      <c r="I87" t="n">
        <v>8</v>
      </c>
      <c r="J87" t="n">
        <v>209.45</v>
      </c>
      <c r="K87" t="n">
        <v>52.44</v>
      </c>
      <c r="L87" t="n">
        <v>22.25</v>
      </c>
      <c r="M87" t="n">
        <v>6</v>
      </c>
      <c r="N87" t="n">
        <v>44.75</v>
      </c>
      <c r="O87" t="n">
        <v>26065.82</v>
      </c>
      <c r="P87" t="n">
        <v>194.5</v>
      </c>
      <c r="Q87" t="n">
        <v>444.56</v>
      </c>
      <c r="R87" t="n">
        <v>68.06</v>
      </c>
      <c r="S87" t="n">
        <v>48.21</v>
      </c>
      <c r="T87" t="n">
        <v>3992.67</v>
      </c>
      <c r="U87" t="n">
        <v>0.71</v>
      </c>
      <c r="V87" t="n">
        <v>0.78</v>
      </c>
      <c r="W87" t="n">
        <v>0.17</v>
      </c>
      <c r="X87" t="n">
        <v>0.22</v>
      </c>
      <c r="Y87" t="n">
        <v>1</v>
      </c>
      <c r="Z87" t="n">
        <v>10</v>
      </c>
      <c r="AA87" t="n">
        <v>243.7959571458669</v>
      </c>
      <c r="AB87" t="n">
        <v>333.5723840853619</v>
      </c>
      <c r="AC87" t="n">
        <v>301.7367039201358</v>
      </c>
      <c r="AD87" t="n">
        <v>243795.9571458669</v>
      </c>
      <c r="AE87" t="n">
        <v>333572.3840853619</v>
      </c>
      <c r="AF87" t="n">
        <v>4.957575562389088e-06</v>
      </c>
      <c r="AG87" t="n">
        <v>5.844907407407407</v>
      </c>
      <c r="AH87" t="n">
        <v>301736.7039201357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4.9533</v>
      </c>
      <c r="E88" t="n">
        <v>20.19</v>
      </c>
      <c r="F88" t="n">
        <v>17.48</v>
      </c>
      <c r="G88" t="n">
        <v>131.13</v>
      </c>
      <c r="H88" t="n">
        <v>1.9</v>
      </c>
      <c r="I88" t="n">
        <v>8</v>
      </c>
      <c r="J88" t="n">
        <v>209.85</v>
      </c>
      <c r="K88" t="n">
        <v>52.44</v>
      </c>
      <c r="L88" t="n">
        <v>22.5</v>
      </c>
      <c r="M88" t="n">
        <v>6</v>
      </c>
      <c r="N88" t="n">
        <v>44.91</v>
      </c>
      <c r="O88" t="n">
        <v>26115.34</v>
      </c>
      <c r="P88" t="n">
        <v>192.24</v>
      </c>
      <c r="Q88" t="n">
        <v>444.56</v>
      </c>
      <c r="R88" t="n">
        <v>67.38</v>
      </c>
      <c r="S88" t="n">
        <v>48.21</v>
      </c>
      <c r="T88" t="n">
        <v>3656.68</v>
      </c>
      <c r="U88" t="n">
        <v>0.72</v>
      </c>
      <c r="V88" t="n">
        <v>0.78</v>
      </c>
      <c r="W88" t="n">
        <v>0.18</v>
      </c>
      <c r="X88" t="n">
        <v>0.21</v>
      </c>
      <c r="Y88" t="n">
        <v>1</v>
      </c>
      <c r="Z88" t="n">
        <v>10</v>
      </c>
      <c r="AA88" t="n">
        <v>242.5506496060481</v>
      </c>
      <c r="AB88" t="n">
        <v>331.8684993702914</v>
      </c>
      <c r="AC88" t="n">
        <v>300.1954355708538</v>
      </c>
      <c r="AD88" t="n">
        <v>242550.6496060481</v>
      </c>
      <c r="AE88" t="n">
        <v>331868.4993702914</v>
      </c>
      <c r="AF88" t="n">
        <v>4.961181290417978e-06</v>
      </c>
      <c r="AG88" t="n">
        <v>5.842013888888889</v>
      </c>
      <c r="AH88" t="n">
        <v>300195.4355708538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4.9697</v>
      </c>
      <c r="E89" t="n">
        <v>20.12</v>
      </c>
      <c r="F89" t="n">
        <v>17.45</v>
      </c>
      <c r="G89" t="n">
        <v>149.59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5</v>
      </c>
      <c r="N89" t="n">
        <v>45.06</v>
      </c>
      <c r="O89" t="n">
        <v>26164.91</v>
      </c>
      <c r="P89" t="n">
        <v>190.82</v>
      </c>
      <c r="Q89" t="n">
        <v>444.55</v>
      </c>
      <c r="R89" t="n">
        <v>66.34999999999999</v>
      </c>
      <c r="S89" t="n">
        <v>48.21</v>
      </c>
      <c r="T89" t="n">
        <v>3145.81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241.3552521262085</v>
      </c>
      <c r="AB89" t="n">
        <v>330.2329038011608</v>
      </c>
      <c r="AC89" t="n">
        <v>298.7159389472677</v>
      </c>
      <c r="AD89" t="n">
        <v>241355.2521262084</v>
      </c>
      <c r="AE89" t="n">
        <v>330232.9038011607</v>
      </c>
      <c r="AF89" t="n">
        <v>4.977607384771814e-06</v>
      </c>
      <c r="AG89" t="n">
        <v>5.82175925925926</v>
      </c>
      <c r="AH89" t="n">
        <v>298715.9389472677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4.9718</v>
      </c>
      <c r="E90" t="n">
        <v>20.11</v>
      </c>
      <c r="F90" t="n">
        <v>17.44</v>
      </c>
      <c r="G90" t="n">
        <v>149.52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5</v>
      </c>
      <c r="N90" t="n">
        <v>45.21</v>
      </c>
      <c r="O90" t="n">
        <v>26214.54</v>
      </c>
      <c r="P90" t="n">
        <v>191.34</v>
      </c>
      <c r="Q90" t="n">
        <v>444.55</v>
      </c>
      <c r="R90" t="n">
        <v>66.15000000000001</v>
      </c>
      <c r="S90" t="n">
        <v>48.21</v>
      </c>
      <c r="T90" t="n">
        <v>3043.31</v>
      </c>
      <c r="U90" t="n">
        <v>0.73</v>
      </c>
      <c r="V90" t="n">
        <v>0.78</v>
      </c>
      <c r="W90" t="n">
        <v>0.17</v>
      </c>
      <c r="X90" t="n">
        <v>0.17</v>
      </c>
      <c r="Y90" t="n">
        <v>1</v>
      </c>
      <c r="Z90" t="n">
        <v>10</v>
      </c>
      <c r="AA90" t="n">
        <v>241.5305451368971</v>
      </c>
      <c r="AB90" t="n">
        <v>330.4727474317667</v>
      </c>
      <c r="AC90" t="n">
        <v>298.9328922383913</v>
      </c>
      <c r="AD90" t="n">
        <v>241530.5451368971</v>
      </c>
      <c r="AE90" t="n">
        <v>330472.7474317666</v>
      </c>
      <c r="AF90" t="n">
        <v>4.979710726122001e-06</v>
      </c>
      <c r="AG90" t="n">
        <v>5.81886574074074</v>
      </c>
      <c r="AH90" t="n">
        <v>298932.8922383913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4.9715</v>
      </c>
      <c r="E91" t="n">
        <v>20.11</v>
      </c>
      <c r="F91" t="n">
        <v>17.45</v>
      </c>
      <c r="G91" t="n">
        <v>149.53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5</v>
      </c>
      <c r="N91" t="n">
        <v>45.36</v>
      </c>
      <c r="O91" t="n">
        <v>26264.21</v>
      </c>
      <c r="P91" t="n">
        <v>191.44</v>
      </c>
      <c r="Q91" t="n">
        <v>444.55</v>
      </c>
      <c r="R91" t="n">
        <v>66.06</v>
      </c>
      <c r="S91" t="n">
        <v>48.21</v>
      </c>
      <c r="T91" t="n">
        <v>2998.9</v>
      </c>
      <c r="U91" t="n">
        <v>0.73</v>
      </c>
      <c r="V91" t="n">
        <v>0.78</v>
      </c>
      <c r="W91" t="n">
        <v>0.18</v>
      </c>
      <c r="X91" t="n">
        <v>0.17</v>
      </c>
      <c r="Y91" t="n">
        <v>1</v>
      </c>
      <c r="Z91" t="n">
        <v>10</v>
      </c>
      <c r="AA91" t="n">
        <v>241.6092722130242</v>
      </c>
      <c r="AB91" t="n">
        <v>330.5804652905173</v>
      </c>
      <c r="AC91" t="n">
        <v>299.0303296558857</v>
      </c>
      <c r="AD91" t="n">
        <v>241609.2722130242</v>
      </c>
      <c r="AE91" t="n">
        <v>330580.4652905173</v>
      </c>
      <c r="AF91" t="n">
        <v>4.97941024878626e-06</v>
      </c>
      <c r="AG91" t="n">
        <v>5.81886574074074</v>
      </c>
      <c r="AH91" t="n">
        <v>299030.3296558857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4.9718</v>
      </c>
      <c r="E92" t="n">
        <v>20.11</v>
      </c>
      <c r="F92" t="n">
        <v>17.44</v>
      </c>
      <c r="G92" t="n">
        <v>149.52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5</v>
      </c>
      <c r="N92" t="n">
        <v>45.52</v>
      </c>
      <c r="O92" t="n">
        <v>26313.94</v>
      </c>
      <c r="P92" t="n">
        <v>191.6</v>
      </c>
      <c r="Q92" t="n">
        <v>444.55</v>
      </c>
      <c r="R92" t="n">
        <v>66.12</v>
      </c>
      <c r="S92" t="n">
        <v>48.21</v>
      </c>
      <c r="T92" t="n">
        <v>3029.65</v>
      </c>
      <c r="U92" t="n">
        <v>0.73</v>
      </c>
      <c r="V92" t="n">
        <v>0.78</v>
      </c>
      <c r="W92" t="n">
        <v>0.17</v>
      </c>
      <c r="X92" t="n">
        <v>0.17</v>
      </c>
      <c r="Y92" t="n">
        <v>1</v>
      </c>
      <c r="Z92" t="n">
        <v>10</v>
      </c>
      <c r="AA92" t="n">
        <v>241.6570282105354</v>
      </c>
      <c r="AB92" t="n">
        <v>330.6458071531579</v>
      </c>
      <c r="AC92" t="n">
        <v>299.0894353828639</v>
      </c>
      <c r="AD92" t="n">
        <v>241657.0282105354</v>
      </c>
      <c r="AE92" t="n">
        <v>330645.8071531579</v>
      </c>
      <c r="AF92" t="n">
        <v>4.979710726122001e-06</v>
      </c>
      <c r="AG92" t="n">
        <v>5.81886574074074</v>
      </c>
      <c r="AH92" t="n">
        <v>299089.4353828639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4.9731</v>
      </c>
      <c r="E93" t="n">
        <v>20.11</v>
      </c>
      <c r="F93" t="n">
        <v>17.44</v>
      </c>
      <c r="G93" t="n">
        <v>149.47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5</v>
      </c>
      <c r="N93" t="n">
        <v>45.67</v>
      </c>
      <c r="O93" t="n">
        <v>26363.73</v>
      </c>
      <c r="P93" t="n">
        <v>191.34</v>
      </c>
      <c r="Q93" t="n">
        <v>444.55</v>
      </c>
      <c r="R93" t="n">
        <v>65.83</v>
      </c>
      <c r="S93" t="n">
        <v>48.21</v>
      </c>
      <c r="T93" t="n">
        <v>2883.67</v>
      </c>
      <c r="U93" t="n">
        <v>0.73</v>
      </c>
      <c r="V93" t="n">
        <v>0.78</v>
      </c>
      <c r="W93" t="n">
        <v>0.18</v>
      </c>
      <c r="X93" t="n">
        <v>0.16</v>
      </c>
      <c r="Y93" t="n">
        <v>1</v>
      </c>
      <c r="Z93" t="n">
        <v>10</v>
      </c>
      <c r="AA93" t="n">
        <v>241.4961242238677</v>
      </c>
      <c r="AB93" t="n">
        <v>330.4256512200163</v>
      </c>
      <c r="AC93" t="n">
        <v>298.8902908229905</v>
      </c>
      <c r="AD93" t="n">
        <v>241496.1242238677</v>
      </c>
      <c r="AE93" t="n">
        <v>330425.6512200164</v>
      </c>
      <c r="AF93" t="n">
        <v>4.981012794576878e-06</v>
      </c>
      <c r="AG93" t="n">
        <v>5.81886574074074</v>
      </c>
      <c r="AH93" t="n">
        <v>298890.2908229905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4.9806</v>
      </c>
      <c r="E94" t="n">
        <v>20.08</v>
      </c>
      <c r="F94" t="n">
        <v>17.41</v>
      </c>
      <c r="G94" t="n">
        <v>149.22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5</v>
      </c>
      <c r="N94" t="n">
        <v>45.82</v>
      </c>
      <c r="O94" t="n">
        <v>26413.56</v>
      </c>
      <c r="P94" t="n">
        <v>191</v>
      </c>
      <c r="Q94" t="n">
        <v>444.55</v>
      </c>
      <c r="R94" t="n">
        <v>64.77</v>
      </c>
      <c r="S94" t="n">
        <v>48.21</v>
      </c>
      <c r="T94" t="n">
        <v>2355.46</v>
      </c>
      <c r="U94" t="n">
        <v>0.74</v>
      </c>
      <c r="V94" t="n">
        <v>0.78</v>
      </c>
      <c r="W94" t="n">
        <v>0.18</v>
      </c>
      <c r="X94" t="n">
        <v>0.13</v>
      </c>
      <c r="Y94" t="n">
        <v>1</v>
      </c>
      <c r="Z94" t="n">
        <v>10</v>
      </c>
      <c r="AA94" t="n">
        <v>241.0665126206564</v>
      </c>
      <c r="AB94" t="n">
        <v>329.8378376713766</v>
      </c>
      <c r="AC94" t="n">
        <v>298.3585773744313</v>
      </c>
      <c r="AD94" t="n">
        <v>241066.5126206564</v>
      </c>
      <c r="AE94" t="n">
        <v>329837.8376713766</v>
      </c>
      <c r="AF94" t="n">
        <v>4.988524727970401e-06</v>
      </c>
      <c r="AG94" t="n">
        <v>5.810185185185184</v>
      </c>
      <c r="AH94" t="n">
        <v>298358.5773744312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4.9716</v>
      </c>
      <c r="E95" t="n">
        <v>20.11</v>
      </c>
      <c r="F95" t="n">
        <v>17.44</v>
      </c>
      <c r="G95" t="n">
        <v>149.53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5</v>
      </c>
      <c r="N95" t="n">
        <v>45.98</v>
      </c>
      <c r="O95" t="n">
        <v>26463.45</v>
      </c>
      <c r="P95" t="n">
        <v>190.07</v>
      </c>
      <c r="Q95" t="n">
        <v>444.55</v>
      </c>
      <c r="R95" t="n">
        <v>66.22</v>
      </c>
      <c r="S95" t="n">
        <v>48.21</v>
      </c>
      <c r="T95" t="n">
        <v>3079.77</v>
      </c>
      <c r="U95" t="n">
        <v>0.73</v>
      </c>
      <c r="V95" t="n">
        <v>0.78</v>
      </c>
      <c r="W95" t="n">
        <v>0.17</v>
      </c>
      <c r="X95" t="n">
        <v>0.17</v>
      </c>
      <c r="Y95" t="n">
        <v>1</v>
      </c>
      <c r="Z95" t="n">
        <v>10</v>
      </c>
      <c r="AA95" t="n">
        <v>240.9179962383063</v>
      </c>
      <c r="AB95" t="n">
        <v>329.634631004965</v>
      </c>
      <c r="AC95" t="n">
        <v>298.1747644670594</v>
      </c>
      <c r="AD95" t="n">
        <v>240917.9962383063</v>
      </c>
      <c r="AE95" t="n">
        <v>329634.631004965</v>
      </c>
      <c r="AF95" t="n">
        <v>4.979510407898173e-06</v>
      </c>
      <c r="AG95" t="n">
        <v>5.81886574074074</v>
      </c>
      <c r="AH95" t="n">
        <v>298174.7644670595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4.9689</v>
      </c>
      <c r="E96" t="n">
        <v>20.12</v>
      </c>
      <c r="F96" t="n">
        <v>17.46</v>
      </c>
      <c r="G96" t="n">
        <v>149.62</v>
      </c>
      <c r="H96" t="n">
        <v>2.04</v>
      </c>
      <c r="I96" t="n">
        <v>7</v>
      </c>
      <c r="J96" t="n">
        <v>213.08</v>
      </c>
      <c r="K96" t="n">
        <v>52.44</v>
      </c>
      <c r="L96" t="n">
        <v>24.5</v>
      </c>
      <c r="M96" t="n">
        <v>5</v>
      </c>
      <c r="N96" t="n">
        <v>46.13</v>
      </c>
      <c r="O96" t="n">
        <v>26513.39</v>
      </c>
      <c r="P96" t="n">
        <v>189.11</v>
      </c>
      <c r="Q96" t="n">
        <v>444.55</v>
      </c>
      <c r="R96" t="n">
        <v>66.5</v>
      </c>
      <c r="S96" t="n">
        <v>48.21</v>
      </c>
      <c r="T96" t="n">
        <v>3219.47</v>
      </c>
      <c r="U96" t="n">
        <v>0.72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240.5662114990932</v>
      </c>
      <c r="AB96" t="n">
        <v>329.1533036051266</v>
      </c>
      <c r="AC96" t="n">
        <v>297.7393742787143</v>
      </c>
      <c r="AD96" t="n">
        <v>240566.2114990932</v>
      </c>
      <c r="AE96" t="n">
        <v>329153.3036051266</v>
      </c>
      <c r="AF96" t="n">
        <v>4.976806111876505e-06</v>
      </c>
      <c r="AG96" t="n">
        <v>5.82175925925926</v>
      </c>
      <c r="AH96" t="n">
        <v>297739.3742787142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4.9733</v>
      </c>
      <c r="E97" t="n">
        <v>20.11</v>
      </c>
      <c r="F97" t="n">
        <v>17.44</v>
      </c>
      <c r="G97" t="n">
        <v>149.47</v>
      </c>
      <c r="H97" t="n">
        <v>2.06</v>
      </c>
      <c r="I97" t="n">
        <v>7</v>
      </c>
      <c r="J97" t="n">
        <v>213.48</v>
      </c>
      <c r="K97" t="n">
        <v>52.44</v>
      </c>
      <c r="L97" t="n">
        <v>24.75</v>
      </c>
      <c r="M97" t="n">
        <v>4</v>
      </c>
      <c r="N97" t="n">
        <v>46.29</v>
      </c>
      <c r="O97" t="n">
        <v>26563.39</v>
      </c>
      <c r="P97" t="n">
        <v>188.48</v>
      </c>
      <c r="Q97" t="n">
        <v>444.55</v>
      </c>
      <c r="R97" t="n">
        <v>65.77</v>
      </c>
      <c r="S97" t="n">
        <v>48.21</v>
      </c>
      <c r="T97" t="n">
        <v>2857.17</v>
      </c>
      <c r="U97" t="n">
        <v>0.73</v>
      </c>
      <c r="V97" t="n">
        <v>0.78</v>
      </c>
      <c r="W97" t="n">
        <v>0.18</v>
      </c>
      <c r="X97" t="n">
        <v>0.16</v>
      </c>
      <c r="Y97" t="n">
        <v>1</v>
      </c>
      <c r="Z97" t="n">
        <v>10</v>
      </c>
      <c r="AA97" t="n">
        <v>240.0999361209446</v>
      </c>
      <c r="AB97" t="n">
        <v>328.5153250621261</v>
      </c>
      <c r="AC97" t="n">
        <v>297.162283512449</v>
      </c>
      <c r="AD97" t="n">
        <v>240099.9361209446</v>
      </c>
      <c r="AE97" t="n">
        <v>328515.3250621261</v>
      </c>
      <c r="AF97" t="n">
        <v>4.981213112800705e-06</v>
      </c>
      <c r="AG97" t="n">
        <v>5.81886574074074</v>
      </c>
      <c r="AH97" t="n">
        <v>297162.283512449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4.9699</v>
      </c>
      <c r="E98" t="n">
        <v>20.12</v>
      </c>
      <c r="F98" t="n">
        <v>17.45</v>
      </c>
      <c r="G98" t="n">
        <v>149.59</v>
      </c>
      <c r="H98" t="n">
        <v>2.08</v>
      </c>
      <c r="I98" t="n">
        <v>7</v>
      </c>
      <c r="J98" t="n">
        <v>213.89</v>
      </c>
      <c r="K98" t="n">
        <v>52.44</v>
      </c>
      <c r="L98" t="n">
        <v>25</v>
      </c>
      <c r="M98" t="n">
        <v>5</v>
      </c>
      <c r="N98" t="n">
        <v>46.44</v>
      </c>
      <c r="O98" t="n">
        <v>26613.43</v>
      </c>
      <c r="P98" t="n">
        <v>188.07</v>
      </c>
      <c r="Q98" t="n">
        <v>444.55</v>
      </c>
      <c r="R98" t="n">
        <v>66.31999999999999</v>
      </c>
      <c r="S98" t="n">
        <v>48.21</v>
      </c>
      <c r="T98" t="n">
        <v>3130.7</v>
      </c>
      <c r="U98" t="n">
        <v>0.73</v>
      </c>
      <c r="V98" t="n">
        <v>0.78</v>
      </c>
      <c r="W98" t="n">
        <v>0.17</v>
      </c>
      <c r="X98" t="n">
        <v>0.17</v>
      </c>
      <c r="Y98" t="n">
        <v>1</v>
      </c>
      <c r="Z98" t="n">
        <v>10</v>
      </c>
      <c r="AA98" t="n">
        <v>240.0116470616941</v>
      </c>
      <c r="AB98" t="n">
        <v>328.3945240762212</v>
      </c>
      <c r="AC98" t="n">
        <v>297.0530116030936</v>
      </c>
      <c r="AD98" t="n">
        <v>240011.6470616941</v>
      </c>
      <c r="AE98" t="n">
        <v>328394.5240762212</v>
      </c>
      <c r="AF98" t="n">
        <v>4.977807702995642e-06</v>
      </c>
      <c r="AG98" t="n">
        <v>5.82175925925926</v>
      </c>
      <c r="AH98" t="n">
        <v>297053.0116030936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4.965</v>
      </c>
      <c r="E99" t="n">
        <v>20.14</v>
      </c>
      <c r="F99" t="n">
        <v>17.47</v>
      </c>
      <c r="G99" t="n">
        <v>149.75</v>
      </c>
      <c r="H99" t="n">
        <v>2.09</v>
      </c>
      <c r="I99" t="n">
        <v>7</v>
      </c>
      <c r="J99" t="n">
        <v>214.29</v>
      </c>
      <c r="K99" t="n">
        <v>52.44</v>
      </c>
      <c r="L99" t="n">
        <v>25.25</v>
      </c>
      <c r="M99" t="n">
        <v>4</v>
      </c>
      <c r="N99" t="n">
        <v>46.6</v>
      </c>
      <c r="O99" t="n">
        <v>26663.54</v>
      </c>
      <c r="P99" t="n">
        <v>188.54</v>
      </c>
      <c r="Q99" t="n">
        <v>444.55</v>
      </c>
      <c r="R99" t="n">
        <v>66.93000000000001</v>
      </c>
      <c r="S99" t="n">
        <v>48.21</v>
      </c>
      <c r="T99" t="n">
        <v>3432.59</v>
      </c>
      <c r="U99" t="n">
        <v>0.72</v>
      </c>
      <c r="V99" t="n">
        <v>0.78</v>
      </c>
      <c r="W99" t="n">
        <v>0.18</v>
      </c>
      <c r="X99" t="n">
        <v>0.19</v>
      </c>
      <c r="Y99" t="n">
        <v>1</v>
      </c>
      <c r="Z99" t="n">
        <v>10</v>
      </c>
      <c r="AA99" t="n">
        <v>240.4133755661701</v>
      </c>
      <c r="AB99" t="n">
        <v>328.9441867390558</v>
      </c>
      <c r="AC99" t="n">
        <v>297.5502152328438</v>
      </c>
      <c r="AD99" t="n">
        <v>240413.3755661701</v>
      </c>
      <c r="AE99" t="n">
        <v>328944.1867390558</v>
      </c>
      <c r="AF99" t="n">
        <v>4.972899906511874e-06</v>
      </c>
      <c r="AG99" t="n">
        <v>5.827546296296297</v>
      </c>
      <c r="AH99" t="n">
        <v>297550.2152328438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4.9705</v>
      </c>
      <c r="E100" t="n">
        <v>20.12</v>
      </c>
      <c r="F100" t="n">
        <v>17.45</v>
      </c>
      <c r="G100" t="n">
        <v>149.57</v>
      </c>
      <c r="H100" t="n">
        <v>2.11</v>
      </c>
      <c r="I100" t="n">
        <v>7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188.12</v>
      </c>
      <c r="Q100" t="n">
        <v>444.55</v>
      </c>
      <c r="R100" t="n">
        <v>66.13</v>
      </c>
      <c r="S100" t="n">
        <v>48.21</v>
      </c>
      <c r="T100" t="n">
        <v>3037.33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240.0202655556276</v>
      </c>
      <c r="AB100" t="n">
        <v>328.4063162798421</v>
      </c>
      <c r="AC100" t="n">
        <v>297.0636783753514</v>
      </c>
      <c r="AD100" t="n">
        <v>240020.2655556276</v>
      </c>
      <c r="AE100" t="n">
        <v>328406.3162798421</v>
      </c>
      <c r="AF100" t="n">
        <v>4.978408657667124e-06</v>
      </c>
      <c r="AG100" t="n">
        <v>5.82175925925926</v>
      </c>
      <c r="AH100" t="n">
        <v>297063.6783753514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4.9693</v>
      </c>
      <c r="E101" t="n">
        <v>20.12</v>
      </c>
      <c r="F101" t="n">
        <v>17.45</v>
      </c>
      <c r="G101" t="n">
        <v>149.61</v>
      </c>
      <c r="H101" t="n">
        <v>2.13</v>
      </c>
      <c r="I101" t="n">
        <v>7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187.95</v>
      </c>
      <c r="Q101" t="n">
        <v>444.56</v>
      </c>
      <c r="R101" t="n">
        <v>66.3</v>
      </c>
      <c r="S101" t="n">
        <v>48.21</v>
      </c>
      <c r="T101" t="n">
        <v>3121.71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239.9689562195764</v>
      </c>
      <c r="AB101" t="n">
        <v>328.3361125826488</v>
      </c>
      <c r="AC101" t="n">
        <v>297.0001748204867</v>
      </c>
      <c r="AD101" t="n">
        <v>239968.9562195764</v>
      </c>
      <c r="AE101" t="n">
        <v>328336.1125826488</v>
      </c>
      <c r="AF101" t="n">
        <v>4.977206748324159e-06</v>
      </c>
      <c r="AG101" t="n">
        <v>5.82175925925926</v>
      </c>
      <c r="AH101" t="n">
        <v>297000.1748204867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4.9716</v>
      </c>
      <c r="E102" t="n">
        <v>20.11</v>
      </c>
      <c r="F102" t="n">
        <v>17.44</v>
      </c>
      <c r="G102" t="n">
        <v>149.53</v>
      </c>
      <c r="H102" t="n">
        <v>2.14</v>
      </c>
      <c r="I102" t="n">
        <v>7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188.04</v>
      </c>
      <c r="Q102" t="n">
        <v>444.56</v>
      </c>
      <c r="R102" t="n">
        <v>65.95</v>
      </c>
      <c r="S102" t="n">
        <v>48.21</v>
      </c>
      <c r="T102" t="n">
        <v>2947.04</v>
      </c>
      <c r="U102" t="n">
        <v>0.73</v>
      </c>
      <c r="V102" t="n">
        <v>0.78</v>
      </c>
      <c r="W102" t="n">
        <v>0.18</v>
      </c>
      <c r="X102" t="n">
        <v>0.17</v>
      </c>
      <c r="Y102" t="n">
        <v>1</v>
      </c>
      <c r="Z102" t="n">
        <v>10</v>
      </c>
      <c r="AA102" t="n">
        <v>239.9304155899189</v>
      </c>
      <c r="AB102" t="n">
        <v>328.2833795928589</v>
      </c>
      <c r="AC102" t="n">
        <v>296.952474593231</v>
      </c>
      <c r="AD102" t="n">
        <v>239930.4155899189</v>
      </c>
      <c r="AE102" t="n">
        <v>328283.3795928588</v>
      </c>
      <c r="AF102" t="n">
        <v>4.979510407898173e-06</v>
      </c>
      <c r="AG102" t="n">
        <v>5.81886574074074</v>
      </c>
      <c r="AH102" t="n">
        <v>296952.474593231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4.9732</v>
      </c>
      <c r="E103" t="n">
        <v>20.11</v>
      </c>
      <c r="F103" t="n">
        <v>17.44</v>
      </c>
      <c r="G103" t="n">
        <v>149.47</v>
      </c>
      <c r="H103" t="n">
        <v>2.16</v>
      </c>
      <c r="I103" t="n">
        <v>7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187.62</v>
      </c>
      <c r="Q103" t="n">
        <v>444.59</v>
      </c>
      <c r="R103" t="n">
        <v>65.73</v>
      </c>
      <c r="S103" t="n">
        <v>48.21</v>
      </c>
      <c r="T103" t="n">
        <v>2836.25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239.6843057482038</v>
      </c>
      <c r="AB103" t="n">
        <v>327.9466412498244</v>
      </c>
      <c r="AC103" t="n">
        <v>296.6478740850405</v>
      </c>
      <c r="AD103" t="n">
        <v>239684.3057482038</v>
      </c>
      <c r="AE103" t="n">
        <v>327946.6412498244</v>
      </c>
      <c r="AF103" t="n">
        <v>4.981112953688791e-06</v>
      </c>
      <c r="AG103" t="n">
        <v>5.81886574074074</v>
      </c>
      <c r="AH103" t="n">
        <v>296647.8740850405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4.9703</v>
      </c>
      <c r="E104" t="n">
        <v>20.12</v>
      </c>
      <c r="F104" t="n">
        <v>17.45</v>
      </c>
      <c r="G104" t="n">
        <v>149.57</v>
      </c>
      <c r="H104" t="n">
        <v>2.18</v>
      </c>
      <c r="I104" t="n">
        <v>7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187.13</v>
      </c>
      <c r="Q104" t="n">
        <v>444.55</v>
      </c>
      <c r="R104" t="n">
        <v>66.14</v>
      </c>
      <c r="S104" t="n">
        <v>48.21</v>
      </c>
      <c r="T104" t="n">
        <v>3040.42</v>
      </c>
      <c r="U104" t="n">
        <v>0.73</v>
      </c>
      <c r="V104" t="n">
        <v>0.78</v>
      </c>
      <c r="W104" t="n">
        <v>0.18</v>
      </c>
      <c r="X104" t="n">
        <v>0.17</v>
      </c>
      <c r="Y104" t="n">
        <v>1</v>
      </c>
      <c r="Z104" t="n">
        <v>10</v>
      </c>
      <c r="AA104" t="n">
        <v>239.5437493192645</v>
      </c>
      <c r="AB104" t="n">
        <v>327.7543257428379</v>
      </c>
      <c r="AC104" t="n">
        <v>296.4739129001242</v>
      </c>
      <c r="AD104" t="n">
        <v>239543.7493192645</v>
      </c>
      <c r="AE104" t="n">
        <v>327754.3257428379</v>
      </c>
      <c r="AF104" t="n">
        <v>4.978208339443296e-06</v>
      </c>
      <c r="AG104" t="n">
        <v>5.82175925925926</v>
      </c>
      <c r="AH104" t="n">
        <v>296473.9129001242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4.9685</v>
      </c>
      <c r="E105" t="n">
        <v>20.13</v>
      </c>
      <c r="F105" t="n">
        <v>17.46</v>
      </c>
      <c r="G105" t="n">
        <v>149.63</v>
      </c>
      <c r="H105" t="n">
        <v>2.19</v>
      </c>
      <c r="I105" t="n">
        <v>7</v>
      </c>
      <c r="J105" t="n">
        <v>216.74</v>
      </c>
      <c r="K105" t="n">
        <v>52.44</v>
      </c>
      <c r="L105" t="n">
        <v>26.75</v>
      </c>
      <c r="M105" t="n">
        <v>2</v>
      </c>
      <c r="N105" t="n">
        <v>47.55</v>
      </c>
      <c r="O105" t="n">
        <v>26965.29</v>
      </c>
      <c r="P105" t="n">
        <v>186.38</v>
      </c>
      <c r="Q105" t="n">
        <v>444.56</v>
      </c>
      <c r="R105" t="n">
        <v>66.31</v>
      </c>
      <c r="S105" t="n">
        <v>48.21</v>
      </c>
      <c r="T105" t="n">
        <v>3124.74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239.2477803609631</v>
      </c>
      <c r="AB105" t="n">
        <v>327.349367956861</v>
      </c>
      <c r="AC105" t="n">
        <v>296.1076037168791</v>
      </c>
      <c r="AD105" t="n">
        <v>239247.7803609631</v>
      </c>
      <c r="AE105" t="n">
        <v>327349.367956861</v>
      </c>
      <c r="AF105" t="n">
        <v>4.976405475428851e-06</v>
      </c>
      <c r="AG105" t="n">
        <v>5.824652777777778</v>
      </c>
      <c r="AH105" t="n">
        <v>296107.603716879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4.9756</v>
      </c>
      <c r="E106" t="n">
        <v>20.1</v>
      </c>
      <c r="F106" t="n">
        <v>17.43</v>
      </c>
      <c r="G106" t="n">
        <v>149.39</v>
      </c>
      <c r="H106" t="n">
        <v>2.21</v>
      </c>
      <c r="I106" t="n">
        <v>7</v>
      </c>
      <c r="J106" t="n">
        <v>217.15</v>
      </c>
      <c r="K106" t="n">
        <v>52.44</v>
      </c>
      <c r="L106" t="n">
        <v>27</v>
      </c>
      <c r="M106" t="n">
        <v>2</v>
      </c>
      <c r="N106" t="n">
        <v>47.71</v>
      </c>
      <c r="O106" t="n">
        <v>27015.77</v>
      </c>
      <c r="P106" t="n">
        <v>185.46</v>
      </c>
      <c r="Q106" t="n">
        <v>444.55</v>
      </c>
      <c r="R106" t="n">
        <v>65.34</v>
      </c>
      <c r="S106" t="n">
        <v>48.21</v>
      </c>
      <c r="T106" t="n">
        <v>2642.09</v>
      </c>
      <c r="U106" t="n">
        <v>0.74</v>
      </c>
      <c r="V106" t="n">
        <v>0.78</v>
      </c>
      <c r="W106" t="n">
        <v>0.18</v>
      </c>
      <c r="X106" t="n">
        <v>0.15</v>
      </c>
      <c r="Y106" t="n">
        <v>1</v>
      </c>
      <c r="Z106" t="n">
        <v>10</v>
      </c>
      <c r="AA106" t="n">
        <v>238.5495892458258</v>
      </c>
      <c r="AB106" t="n">
        <v>326.3940720711127</v>
      </c>
      <c r="AC106" t="n">
        <v>295.2434799297</v>
      </c>
      <c r="AD106" t="n">
        <v>238549.5892458258</v>
      </c>
      <c r="AE106" t="n">
        <v>326394.0720711127</v>
      </c>
      <c r="AF106" t="n">
        <v>4.983516772374719e-06</v>
      </c>
      <c r="AG106" t="n">
        <v>5.815972222222222</v>
      </c>
      <c r="AH106" t="n">
        <v>295243.4799297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4.9942</v>
      </c>
      <c r="E107" t="n">
        <v>20.02</v>
      </c>
      <c r="F107" t="n">
        <v>17.39</v>
      </c>
      <c r="G107" t="n">
        <v>173.89</v>
      </c>
      <c r="H107" t="n">
        <v>2.23</v>
      </c>
      <c r="I107" t="n">
        <v>6</v>
      </c>
      <c r="J107" t="n">
        <v>217.56</v>
      </c>
      <c r="K107" t="n">
        <v>52.44</v>
      </c>
      <c r="L107" t="n">
        <v>27.25</v>
      </c>
      <c r="M107" t="n">
        <v>1</v>
      </c>
      <c r="N107" t="n">
        <v>47.87</v>
      </c>
      <c r="O107" t="n">
        <v>27066.31</v>
      </c>
      <c r="P107" t="n">
        <v>185.09</v>
      </c>
      <c r="Q107" t="n">
        <v>444.59</v>
      </c>
      <c r="R107" t="n">
        <v>64.02</v>
      </c>
      <c r="S107" t="n">
        <v>48.21</v>
      </c>
      <c r="T107" t="n">
        <v>1982.89</v>
      </c>
      <c r="U107" t="n">
        <v>0.75</v>
      </c>
      <c r="V107" t="n">
        <v>0.78</v>
      </c>
      <c r="W107" t="n">
        <v>0.18</v>
      </c>
      <c r="X107" t="n">
        <v>0.11</v>
      </c>
      <c r="Y107" t="n">
        <v>1</v>
      </c>
      <c r="Z107" t="n">
        <v>10</v>
      </c>
      <c r="AA107" t="n">
        <v>237.8029788373894</v>
      </c>
      <c r="AB107" t="n">
        <v>325.3725267721641</v>
      </c>
      <c r="AC107" t="n">
        <v>294.3194294803347</v>
      </c>
      <c r="AD107" t="n">
        <v>237802.9788373894</v>
      </c>
      <c r="AE107" t="n">
        <v>325372.526772164</v>
      </c>
      <c r="AF107" t="n">
        <v>5.002146367190655e-06</v>
      </c>
      <c r="AG107" t="n">
        <v>5.792824074074074</v>
      </c>
      <c r="AH107" t="n">
        <v>294319.4294803347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4.9935</v>
      </c>
      <c r="E108" t="n">
        <v>20.03</v>
      </c>
      <c r="F108" t="n">
        <v>17.39</v>
      </c>
      <c r="G108" t="n">
        <v>173.92</v>
      </c>
      <c r="H108" t="n">
        <v>2.24</v>
      </c>
      <c r="I108" t="n">
        <v>6</v>
      </c>
      <c r="J108" t="n">
        <v>217.97</v>
      </c>
      <c r="K108" t="n">
        <v>52.44</v>
      </c>
      <c r="L108" t="n">
        <v>27.5</v>
      </c>
      <c r="M108" t="n">
        <v>1</v>
      </c>
      <c r="N108" t="n">
        <v>48.03</v>
      </c>
      <c r="O108" t="n">
        <v>27116.91</v>
      </c>
      <c r="P108" t="n">
        <v>185.45</v>
      </c>
      <c r="Q108" t="n">
        <v>444.55</v>
      </c>
      <c r="R108" t="n">
        <v>64.18000000000001</v>
      </c>
      <c r="S108" t="n">
        <v>48.21</v>
      </c>
      <c r="T108" t="n">
        <v>2065.96</v>
      </c>
      <c r="U108" t="n">
        <v>0.75</v>
      </c>
      <c r="V108" t="n">
        <v>0.78</v>
      </c>
      <c r="W108" t="n">
        <v>0.18</v>
      </c>
      <c r="X108" t="n">
        <v>0.12</v>
      </c>
      <c r="Y108" t="n">
        <v>1</v>
      </c>
      <c r="Z108" t="n">
        <v>10</v>
      </c>
      <c r="AA108" t="n">
        <v>237.9952842723635</v>
      </c>
      <c r="AB108" t="n">
        <v>325.6356475522123</v>
      </c>
      <c r="AC108" t="n">
        <v>294.5574383824277</v>
      </c>
      <c r="AD108" t="n">
        <v>237995.2842723635</v>
      </c>
      <c r="AE108" t="n">
        <v>325635.6475522123</v>
      </c>
      <c r="AF108" t="n">
        <v>5.001445253407259e-06</v>
      </c>
      <c r="AG108" t="n">
        <v>5.795717592592593</v>
      </c>
      <c r="AH108" t="n">
        <v>294557.4383824277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4.9915</v>
      </c>
      <c r="E109" t="n">
        <v>20.03</v>
      </c>
      <c r="F109" t="n">
        <v>17.4</v>
      </c>
      <c r="G109" t="n">
        <v>174</v>
      </c>
      <c r="H109" t="n">
        <v>2.26</v>
      </c>
      <c r="I109" t="n">
        <v>6</v>
      </c>
      <c r="J109" t="n">
        <v>218.38</v>
      </c>
      <c r="K109" t="n">
        <v>52.44</v>
      </c>
      <c r="L109" t="n">
        <v>27.75</v>
      </c>
      <c r="M109" t="n">
        <v>1</v>
      </c>
      <c r="N109" t="n">
        <v>48.19</v>
      </c>
      <c r="O109" t="n">
        <v>27167.55</v>
      </c>
      <c r="P109" t="n">
        <v>185.7</v>
      </c>
      <c r="Q109" t="n">
        <v>444.57</v>
      </c>
      <c r="R109" t="n">
        <v>64.45999999999999</v>
      </c>
      <c r="S109" t="n">
        <v>48.21</v>
      </c>
      <c r="T109" t="n">
        <v>2205.97</v>
      </c>
      <c r="U109" t="n">
        <v>0.75</v>
      </c>
      <c r="V109" t="n">
        <v>0.78</v>
      </c>
      <c r="W109" t="n">
        <v>0.18</v>
      </c>
      <c r="X109" t="n">
        <v>0.12</v>
      </c>
      <c r="Y109" t="n">
        <v>1</v>
      </c>
      <c r="Z109" t="n">
        <v>10</v>
      </c>
      <c r="AA109" t="n">
        <v>238.189808437281</v>
      </c>
      <c r="AB109" t="n">
        <v>325.9018040964528</v>
      </c>
      <c r="AC109" t="n">
        <v>294.7981933196391</v>
      </c>
      <c r="AD109" t="n">
        <v>238189.808437281</v>
      </c>
      <c r="AE109" t="n">
        <v>325901.8040964528</v>
      </c>
      <c r="AF109" t="n">
        <v>4.999442071168986e-06</v>
      </c>
      <c r="AG109" t="n">
        <v>5.795717592592593</v>
      </c>
      <c r="AH109" t="n">
        <v>294798.1933196391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4.9894</v>
      </c>
      <c r="E110" t="n">
        <v>20.04</v>
      </c>
      <c r="F110" t="n">
        <v>17.41</v>
      </c>
      <c r="G110" t="n">
        <v>174.09</v>
      </c>
      <c r="H110" t="n">
        <v>2.27</v>
      </c>
      <c r="I110" t="n">
        <v>6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186.16</v>
      </c>
      <c r="Q110" t="n">
        <v>444.55</v>
      </c>
      <c r="R110" t="n">
        <v>64.73</v>
      </c>
      <c r="S110" t="n">
        <v>48.21</v>
      </c>
      <c r="T110" t="n">
        <v>2340.18</v>
      </c>
      <c r="U110" t="n">
        <v>0.74</v>
      </c>
      <c r="V110" t="n">
        <v>0.78</v>
      </c>
      <c r="W110" t="n">
        <v>0.18</v>
      </c>
      <c r="X110" t="n">
        <v>0.13</v>
      </c>
      <c r="Y110" t="n">
        <v>1</v>
      </c>
      <c r="Z110" t="n">
        <v>10</v>
      </c>
      <c r="AA110" t="n">
        <v>238.4888636472568</v>
      </c>
      <c r="AB110" t="n">
        <v>326.3109846281263</v>
      </c>
      <c r="AC110" t="n">
        <v>295.1683222356582</v>
      </c>
      <c r="AD110" t="n">
        <v>238488.8636472568</v>
      </c>
      <c r="AE110" t="n">
        <v>326310.9846281263</v>
      </c>
      <c r="AF110" t="n">
        <v>4.997338729818799e-06</v>
      </c>
      <c r="AG110" t="n">
        <v>5.798611111111111</v>
      </c>
      <c r="AH110" t="n">
        <v>295168.3222356582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4.9889</v>
      </c>
      <c r="E111" t="n">
        <v>20.04</v>
      </c>
      <c r="F111" t="n">
        <v>17.41</v>
      </c>
      <c r="G111" t="n">
        <v>174.11</v>
      </c>
      <c r="H111" t="n">
        <v>2.29</v>
      </c>
      <c r="I111" t="n">
        <v>6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186.43</v>
      </c>
      <c r="Q111" t="n">
        <v>444.55</v>
      </c>
      <c r="R111" t="n">
        <v>64.8</v>
      </c>
      <c r="S111" t="n">
        <v>48.21</v>
      </c>
      <c r="T111" t="n">
        <v>2372.51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238.6326532856033</v>
      </c>
      <c r="AB111" t="n">
        <v>326.5077239548629</v>
      </c>
      <c r="AC111" t="n">
        <v>295.3462850371765</v>
      </c>
      <c r="AD111" t="n">
        <v>238632.6532856033</v>
      </c>
      <c r="AE111" t="n">
        <v>326507.7239548629</v>
      </c>
      <c r="AF111" t="n">
        <v>4.996837934259232e-06</v>
      </c>
      <c r="AG111" t="n">
        <v>5.798611111111111</v>
      </c>
      <c r="AH111" t="n">
        <v>295346.2850371765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4.9887</v>
      </c>
      <c r="E112" t="n">
        <v>20.05</v>
      </c>
      <c r="F112" t="n">
        <v>17.41</v>
      </c>
      <c r="G112" t="n">
        <v>174.11</v>
      </c>
      <c r="H112" t="n">
        <v>2.31</v>
      </c>
      <c r="I112" t="n">
        <v>6</v>
      </c>
      <c r="J112" t="n">
        <v>219.61</v>
      </c>
      <c r="K112" t="n">
        <v>52.44</v>
      </c>
      <c r="L112" t="n">
        <v>28.5</v>
      </c>
      <c r="M112" t="n">
        <v>0</v>
      </c>
      <c r="N112" t="n">
        <v>48.67</v>
      </c>
      <c r="O112" t="n">
        <v>27319.84</v>
      </c>
      <c r="P112" t="n">
        <v>186.78</v>
      </c>
      <c r="Q112" t="n">
        <v>444.55</v>
      </c>
      <c r="R112" t="n">
        <v>64.8</v>
      </c>
      <c r="S112" t="n">
        <v>48.21</v>
      </c>
      <c r="T112" t="n">
        <v>2375.39</v>
      </c>
      <c r="U112" t="n">
        <v>0.74</v>
      </c>
      <c r="V112" t="n">
        <v>0.78</v>
      </c>
      <c r="W112" t="n">
        <v>0.18</v>
      </c>
      <c r="X112" t="n">
        <v>0.13</v>
      </c>
      <c r="Y112" t="n">
        <v>1</v>
      </c>
      <c r="Z112" t="n">
        <v>10</v>
      </c>
      <c r="AA112" t="n">
        <v>238.8075049474802</v>
      </c>
      <c r="AB112" t="n">
        <v>326.7469637125538</v>
      </c>
      <c r="AC112" t="n">
        <v>295.5626920881686</v>
      </c>
      <c r="AD112" t="n">
        <v>238807.5049474802</v>
      </c>
      <c r="AE112" t="n">
        <v>326746.9637125538</v>
      </c>
      <c r="AF112" t="n">
        <v>4.996637616035405e-06</v>
      </c>
      <c r="AG112" t="n">
        <v>5.80150462962963</v>
      </c>
      <c r="AH112" t="n">
        <v>295562.6920881686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25.41</v>
      </c>
      <c r="G2" t="n">
        <v>5.61</v>
      </c>
      <c r="H2" t="n">
        <v>0.08</v>
      </c>
      <c r="I2" t="n">
        <v>272</v>
      </c>
      <c r="J2" t="n">
        <v>213.37</v>
      </c>
      <c r="K2" t="n">
        <v>56.13</v>
      </c>
      <c r="L2" t="n">
        <v>1</v>
      </c>
      <c r="M2" t="n">
        <v>270</v>
      </c>
      <c r="N2" t="n">
        <v>46.25</v>
      </c>
      <c r="O2" t="n">
        <v>26550.29</v>
      </c>
      <c r="P2" t="n">
        <v>374.38</v>
      </c>
      <c r="Q2" t="n">
        <v>444.73</v>
      </c>
      <c r="R2" t="n">
        <v>326.71</v>
      </c>
      <c r="S2" t="n">
        <v>48.21</v>
      </c>
      <c r="T2" t="n">
        <v>131998.06</v>
      </c>
      <c r="U2" t="n">
        <v>0.15</v>
      </c>
      <c r="V2" t="n">
        <v>0.54</v>
      </c>
      <c r="W2" t="n">
        <v>0.6</v>
      </c>
      <c r="X2" t="n">
        <v>8.130000000000001</v>
      </c>
      <c r="Y2" t="n">
        <v>1</v>
      </c>
      <c r="Z2" t="n">
        <v>10</v>
      </c>
      <c r="AA2" t="n">
        <v>702.888029511687</v>
      </c>
      <c r="AB2" t="n">
        <v>961.7224112092313</v>
      </c>
      <c r="AC2" t="n">
        <v>869.936974069303</v>
      </c>
      <c r="AD2" t="n">
        <v>702888.029511687</v>
      </c>
      <c r="AE2" t="n">
        <v>961722.4112092312</v>
      </c>
      <c r="AF2" t="n">
        <v>2.392350180067015e-06</v>
      </c>
      <c r="AG2" t="n">
        <v>11.43229166666667</v>
      </c>
      <c r="AH2" t="n">
        <v>869936.974069303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2.9434</v>
      </c>
      <c r="E3" t="n">
        <v>33.97</v>
      </c>
      <c r="F3" t="n">
        <v>23.04</v>
      </c>
      <c r="G3" t="n">
        <v>7.02</v>
      </c>
      <c r="H3" t="n">
        <v>0.1</v>
      </c>
      <c r="I3" t="n">
        <v>197</v>
      </c>
      <c r="J3" t="n">
        <v>213.78</v>
      </c>
      <c r="K3" t="n">
        <v>56.13</v>
      </c>
      <c r="L3" t="n">
        <v>1.25</v>
      </c>
      <c r="M3" t="n">
        <v>195</v>
      </c>
      <c r="N3" t="n">
        <v>46.4</v>
      </c>
      <c r="O3" t="n">
        <v>26600.32</v>
      </c>
      <c r="P3" t="n">
        <v>339.01</v>
      </c>
      <c r="Q3" t="n">
        <v>444.7</v>
      </c>
      <c r="R3" t="n">
        <v>249.08</v>
      </c>
      <c r="S3" t="n">
        <v>48.21</v>
      </c>
      <c r="T3" t="n">
        <v>93558.38</v>
      </c>
      <c r="U3" t="n">
        <v>0.19</v>
      </c>
      <c r="V3" t="n">
        <v>0.59</v>
      </c>
      <c r="W3" t="n">
        <v>0.48</v>
      </c>
      <c r="X3" t="n">
        <v>5.76</v>
      </c>
      <c r="Y3" t="n">
        <v>1</v>
      </c>
      <c r="Z3" t="n">
        <v>10</v>
      </c>
      <c r="AA3" t="n">
        <v>560.1530934386043</v>
      </c>
      <c r="AB3" t="n">
        <v>766.4261746530815</v>
      </c>
      <c r="AC3" t="n">
        <v>693.2795362300828</v>
      </c>
      <c r="AD3" t="n">
        <v>560153.0934386043</v>
      </c>
      <c r="AE3" t="n">
        <v>766426.1746530815</v>
      </c>
      <c r="AF3" t="n">
        <v>2.782048721903225e-06</v>
      </c>
      <c r="AG3" t="n">
        <v>9.829282407407407</v>
      </c>
      <c r="AH3" t="n">
        <v>693279.5362300829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3.2318</v>
      </c>
      <c r="E4" t="n">
        <v>30.94</v>
      </c>
      <c r="F4" t="n">
        <v>21.79</v>
      </c>
      <c r="G4" t="n">
        <v>8.43</v>
      </c>
      <c r="H4" t="n">
        <v>0.12</v>
      </c>
      <c r="I4" t="n">
        <v>155</v>
      </c>
      <c r="J4" t="n">
        <v>214.19</v>
      </c>
      <c r="K4" t="n">
        <v>56.13</v>
      </c>
      <c r="L4" t="n">
        <v>1.5</v>
      </c>
      <c r="M4" t="n">
        <v>153</v>
      </c>
      <c r="N4" t="n">
        <v>46.56</v>
      </c>
      <c r="O4" t="n">
        <v>26650.41</v>
      </c>
      <c r="P4" t="n">
        <v>320</v>
      </c>
      <c r="Q4" t="n">
        <v>444.72</v>
      </c>
      <c r="R4" t="n">
        <v>208.21</v>
      </c>
      <c r="S4" t="n">
        <v>48.21</v>
      </c>
      <c r="T4" t="n">
        <v>73337.41</v>
      </c>
      <c r="U4" t="n">
        <v>0.23</v>
      </c>
      <c r="V4" t="n">
        <v>0.63</v>
      </c>
      <c r="W4" t="n">
        <v>0.4</v>
      </c>
      <c r="X4" t="n">
        <v>4.5</v>
      </c>
      <c r="Y4" t="n">
        <v>1</v>
      </c>
      <c r="Z4" t="n">
        <v>10</v>
      </c>
      <c r="AA4" t="n">
        <v>495.5564906006386</v>
      </c>
      <c r="AB4" t="n">
        <v>678.0422528491887</v>
      </c>
      <c r="AC4" t="n">
        <v>613.33085187554</v>
      </c>
      <c r="AD4" t="n">
        <v>495556.4906006386</v>
      </c>
      <c r="AE4" t="n">
        <v>678042.2528491886</v>
      </c>
      <c r="AF4" t="n">
        <v>3.054639212966924e-06</v>
      </c>
      <c r="AG4" t="n">
        <v>8.952546296296296</v>
      </c>
      <c r="AH4" t="n">
        <v>613330.85187554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3.4497</v>
      </c>
      <c r="E5" t="n">
        <v>28.99</v>
      </c>
      <c r="F5" t="n">
        <v>20.97</v>
      </c>
      <c r="G5" t="n">
        <v>9.83</v>
      </c>
      <c r="H5" t="n">
        <v>0.14</v>
      </c>
      <c r="I5" t="n">
        <v>128</v>
      </c>
      <c r="J5" t="n">
        <v>214.59</v>
      </c>
      <c r="K5" t="n">
        <v>56.13</v>
      </c>
      <c r="L5" t="n">
        <v>1.75</v>
      </c>
      <c r="M5" t="n">
        <v>126</v>
      </c>
      <c r="N5" t="n">
        <v>46.72</v>
      </c>
      <c r="O5" t="n">
        <v>26700.55</v>
      </c>
      <c r="P5" t="n">
        <v>307.69</v>
      </c>
      <c r="Q5" t="n">
        <v>444.6</v>
      </c>
      <c r="R5" t="n">
        <v>181.18</v>
      </c>
      <c r="S5" t="n">
        <v>48.21</v>
      </c>
      <c r="T5" t="n">
        <v>59955.99</v>
      </c>
      <c r="U5" t="n">
        <v>0.27</v>
      </c>
      <c r="V5" t="n">
        <v>0.65</v>
      </c>
      <c r="W5" t="n">
        <v>0.37</v>
      </c>
      <c r="X5" t="n">
        <v>3.69</v>
      </c>
      <c r="Y5" t="n">
        <v>1</v>
      </c>
      <c r="Z5" t="n">
        <v>10</v>
      </c>
      <c r="AA5" t="n">
        <v>451.4899498774636</v>
      </c>
      <c r="AB5" t="n">
        <v>617.74846775317</v>
      </c>
      <c r="AC5" t="n">
        <v>558.7914210062265</v>
      </c>
      <c r="AD5" t="n">
        <v>451489.9498774636</v>
      </c>
      <c r="AE5" t="n">
        <v>617748.4677531699</v>
      </c>
      <c r="AF5" t="n">
        <v>3.260594372477257e-06</v>
      </c>
      <c r="AG5" t="n">
        <v>8.388310185185185</v>
      </c>
      <c r="AH5" t="n">
        <v>558791.4210062266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20.39</v>
      </c>
      <c r="G6" t="n">
        <v>11.22</v>
      </c>
      <c r="H6" t="n">
        <v>0.17</v>
      </c>
      <c r="I6" t="n">
        <v>109</v>
      </c>
      <c r="J6" t="n">
        <v>215</v>
      </c>
      <c r="K6" t="n">
        <v>56.13</v>
      </c>
      <c r="L6" t="n">
        <v>2</v>
      </c>
      <c r="M6" t="n">
        <v>107</v>
      </c>
      <c r="N6" t="n">
        <v>46.87</v>
      </c>
      <c r="O6" t="n">
        <v>26750.75</v>
      </c>
      <c r="P6" t="n">
        <v>298.68</v>
      </c>
      <c r="Q6" t="n">
        <v>444.64</v>
      </c>
      <c r="R6" t="n">
        <v>162.06</v>
      </c>
      <c r="S6" t="n">
        <v>48.21</v>
      </c>
      <c r="T6" t="n">
        <v>50491.53</v>
      </c>
      <c r="U6" t="n">
        <v>0.3</v>
      </c>
      <c r="V6" t="n">
        <v>0.67</v>
      </c>
      <c r="W6" t="n">
        <v>0.34</v>
      </c>
      <c r="X6" t="n">
        <v>3.11</v>
      </c>
      <c r="Y6" t="n">
        <v>1</v>
      </c>
      <c r="Z6" t="n">
        <v>10</v>
      </c>
      <c r="AA6" t="n">
        <v>429.592064396064</v>
      </c>
      <c r="AB6" t="n">
        <v>587.7868147709931</v>
      </c>
      <c r="AC6" t="n">
        <v>531.6892661332248</v>
      </c>
      <c r="AD6" t="n">
        <v>429592.064396064</v>
      </c>
      <c r="AE6" t="n">
        <v>587786.8147709932</v>
      </c>
      <c r="AF6" t="n">
        <v>3.424583450839086e-06</v>
      </c>
      <c r="AG6" t="n">
        <v>7.986111111111112</v>
      </c>
      <c r="AH6" t="n">
        <v>531689.2661332248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3.7595</v>
      </c>
      <c r="E7" t="n">
        <v>26.6</v>
      </c>
      <c r="F7" t="n">
        <v>19.98</v>
      </c>
      <c r="G7" t="n">
        <v>12.62</v>
      </c>
      <c r="H7" t="n">
        <v>0.19</v>
      </c>
      <c r="I7" t="n">
        <v>95</v>
      </c>
      <c r="J7" t="n">
        <v>215.41</v>
      </c>
      <c r="K7" t="n">
        <v>56.13</v>
      </c>
      <c r="L7" t="n">
        <v>2.25</v>
      </c>
      <c r="M7" t="n">
        <v>93</v>
      </c>
      <c r="N7" t="n">
        <v>47.03</v>
      </c>
      <c r="O7" t="n">
        <v>26801</v>
      </c>
      <c r="P7" t="n">
        <v>292.38</v>
      </c>
      <c r="Q7" t="n">
        <v>444.69</v>
      </c>
      <c r="R7" t="n">
        <v>148.53</v>
      </c>
      <c r="S7" t="n">
        <v>48.21</v>
      </c>
      <c r="T7" t="n">
        <v>43797.23</v>
      </c>
      <c r="U7" t="n">
        <v>0.32</v>
      </c>
      <c r="V7" t="n">
        <v>0.68</v>
      </c>
      <c r="W7" t="n">
        <v>0.31</v>
      </c>
      <c r="X7" t="n">
        <v>2.69</v>
      </c>
      <c r="Y7" t="n">
        <v>1</v>
      </c>
      <c r="Z7" t="n">
        <v>10</v>
      </c>
      <c r="AA7" t="n">
        <v>402.3537454576101</v>
      </c>
      <c r="AB7" t="n">
        <v>550.5181451295784</v>
      </c>
      <c r="AC7" t="n">
        <v>497.9774660154802</v>
      </c>
      <c r="AD7" t="n">
        <v>402353.7454576101</v>
      </c>
      <c r="AE7" t="n">
        <v>550518.1451295784</v>
      </c>
      <c r="AF7" t="n">
        <v>3.553411758508928e-06</v>
      </c>
      <c r="AG7" t="n">
        <v>7.69675925925926</v>
      </c>
      <c r="AH7" t="n">
        <v>497977.4660154802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3.8743</v>
      </c>
      <c r="E8" t="n">
        <v>25.81</v>
      </c>
      <c r="F8" t="n">
        <v>19.65</v>
      </c>
      <c r="G8" t="n">
        <v>14.04</v>
      </c>
      <c r="H8" t="n">
        <v>0.21</v>
      </c>
      <c r="I8" t="n">
        <v>84</v>
      </c>
      <c r="J8" t="n">
        <v>215.82</v>
      </c>
      <c r="K8" t="n">
        <v>56.13</v>
      </c>
      <c r="L8" t="n">
        <v>2.5</v>
      </c>
      <c r="M8" t="n">
        <v>82</v>
      </c>
      <c r="N8" t="n">
        <v>47.19</v>
      </c>
      <c r="O8" t="n">
        <v>26851.31</v>
      </c>
      <c r="P8" t="n">
        <v>287.32</v>
      </c>
      <c r="Q8" t="n">
        <v>444.6</v>
      </c>
      <c r="R8" t="n">
        <v>138.04</v>
      </c>
      <c r="S8" t="n">
        <v>48.21</v>
      </c>
      <c r="T8" t="n">
        <v>38604.24</v>
      </c>
      <c r="U8" t="n">
        <v>0.35</v>
      </c>
      <c r="V8" t="n">
        <v>0.6899999999999999</v>
      </c>
      <c r="W8" t="n">
        <v>0.3</v>
      </c>
      <c r="X8" t="n">
        <v>2.37</v>
      </c>
      <c r="Y8" t="n">
        <v>1</v>
      </c>
      <c r="Z8" t="n">
        <v>10</v>
      </c>
      <c r="AA8" t="n">
        <v>390.5558052933479</v>
      </c>
      <c r="AB8" t="n">
        <v>534.3756829084493</v>
      </c>
      <c r="AC8" t="n">
        <v>483.3756177326476</v>
      </c>
      <c r="AD8" t="n">
        <v>390555.8052933479</v>
      </c>
      <c r="AE8" t="n">
        <v>534375.6829084493</v>
      </c>
      <c r="AF8" t="n">
        <v>3.661918653010011e-06</v>
      </c>
      <c r="AG8" t="n">
        <v>7.468171296296297</v>
      </c>
      <c r="AH8" t="n">
        <v>483375.6177326476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3.9736</v>
      </c>
      <c r="E9" t="n">
        <v>25.17</v>
      </c>
      <c r="F9" t="n">
        <v>19.39</v>
      </c>
      <c r="G9" t="n">
        <v>15.51</v>
      </c>
      <c r="H9" t="n">
        <v>0.23</v>
      </c>
      <c r="I9" t="n">
        <v>75</v>
      </c>
      <c r="J9" t="n">
        <v>216.22</v>
      </c>
      <c r="K9" t="n">
        <v>56.13</v>
      </c>
      <c r="L9" t="n">
        <v>2.75</v>
      </c>
      <c r="M9" t="n">
        <v>73</v>
      </c>
      <c r="N9" t="n">
        <v>47.35</v>
      </c>
      <c r="O9" t="n">
        <v>26901.66</v>
      </c>
      <c r="P9" t="n">
        <v>283.09</v>
      </c>
      <c r="Q9" t="n">
        <v>444.62</v>
      </c>
      <c r="R9" t="n">
        <v>129.4</v>
      </c>
      <c r="S9" t="n">
        <v>48.21</v>
      </c>
      <c r="T9" t="n">
        <v>34332.37</v>
      </c>
      <c r="U9" t="n">
        <v>0.37</v>
      </c>
      <c r="V9" t="n">
        <v>0.7</v>
      </c>
      <c r="W9" t="n">
        <v>0.28</v>
      </c>
      <c r="X9" t="n">
        <v>2.11</v>
      </c>
      <c r="Y9" t="n">
        <v>1</v>
      </c>
      <c r="Z9" t="n">
        <v>10</v>
      </c>
      <c r="AA9" t="n">
        <v>381.2060067704176</v>
      </c>
      <c r="AB9" t="n">
        <v>521.5828760853768</v>
      </c>
      <c r="AC9" t="n">
        <v>471.8037384379519</v>
      </c>
      <c r="AD9" t="n">
        <v>381206.0067704176</v>
      </c>
      <c r="AE9" t="n">
        <v>521582.8760853768</v>
      </c>
      <c r="AF9" t="n">
        <v>3.755775226389433e-06</v>
      </c>
      <c r="AG9" t="n">
        <v>7.282986111111112</v>
      </c>
      <c r="AH9" t="n">
        <v>471803.7384379519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19.17</v>
      </c>
      <c r="G10" t="n">
        <v>16.91</v>
      </c>
      <c r="H10" t="n">
        <v>0.25</v>
      </c>
      <c r="I10" t="n">
        <v>68</v>
      </c>
      <c r="J10" t="n">
        <v>216.63</v>
      </c>
      <c r="K10" t="n">
        <v>56.13</v>
      </c>
      <c r="L10" t="n">
        <v>3</v>
      </c>
      <c r="M10" t="n">
        <v>66</v>
      </c>
      <c r="N10" t="n">
        <v>47.51</v>
      </c>
      <c r="O10" t="n">
        <v>26952.08</v>
      </c>
      <c r="P10" t="n">
        <v>279.49</v>
      </c>
      <c r="Q10" t="n">
        <v>444.68</v>
      </c>
      <c r="R10" t="n">
        <v>122.14</v>
      </c>
      <c r="S10" t="n">
        <v>48.21</v>
      </c>
      <c r="T10" t="n">
        <v>30733.33</v>
      </c>
      <c r="U10" t="n">
        <v>0.39</v>
      </c>
      <c r="V10" t="n">
        <v>0.71</v>
      </c>
      <c r="W10" t="n">
        <v>0.27</v>
      </c>
      <c r="X10" t="n">
        <v>1.89</v>
      </c>
      <c r="Y10" t="n">
        <v>1</v>
      </c>
      <c r="Z10" t="n">
        <v>10</v>
      </c>
      <c r="AA10" t="n">
        <v>361.4633579071097</v>
      </c>
      <c r="AB10" t="n">
        <v>494.5701129264022</v>
      </c>
      <c r="AC10" t="n">
        <v>447.3690354822186</v>
      </c>
      <c r="AD10" t="n">
        <v>361463.3579071097</v>
      </c>
      <c r="AE10" t="n">
        <v>494570.1129264022</v>
      </c>
      <c r="AF10" t="n">
        <v>3.834414369442483e-06</v>
      </c>
      <c r="AG10" t="n">
        <v>7.132523148148148</v>
      </c>
      <c r="AH10" t="n">
        <v>447369.0354822186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4.1174</v>
      </c>
      <c r="E11" t="n">
        <v>24.29</v>
      </c>
      <c r="F11" t="n">
        <v>19.01</v>
      </c>
      <c r="G11" t="n">
        <v>18.11</v>
      </c>
      <c r="H11" t="n">
        <v>0.27</v>
      </c>
      <c r="I11" t="n">
        <v>63</v>
      </c>
      <c r="J11" t="n">
        <v>217.04</v>
      </c>
      <c r="K11" t="n">
        <v>56.13</v>
      </c>
      <c r="L11" t="n">
        <v>3.25</v>
      </c>
      <c r="M11" t="n">
        <v>61</v>
      </c>
      <c r="N11" t="n">
        <v>47.66</v>
      </c>
      <c r="O11" t="n">
        <v>27002.55</v>
      </c>
      <c r="P11" t="n">
        <v>277.11</v>
      </c>
      <c r="Q11" t="n">
        <v>444.59</v>
      </c>
      <c r="R11" t="n">
        <v>117.05</v>
      </c>
      <c r="S11" t="n">
        <v>48.21</v>
      </c>
      <c r="T11" t="n">
        <v>28215.7</v>
      </c>
      <c r="U11" t="n">
        <v>0.41</v>
      </c>
      <c r="V11" t="n">
        <v>0.72</v>
      </c>
      <c r="W11" t="n">
        <v>0.27</v>
      </c>
      <c r="X11" t="n">
        <v>1.74</v>
      </c>
      <c r="Y11" t="n">
        <v>1</v>
      </c>
      <c r="Z11" t="n">
        <v>10</v>
      </c>
      <c r="AA11" t="n">
        <v>356.3195079992028</v>
      </c>
      <c r="AB11" t="n">
        <v>487.5320705517619</v>
      </c>
      <c r="AC11" t="n">
        <v>441.0026939938596</v>
      </c>
      <c r="AD11" t="n">
        <v>356319.5079992028</v>
      </c>
      <c r="AE11" t="n">
        <v>487532.0705517619</v>
      </c>
      <c r="AF11" t="n">
        <v>3.891692399118143e-06</v>
      </c>
      <c r="AG11" t="n">
        <v>7.028356481481481</v>
      </c>
      <c r="AH11" t="n">
        <v>441002.6939938596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4.1856</v>
      </c>
      <c r="E12" t="n">
        <v>23.89</v>
      </c>
      <c r="F12" t="n">
        <v>18.83</v>
      </c>
      <c r="G12" t="n">
        <v>19.48</v>
      </c>
      <c r="H12" t="n">
        <v>0.29</v>
      </c>
      <c r="I12" t="n">
        <v>58</v>
      </c>
      <c r="J12" t="n">
        <v>217.45</v>
      </c>
      <c r="K12" t="n">
        <v>56.13</v>
      </c>
      <c r="L12" t="n">
        <v>3.5</v>
      </c>
      <c r="M12" t="n">
        <v>56</v>
      </c>
      <c r="N12" t="n">
        <v>47.82</v>
      </c>
      <c r="O12" t="n">
        <v>27053.07</v>
      </c>
      <c r="P12" t="n">
        <v>274.09</v>
      </c>
      <c r="Q12" t="n">
        <v>444.6</v>
      </c>
      <c r="R12" t="n">
        <v>110.98</v>
      </c>
      <c r="S12" t="n">
        <v>48.21</v>
      </c>
      <c r="T12" t="n">
        <v>25205.33</v>
      </c>
      <c r="U12" t="n">
        <v>0.43</v>
      </c>
      <c r="V12" t="n">
        <v>0.72</v>
      </c>
      <c r="W12" t="n">
        <v>0.26</v>
      </c>
      <c r="X12" t="n">
        <v>1.55</v>
      </c>
      <c r="Y12" t="n">
        <v>1</v>
      </c>
      <c r="Z12" t="n">
        <v>10</v>
      </c>
      <c r="AA12" t="n">
        <v>350.3409431903988</v>
      </c>
      <c r="AB12" t="n">
        <v>479.3519344246919</v>
      </c>
      <c r="AC12" t="n">
        <v>433.6032585778639</v>
      </c>
      <c r="AD12" t="n">
        <v>350340.9431903988</v>
      </c>
      <c r="AE12" t="n">
        <v>479351.9344246919</v>
      </c>
      <c r="AF12" t="n">
        <v>3.956153812053455e-06</v>
      </c>
      <c r="AG12" t="n">
        <v>6.912615740740741</v>
      </c>
      <c r="AH12" t="n">
        <v>433603.2585778639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4.2812</v>
      </c>
      <c r="E13" t="n">
        <v>23.36</v>
      </c>
      <c r="F13" t="n">
        <v>18.51</v>
      </c>
      <c r="G13" t="n">
        <v>20.95</v>
      </c>
      <c r="H13" t="n">
        <v>0.31</v>
      </c>
      <c r="I13" t="n">
        <v>53</v>
      </c>
      <c r="J13" t="n">
        <v>217.86</v>
      </c>
      <c r="K13" t="n">
        <v>56.13</v>
      </c>
      <c r="L13" t="n">
        <v>3.75</v>
      </c>
      <c r="M13" t="n">
        <v>51</v>
      </c>
      <c r="N13" t="n">
        <v>47.98</v>
      </c>
      <c r="O13" t="n">
        <v>27103.65</v>
      </c>
      <c r="P13" t="n">
        <v>269.06</v>
      </c>
      <c r="Q13" t="n">
        <v>444.59</v>
      </c>
      <c r="R13" t="n">
        <v>100.26</v>
      </c>
      <c r="S13" t="n">
        <v>48.21</v>
      </c>
      <c r="T13" t="n">
        <v>19871.31</v>
      </c>
      <c r="U13" t="n">
        <v>0.48</v>
      </c>
      <c r="V13" t="n">
        <v>0.74</v>
      </c>
      <c r="W13" t="n">
        <v>0.24</v>
      </c>
      <c r="X13" t="n">
        <v>1.23</v>
      </c>
      <c r="Y13" t="n">
        <v>1</v>
      </c>
      <c r="Z13" t="n">
        <v>10</v>
      </c>
      <c r="AA13" t="n">
        <v>341.8723622181813</v>
      </c>
      <c r="AB13" t="n">
        <v>467.7648483310793</v>
      </c>
      <c r="AC13" t="n">
        <v>423.1220277184482</v>
      </c>
      <c r="AD13" t="n">
        <v>341872.3622181813</v>
      </c>
      <c r="AE13" t="n">
        <v>467764.8483310794</v>
      </c>
      <c r="AF13" t="n">
        <v>4.046513212003836e-06</v>
      </c>
      <c r="AG13" t="n">
        <v>6.75925925925926</v>
      </c>
      <c r="AH13" t="n">
        <v>423122.0277184483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4.1983</v>
      </c>
      <c r="E14" t="n">
        <v>23.82</v>
      </c>
      <c r="F14" t="n">
        <v>19.05</v>
      </c>
      <c r="G14" t="n">
        <v>22.42</v>
      </c>
      <c r="H14" t="n">
        <v>0.33</v>
      </c>
      <c r="I14" t="n">
        <v>51</v>
      </c>
      <c r="J14" t="n">
        <v>218.27</v>
      </c>
      <c r="K14" t="n">
        <v>56.13</v>
      </c>
      <c r="L14" t="n">
        <v>4</v>
      </c>
      <c r="M14" t="n">
        <v>49</v>
      </c>
      <c r="N14" t="n">
        <v>48.15</v>
      </c>
      <c r="O14" t="n">
        <v>27154.29</v>
      </c>
      <c r="P14" t="n">
        <v>276.88</v>
      </c>
      <c r="Q14" t="n">
        <v>444.56</v>
      </c>
      <c r="R14" t="n">
        <v>120.75</v>
      </c>
      <c r="S14" t="n">
        <v>48.21</v>
      </c>
      <c r="T14" t="n">
        <v>30127.13</v>
      </c>
      <c r="U14" t="n">
        <v>0.4</v>
      </c>
      <c r="V14" t="n">
        <v>0.72</v>
      </c>
      <c r="W14" t="n">
        <v>0.22</v>
      </c>
      <c r="X14" t="n">
        <v>1.78</v>
      </c>
      <c r="Y14" t="n">
        <v>1</v>
      </c>
      <c r="Z14" t="n">
        <v>10</v>
      </c>
      <c r="AA14" t="n">
        <v>351.931958329696</v>
      </c>
      <c r="AB14" t="n">
        <v>481.5288315289125</v>
      </c>
      <c r="AC14" t="n">
        <v>435.572395677752</v>
      </c>
      <c r="AD14" t="n">
        <v>351931.958329696</v>
      </c>
      <c r="AE14" t="n">
        <v>481528.8315289125</v>
      </c>
      <c r="AF14" t="n">
        <v>3.968157623553139e-06</v>
      </c>
      <c r="AG14" t="n">
        <v>6.892361111111112</v>
      </c>
      <c r="AH14" t="n">
        <v>435572.395677752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4.301</v>
      </c>
      <c r="E15" t="n">
        <v>23.25</v>
      </c>
      <c r="F15" t="n">
        <v>18.65</v>
      </c>
      <c r="G15" t="n">
        <v>23.81</v>
      </c>
      <c r="H15" t="n">
        <v>0.35</v>
      </c>
      <c r="I15" t="n">
        <v>47</v>
      </c>
      <c r="J15" t="n">
        <v>218.68</v>
      </c>
      <c r="K15" t="n">
        <v>56.13</v>
      </c>
      <c r="L15" t="n">
        <v>4.25</v>
      </c>
      <c r="M15" t="n">
        <v>45</v>
      </c>
      <c r="N15" t="n">
        <v>48.31</v>
      </c>
      <c r="O15" t="n">
        <v>27204.98</v>
      </c>
      <c r="P15" t="n">
        <v>270.66</v>
      </c>
      <c r="Q15" t="n">
        <v>444.59</v>
      </c>
      <c r="R15" t="n">
        <v>105.71</v>
      </c>
      <c r="S15" t="n">
        <v>48.21</v>
      </c>
      <c r="T15" t="n">
        <v>22624.26</v>
      </c>
      <c r="U15" t="n">
        <v>0.46</v>
      </c>
      <c r="V15" t="n">
        <v>0.73</v>
      </c>
      <c r="W15" t="n">
        <v>0.24</v>
      </c>
      <c r="X15" t="n">
        <v>1.37</v>
      </c>
      <c r="Y15" t="n">
        <v>1</v>
      </c>
      <c r="Z15" t="n">
        <v>10</v>
      </c>
      <c r="AA15" t="n">
        <v>342.2232262346291</v>
      </c>
      <c r="AB15" t="n">
        <v>468.2449159574111</v>
      </c>
      <c r="AC15" t="n">
        <v>423.5562783643021</v>
      </c>
      <c r="AD15" t="n">
        <v>342223.2262346291</v>
      </c>
      <c r="AE15" t="n">
        <v>468244.9159574111</v>
      </c>
      <c r="AF15" t="n">
        <v>4.065227815759249e-06</v>
      </c>
      <c r="AG15" t="n">
        <v>6.727430555555556</v>
      </c>
      <c r="AH15" t="n">
        <v>423556.2783643021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4.347</v>
      </c>
      <c r="E16" t="n">
        <v>23</v>
      </c>
      <c r="F16" t="n">
        <v>18.53</v>
      </c>
      <c r="G16" t="n">
        <v>25.27</v>
      </c>
      <c r="H16" t="n">
        <v>0.36</v>
      </c>
      <c r="I16" t="n">
        <v>44</v>
      </c>
      <c r="J16" t="n">
        <v>219.09</v>
      </c>
      <c r="K16" t="n">
        <v>56.13</v>
      </c>
      <c r="L16" t="n">
        <v>4.5</v>
      </c>
      <c r="M16" t="n">
        <v>42</v>
      </c>
      <c r="N16" t="n">
        <v>48.47</v>
      </c>
      <c r="O16" t="n">
        <v>27255.72</v>
      </c>
      <c r="P16" t="n">
        <v>268.62</v>
      </c>
      <c r="Q16" t="n">
        <v>444.62</v>
      </c>
      <c r="R16" t="n">
        <v>101.61</v>
      </c>
      <c r="S16" t="n">
        <v>48.21</v>
      </c>
      <c r="T16" t="n">
        <v>20591.47</v>
      </c>
      <c r="U16" t="n">
        <v>0.47</v>
      </c>
      <c r="V16" t="n">
        <v>0.74</v>
      </c>
      <c r="W16" t="n">
        <v>0.23</v>
      </c>
      <c r="X16" t="n">
        <v>1.26</v>
      </c>
      <c r="Y16" t="n">
        <v>1</v>
      </c>
      <c r="Z16" t="n">
        <v>10</v>
      </c>
      <c r="AA16" t="n">
        <v>338.6008027405896</v>
      </c>
      <c r="AB16" t="n">
        <v>463.2885563228206</v>
      </c>
      <c r="AC16" t="n">
        <v>419.0729467369425</v>
      </c>
      <c r="AD16" t="n">
        <v>338600.8027405897</v>
      </c>
      <c r="AE16" t="n">
        <v>463288.5563228206</v>
      </c>
      <c r="AF16" t="n">
        <v>4.108706188120311e-06</v>
      </c>
      <c r="AG16" t="n">
        <v>6.655092592592593</v>
      </c>
      <c r="AH16" t="n">
        <v>419072.9467369425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4.3738</v>
      </c>
      <c r="E17" t="n">
        <v>22.86</v>
      </c>
      <c r="F17" t="n">
        <v>18.48</v>
      </c>
      <c r="G17" t="n">
        <v>26.4</v>
      </c>
      <c r="H17" t="n">
        <v>0.38</v>
      </c>
      <c r="I17" t="n">
        <v>42</v>
      </c>
      <c r="J17" t="n">
        <v>219.51</v>
      </c>
      <c r="K17" t="n">
        <v>56.13</v>
      </c>
      <c r="L17" t="n">
        <v>4.75</v>
      </c>
      <c r="M17" t="n">
        <v>40</v>
      </c>
      <c r="N17" t="n">
        <v>48.63</v>
      </c>
      <c r="O17" t="n">
        <v>27306.53</v>
      </c>
      <c r="P17" t="n">
        <v>267.63</v>
      </c>
      <c r="Q17" t="n">
        <v>444.63</v>
      </c>
      <c r="R17" t="n">
        <v>99.81</v>
      </c>
      <c r="S17" t="n">
        <v>48.21</v>
      </c>
      <c r="T17" t="n">
        <v>19701.03</v>
      </c>
      <c r="U17" t="n">
        <v>0.48</v>
      </c>
      <c r="V17" t="n">
        <v>0.74</v>
      </c>
      <c r="W17" t="n">
        <v>0.23</v>
      </c>
      <c r="X17" t="n">
        <v>1.2</v>
      </c>
      <c r="Y17" t="n">
        <v>1</v>
      </c>
      <c r="Z17" t="n">
        <v>10</v>
      </c>
      <c r="AA17" t="n">
        <v>336.6895696121642</v>
      </c>
      <c r="AB17" t="n">
        <v>460.6735228388541</v>
      </c>
      <c r="AC17" t="n">
        <v>416.7074883784632</v>
      </c>
      <c r="AD17" t="n">
        <v>336689.5696121642</v>
      </c>
      <c r="AE17" t="n">
        <v>460673.5228388541</v>
      </c>
      <c r="AF17" t="n">
        <v>4.134037065930668e-06</v>
      </c>
      <c r="AG17" t="n">
        <v>6.614583333333333</v>
      </c>
      <c r="AH17" t="n">
        <v>416707.4883784631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4.4047</v>
      </c>
      <c r="E18" t="n">
        <v>22.7</v>
      </c>
      <c r="F18" t="n">
        <v>18.4</v>
      </c>
      <c r="G18" t="n">
        <v>27.6</v>
      </c>
      <c r="H18" t="n">
        <v>0.4</v>
      </c>
      <c r="I18" t="n">
        <v>40</v>
      </c>
      <c r="J18" t="n">
        <v>219.92</v>
      </c>
      <c r="K18" t="n">
        <v>56.13</v>
      </c>
      <c r="L18" t="n">
        <v>5</v>
      </c>
      <c r="M18" t="n">
        <v>38</v>
      </c>
      <c r="N18" t="n">
        <v>48.79</v>
      </c>
      <c r="O18" t="n">
        <v>27357.39</v>
      </c>
      <c r="P18" t="n">
        <v>266.34</v>
      </c>
      <c r="Q18" t="n">
        <v>444.6</v>
      </c>
      <c r="R18" t="n">
        <v>97.29000000000001</v>
      </c>
      <c r="S18" t="n">
        <v>48.21</v>
      </c>
      <c r="T18" t="n">
        <v>18450.39</v>
      </c>
      <c r="U18" t="n">
        <v>0.5</v>
      </c>
      <c r="V18" t="n">
        <v>0.74</v>
      </c>
      <c r="W18" t="n">
        <v>0.23</v>
      </c>
      <c r="X18" t="n">
        <v>1.12</v>
      </c>
      <c r="Y18" t="n">
        <v>1</v>
      </c>
      <c r="Z18" t="n">
        <v>10</v>
      </c>
      <c r="AA18" t="n">
        <v>322.1511379832822</v>
      </c>
      <c r="AB18" t="n">
        <v>440.7813992938813</v>
      </c>
      <c r="AC18" t="n">
        <v>398.7138411858519</v>
      </c>
      <c r="AD18" t="n">
        <v>322151.1379832822</v>
      </c>
      <c r="AE18" t="n">
        <v>440781.3992938814</v>
      </c>
      <c r="AF18" t="n">
        <v>4.163243189973207e-06</v>
      </c>
      <c r="AG18" t="n">
        <v>6.568287037037037</v>
      </c>
      <c r="AH18" t="n">
        <v>398713.8411858519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4.4305</v>
      </c>
      <c r="E19" t="n">
        <v>22.57</v>
      </c>
      <c r="F19" t="n">
        <v>18.35</v>
      </c>
      <c r="G19" t="n">
        <v>28.98</v>
      </c>
      <c r="H19" t="n">
        <v>0.42</v>
      </c>
      <c r="I19" t="n">
        <v>38</v>
      </c>
      <c r="J19" t="n">
        <v>220.33</v>
      </c>
      <c r="K19" t="n">
        <v>56.13</v>
      </c>
      <c r="L19" t="n">
        <v>5.25</v>
      </c>
      <c r="M19" t="n">
        <v>36</v>
      </c>
      <c r="N19" t="n">
        <v>48.95</v>
      </c>
      <c r="O19" t="n">
        <v>27408.3</v>
      </c>
      <c r="P19" t="n">
        <v>265.32</v>
      </c>
      <c r="Q19" t="n">
        <v>444.6</v>
      </c>
      <c r="R19" t="n">
        <v>95.77</v>
      </c>
      <c r="S19" t="n">
        <v>48.21</v>
      </c>
      <c r="T19" t="n">
        <v>17702.29</v>
      </c>
      <c r="U19" t="n">
        <v>0.5</v>
      </c>
      <c r="V19" t="n">
        <v>0.74</v>
      </c>
      <c r="W19" t="n">
        <v>0.22</v>
      </c>
      <c r="X19" t="n">
        <v>1.08</v>
      </c>
      <c r="Y19" t="n">
        <v>1</v>
      </c>
      <c r="Z19" t="n">
        <v>10</v>
      </c>
      <c r="AA19" t="n">
        <v>320.3178205021709</v>
      </c>
      <c r="AB19" t="n">
        <v>438.2729734359659</v>
      </c>
      <c r="AC19" t="n">
        <v>396.4448159712182</v>
      </c>
      <c r="AD19" t="n">
        <v>320317.8205021709</v>
      </c>
      <c r="AE19" t="n">
        <v>438272.9734359659</v>
      </c>
      <c r="AF19" t="n">
        <v>4.187628885775716e-06</v>
      </c>
      <c r="AG19" t="n">
        <v>6.530671296296297</v>
      </c>
      <c r="AH19" t="n">
        <v>396444.8159712182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4.4601</v>
      </c>
      <c r="E20" t="n">
        <v>22.42</v>
      </c>
      <c r="F20" t="n">
        <v>18.29</v>
      </c>
      <c r="G20" t="n">
        <v>30.48</v>
      </c>
      <c r="H20" t="n">
        <v>0.44</v>
      </c>
      <c r="I20" t="n">
        <v>36</v>
      </c>
      <c r="J20" t="n">
        <v>220.74</v>
      </c>
      <c r="K20" t="n">
        <v>56.13</v>
      </c>
      <c r="L20" t="n">
        <v>5.5</v>
      </c>
      <c r="M20" t="n">
        <v>34</v>
      </c>
      <c r="N20" t="n">
        <v>49.12</v>
      </c>
      <c r="O20" t="n">
        <v>27459.27</v>
      </c>
      <c r="P20" t="n">
        <v>263.95</v>
      </c>
      <c r="Q20" t="n">
        <v>444.61</v>
      </c>
      <c r="R20" t="n">
        <v>93.44</v>
      </c>
      <c r="S20" t="n">
        <v>48.21</v>
      </c>
      <c r="T20" t="n">
        <v>16545.9</v>
      </c>
      <c r="U20" t="n">
        <v>0.52</v>
      </c>
      <c r="V20" t="n">
        <v>0.75</v>
      </c>
      <c r="W20" t="n">
        <v>0.22</v>
      </c>
      <c r="X20" t="n">
        <v>1.01</v>
      </c>
      <c r="Y20" t="n">
        <v>1</v>
      </c>
      <c r="Z20" t="n">
        <v>10</v>
      </c>
      <c r="AA20" t="n">
        <v>317.9546324655487</v>
      </c>
      <c r="AB20" t="n">
        <v>435.0395553077614</v>
      </c>
      <c r="AC20" t="n">
        <v>393.5199907310385</v>
      </c>
      <c r="AD20" t="n">
        <v>317954.6324655488</v>
      </c>
      <c r="AE20" t="n">
        <v>435039.5553077614</v>
      </c>
      <c r="AF20" t="n">
        <v>4.21560627320805e-06</v>
      </c>
      <c r="AG20" t="n">
        <v>6.487268518518519</v>
      </c>
      <c r="AH20" t="n">
        <v>393519.9907310386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4.4897</v>
      </c>
      <c r="E21" t="n">
        <v>22.27</v>
      </c>
      <c r="F21" t="n">
        <v>18.22</v>
      </c>
      <c r="G21" t="n">
        <v>32.16</v>
      </c>
      <c r="H21" t="n">
        <v>0.46</v>
      </c>
      <c r="I21" t="n">
        <v>34</v>
      </c>
      <c r="J21" t="n">
        <v>221.16</v>
      </c>
      <c r="K21" t="n">
        <v>56.13</v>
      </c>
      <c r="L21" t="n">
        <v>5.75</v>
      </c>
      <c r="M21" t="n">
        <v>32</v>
      </c>
      <c r="N21" t="n">
        <v>49.28</v>
      </c>
      <c r="O21" t="n">
        <v>27510.3</v>
      </c>
      <c r="P21" t="n">
        <v>262.87</v>
      </c>
      <c r="Q21" t="n">
        <v>444.55</v>
      </c>
      <c r="R21" t="n">
        <v>91.43000000000001</v>
      </c>
      <c r="S21" t="n">
        <v>48.21</v>
      </c>
      <c r="T21" t="n">
        <v>15548.12</v>
      </c>
      <c r="U21" t="n">
        <v>0.53</v>
      </c>
      <c r="V21" t="n">
        <v>0.75</v>
      </c>
      <c r="W21" t="n">
        <v>0.22</v>
      </c>
      <c r="X21" t="n">
        <v>0.95</v>
      </c>
      <c r="Y21" t="n">
        <v>1</v>
      </c>
      <c r="Z21" t="n">
        <v>10</v>
      </c>
      <c r="AA21" t="n">
        <v>315.9206016631355</v>
      </c>
      <c r="AB21" t="n">
        <v>432.2565046287938</v>
      </c>
      <c r="AC21" t="n">
        <v>391.0025505028356</v>
      </c>
      <c r="AD21" t="n">
        <v>315920.6016631355</v>
      </c>
      <c r="AE21" t="n">
        <v>432256.5046287938</v>
      </c>
      <c r="AF21" t="n">
        <v>4.243583660640386e-06</v>
      </c>
      <c r="AG21" t="n">
        <v>6.44386574074074</v>
      </c>
      <c r="AH21" t="n">
        <v>391002.5505028355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4.5029</v>
      </c>
      <c r="E22" t="n">
        <v>22.21</v>
      </c>
      <c r="F22" t="n">
        <v>18.2</v>
      </c>
      <c r="G22" t="n">
        <v>33.09</v>
      </c>
      <c r="H22" t="n">
        <v>0.48</v>
      </c>
      <c r="I22" t="n">
        <v>33</v>
      </c>
      <c r="J22" t="n">
        <v>221.57</v>
      </c>
      <c r="K22" t="n">
        <v>56.13</v>
      </c>
      <c r="L22" t="n">
        <v>6</v>
      </c>
      <c r="M22" t="n">
        <v>31</v>
      </c>
      <c r="N22" t="n">
        <v>49.45</v>
      </c>
      <c r="O22" t="n">
        <v>27561.39</v>
      </c>
      <c r="P22" t="n">
        <v>262.36</v>
      </c>
      <c r="Q22" t="n">
        <v>444.58</v>
      </c>
      <c r="R22" t="n">
        <v>90.77</v>
      </c>
      <c r="S22" t="n">
        <v>48.21</v>
      </c>
      <c r="T22" t="n">
        <v>15222.64</v>
      </c>
      <c r="U22" t="n">
        <v>0.53</v>
      </c>
      <c r="V22" t="n">
        <v>0.75</v>
      </c>
      <c r="W22" t="n">
        <v>0.22</v>
      </c>
      <c r="X22" t="n">
        <v>0.92</v>
      </c>
      <c r="Y22" t="n">
        <v>1</v>
      </c>
      <c r="Z22" t="n">
        <v>10</v>
      </c>
      <c r="AA22" t="n">
        <v>315.0366289692215</v>
      </c>
      <c r="AB22" t="n">
        <v>431.0470141908576</v>
      </c>
      <c r="AC22" t="n">
        <v>389.9084921347655</v>
      </c>
      <c r="AD22" t="n">
        <v>315036.6289692215</v>
      </c>
      <c r="AE22" t="n">
        <v>431047.0141908576</v>
      </c>
      <c r="AF22" t="n">
        <v>4.256060063143995e-06</v>
      </c>
      <c r="AG22" t="n">
        <v>6.42650462962963</v>
      </c>
      <c r="AH22" t="n">
        <v>389908.4921347655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4.5368</v>
      </c>
      <c r="E23" t="n">
        <v>22.04</v>
      </c>
      <c r="F23" t="n">
        <v>18.12</v>
      </c>
      <c r="G23" t="n">
        <v>35.07</v>
      </c>
      <c r="H23" t="n">
        <v>0.5</v>
      </c>
      <c r="I23" t="n">
        <v>31</v>
      </c>
      <c r="J23" t="n">
        <v>221.99</v>
      </c>
      <c r="K23" t="n">
        <v>56.13</v>
      </c>
      <c r="L23" t="n">
        <v>6.25</v>
      </c>
      <c r="M23" t="n">
        <v>29</v>
      </c>
      <c r="N23" t="n">
        <v>49.61</v>
      </c>
      <c r="O23" t="n">
        <v>27612.53</v>
      </c>
      <c r="P23" t="n">
        <v>260.86</v>
      </c>
      <c r="Q23" t="n">
        <v>444.57</v>
      </c>
      <c r="R23" t="n">
        <v>88.03</v>
      </c>
      <c r="S23" t="n">
        <v>48.21</v>
      </c>
      <c r="T23" t="n">
        <v>13862.53</v>
      </c>
      <c r="U23" t="n">
        <v>0.55</v>
      </c>
      <c r="V23" t="n">
        <v>0.75</v>
      </c>
      <c r="W23" t="n">
        <v>0.21</v>
      </c>
      <c r="X23" t="n">
        <v>0.84</v>
      </c>
      <c r="Y23" t="n">
        <v>1</v>
      </c>
      <c r="Z23" t="n">
        <v>10</v>
      </c>
      <c r="AA23" t="n">
        <v>312.6132790382861</v>
      </c>
      <c r="AB23" t="n">
        <v>427.7312799046982</v>
      </c>
      <c r="AC23" t="n">
        <v>386.9092068752149</v>
      </c>
      <c r="AD23" t="n">
        <v>312613.2790382861</v>
      </c>
      <c r="AE23" t="n">
        <v>427731.2799046983</v>
      </c>
      <c r="AF23" t="n">
        <v>4.288101733210082e-06</v>
      </c>
      <c r="AG23" t="n">
        <v>6.377314814814814</v>
      </c>
      <c r="AH23" t="n">
        <v>386909.2068752149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4.5514</v>
      </c>
      <c r="E24" t="n">
        <v>21.97</v>
      </c>
      <c r="F24" t="n">
        <v>18.09</v>
      </c>
      <c r="G24" t="n">
        <v>36.18</v>
      </c>
      <c r="H24" t="n">
        <v>0.52</v>
      </c>
      <c r="I24" t="n">
        <v>30</v>
      </c>
      <c r="J24" t="n">
        <v>222.4</v>
      </c>
      <c r="K24" t="n">
        <v>56.13</v>
      </c>
      <c r="L24" t="n">
        <v>6.5</v>
      </c>
      <c r="M24" t="n">
        <v>28</v>
      </c>
      <c r="N24" t="n">
        <v>49.78</v>
      </c>
      <c r="O24" t="n">
        <v>27663.85</v>
      </c>
      <c r="P24" t="n">
        <v>260.22</v>
      </c>
      <c r="Q24" t="n">
        <v>444.56</v>
      </c>
      <c r="R24" t="n">
        <v>87.08</v>
      </c>
      <c r="S24" t="n">
        <v>48.21</v>
      </c>
      <c r="T24" t="n">
        <v>13396.59</v>
      </c>
      <c r="U24" t="n">
        <v>0.55</v>
      </c>
      <c r="V24" t="n">
        <v>0.75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311.595589273637</v>
      </c>
      <c r="AB24" t="n">
        <v>426.3388318714016</v>
      </c>
      <c r="AC24" t="n">
        <v>385.649652127903</v>
      </c>
      <c r="AD24" t="n">
        <v>311595.589273637</v>
      </c>
      <c r="AE24" t="n">
        <v>426338.8318714016</v>
      </c>
      <c r="AF24" t="n">
        <v>4.301901390524679e-06</v>
      </c>
      <c r="AG24" t="n">
        <v>6.357060185185184</v>
      </c>
      <c r="AH24" t="n">
        <v>385649.652127903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4.567</v>
      </c>
      <c r="E25" t="n">
        <v>21.9</v>
      </c>
      <c r="F25" t="n">
        <v>18.06</v>
      </c>
      <c r="G25" t="n">
        <v>37.36</v>
      </c>
      <c r="H25" t="n">
        <v>0.54</v>
      </c>
      <c r="I25" t="n">
        <v>29</v>
      </c>
      <c r="J25" t="n">
        <v>222.82</v>
      </c>
      <c r="K25" t="n">
        <v>56.13</v>
      </c>
      <c r="L25" t="n">
        <v>6.75</v>
      </c>
      <c r="M25" t="n">
        <v>27</v>
      </c>
      <c r="N25" t="n">
        <v>49.94</v>
      </c>
      <c r="O25" t="n">
        <v>27715.11</v>
      </c>
      <c r="P25" t="n">
        <v>259.27</v>
      </c>
      <c r="Q25" t="n">
        <v>444.58</v>
      </c>
      <c r="R25" t="n">
        <v>86.03</v>
      </c>
      <c r="S25" t="n">
        <v>48.21</v>
      </c>
      <c r="T25" t="n">
        <v>12874.7</v>
      </c>
      <c r="U25" t="n">
        <v>0.5600000000000001</v>
      </c>
      <c r="V25" t="n">
        <v>0.76</v>
      </c>
      <c r="W25" t="n">
        <v>0.21</v>
      </c>
      <c r="X25" t="n">
        <v>0.78</v>
      </c>
      <c r="Y25" t="n">
        <v>1</v>
      </c>
      <c r="Z25" t="n">
        <v>10</v>
      </c>
      <c r="AA25" t="n">
        <v>310.379794257871</v>
      </c>
      <c r="AB25" t="n">
        <v>424.67532749374</v>
      </c>
      <c r="AC25" t="n">
        <v>384.1449102733023</v>
      </c>
      <c r="AD25" t="n">
        <v>310379.794257871</v>
      </c>
      <c r="AE25" t="n">
        <v>424675.32749374</v>
      </c>
      <c r="AF25" t="n">
        <v>4.316646229847126e-06</v>
      </c>
      <c r="AG25" t="n">
        <v>6.336805555555554</v>
      </c>
      <c r="AH25" t="n">
        <v>384144.9102733023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4.5856</v>
      </c>
      <c r="E26" t="n">
        <v>21.81</v>
      </c>
      <c r="F26" t="n">
        <v>18.01</v>
      </c>
      <c r="G26" t="n">
        <v>38.6</v>
      </c>
      <c r="H26" t="n">
        <v>0.5600000000000001</v>
      </c>
      <c r="I26" t="n">
        <v>28</v>
      </c>
      <c r="J26" t="n">
        <v>223.23</v>
      </c>
      <c r="K26" t="n">
        <v>56.13</v>
      </c>
      <c r="L26" t="n">
        <v>7</v>
      </c>
      <c r="M26" t="n">
        <v>26</v>
      </c>
      <c r="N26" t="n">
        <v>50.11</v>
      </c>
      <c r="O26" t="n">
        <v>27766.43</v>
      </c>
      <c r="P26" t="n">
        <v>258.55</v>
      </c>
      <c r="Q26" t="n">
        <v>444.58</v>
      </c>
      <c r="R26" t="n">
        <v>84.36</v>
      </c>
      <c r="S26" t="n">
        <v>48.21</v>
      </c>
      <c r="T26" t="n">
        <v>12045.61</v>
      </c>
      <c r="U26" t="n">
        <v>0.57</v>
      </c>
      <c r="V26" t="n">
        <v>0.76</v>
      </c>
      <c r="W26" t="n">
        <v>0.21</v>
      </c>
      <c r="X26" t="n">
        <v>0.73</v>
      </c>
      <c r="Y26" t="n">
        <v>1</v>
      </c>
      <c r="Z26" t="n">
        <v>10</v>
      </c>
      <c r="AA26" t="n">
        <v>309.1216528399722</v>
      </c>
      <c r="AB26" t="n">
        <v>422.9538829004889</v>
      </c>
      <c r="AC26" t="n">
        <v>382.5877579359685</v>
      </c>
      <c r="AD26" t="n">
        <v>309121.6528399722</v>
      </c>
      <c r="AE26" t="n">
        <v>422953.8829004889</v>
      </c>
      <c r="AF26" t="n">
        <v>4.334226615193121e-06</v>
      </c>
      <c r="AG26" t="n">
        <v>6.310763888888889</v>
      </c>
      <c r="AH26" t="n">
        <v>382587.7579359685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4.6253</v>
      </c>
      <c r="E27" t="n">
        <v>21.62</v>
      </c>
      <c r="F27" t="n">
        <v>17.87</v>
      </c>
      <c r="G27" t="n">
        <v>39.71</v>
      </c>
      <c r="H27" t="n">
        <v>0.58</v>
      </c>
      <c r="I27" t="n">
        <v>27</v>
      </c>
      <c r="J27" t="n">
        <v>223.65</v>
      </c>
      <c r="K27" t="n">
        <v>56.13</v>
      </c>
      <c r="L27" t="n">
        <v>7.25</v>
      </c>
      <c r="M27" t="n">
        <v>25</v>
      </c>
      <c r="N27" t="n">
        <v>50.27</v>
      </c>
      <c r="O27" t="n">
        <v>27817.81</v>
      </c>
      <c r="P27" t="n">
        <v>255.97</v>
      </c>
      <c r="Q27" t="n">
        <v>444.56</v>
      </c>
      <c r="R27" t="n">
        <v>79.58</v>
      </c>
      <c r="S27" t="n">
        <v>48.21</v>
      </c>
      <c r="T27" t="n">
        <v>9662.360000000001</v>
      </c>
      <c r="U27" t="n">
        <v>0.61</v>
      </c>
      <c r="V27" t="n">
        <v>0.76</v>
      </c>
      <c r="W27" t="n">
        <v>0.2</v>
      </c>
      <c r="X27" t="n">
        <v>0.59</v>
      </c>
      <c r="Y27" t="n">
        <v>1</v>
      </c>
      <c r="Z27" t="n">
        <v>10</v>
      </c>
      <c r="AA27" t="n">
        <v>305.8387547134966</v>
      </c>
      <c r="AB27" t="n">
        <v>418.4620768526014</v>
      </c>
      <c r="AC27" t="n">
        <v>378.5246435530019</v>
      </c>
      <c r="AD27" t="n">
        <v>305838.7547134966</v>
      </c>
      <c r="AE27" t="n">
        <v>418462.0768526014</v>
      </c>
      <c r="AF27" t="n">
        <v>4.371750340904733e-06</v>
      </c>
      <c r="AG27" t="n">
        <v>6.255787037037038</v>
      </c>
      <c r="AH27" t="n">
        <v>378524.6435530019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18.14</v>
      </c>
      <c r="G28" t="n">
        <v>41.86</v>
      </c>
      <c r="H28" t="n">
        <v>0.59</v>
      </c>
      <c r="I28" t="n">
        <v>26</v>
      </c>
      <c r="J28" t="n">
        <v>224.07</v>
      </c>
      <c r="K28" t="n">
        <v>56.13</v>
      </c>
      <c r="L28" t="n">
        <v>7.5</v>
      </c>
      <c r="M28" t="n">
        <v>24</v>
      </c>
      <c r="N28" t="n">
        <v>50.44</v>
      </c>
      <c r="O28" t="n">
        <v>27869.24</v>
      </c>
      <c r="P28" t="n">
        <v>259.78</v>
      </c>
      <c r="Q28" t="n">
        <v>444.55</v>
      </c>
      <c r="R28" t="n">
        <v>89.84999999999999</v>
      </c>
      <c r="S28" t="n">
        <v>48.21</v>
      </c>
      <c r="T28" t="n">
        <v>14798.51</v>
      </c>
      <c r="U28" t="n">
        <v>0.54</v>
      </c>
      <c r="V28" t="n">
        <v>0.75</v>
      </c>
      <c r="W28" t="n">
        <v>0.19</v>
      </c>
      <c r="X28" t="n">
        <v>0.86</v>
      </c>
      <c r="Y28" t="n">
        <v>1</v>
      </c>
      <c r="Z28" t="n">
        <v>10</v>
      </c>
      <c r="AA28" t="n">
        <v>310.4789467334542</v>
      </c>
      <c r="AB28" t="n">
        <v>424.8109922851315</v>
      </c>
      <c r="AC28" t="n">
        <v>384.2676274074102</v>
      </c>
      <c r="AD28" t="n">
        <v>310478.9467334542</v>
      </c>
      <c r="AE28" t="n">
        <v>424810.9922851315</v>
      </c>
      <c r="AF28" t="n">
        <v>4.325530940720908e-06</v>
      </c>
      <c r="AG28" t="n">
        <v>6.322337962962963</v>
      </c>
      <c r="AH28" t="n">
        <v>384267.6274074102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4.618</v>
      </c>
      <c r="E29" t="n">
        <v>21.65</v>
      </c>
      <c r="F29" t="n">
        <v>17.99</v>
      </c>
      <c r="G29" t="n">
        <v>43.17</v>
      </c>
      <c r="H29" t="n">
        <v>0.61</v>
      </c>
      <c r="I29" t="n">
        <v>25</v>
      </c>
      <c r="J29" t="n">
        <v>224.49</v>
      </c>
      <c r="K29" t="n">
        <v>56.13</v>
      </c>
      <c r="L29" t="n">
        <v>7.75</v>
      </c>
      <c r="M29" t="n">
        <v>23</v>
      </c>
      <c r="N29" t="n">
        <v>50.61</v>
      </c>
      <c r="O29" t="n">
        <v>27920.73</v>
      </c>
      <c r="P29" t="n">
        <v>257.35</v>
      </c>
      <c r="Q29" t="n">
        <v>444.55</v>
      </c>
      <c r="R29" t="n">
        <v>83.89</v>
      </c>
      <c r="S29" t="n">
        <v>48.21</v>
      </c>
      <c r="T29" t="n">
        <v>11823.64</v>
      </c>
      <c r="U29" t="n">
        <v>0.57</v>
      </c>
      <c r="V29" t="n">
        <v>0.76</v>
      </c>
      <c r="W29" t="n">
        <v>0.2</v>
      </c>
      <c r="X29" t="n">
        <v>0.71</v>
      </c>
      <c r="Y29" t="n">
        <v>1</v>
      </c>
      <c r="Z29" t="n">
        <v>10</v>
      </c>
      <c r="AA29" t="n">
        <v>307.1559747624131</v>
      </c>
      <c r="AB29" t="n">
        <v>420.2643554351762</v>
      </c>
      <c r="AC29" t="n">
        <v>380.1549151971696</v>
      </c>
      <c r="AD29" t="n">
        <v>307155.9747624131</v>
      </c>
      <c r="AE29" t="n">
        <v>420264.3554351762</v>
      </c>
      <c r="AF29" t="n">
        <v>4.364850512247433e-06</v>
      </c>
      <c r="AG29" t="n">
        <v>6.264467592592593</v>
      </c>
      <c r="AH29" t="n">
        <v>380154.9151971696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4.6374</v>
      </c>
      <c r="E30" t="n">
        <v>21.56</v>
      </c>
      <c r="F30" t="n">
        <v>17.94</v>
      </c>
      <c r="G30" t="n">
        <v>44.84</v>
      </c>
      <c r="H30" t="n">
        <v>0.63</v>
      </c>
      <c r="I30" t="n">
        <v>24</v>
      </c>
      <c r="J30" t="n">
        <v>224.9</v>
      </c>
      <c r="K30" t="n">
        <v>56.13</v>
      </c>
      <c r="L30" t="n">
        <v>8</v>
      </c>
      <c r="M30" t="n">
        <v>22</v>
      </c>
      <c r="N30" t="n">
        <v>50.78</v>
      </c>
      <c r="O30" t="n">
        <v>27972.28</v>
      </c>
      <c r="P30" t="n">
        <v>256.23</v>
      </c>
      <c r="Q30" t="n">
        <v>444.55</v>
      </c>
      <c r="R30" t="n">
        <v>82.22</v>
      </c>
      <c r="S30" t="n">
        <v>48.21</v>
      </c>
      <c r="T30" t="n">
        <v>10996.73</v>
      </c>
      <c r="U30" t="n">
        <v>0.59</v>
      </c>
      <c r="V30" t="n">
        <v>0.76</v>
      </c>
      <c r="W30" t="n">
        <v>0.2</v>
      </c>
      <c r="X30" t="n">
        <v>0.66</v>
      </c>
      <c r="Y30" t="n">
        <v>1</v>
      </c>
      <c r="Z30" t="n">
        <v>10</v>
      </c>
      <c r="AA30" t="n">
        <v>305.6849268010149</v>
      </c>
      <c r="AB30" t="n">
        <v>418.2516027163354</v>
      </c>
      <c r="AC30" t="n">
        <v>378.3342567728988</v>
      </c>
      <c r="AD30" t="n">
        <v>305684.9268010149</v>
      </c>
      <c r="AE30" t="n">
        <v>418251.6027163353</v>
      </c>
      <c r="AF30" t="n">
        <v>4.383187043199708e-06</v>
      </c>
      <c r="AG30" t="n">
        <v>6.238425925925926</v>
      </c>
      <c r="AH30" t="n">
        <v>378334.2567728988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4.6338</v>
      </c>
      <c r="E31" t="n">
        <v>21.58</v>
      </c>
      <c r="F31" t="n">
        <v>17.95</v>
      </c>
      <c r="G31" t="n">
        <v>44.89</v>
      </c>
      <c r="H31" t="n">
        <v>0.65</v>
      </c>
      <c r="I31" t="n">
        <v>24</v>
      </c>
      <c r="J31" t="n">
        <v>225.32</v>
      </c>
      <c r="K31" t="n">
        <v>56.13</v>
      </c>
      <c r="L31" t="n">
        <v>8.25</v>
      </c>
      <c r="M31" t="n">
        <v>22</v>
      </c>
      <c r="N31" t="n">
        <v>50.95</v>
      </c>
      <c r="O31" t="n">
        <v>28023.89</v>
      </c>
      <c r="P31" t="n">
        <v>256.31</v>
      </c>
      <c r="Q31" t="n">
        <v>444.55</v>
      </c>
      <c r="R31" t="n">
        <v>82.77</v>
      </c>
      <c r="S31" t="n">
        <v>48.21</v>
      </c>
      <c r="T31" t="n">
        <v>11270.42</v>
      </c>
      <c r="U31" t="n">
        <v>0.58</v>
      </c>
      <c r="V31" t="n">
        <v>0.76</v>
      </c>
      <c r="W31" t="n">
        <v>0.2</v>
      </c>
      <c r="X31" t="n">
        <v>0.68</v>
      </c>
      <c r="Y31" t="n">
        <v>1</v>
      </c>
      <c r="Z31" t="n">
        <v>10</v>
      </c>
      <c r="AA31" t="n">
        <v>305.892107418879</v>
      </c>
      <c r="AB31" t="n">
        <v>418.5350763778607</v>
      </c>
      <c r="AC31" t="n">
        <v>378.590676106026</v>
      </c>
      <c r="AD31" t="n">
        <v>305892.107418879</v>
      </c>
      <c r="AE31" t="n">
        <v>418535.0763778607</v>
      </c>
      <c r="AF31" t="n">
        <v>4.37978438797145e-06</v>
      </c>
      <c r="AG31" t="n">
        <v>6.244212962962963</v>
      </c>
      <c r="AH31" t="n">
        <v>378590.676106026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4.6518</v>
      </c>
      <c r="E32" t="n">
        <v>21.5</v>
      </c>
      <c r="F32" t="n">
        <v>17.91</v>
      </c>
      <c r="G32" t="n">
        <v>46.73</v>
      </c>
      <c r="H32" t="n">
        <v>0.67</v>
      </c>
      <c r="I32" t="n">
        <v>23</v>
      </c>
      <c r="J32" t="n">
        <v>225.74</v>
      </c>
      <c r="K32" t="n">
        <v>56.13</v>
      </c>
      <c r="L32" t="n">
        <v>8.5</v>
      </c>
      <c r="M32" t="n">
        <v>21</v>
      </c>
      <c r="N32" t="n">
        <v>51.11</v>
      </c>
      <c r="O32" t="n">
        <v>28075.56</v>
      </c>
      <c r="P32" t="n">
        <v>255.59</v>
      </c>
      <c r="Q32" t="n">
        <v>444.56</v>
      </c>
      <c r="R32" t="n">
        <v>81.43000000000001</v>
      </c>
      <c r="S32" t="n">
        <v>48.21</v>
      </c>
      <c r="T32" t="n">
        <v>10606.94</v>
      </c>
      <c r="U32" t="n">
        <v>0.59</v>
      </c>
      <c r="V32" t="n">
        <v>0.76</v>
      </c>
      <c r="W32" t="n">
        <v>0.2</v>
      </c>
      <c r="X32" t="n">
        <v>0.64</v>
      </c>
      <c r="Y32" t="n">
        <v>1</v>
      </c>
      <c r="Z32" t="n">
        <v>10</v>
      </c>
      <c r="AA32" t="n">
        <v>304.7186768776028</v>
      </c>
      <c r="AB32" t="n">
        <v>416.9295369431848</v>
      </c>
      <c r="AC32" t="n">
        <v>377.1383671016067</v>
      </c>
      <c r="AD32" t="n">
        <v>304718.6768776028</v>
      </c>
      <c r="AE32" t="n">
        <v>416929.5369431848</v>
      </c>
      <c r="AF32" t="n">
        <v>4.396797664112735e-06</v>
      </c>
      <c r="AG32" t="n">
        <v>6.221064814814816</v>
      </c>
      <c r="AH32" t="n">
        <v>377138.3671016067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17.87</v>
      </c>
      <c r="G33" t="n">
        <v>48.75</v>
      </c>
      <c r="H33" t="n">
        <v>0.6899999999999999</v>
      </c>
      <c r="I33" t="n">
        <v>22</v>
      </c>
      <c r="J33" t="n">
        <v>226.16</v>
      </c>
      <c r="K33" t="n">
        <v>56.13</v>
      </c>
      <c r="L33" t="n">
        <v>8.75</v>
      </c>
      <c r="M33" t="n">
        <v>20</v>
      </c>
      <c r="N33" t="n">
        <v>51.28</v>
      </c>
      <c r="O33" t="n">
        <v>28127.29</v>
      </c>
      <c r="P33" t="n">
        <v>254.6</v>
      </c>
      <c r="Q33" t="n">
        <v>444.55</v>
      </c>
      <c r="R33" t="n">
        <v>80.12</v>
      </c>
      <c r="S33" t="n">
        <v>48.21</v>
      </c>
      <c r="T33" t="n">
        <v>9955.139999999999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303.4220534276811</v>
      </c>
      <c r="AB33" t="n">
        <v>415.1554395360125</v>
      </c>
      <c r="AC33" t="n">
        <v>375.5335870610137</v>
      </c>
      <c r="AD33" t="n">
        <v>303422.0534276811</v>
      </c>
      <c r="AE33" t="n">
        <v>415155.4395360125</v>
      </c>
      <c r="AF33" t="n">
        <v>4.41362190385245e-06</v>
      </c>
      <c r="AG33" t="n">
        <v>6.197916666666668</v>
      </c>
      <c r="AH33" t="n">
        <v>375533.5870610137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4.6648</v>
      </c>
      <c r="E34" t="n">
        <v>21.44</v>
      </c>
      <c r="F34" t="n">
        <v>17.9</v>
      </c>
      <c r="G34" t="n">
        <v>48.81</v>
      </c>
      <c r="H34" t="n">
        <v>0.71</v>
      </c>
      <c r="I34" t="n">
        <v>22</v>
      </c>
      <c r="J34" t="n">
        <v>226.58</v>
      </c>
      <c r="K34" t="n">
        <v>56.13</v>
      </c>
      <c r="L34" t="n">
        <v>9</v>
      </c>
      <c r="M34" t="n">
        <v>20</v>
      </c>
      <c r="N34" t="n">
        <v>51.45</v>
      </c>
      <c r="O34" t="n">
        <v>28179.08</v>
      </c>
      <c r="P34" t="n">
        <v>254.57</v>
      </c>
      <c r="Q34" t="n">
        <v>444.57</v>
      </c>
      <c r="R34" t="n">
        <v>80.8</v>
      </c>
      <c r="S34" t="n">
        <v>48.21</v>
      </c>
      <c r="T34" t="n">
        <v>10293.95</v>
      </c>
      <c r="U34" t="n">
        <v>0.6</v>
      </c>
      <c r="V34" t="n">
        <v>0.76</v>
      </c>
      <c r="W34" t="n">
        <v>0.2</v>
      </c>
      <c r="X34" t="n">
        <v>0.62</v>
      </c>
      <c r="Y34" t="n">
        <v>1</v>
      </c>
      <c r="Z34" t="n">
        <v>10</v>
      </c>
      <c r="AA34" t="n">
        <v>303.6658941213899</v>
      </c>
      <c r="AB34" t="n">
        <v>415.4890731306371</v>
      </c>
      <c r="AC34" t="n">
        <v>375.8353791336249</v>
      </c>
      <c r="AD34" t="n">
        <v>303665.8941213899</v>
      </c>
      <c r="AE34" t="n">
        <v>415489.0731306371</v>
      </c>
      <c r="AF34" t="n">
        <v>4.409085030214774e-06</v>
      </c>
      <c r="AG34" t="n">
        <v>6.203703703703705</v>
      </c>
      <c r="AH34" t="n">
        <v>375835.379133625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4.6824</v>
      </c>
      <c r="E35" t="n">
        <v>21.36</v>
      </c>
      <c r="F35" t="n">
        <v>17.86</v>
      </c>
      <c r="G35" t="n">
        <v>51.02</v>
      </c>
      <c r="H35" t="n">
        <v>0.72</v>
      </c>
      <c r="I35" t="n">
        <v>21</v>
      </c>
      <c r="J35" t="n">
        <v>227</v>
      </c>
      <c r="K35" t="n">
        <v>56.13</v>
      </c>
      <c r="L35" t="n">
        <v>9.25</v>
      </c>
      <c r="M35" t="n">
        <v>19</v>
      </c>
      <c r="N35" t="n">
        <v>51.62</v>
      </c>
      <c r="O35" t="n">
        <v>28230.92</v>
      </c>
      <c r="P35" t="n">
        <v>253.67</v>
      </c>
      <c r="Q35" t="n">
        <v>444.56</v>
      </c>
      <c r="R35" t="n">
        <v>79.47</v>
      </c>
      <c r="S35" t="n">
        <v>48.21</v>
      </c>
      <c r="T35" t="n">
        <v>9635.799999999999</v>
      </c>
      <c r="U35" t="n">
        <v>0.61</v>
      </c>
      <c r="V35" t="n">
        <v>0.76</v>
      </c>
      <c r="W35" t="n">
        <v>0.2</v>
      </c>
      <c r="X35" t="n">
        <v>0.58</v>
      </c>
      <c r="Y35" t="n">
        <v>1</v>
      </c>
      <c r="Z35" t="n">
        <v>10</v>
      </c>
      <c r="AA35" t="n">
        <v>302.4308990474705</v>
      </c>
      <c r="AB35" t="n">
        <v>413.7992983863632</v>
      </c>
      <c r="AC35" t="n">
        <v>374.3068741193308</v>
      </c>
      <c r="AD35" t="n">
        <v>302430.8990474705</v>
      </c>
      <c r="AE35" t="n">
        <v>413799.2983863632</v>
      </c>
      <c r="AF35" t="n">
        <v>4.42572023355292e-06</v>
      </c>
      <c r="AG35" t="n">
        <v>6.180555555555556</v>
      </c>
      <c r="AH35" t="n">
        <v>374306.8741193308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4.6854</v>
      </c>
      <c r="E36" t="n">
        <v>21.34</v>
      </c>
      <c r="F36" t="n">
        <v>17.84</v>
      </c>
      <c r="G36" t="n">
        <v>50.98</v>
      </c>
      <c r="H36" t="n">
        <v>0.74</v>
      </c>
      <c r="I36" t="n">
        <v>21</v>
      </c>
      <c r="J36" t="n">
        <v>227.42</v>
      </c>
      <c r="K36" t="n">
        <v>56.13</v>
      </c>
      <c r="L36" t="n">
        <v>9.5</v>
      </c>
      <c r="M36" t="n">
        <v>19</v>
      </c>
      <c r="N36" t="n">
        <v>51.8</v>
      </c>
      <c r="O36" t="n">
        <v>28282.83</v>
      </c>
      <c r="P36" t="n">
        <v>253.59</v>
      </c>
      <c r="Q36" t="n">
        <v>444.56</v>
      </c>
      <c r="R36" t="n">
        <v>79.06</v>
      </c>
      <c r="S36" t="n">
        <v>48.21</v>
      </c>
      <c r="T36" t="n">
        <v>9430.129999999999</v>
      </c>
      <c r="U36" t="n">
        <v>0.61</v>
      </c>
      <c r="V36" t="n">
        <v>0.76</v>
      </c>
      <c r="W36" t="n">
        <v>0.2</v>
      </c>
      <c r="X36" t="n">
        <v>0.57</v>
      </c>
      <c r="Y36" t="n">
        <v>1</v>
      </c>
      <c r="Z36" t="n">
        <v>10</v>
      </c>
      <c r="AA36" t="n">
        <v>302.2256448272027</v>
      </c>
      <c r="AB36" t="n">
        <v>413.5184605070157</v>
      </c>
      <c r="AC36" t="n">
        <v>374.0528390130298</v>
      </c>
      <c r="AD36" t="n">
        <v>302225.6448272027</v>
      </c>
      <c r="AE36" t="n">
        <v>413518.4605070157</v>
      </c>
      <c r="AF36" t="n">
        <v>4.428555779576467e-06</v>
      </c>
      <c r="AG36" t="n">
        <v>6.174768518518519</v>
      </c>
      <c r="AH36" t="n">
        <v>374052.8390130298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4.7004</v>
      </c>
      <c r="E37" t="n">
        <v>21.28</v>
      </c>
      <c r="F37" t="n">
        <v>17.82</v>
      </c>
      <c r="G37" t="n">
        <v>53.45</v>
      </c>
      <c r="H37" t="n">
        <v>0.76</v>
      </c>
      <c r="I37" t="n">
        <v>20</v>
      </c>
      <c r="J37" t="n">
        <v>227.84</v>
      </c>
      <c r="K37" t="n">
        <v>56.13</v>
      </c>
      <c r="L37" t="n">
        <v>9.75</v>
      </c>
      <c r="M37" t="n">
        <v>18</v>
      </c>
      <c r="N37" t="n">
        <v>51.97</v>
      </c>
      <c r="O37" t="n">
        <v>28334.8</v>
      </c>
      <c r="P37" t="n">
        <v>253.04</v>
      </c>
      <c r="Q37" t="n">
        <v>444.56</v>
      </c>
      <c r="R37" t="n">
        <v>78.2</v>
      </c>
      <c r="S37" t="n">
        <v>48.21</v>
      </c>
      <c r="T37" t="n">
        <v>9003.530000000001</v>
      </c>
      <c r="U37" t="n">
        <v>0.62</v>
      </c>
      <c r="V37" t="n">
        <v>0.77</v>
      </c>
      <c r="W37" t="n">
        <v>0.2</v>
      </c>
      <c r="X37" t="n">
        <v>0.54</v>
      </c>
      <c r="Y37" t="n">
        <v>1</v>
      </c>
      <c r="Z37" t="n">
        <v>10</v>
      </c>
      <c r="AA37" t="n">
        <v>301.3291664080047</v>
      </c>
      <c r="AB37" t="n">
        <v>412.2918591840324</v>
      </c>
      <c r="AC37" t="n">
        <v>372.9433027987663</v>
      </c>
      <c r="AD37" t="n">
        <v>301329.1664080046</v>
      </c>
      <c r="AE37" t="n">
        <v>412291.8591840324</v>
      </c>
      <c r="AF37" t="n">
        <v>4.442733509694205e-06</v>
      </c>
      <c r="AG37" t="n">
        <v>6.157407407407408</v>
      </c>
      <c r="AH37" t="n">
        <v>372943.3027987663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4.7019</v>
      </c>
      <c r="E38" t="n">
        <v>21.27</v>
      </c>
      <c r="F38" t="n">
        <v>17.81</v>
      </c>
      <c r="G38" t="n">
        <v>53.43</v>
      </c>
      <c r="H38" t="n">
        <v>0.78</v>
      </c>
      <c r="I38" t="n">
        <v>20</v>
      </c>
      <c r="J38" t="n">
        <v>228.27</v>
      </c>
      <c r="K38" t="n">
        <v>56.13</v>
      </c>
      <c r="L38" t="n">
        <v>10</v>
      </c>
      <c r="M38" t="n">
        <v>18</v>
      </c>
      <c r="N38" t="n">
        <v>52.14</v>
      </c>
      <c r="O38" t="n">
        <v>28386.82</v>
      </c>
      <c r="P38" t="n">
        <v>252.52</v>
      </c>
      <c r="Q38" t="n">
        <v>444.61</v>
      </c>
      <c r="R38" t="n">
        <v>77.98999999999999</v>
      </c>
      <c r="S38" t="n">
        <v>48.21</v>
      </c>
      <c r="T38" t="n">
        <v>8900.459999999999</v>
      </c>
      <c r="U38" t="n">
        <v>0.62</v>
      </c>
      <c r="V38" t="n">
        <v>0.77</v>
      </c>
      <c r="W38" t="n">
        <v>0.2</v>
      </c>
      <c r="X38" t="n">
        <v>0.53</v>
      </c>
      <c r="Y38" t="n">
        <v>1</v>
      </c>
      <c r="Z38" t="n">
        <v>10</v>
      </c>
      <c r="AA38" t="n">
        <v>300.9803398434642</v>
      </c>
      <c r="AB38" t="n">
        <v>411.8145792892861</v>
      </c>
      <c r="AC38" t="n">
        <v>372.511573827308</v>
      </c>
      <c r="AD38" t="n">
        <v>300980.3398434641</v>
      </c>
      <c r="AE38" t="n">
        <v>411814.5792892861</v>
      </c>
      <c r="AF38" t="n">
        <v>4.444151282705979e-06</v>
      </c>
      <c r="AG38" t="n">
        <v>6.154513888888889</v>
      </c>
      <c r="AH38" t="n">
        <v>372511.573827308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4.7185</v>
      </c>
      <c r="E39" t="n">
        <v>21.19</v>
      </c>
      <c r="F39" t="n">
        <v>17.78</v>
      </c>
      <c r="G39" t="n">
        <v>56.14</v>
      </c>
      <c r="H39" t="n">
        <v>0.8</v>
      </c>
      <c r="I39" t="n">
        <v>19</v>
      </c>
      <c r="J39" t="n">
        <v>228.69</v>
      </c>
      <c r="K39" t="n">
        <v>56.13</v>
      </c>
      <c r="L39" t="n">
        <v>10.25</v>
      </c>
      <c r="M39" t="n">
        <v>17</v>
      </c>
      <c r="N39" t="n">
        <v>52.31</v>
      </c>
      <c r="O39" t="n">
        <v>28438.91</v>
      </c>
      <c r="P39" t="n">
        <v>251.93</v>
      </c>
      <c r="Q39" t="n">
        <v>444.56</v>
      </c>
      <c r="R39" t="n">
        <v>76.83</v>
      </c>
      <c r="S39" t="n">
        <v>48.21</v>
      </c>
      <c r="T39" t="n">
        <v>8324.049999999999</v>
      </c>
      <c r="U39" t="n">
        <v>0.63</v>
      </c>
      <c r="V39" t="n">
        <v>0.77</v>
      </c>
      <c r="W39" t="n">
        <v>0.2</v>
      </c>
      <c r="X39" t="n">
        <v>0.5</v>
      </c>
      <c r="Y39" t="n">
        <v>1</v>
      </c>
      <c r="Z39" t="n">
        <v>10</v>
      </c>
      <c r="AA39" t="n">
        <v>299.9861024204744</v>
      </c>
      <c r="AB39" t="n">
        <v>410.4542197844921</v>
      </c>
      <c r="AC39" t="n">
        <v>371.2810451243751</v>
      </c>
      <c r="AD39" t="n">
        <v>299986.1024204744</v>
      </c>
      <c r="AE39" t="n">
        <v>410454.219784492</v>
      </c>
      <c r="AF39" t="n">
        <v>4.459841304036274e-06</v>
      </c>
      <c r="AG39" t="n">
        <v>6.131365740740741</v>
      </c>
      <c r="AH39" t="n">
        <v>371281.045124375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4.7339</v>
      </c>
      <c r="E40" t="n">
        <v>21.12</v>
      </c>
      <c r="F40" t="n">
        <v>17.71</v>
      </c>
      <c r="G40" t="n">
        <v>55.92</v>
      </c>
      <c r="H40" t="n">
        <v>0.8100000000000001</v>
      </c>
      <c r="I40" t="n">
        <v>19</v>
      </c>
      <c r="J40" t="n">
        <v>229.11</v>
      </c>
      <c r="K40" t="n">
        <v>56.13</v>
      </c>
      <c r="L40" t="n">
        <v>10.5</v>
      </c>
      <c r="M40" t="n">
        <v>17</v>
      </c>
      <c r="N40" t="n">
        <v>52.48</v>
      </c>
      <c r="O40" t="n">
        <v>28491.06</v>
      </c>
      <c r="P40" t="n">
        <v>250.32</v>
      </c>
      <c r="Q40" t="n">
        <v>444.56</v>
      </c>
      <c r="R40" t="n">
        <v>74.45999999999999</v>
      </c>
      <c r="S40" t="n">
        <v>48.21</v>
      </c>
      <c r="T40" t="n">
        <v>7141.93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298.4207718187716</v>
      </c>
      <c r="AB40" t="n">
        <v>408.3124653977301</v>
      </c>
      <c r="AC40" t="n">
        <v>369.3436967703144</v>
      </c>
      <c r="AD40" t="n">
        <v>298420.7718187716</v>
      </c>
      <c r="AE40" t="n">
        <v>408312.4653977301</v>
      </c>
      <c r="AF40" t="n">
        <v>4.474397106957152e-06</v>
      </c>
      <c r="AG40" t="n">
        <v>6.111111111111112</v>
      </c>
      <c r="AH40" t="n">
        <v>369343.6967703144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4.743</v>
      </c>
      <c r="E41" t="n">
        <v>21.08</v>
      </c>
      <c r="F41" t="n">
        <v>17.71</v>
      </c>
      <c r="G41" t="n">
        <v>59.04</v>
      </c>
      <c r="H41" t="n">
        <v>0.83</v>
      </c>
      <c r="I41" t="n">
        <v>18</v>
      </c>
      <c r="J41" t="n">
        <v>229.53</v>
      </c>
      <c r="K41" t="n">
        <v>56.13</v>
      </c>
      <c r="L41" t="n">
        <v>10.75</v>
      </c>
      <c r="M41" t="n">
        <v>16</v>
      </c>
      <c r="N41" t="n">
        <v>52.66</v>
      </c>
      <c r="O41" t="n">
        <v>28543.27</v>
      </c>
      <c r="P41" t="n">
        <v>250.07</v>
      </c>
      <c r="Q41" t="n">
        <v>444.56</v>
      </c>
      <c r="R41" t="n">
        <v>74.95</v>
      </c>
      <c r="S41" t="n">
        <v>48.21</v>
      </c>
      <c r="T41" t="n">
        <v>7391.43</v>
      </c>
      <c r="U41" t="n">
        <v>0.64</v>
      </c>
      <c r="V41" t="n">
        <v>0.77</v>
      </c>
      <c r="W41" t="n">
        <v>0.18</v>
      </c>
      <c r="X41" t="n">
        <v>0.43</v>
      </c>
      <c r="Y41" t="n">
        <v>1</v>
      </c>
      <c r="Z41" t="n">
        <v>10</v>
      </c>
      <c r="AA41" t="n">
        <v>297.9622770240687</v>
      </c>
      <c r="AB41" t="n">
        <v>407.6851325922548</v>
      </c>
      <c r="AC41" t="n">
        <v>368.7762357273265</v>
      </c>
      <c r="AD41" t="n">
        <v>297962.2770240688</v>
      </c>
      <c r="AE41" t="n">
        <v>407685.1325922548</v>
      </c>
      <c r="AF41" t="n">
        <v>4.482998263228579e-06</v>
      </c>
      <c r="AG41" t="n">
        <v>6.099537037037037</v>
      </c>
      <c r="AH41" t="n">
        <v>368776.2357273265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4.7279</v>
      </c>
      <c r="E42" t="n">
        <v>21.15</v>
      </c>
      <c r="F42" t="n">
        <v>17.78</v>
      </c>
      <c r="G42" t="n">
        <v>59.26</v>
      </c>
      <c r="H42" t="n">
        <v>0.85</v>
      </c>
      <c r="I42" t="n">
        <v>18</v>
      </c>
      <c r="J42" t="n">
        <v>229.96</v>
      </c>
      <c r="K42" t="n">
        <v>56.13</v>
      </c>
      <c r="L42" t="n">
        <v>11</v>
      </c>
      <c r="M42" t="n">
        <v>16</v>
      </c>
      <c r="N42" t="n">
        <v>52.83</v>
      </c>
      <c r="O42" t="n">
        <v>28595.54</v>
      </c>
      <c r="P42" t="n">
        <v>250.95</v>
      </c>
      <c r="Q42" t="n">
        <v>444.55</v>
      </c>
      <c r="R42" t="n">
        <v>77.03</v>
      </c>
      <c r="S42" t="n">
        <v>48.21</v>
      </c>
      <c r="T42" t="n">
        <v>8430.280000000001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299.1386382854398</v>
      </c>
      <c r="AB42" t="n">
        <v>409.2946819674588</v>
      </c>
      <c r="AC42" t="n">
        <v>370.2321719691778</v>
      </c>
      <c r="AD42" t="n">
        <v>299138.6382854398</v>
      </c>
      <c r="AE42" t="n">
        <v>409294.6819674588</v>
      </c>
      <c r="AF42" t="n">
        <v>4.468726014910056e-06</v>
      </c>
      <c r="AG42" t="n">
        <v>6.119791666666667</v>
      </c>
      <c r="AH42" t="n">
        <v>370232.1719691778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4.7469</v>
      </c>
      <c r="E43" t="n">
        <v>21.07</v>
      </c>
      <c r="F43" t="n">
        <v>17.74</v>
      </c>
      <c r="G43" t="n">
        <v>62.6</v>
      </c>
      <c r="H43" t="n">
        <v>0.87</v>
      </c>
      <c r="I43" t="n">
        <v>17</v>
      </c>
      <c r="J43" t="n">
        <v>230.38</v>
      </c>
      <c r="K43" t="n">
        <v>56.13</v>
      </c>
      <c r="L43" t="n">
        <v>11.25</v>
      </c>
      <c r="M43" t="n">
        <v>15</v>
      </c>
      <c r="N43" t="n">
        <v>53</v>
      </c>
      <c r="O43" t="n">
        <v>28647.87</v>
      </c>
      <c r="P43" t="n">
        <v>249.86</v>
      </c>
      <c r="Q43" t="n">
        <v>444.55</v>
      </c>
      <c r="R43" t="n">
        <v>75.63</v>
      </c>
      <c r="S43" t="n">
        <v>48.21</v>
      </c>
      <c r="T43" t="n">
        <v>7735.04</v>
      </c>
      <c r="U43" t="n">
        <v>0.64</v>
      </c>
      <c r="V43" t="n">
        <v>0.77</v>
      </c>
      <c r="W43" t="n">
        <v>0.19</v>
      </c>
      <c r="X43" t="n">
        <v>0.46</v>
      </c>
      <c r="Y43" t="n">
        <v>1</v>
      </c>
      <c r="Z43" t="n">
        <v>10</v>
      </c>
      <c r="AA43" t="n">
        <v>297.7893061730337</v>
      </c>
      <c r="AB43" t="n">
        <v>407.4484662429333</v>
      </c>
      <c r="AC43" t="n">
        <v>368.5621564822209</v>
      </c>
      <c r="AD43" t="n">
        <v>297789.3061730337</v>
      </c>
      <c r="AE43" t="n">
        <v>407448.4662429332</v>
      </c>
      <c r="AF43" t="n">
        <v>4.486684473059191e-06</v>
      </c>
      <c r="AG43" t="n">
        <v>6.096643518518519</v>
      </c>
      <c r="AH43" t="n">
        <v>368562.1564822209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4.7444</v>
      </c>
      <c r="E44" t="n">
        <v>21.08</v>
      </c>
      <c r="F44" t="n">
        <v>17.75</v>
      </c>
      <c r="G44" t="n">
        <v>62.64</v>
      </c>
      <c r="H44" t="n">
        <v>0.89</v>
      </c>
      <c r="I44" t="n">
        <v>17</v>
      </c>
      <c r="J44" t="n">
        <v>230.81</v>
      </c>
      <c r="K44" t="n">
        <v>56.13</v>
      </c>
      <c r="L44" t="n">
        <v>11.5</v>
      </c>
      <c r="M44" t="n">
        <v>15</v>
      </c>
      <c r="N44" t="n">
        <v>53.18</v>
      </c>
      <c r="O44" t="n">
        <v>28700.26</v>
      </c>
      <c r="P44" t="n">
        <v>250.25</v>
      </c>
      <c r="Q44" t="n">
        <v>444.55</v>
      </c>
      <c r="R44" t="n">
        <v>76.03</v>
      </c>
      <c r="S44" t="n">
        <v>48.21</v>
      </c>
      <c r="T44" t="n">
        <v>7932.7</v>
      </c>
      <c r="U44" t="n">
        <v>0.63</v>
      </c>
      <c r="V44" t="n">
        <v>0.77</v>
      </c>
      <c r="W44" t="n">
        <v>0.19</v>
      </c>
      <c r="X44" t="n">
        <v>0.47</v>
      </c>
      <c r="Y44" t="n">
        <v>1</v>
      </c>
      <c r="Z44" t="n">
        <v>10</v>
      </c>
      <c r="AA44" t="n">
        <v>298.1038469436751</v>
      </c>
      <c r="AB44" t="n">
        <v>407.8788348018843</v>
      </c>
      <c r="AC44" t="n">
        <v>368.9514512699317</v>
      </c>
      <c r="AD44" t="n">
        <v>298103.8469436751</v>
      </c>
      <c r="AE44" t="n">
        <v>407878.8348018843</v>
      </c>
      <c r="AF44" t="n">
        <v>4.484321518039567e-06</v>
      </c>
      <c r="AG44" t="n">
        <v>6.099537037037037</v>
      </c>
      <c r="AH44" t="n">
        <v>368951.4512699317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4.7436</v>
      </c>
      <c r="E45" t="n">
        <v>21.08</v>
      </c>
      <c r="F45" t="n">
        <v>17.75</v>
      </c>
      <c r="G45" t="n">
        <v>62.65</v>
      </c>
      <c r="H45" t="n">
        <v>0.9</v>
      </c>
      <c r="I45" t="n">
        <v>17</v>
      </c>
      <c r="J45" t="n">
        <v>231.23</v>
      </c>
      <c r="K45" t="n">
        <v>56.13</v>
      </c>
      <c r="L45" t="n">
        <v>11.75</v>
      </c>
      <c r="M45" t="n">
        <v>15</v>
      </c>
      <c r="N45" t="n">
        <v>53.36</v>
      </c>
      <c r="O45" t="n">
        <v>28752.71</v>
      </c>
      <c r="P45" t="n">
        <v>249.65</v>
      </c>
      <c r="Q45" t="n">
        <v>444.55</v>
      </c>
      <c r="R45" t="n">
        <v>76.06</v>
      </c>
      <c r="S45" t="n">
        <v>48.21</v>
      </c>
      <c r="T45" t="n">
        <v>7948.15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297.8269639051917</v>
      </c>
      <c r="AB45" t="n">
        <v>407.4999912134137</v>
      </c>
      <c r="AC45" t="n">
        <v>368.6087639818345</v>
      </c>
      <c r="AD45" t="n">
        <v>297826.9639051917</v>
      </c>
      <c r="AE45" t="n">
        <v>407499.9912134137</v>
      </c>
      <c r="AF45" t="n">
        <v>4.483565372433288e-06</v>
      </c>
      <c r="AG45" t="n">
        <v>6.099537037037037</v>
      </c>
      <c r="AH45" t="n">
        <v>368608.7639818345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4.7652</v>
      </c>
      <c r="E46" t="n">
        <v>20.99</v>
      </c>
      <c r="F46" t="n">
        <v>17.7</v>
      </c>
      <c r="G46" t="n">
        <v>66.36</v>
      </c>
      <c r="H46" t="n">
        <v>0.92</v>
      </c>
      <c r="I46" t="n">
        <v>16</v>
      </c>
      <c r="J46" t="n">
        <v>231.66</v>
      </c>
      <c r="K46" t="n">
        <v>56.13</v>
      </c>
      <c r="L46" t="n">
        <v>12</v>
      </c>
      <c r="M46" t="n">
        <v>14</v>
      </c>
      <c r="N46" t="n">
        <v>53.53</v>
      </c>
      <c r="O46" t="n">
        <v>28805.23</v>
      </c>
      <c r="P46" t="n">
        <v>248.49</v>
      </c>
      <c r="Q46" t="n">
        <v>444.55</v>
      </c>
      <c r="R46" t="n">
        <v>74.42</v>
      </c>
      <c r="S46" t="n">
        <v>48.21</v>
      </c>
      <c r="T46" t="n">
        <v>7134.82</v>
      </c>
      <c r="U46" t="n">
        <v>0.65</v>
      </c>
      <c r="V46" t="n">
        <v>0.77</v>
      </c>
      <c r="W46" t="n">
        <v>0.19</v>
      </c>
      <c r="X46" t="n">
        <v>0.42</v>
      </c>
      <c r="Y46" t="n">
        <v>1</v>
      </c>
      <c r="Z46" t="n">
        <v>10</v>
      </c>
      <c r="AA46" t="n">
        <v>296.3336687948062</v>
      </c>
      <c r="AB46" t="n">
        <v>405.4567989638535</v>
      </c>
      <c r="AC46" t="n">
        <v>366.760571132934</v>
      </c>
      <c r="AD46" t="n">
        <v>296333.6687948062</v>
      </c>
      <c r="AE46" t="n">
        <v>405456.7989638535</v>
      </c>
      <c r="AF46" t="n">
        <v>4.50398130380283e-06</v>
      </c>
      <c r="AG46" t="n">
        <v>6.07349537037037</v>
      </c>
      <c r="AH46" t="n">
        <v>366760.5711329341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4.7626</v>
      </c>
      <c r="E47" t="n">
        <v>21</v>
      </c>
      <c r="F47" t="n">
        <v>17.71</v>
      </c>
      <c r="G47" t="n">
        <v>66.41</v>
      </c>
      <c r="H47" t="n">
        <v>0.9399999999999999</v>
      </c>
      <c r="I47" t="n">
        <v>16</v>
      </c>
      <c r="J47" t="n">
        <v>232.08</v>
      </c>
      <c r="K47" t="n">
        <v>56.13</v>
      </c>
      <c r="L47" t="n">
        <v>12.25</v>
      </c>
      <c r="M47" t="n">
        <v>14</v>
      </c>
      <c r="N47" t="n">
        <v>53.71</v>
      </c>
      <c r="O47" t="n">
        <v>28857.81</v>
      </c>
      <c r="P47" t="n">
        <v>248.71</v>
      </c>
      <c r="Q47" t="n">
        <v>444.56</v>
      </c>
      <c r="R47" t="n">
        <v>74.75</v>
      </c>
      <c r="S47" t="n">
        <v>48.21</v>
      </c>
      <c r="T47" t="n">
        <v>7300.35</v>
      </c>
      <c r="U47" t="n">
        <v>0.64</v>
      </c>
      <c r="V47" t="n">
        <v>0.77</v>
      </c>
      <c r="W47" t="n">
        <v>0.19</v>
      </c>
      <c r="X47" t="n">
        <v>0.43</v>
      </c>
      <c r="Y47" t="n">
        <v>1</v>
      </c>
      <c r="Z47" t="n">
        <v>10</v>
      </c>
      <c r="AA47" t="n">
        <v>296.5634890063216</v>
      </c>
      <c r="AB47" t="n">
        <v>405.7712491162012</v>
      </c>
      <c r="AC47" t="n">
        <v>367.0450106040752</v>
      </c>
      <c r="AD47" t="n">
        <v>296563.4890063216</v>
      </c>
      <c r="AE47" t="n">
        <v>405771.2491162012</v>
      </c>
      <c r="AF47" t="n">
        <v>4.501523830582422e-06</v>
      </c>
      <c r="AG47" t="n">
        <v>6.076388888888889</v>
      </c>
      <c r="AH47" t="n">
        <v>367045.0106040752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4.7624</v>
      </c>
      <c r="E48" t="n">
        <v>21</v>
      </c>
      <c r="F48" t="n">
        <v>17.71</v>
      </c>
      <c r="G48" t="n">
        <v>66.41</v>
      </c>
      <c r="H48" t="n">
        <v>0.96</v>
      </c>
      <c r="I48" t="n">
        <v>16</v>
      </c>
      <c r="J48" t="n">
        <v>232.51</v>
      </c>
      <c r="K48" t="n">
        <v>56.13</v>
      </c>
      <c r="L48" t="n">
        <v>12.5</v>
      </c>
      <c r="M48" t="n">
        <v>14</v>
      </c>
      <c r="N48" t="n">
        <v>53.88</v>
      </c>
      <c r="O48" t="n">
        <v>28910.45</v>
      </c>
      <c r="P48" t="n">
        <v>248.44</v>
      </c>
      <c r="Q48" t="n">
        <v>444.56</v>
      </c>
      <c r="R48" t="n">
        <v>74.70999999999999</v>
      </c>
      <c r="S48" t="n">
        <v>48.21</v>
      </c>
      <c r="T48" t="n">
        <v>7282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296.4335332157197</v>
      </c>
      <c r="AB48" t="n">
        <v>405.5934378702547</v>
      </c>
      <c r="AC48" t="n">
        <v>366.8841694138822</v>
      </c>
      <c r="AD48" t="n">
        <v>296433.5332157197</v>
      </c>
      <c r="AE48" t="n">
        <v>405593.4378702547</v>
      </c>
      <c r="AF48" t="n">
        <v>4.501334794180853e-06</v>
      </c>
      <c r="AG48" t="n">
        <v>6.076388888888889</v>
      </c>
      <c r="AH48" t="n">
        <v>366884.1694138822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4.7813</v>
      </c>
      <c r="E49" t="n">
        <v>20.91</v>
      </c>
      <c r="F49" t="n">
        <v>17.67</v>
      </c>
      <c r="G49" t="n">
        <v>70.67</v>
      </c>
      <c r="H49" t="n">
        <v>0.97</v>
      </c>
      <c r="I49" t="n">
        <v>15</v>
      </c>
      <c r="J49" t="n">
        <v>232.94</v>
      </c>
      <c r="K49" t="n">
        <v>56.13</v>
      </c>
      <c r="L49" t="n">
        <v>12.75</v>
      </c>
      <c r="M49" t="n">
        <v>13</v>
      </c>
      <c r="N49" t="n">
        <v>54.06</v>
      </c>
      <c r="O49" t="n">
        <v>28963.15</v>
      </c>
      <c r="P49" t="n">
        <v>247.6</v>
      </c>
      <c r="Q49" t="n">
        <v>444.59</v>
      </c>
      <c r="R49" t="n">
        <v>73.28</v>
      </c>
      <c r="S49" t="n">
        <v>48.21</v>
      </c>
      <c r="T49" t="n">
        <v>6567.56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295.2346894378344</v>
      </c>
      <c r="AB49" t="n">
        <v>403.9531269240974</v>
      </c>
      <c r="AC49" t="n">
        <v>365.4004074422352</v>
      </c>
      <c r="AD49" t="n">
        <v>295234.6894378344</v>
      </c>
      <c r="AE49" t="n">
        <v>403953.1269240974</v>
      </c>
      <c r="AF49" t="n">
        <v>4.519198734129201e-06</v>
      </c>
      <c r="AG49" t="n">
        <v>6.050347222222222</v>
      </c>
      <c r="AH49" t="n">
        <v>365400.4074422352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4.7798</v>
      </c>
      <c r="E50" t="n">
        <v>20.92</v>
      </c>
      <c r="F50" t="n">
        <v>17.68</v>
      </c>
      <c r="G50" t="n">
        <v>70.7</v>
      </c>
      <c r="H50" t="n">
        <v>0.99</v>
      </c>
      <c r="I50" t="n">
        <v>15</v>
      </c>
      <c r="J50" t="n">
        <v>233.37</v>
      </c>
      <c r="K50" t="n">
        <v>56.13</v>
      </c>
      <c r="L50" t="n">
        <v>13</v>
      </c>
      <c r="M50" t="n">
        <v>13</v>
      </c>
      <c r="N50" t="n">
        <v>54.24</v>
      </c>
      <c r="O50" t="n">
        <v>29015.91</v>
      </c>
      <c r="P50" t="n">
        <v>247.51</v>
      </c>
      <c r="Q50" t="n">
        <v>444.6</v>
      </c>
      <c r="R50" t="n">
        <v>73.47</v>
      </c>
      <c r="S50" t="n">
        <v>48.21</v>
      </c>
      <c r="T50" t="n">
        <v>6666.79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295.267249476884</v>
      </c>
      <c r="AB50" t="n">
        <v>403.9976770059725</v>
      </c>
      <c r="AC50" t="n">
        <v>365.4407057268226</v>
      </c>
      <c r="AD50" t="n">
        <v>295267.249476884</v>
      </c>
      <c r="AE50" t="n">
        <v>403997.6770059725</v>
      </c>
      <c r="AF50" t="n">
        <v>4.517780961117428e-06</v>
      </c>
      <c r="AG50" t="n">
        <v>6.053240740740741</v>
      </c>
      <c r="AH50" t="n">
        <v>365440.7057268226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4.7811</v>
      </c>
      <c r="E51" t="n">
        <v>20.92</v>
      </c>
      <c r="F51" t="n">
        <v>17.67</v>
      </c>
      <c r="G51" t="n">
        <v>70.68000000000001</v>
      </c>
      <c r="H51" t="n">
        <v>1.01</v>
      </c>
      <c r="I51" t="n">
        <v>15</v>
      </c>
      <c r="J51" t="n">
        <v>233.79</v>
      </c>
      <c r="K51" t="n">
        <v>56.13</v>
      </c>
      <c r="L51" t="n">
        <v>13.25</v>
      </c>
      <c r="M51" t="n">
        <v>13</v>
      </c>
      <c r="N51" t="n">
        <v>54.42</v>
      </c>
      <c r="O51" t="n">
        <v>29068.74</v>
      </c>
      <c r="P51" t="n">
        <v>247.22</v>
      </c>
      <c r="Q51" t="n">
        <v>444.55</v>
      </c>
      <c r="R51" t="n">
        <v>73.31</v>
      </c>
      <c r="S51" t="n">
        <v>48.21</v>
      </c>
      <c r="T51" t="n">
        <v>6587.43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295.0495398854731</v>
      </c>
      <c r="AB51" t="n">
        <v>403.6997971383348</v>
      </c>
      <c r="AC51" t="n">
        <v>365.1712550956752</v>
      </c>
      <c r="AD51" t="n">
        <v>295049.5398854731</v>
      </c>
      <c r="AE51" t="n">
        <v>403699.7971383348</v>
      </c>
      <c r="AF51" t="n">
        <v>4.519009697727633e-06</v>
      </c>
      <c r="AG51" t="n">
        <v>6.053240740740741</v>
      </c>
      <c r="AH51" t="n">
        <v>365171.2550956752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4.7823</v>
      </c>
      <c r="E52" t="n">
        <v>20.91</v>
      </c>
      <c r="F52" t="n">
        <v>17.66</v>
      </c>
      <c r="G52" t="n">
        <v>70.66</v>
      </c>
      <c r="H52" t="n">
        <v>1.02</v>
      </c>
      <c r="I52" t="n">
        <v>15</v>
      </c>
      <c r="J52" t="n">
        <v>234.22</v>
      </c>
      <c r="K52" t="n">
        <v>56.13</v>
      </c>
      <c r="L52" t="n">
        <v>13.5</v>
      </c>
      <c r="M52" t="n">
        <v>13</v>
      </c>
      <c r="N52" t="n">
        <v>54.6</v>
      </c>
      <c r="O52" t="n">
        <v>29121.64</v>
      </c>
      <c r="P52" t="n">
        <v>246.71</v>
      </c>
      <c r="Q52" t="n">
        <v>444.55</v>
      </c>
      <c r="R52" t="n">
        <v>73.2</v>
      </c>
      <c r="S52" t="n">
        <v>48.21</v>
      </c>
      <c r="T52" t="n">
        <v>6532.29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294.7242161855928</v>
      </c>
      <c r="AB52" t="n">
        <v>403.2546748998898</v>
      </c>
      <c r="AC52" t="n">
        <v>364.7686146989345</v>
      </c>
      <c r="AD52" t="n">
        <v>294724.2161855928</v>
      </c>
      <c r="AE52" t="n">
        <v>403254.6748998899</v>
      </c>
      <c r="AF52" t="n">
        <v>4.520143916137051e-06</v>
      </c>
      <c r="AG52" t="n">
        <v>6.050347222222222</v>
      </c>
      <c r="AH52" t="n">
        <v>364768.6146989345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4.807</v>
      </c>
      <c r="E53" t="n">
        <v>20.8</v>
      </c>
      <c r="F53" t="n">
        <v>17.6</v>
      </c>
      <c r="G53" t="n">
        <v>75.42</v>
      </c>
      <c r="H53" t="n">
        <v>1.04</v>
      </c>
      <c r="I53" t="n">
        <v>14</v>
      </c>
      <c r="J53" t="n">
        <v>234.65</v>
      </c>
      <c r="K53" t="n">
        <v>56.13</v>
      </c>
      <c r="L53" t="n">
        <v>13.75</v>
      </c>
      <c r="M53" t="n">
        <v>12</v>
      </c>
      <c r="N53" t="n">
        <v>54.78</v>
      </c>
      <c r="O53" t="n">
        <v>29174.59</v>
      </c>
      <c r="P53" t="n">
        <v>246</v>
      </c>
      <c r="Q53" t="n">
        <v>444.58</v>
      </c>
      <c r="R53" t="n">
        <v>70.90000000000001</v>
      </c>
      <c r="S53" t="n">
        <v>48.21</v>
      </c>
      <c r="T53" t="n">
        <v>5386.67</v>
      </c>
      <c r="U53" t="n">
        <v>0.68</v>
      </c>
      <c r="V53" t="n">
        <v>0.78</v>
      </c>
      <c r="W53" t="n">
        <v>0.19</v>
      </c>
      <c r="X53" t="n">
        <v>0.32</v>
      </c>
      <c r="Y53" t="n">
        <v>1</v>
      </c>
      <c r="Z53" t="n">
        <v>10</v>
      </c>
      <c r="AA53" t="n">
        <v>293.3505719930012</v>
      </c>
      <c r="AB53" t="n">
        <v>401.3751943146813</v>
      </c>
      <c r="AC53" t="n">
        <v>363.0685091029106</v>
      </c>
      <c r="AD53" t="n">
        <v>293350.5719930012</v>
      </c>
      <c r="AE53" t="n">
        <v>401375.1943146813</v>
      </c>
      <c r="AF53" t="n">
        <v>4.543489911730925e-06</v>
      </c>
      <c r="AG53" t="n">
        <v>6.018518518518519</v>
      </c>
      <c r="AH53" t="n">
        <v>363068.5091029106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4.8139</v>
      </c>
      <c r="E54" t="n">
        <v>20.77</v>
      </c>
      <c r="F54" t="n">
        <v>17.57</v>
      </c>
      <c r="G54" t="n">
        <v>75.3</v>
      </c>
      <c r="H54" t="n">
        <v>1.06</v>
      </c>
      <c r="I54" t="n">
        <v>14</v>
      </c>
      <c r="J54" t="n">
        <v>235.08</v>
      </c>
      <c r="K54" t="n">
        <v>56.13</v>
      </c>
      <c r="L54" t="n">
        <v>14</v>
      </c>
      <c r="M54" t="n">
        <v>12</v>
      </c>
      <c r="N54" t="n">
        <v>54.96</v>
      </c>
      <c r="O54" t="n">
        <v>29227.61</v>
      </c>
      <c r="P54" t="n">
        <v>245.32</v>
      </c>
      <c r="Q54" t="n">
        <v>444.57</v>
      </c>
      <c r="R54" t="n">
        <v>70.15000000000001</v>
      </c>
      <c r="S54" t="n">
        <v>48.21</v>
      </c>
      <c r="T54" t="n">
        <v>5008.9</v>
      </c>
      <c r="U54" t="n">
        <v>0.6899999999999999</v>
      </c>
      <c r="V54" t="n">
        <v>0.78</v>
      </c>
      <c r="W54" t="n">
        <v>0.18</v>
      </c>
      <c r="X54" t="n">
        <v>0.29</v>
      </c>
      <c r="Y54" t="n">
        <v>1</v>
      </c>
      <c r="Z54" t="n">
        <v>10</v>
      </c>
      <c r="AA54" t="n">
        <v>292.6945507660411</v>
      </c>
      <c r="AB54" t="n">
        <v>400.4775971303405</v>
      </c>
      <c r="AC54" t="n">
        <v>362.2565773340578</v>
      </c>
      <c r="AD54" t="n">
        <v>292694.550766041</v>
      </c>
      <c r="AE54" t="n">
        <v>400477.5971303405</v>
      </c>
      <c r="AF54" t="n">
        <v>4.550011667585084e-06</v>
      </c>
      <c r="AG54" t="n">
        <v>6.009837962962963</v>
      </c>
      <c r="AH54" t="n">
        <v>362256.5773340578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4.778</v>
      </c>
      <c r="E55" t="n">
        <v>20.93</v>
      </c>
      <c r="F55" t="n">
        <v>17.73</v>
      </c>
      <c r="G55" t="n">
        <v>75.97</v>
      </c>
      <c r="H55" t="n">
        <v>1.08</v>
      </c>
      <c r="I55" t="n">
        <v>14</v>
      </c>
      <c r="J55" t="n">
        <v>235.51</v>
      </c>
      <c r="K55" t="n">
        <v>56.13</v>
      </c>
      <c r="L55" t="n">
        <v>14.25</v>
      </c>
      <c r="M55" t="n">
        <v>12</v>
      </c>
      <c r="N55" t="n">
        <v>55.14</v>
      </c>
      <c r="O55" t="n">
        <v>29280.69</v>
      </c>
      <c r="P55" t="n">
        <v>247.3</v>
      </c>
      <c r="Q55" t="n">
        <v>444.55</v>
      </c>
      <c r="R55" t="n">
        <v>75.65000000000001</v>
      </c>
      <c r="S55" t="n">
        <v>48.21</v>
      </c>
      <c r="T55" t="n">
        <v>7758.83</v>
      </c>
      <c r="U55" t="n">
        <v>0.64</v>
      </c>
      <c r="V55" t="n">
        <v>0.77</v>
      </c>
      <c r="W55" t="n">
        <v>0.18</v>
      </c>
      <c r="X55" t="n">
        <v>0.45</v>
      </c>
      <c r="Y55" t="n">
        <v>1</v>
      </c>
      <c r="Z55" t="n">
        <v>10</v>
      </c>
      <c r="AA55" t="n">
        <v>295.3495964734252</v>
      </c>
      <c r="AB55" t="n">
        <v>404.1103477995333</v>
      </c>
      <c r="AC55" t="n">
        <v>365.5426233779804</v>
      </c>
      <c r="AD55" t="n">
        <v>295349.5964734252</v>
      </c>
      <c r="AE55" t="n">
        <v>404110.3477995333</v>
      </c>
      <c r="AF55" t="n">
        <v>4.516079633503299e-06</v>
      </c>
      <c r="AG55" t="n">
        <v>6.05613425925926</v>
      </c>
      <c r="AH55" t="n">
        <v>365542.6233779804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4.791</v>
      </c>
      <c r="E56" t="n">
        <v>20.87</v>
      </c>
      <c r="F56" t="n">
        <v>17.67</v>
      </c>
      <c r="G56" t="n">
        <v>75.72</v>
      </c>
      <c r="H56" t="n">
        <v>1.09</v>
      </c>
      <c r="I56" t="n">
        <v>14</v>
      </c>
      <c r="J56" t="n">
        <v>235.94</v>
      </c>
      <c r="K56" t="n">
        <v>56.13</v>
      </c>
      <c r="L56" t="n">
        <v>14.5</v>
      </c>
      <c r="M56" t="n">
        <v>12</v>
      </c>
      <c r="N56" t="n">
        <v>55.32</v>
      </c>
      <c r="O56" t="n">
        <v>29333.84</v>
      </c>
      <c r="P56" t="n">
        <v>245.27</v>
      </c>
      <c r="Q56" t="n">
        <v>444.55</v>
      </c>
      <c r="R56" t="n">
        <v>73.45999999999999</v>
      </c>
      <c r="S56" t="n">
        <v>48.21</v>
      </c>
      <c r="T56" t="n">
        <v>6665.54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293.7155829342638</v>
      </c>
      <c r="AB56" t="n">
        <v>401.874618387663</v>
      </c>
      <c r="AC56" t="n">
        <v>363.5202688433131</v>
      </c>
      <c r="AD56" t="n">
        <v>293715.5829342638</v>
      </c>
      <c r="AE56" t="n">
        <v>401874.618387663</v>
      </c>
      <c r="AF56" t="n">
        <v>4.528366999605339e-06</v>
      </c>
      <c r="AG56" t="n">
        <v>6.038773148148149</v>
      </c>
      <c r="AH56" t="n">
        <v>363520.2688433131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4.811</v>
      </c>
      <c r="E57" t="n">
        <v>20.79</v>
      </c>
      <c r="F57" t="n">
        <v>17.62</v>
      </c>
      <c r="G57" t="n">
        <v>81.34</v>
      </c>
      <c r="H57" t="n">
        <v>1.11</v>
      </c>
      <c r="I57" t="n">
        <v>13</v>
      </c>
      <c r="J57" t="n">
        <v>236.37</v>
      </c>
      <c r="K57" t="n">
        <v>56.13</v>
      </c>
      <c r="L57" t="n">
        <v>14.75</v>
      </c>
      <c r="M57" t="n">
        <v>11</v>
      </c>
      <c r="N57" t="n">
        <v>55.5</v>
      </c>
      <c r="O57" t="n">
        <v>29387.05</v>
      </c>
      <c r="P57" t="n">
        <v>244.7</v>
      </c>
      <c r="Q57" t="n">
        <v>444.55</v>
      </c>
      <c r="R57" t="n">
        <v>71.98999999999999</v>
      </c>
      <c r="S57" t="n">
        <v>48.21</v>
      </c>
      <c r="T57" t="n">
        <v>5935.02</v>
      </c>
      <c r="U57" t="n">
        <v>0.67</v>
      </c>
      <c r="V57" t="n">
        <v>0.77</v>
      </c>
      <c r="W57" t="n">
        <v>0.18</v>
      </c>
      <c r="X57" t="n">
        <v>0.35</v>
      </c>
      <c r="Y57" t="n">
        <v>1</v>
      </c>
      <c r="Z57" t="n">
        <v>10</v>
      </c>
      <c r="AA57" t="n">
        <v>292.6073872067425</v>
      </c>
      <c r="AB57" t="n">
        <v>400.3583361031234</v>
      </c>
      <c r="AC57" t="n">
        <v>362.1486984118944</v>
      </c>
      <c r="AD57" t="n">
        <v>292607.3872067425</v>
      </c>
      <c r="AE57" t="n">
        <v>400358.3361031234</v>
      </c>
      <c r="AF57" t="n">
        <v>4.547270639762322e-06</v>
      </c>
      <c r="AG57" t="n">
        <v>6.015625</v>
      </c>
      <c r="AH57" t="n">
        <v>362148.6984118944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4.8124</v>
      </c>
      <c r="E58" t="n">
        <v>20.78</v>
      </c>
      <c r="F58" t="n">
        <v>17.62</v>
      </c>
      <c r="G58" t="n">
        <v>81.31</v>
      </c>
      <c r="H58" t="n">
        <v>1.13</v>
      </c>
      <c r="I58" t="n">
        <v>13</v>
      </c>
      <c r="J58" t="n">
        <v>236.81</v>
      </c>
      <c r="K58" t="n">
        <v>56.13</v>
      </c>
      <c r="L58" t="n">
        <v>15</v>
      </c>
      <c r="M58" t="n">
        <v>11</v>
      </c>
      <c r="N58" t="n">
        <v>55.68</v>
      </c>
      <c r="O58" t="n">
        <v>29440.33</v>
      </c>
      <c r="P58" t="n">
        <v>244.73</v>
      </c>
      <c r="Q58" t="n">
        <v>444.55</v>
      </c>
      <c r="R58" t="n">
        <v>71.73999999999999</v>
      </c>
      <c r="S58" t="n">
        <v>48.21</v>
      </c>
      <c r="T58" t="n">
        <v>5811.05</v>
      </c>
      <c r="U58" t="n">
        <v>0.67</v>
      </c>
      <c r="V58" t="n">
        <v>0.77</v>
      </c>
      <c r="W58" t="n">
        <v>0.18</v>
      </c>
      <c r="X58" t="n">
        <v>0.34</v>
      </c>
      <c r="Y58" t="n">
        <v>1</v>
      </c>
      <c r="Z58" t="n">
        <v>10</v>
      </c>
      <c r="AA58" t="n">
        <v>292.5739658356954</v>
      </c>
      <c r="AB58" t="n">
        <v>400.3126075088099</v>
      </c>
      <c r="AC58" t="n">
        <v>362.1073340904417</v>
      </c>
      <c r="AD58" t="n">
        <v>292573.9658356954</v>
      </c>
      <c r="AE58" t="n">
        <v>400312.6075088099</v>
      </c>
      <c r="AF58" t="n">
        <v>4.548593894573311e-06</v>
      </c>
      <c r="AG58" t="n">
        <v>6.012731481481482</v>
      </c>
      <c r="AH58" t="n">
        <v>362107.3340904417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4.813</v>
      </c>
      <c r="E59" t="n">
        <v>20.78</v>
      </c>
      <c r="F59" t="n">
        <v>17.62</v>
      </c>
      <c r="G59" t="n">
        <v>81.3</v>
      </c>
      <c r="H59" t="n">
        <v>1.14</v>
      </c>
      <c r="I59" t="n">
        <v>13</v>
      </c>
      <c r="J59" t="n">
        <v>237.24</v>
      </c>
      <c r="K59" t="n">
        <v>56.13</v>
      </c>
      <c r="L59" t="n">
        <v>15.25</v>
      </c>
      <c r="M59" t="n">
        <v>11</v>
      </c>
      <c r="N59" t="n">
        <v>55.86</v>
      </c>
      <c r="O59" t="n">
        <v>29493.67</v>
      </c>
      <c r="P59" t="n">
        <v>244.41</v>
      </c>
      <c r="Q59" t="n">
        <v>444.58</v>
      </c>
      <c r="R59" t="n">
        <v>71.73999999999999</v>
      </c>
      <c r="S59" t="n">
        <v>48.21</v>
      </c>
      <c r="T59" t="n">
        <v>5808.28</v>
      </c>
      <c r="U59" t="n">
        <v>0.67</v>
      </c>
      <c r="V59" t="n">
        <v>0.77</v>
      </c>
      <c r="W59" t="n">
        <v>0.18</v>
      </c>
      <c r="X59" t="n">
        <v>0.34</v>
      </c>
      <c r="Y59" t="n">
        <v>1</v>
      </c>
      <c r="Z59" t="n">
        <v>10</v>
      </c>
      <c r="AA59" t="n">
        <v>292.3923796234893</v>
      </c>
      <c r="AB59" t="n">
        <v>400.0641532422511</v>
      </c>
      <c r="AC59" t="n">
        <v>361.8825919503756</v>
      </c>
      <c r="AD59" t="n">
        <v>292392.3796234893</v>
      </c>
      <c r="AE59" t="n">
        <v>400064.1532422511</v>
      </c>
      <c r="AF59" t="n">
        <v>4.54916100377802e-06</v>
      </c>
      <c r="AG59" t="n">
        <v>6.012731481481482</v>
      </c>
      <c r="AH59" t="n">
        <v>361882.5919503756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4.8099</v>
      </c>
      <c r="E60" t="n">
        <v>20.79</v>
      </c>
      <c r="F60" t="n">
        <v>17.63</v>
      </c>
      <c r="G60" t="n">
        <v>81.36</v>
      </c>
      <c r="H60" t="n">
        <v>1.16</v>
      </c>
      <c r="I60" t="n">
        <v>13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244.5</v>
      </c>
      <c r="Q60" t="n">
        <v>444.55</v>
      </c>
      <c r="R60" t="n">
        <v>72.11</v>
      </c>
      <c r="S60" t="n">
        <v>48.21</v>
      </c>
      <c r="T60" t="n">
        <v>5994.36</v>
      </c>
      <c r="U60" t="n">
        <v>0.67</v>
      </c>
      <c r="V60" t="n">
        <v>0.77</v>
      </c>
      <c r="W60" t="n">
        <v>0.19</v>
      </c>
      <c r="X60" t="n">
        <v>0.35</v>
      </c>
      <c r="Y60" t="n">
        <v>1</v>
      </c>
      <c r="Z60" t="n">
        <v>10</v>
      </c>
      <c r="AA60" t="n">
        <v>292.5697468218198</v>
      </c>
      <c r="AB60" t="n">
        <v>400.3068348678955</v>
      </c>
      <c r="AC60" t="n">
        <v>362.1021123822741</v>
      </c>
      <c r="AD60" t="n">
        <v>292569.7468218197</v>
      </c>
      <c r="AE60" t="n">
        <v>400306.8348678955</v>
      </c>
      <c r="AF60" t="n">
        <v>4.546230939553688e-06</v>
      </c>
      <c r="AG60" t="n">
        <v>6.015625</v>
      </c>
      <c r="AH60" t="n">
        <v>362102.1123822741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4.8116</v>
      </c>
      <c r="E61" t="n">
        <v>20.78</v>
      </c>
      <c r="F61" t="n">
        <v>17.62</v>
      </c>
      <c r="G61" t="n">
        <v>81.33</v>
      </c>
      <c r="H61" t="n">
        <v>1.18</v>
      </c>
      <c r="I61" t="n">
        <v>13</v>
      </c>
      <c r="J61" t="n">
        <v>238.11</v>
      </c>
      <c r="K61" t="n">
        <v>56.13</v>
      </c>
      <c r="L61" t="n">
        <v>15.75</v>
      </c>
      <c r="M61" t="n">
        <v>11</v>
      </c>
      <c r="N61" t="n">
        <v>56.23</v>
      </c>
      <c r="O61" t="n">
        <v>29600.54</v>
      </c>
      <c r="P61" t="n">
        <v>243.05</v>
      </c>
      <c r="Q61" t="n">
        <v>444.57</v>
      </c>
      <c r="R61" t="n">
        <v>71.73999999999999</v>
      </c>
      <c r="S61" t="n">
        <v>48.21</v>
      </c>
      <c r="T61" t="n">
        <v>5811.04</v>
      </c>
      <c r="U61" t="n">
        <v>0.67</v>
      </c>
      <c r="V61" t="n">
        <v>0.77</v>
      </c>
      <c r="W61" t="n">
        <v>0.19</v>
      </c>
      <c r="X61" t="n">
        <v>0.34</v>
      </c>
      <c r="Y61" t="n">
        <v>1</v>
      </c>
      <c r="Z61" t="n">
        <v>10</v>
      </c>
      <c r="AA61" t="n">
        <v>291.7571925381693</v>
      </c>
      <c r="AB61" t="n">
        <v>399.1950622496399</v>
      </c>
      <c r="AC61" t="n">
        <v>361.0964457823223</v>
      </c>
      <c r="AD61" t="n">
        <v>291757.1925381693</v>
      </c>
      <c r="AE61" t="n">
        <v>399195.0622496399</v>
      </c>
      <c r="AF61" t="n">
        <v>4.547837748967032e-06</v>
      </c>
      <c r="AG61" t="n">
        <v>6.012731481481482</v>
      </c>
      <c r="AH61" t="n">
        <v>361096.4457823223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4.8297</v>
      </c>
      <c r="E62" t="n">
        <v>20.71</v>
      </c>
      <c r="F62" t="n">
        <v>17.59</v>
      </c>
      <c r="G62" t="n">
        <v>87.93000000000001</v>
      </c>
      <c r="H62" t="n">
        <v>1.19</v>
      </c>
      <c r="I62" t="n">
        <v>12</v>
      </c>
      <c r="J62" t="n">
        <v>238.54</v>
      </c>
      <c r="K62" t="n">
        <v>56.13</v>
      </c>
      <c r="L62" t="n">
        <v>16</v>
      </c>
      <c r="M62" t="n">
        <v>10</v>
      </c>
      <c r="N62" t="n">
        <v>56.41</v>
      </c>
      <c r="O62" t="n">
        <v>29654.08</v>
      </c>
      <c r="P62" t="n">
        <v>242.71</v>
      </c>
      <c r="Q62" t="n">
        <v>444.57</v>
      </c>
      <c r="R62" t="n">
        <v>70.63</v>
      </c>
      <c r="S62" t="n">
        <v>48.21</v>
      </c>
      <c r="T62" t="n">
        <v>5258.87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290.7206386196747</v>
      </c>
      <c r="AB62" t="n">
        <v>397.7768034488241</v>
      </c>
      <c r="AC62" t="n">
        <v>359.8135436109176</v>
      </c>
      <c r="AD62" t="n">
        <v>290720.6386196747</v>
      </c>
      <c r="AE62" t="n">
        <v>397776.8034488241</v>
      </c>
      <c r="AF62" t="n">
        <v>4.564945543309101e-06</v>
      </c>
      <c r="AG62" t="n">
        <v>5.992476851851852</v>
      </c>
      <c r="AH62" t="n">
        <v>359813.5436109176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4.8307</v>
      </c>
      <c r="E63" t="n">
        <v>20.7</v>
      </c>
      <c r="F63" t="n">
        <v>17.58</v>
      </c>
      <c r="G63" t="n">
        <v>87.91</v>
      </c>
      <c r="H63" t="n">
        <v>1.21</v>
      </c>
      <c r="I63" t="n">
        <v>12</v>
      </c>
      <c r="J63" t="n">
        <v>238.97</v>
      </c>
      <c r="K63" t="n">
        <v>56.13</v>
      </c>
      <c r="L63" t="n">
        <v>16.25</v>
      </c>
      <c r="M63" t="n">
        <v>10</v>
      </c>
      <c r="N63" t="n">
        <v>56.6</v>
      </c>
      <c r="O63" t="n">
        <v>29707.68</v>
      </c>
      <c r="P63" t="n">
        <v>242.66</v>
      </c>
      <c r="Q63" t="n">
        <v>444.55</v>
      </c>
      <c r="R63" t="n">
        <v>70.56</v>
      </c>
      <c r="S63" t="n">
        <v>48.21</v>
      </c>
      <c r="T63" t="n">
        <v>5222.79</v>
      </c>
      <c r="U63" t="n">
        <v>0.68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290.6367525899248</v>
      </c>
      <c r="AB63" t="n">
        <v>397.6620268821299</v>
      </c>
      <c r="AC63" t="n">
        <v>359.7097211586587</v>
      </c>
      <c r="AD63" t="n">
        <v>290636.7525899247</v>
      </c>
      <c r="AE63" t="n">
        <v>397662.0268821298</v>
      </c>
      <c r="AF63" t="n">
        <v>4.56589072531695e-06</v>
      </c>
      <c r="AG63" t="n">
        <v>5.989583333333333</v>
      </c>
      <c r="AH63" t="n">
        <v>359709.7211586587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4.8297</v>
      </c>
      <c r="E64" t="n">
        <v>20.71</v>
      </c>
      <c r="F64" t="n">
        <v>17.59</v>
      </c>
      <c r="G64" t="n">
        <v>87.93000000000001</v>
      </c>
      <c r="H64" t="n">
        <v>1.23</v>
      </c>
      <c r="I64" t="n">
        <v>12</v>
      </c>
      <c r="J64" t="n">
        <v>239.41</v>
      </c>
      <c r="K64" t="n">
        <v>56.13</v>
      </c>
      <c r="L64" t="n">
        <v>16.5</v>
      </c>
      <c r="M64" t="n">
        <v>10</v>
      </c>
      <c r="N64" t="n">
        <v>56.78</v>
      </c>
      <c r="O64" t="n">
        <v>29761.35</v>
      </c>
      <c r="P64" t="n">
        <v>243.06</v>
      </c>
      <c r="Q64" t="n">
        <v>444.55</v>
      </c>
      <c r="R64" t="n">
        <v>70.65000000000001</v>
      </c>
      <c r="S64" t="n">
        <v>48.21</v>
      </c>
      <c r="T64" t="n">
        <v>5271.17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290.8959138724219</v>
      </c>
      <c r="AB64" t="n">
        <v>398.0166227822314</v>
      </c>
      <c r="AC64" t="n">
        <v>360.030474923733</v>
      </c>
      <c r="AD64" t="n">
        <v>290895.913872422</v>
      </c>
      <c r="AE64" t="n">
        <v>398016.6227822314</v>
      </c>
      <c r="AF64" t="n">
        <v>4.564945543309101e-06</v>
      </c>
      <c r="AG64" t="n">
        <v>5.992476851851852</v>
      </c>
      <c r="AH64" t="n">
        <v>360030.474923733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4.831</v>
      </c>
      <c r="E65" t="n">
        <v>20.7</v>
      </c>
      <c r="F65" t="n">
        <v>17.58</v>
      </c>
      <c r="G65" t="n">
        <v>87.90000000000001</v>
      </c>
      <c r="H65" t="n">
        <v>1.24</v>
      </c>
      <c r="I65" t="n">
        <v>12</v>
      </c>
      <c r="J65" t="n">
        <v>239.85</v>
      </c>
      <c r="K65" t="n">
        <v>56.13</v>
      </c>
      <c r="L65" t="n">
        <v>16.75</v>
      </c>
      <c r="M65" t="n">
        <v>10</v>
      </c>
      <c r="N65" t="n">
        <v>56.97</v>
      </c>
      <c r="O65" t="n">
        <v>29815.09</v>
      </c>
      <c r="P65" t="n">
        <v>243.07</v>
      </c>
      <c r="Q65" t="n">
        <v>444.55</v>
      </c>
      <c r="R65" t="n">
        <v>70.39</v>
      </c>
      <c r="S65" t="n">
        <v>48.21</v>
      </c>
      <c r="T65" t="n">
        <v>5138.09</v>
      </c>
      <c r="U65" t="n">
        <v>0.68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290.8317789344225</v>
      </c>
      <c r="AB65" t="n">
        <v>397.9288705306268</v>
      </c>
      <c r="AC65" t="n">
        <v>359.9510976238604</v>
      </c>
      <c r="AD65" t="n">
        <v>290831.7789344225</v>
      </c>
      <c r="AE65" t="n">
        <v>397928.8705306268</v>
      </c>
      <c r="AF65" t="n">
        <v>4.566174279919305e-06</v>
      </c>
      <c r="AG65" t="n">
        <v>5.989583333333333</v>
      </c>
      <c r="AH65" t="n">
        <v>359951.0976238605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4.8388</v>
      </c>
      <c r="E66" t="n">
        <v>20.67</v>
      </c>
      <c r="F66" t="n">
        <v>17.55</v>
      </c>
      <c r="G66" t="n">
        <v>87.73</v>
      </c>
      <c r="H66" t="n">
        <v>1.26</v>
      </c>
      <c r="I66" t="n">
        <v>12</v>
      </c>
      <c r="J66" t="n">
        <v>240.28</v>
      </c>
      <c r="K66" t="n">
        <v>56.13</v>
      </c>
      <c r="L66" t="n">
        <v>17</v>
      </c>
      <c r="M66" t="n">
        <v>10</v>
      </c>
      <c r="N66" t="n">
        <v>57.16</v>
      </c>
      <c r="O66" t="n">
        <v>29869.01</v>
      </c>
      <c r="P66" t="n">
        <v>241.6</v>
      </c>
      <c r="Q66" t="n">
        <v>444.55</v>
      </c>
      <c r="R66" t="n">
        <v>69.25</v>
      </c>
      <c r="S66" t="n">
        <v>48.21</v>
      </c>
      <c r="T66" t="n">
        <v>4567.65</v>
      </c>
      <c r="U66" t="n">
        <v>0.7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289.7568954549546</v>
      </c>
      <c r="AB66" t="n">
        <v>396.4581675335064</v>
      </c>
      <c r="AC66" t="n">
        <v>358.6207564566406</v>
      </c>
      <c r="AD66" t="n">
        <v>289756.8954549546</v>
      </c>
      <c r="AE66" t="n">
        <v>396458.1675335064</v>
      </c>
      <c r="AF66" t="n">
        <v>4.573546699580529e-06</v>
      </c>
      <c r="AG66" t="n">
        <v>5.980902777777779</v>
      </c>
      <c r="AH66" t="n">
        <v>358620.7564566406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4.8547</v>
      </c>
      <c r="E67" t="n">
        <v>20.6</v>
      </c>
      <c r="F67" t="n">
        <v>17.52</v>
      </c>
      <c r="G67" t="n">
        <v>95.56999999999999</v>
      </c>
      <c r="H67" t="n">
        <v>1.27</v>
      </c>
      <c r="I67" t="n">
        <v>11</v>
      </c>
      <c r="J67" t="n">
        <v>240.72</v>
      </c>
      <c r="K67" t="n">
        <v>56.13</v>
      </c>
      <c r="L67" t="n">
        <v>17.25</v>
      </c>
      <c r="M67" t="n">
        <v>9</v>
      </c>
      <c r="N67" t="n">
        <v>57.34</v>
      </c>
      <c r="O67" t="n">
        <v>29922.88</v>
      </c>
      <c r="P67" t="n">
        <v>240.36</v>
      </c>
      <c r="Q67" t="n">
        <v>444.55</v>
      </c>
      <c r="R67" t="n">
        <v>68.70999999999999</v>
      </c>
      <c r="S67" t="n">
        <v>48.21</v>
      </c>
      <c r="T67" t="n">
        <v>4307.42</v>
      </c>
      <c r="U67" t="n">
        <v>0.7</v>
      </c>
      <c r="V67" t="n">
        <v>0.78</v>
      </c>
      <c r="W67" t="n">
        <v>0.18</v>
      </c>
      <c r="X67" t="n">
        <v>0.24</v>
      </c>
      <c r="Y67" t="n">
        <v>1</v>
      </c>
      <c r="Z67" t="n">
        <v>10</v>
      </c>
      <c r="AA67" t="n">
        <v>288.5281622684058</v>
      </c>
      <c r="AB67" t="n">
        <v>394.7769605797878</v>
      </c>
      <c r="AC67" t="n">
        <v>357.1000015349963</v>
      </c>
      <c r="AD67" t="n">
        <v>288528.1622684058</v>
      </c>
      <c r="AE67" t="n">
        <v>394776.9605797878</v>
      </c>
      <c r="AF67" t="n">
        <v>4.58857509350533e-06</v>
      </c>
      <c r="AG67" t="n">
        <v>5.960648148148149</v>
      </c>
      <c r="AH67" t="n">
        <v>357100.0015349963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4.837</v>
      </c>
      <c r="E68" t="n">
        <v>20.67</v>
      </c>
      <c r="F68" t="n">
        <v>17.6</v>
      </c>
      <c r="G68" t="n">
        <v>95.98</v>
      </c>
      <c r="H68" t="n">
        <v>1.29</v>
      </c>
      <c r="I68" t="n">
        <v>11</v>
      </c>
      <c r="J68" t="n">
        <v>241.16</v>
      </c>
      <c r="K68" t="n">
        <v>56.13</v>
      </c>
      <c r="L68" t="n">
        <v>17.5</v>
      </c>
      <c r="M68" t="n">
        <v>9</v>
      </c>
      <c r="N68" t="n">
        <v>57.53</v>
      </c>
      <c r="O68" t="n">
        <v>29976.82</v>
      </c>
      <c r="P68" t="n">
        <v>241.36</v>
      </c>
      <c r="Q68" t="n">
        <v>444.55</v>
      </c>
      <c r="R68" t="n">
        <v>71.22</v>
      </c>
      <c r="S68" t="n">
        <v>48.21</v>
      </c>
      <c r="T68" t="n">
        <v>5560.83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289.821249999225</v>
      </c>
      <c r="AB68" t="n">
        <v>396.5462202600993</v>
      </c>
      <c r="AC68" t="n">
        <v>358.7004055545903</v>
      </c>
      <c r="AD68" t="n">
        <v>289821.249999225</v>
      </c>
      <c r="AE68" t="n">
        <v>396546.2202600993</v>
      </c>
      <c r="AF68" t="n">
        <v>4.5718453719664e-06</v>
      </c>
      <c r="AG68" t="n">
        <v>5.980902777777779</v>
      </c>
      <c r="AH68" t="n">
        <v>358700.4055545903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4.8433</v>
      </c>
      <c r="E69" t="n">
        <v>20.65</v>
      </c>
      <c r="F69" t="n">
        <v>17.57</v>
      </c>
      <c r="G69" t="n">
        <v>95.84</v>
      </c>
      <c r="H69" t="n">
        <v>1.31</v>
      </c>
      <c r="I69" t="n">
        <v>11</v>
      </c>
      <c r="J69" t="n">
        <v>241.59</v>
      </c>
      <c r="K69" t="n">
        <v>56.13</v>
      </c>
      <c r="L69" t="n">
        <v>17.75</v>
      </c>
      <c r="M69" t="n">
        <v>9</v>
      </c>
      <c r="N69" t="n">
        <v>57.72</v>
      </c>
      <c r="O69" t="n">
        <v>30030.83</v>
      </c>
      <c r="P69" t="n">
        <v>240.77</v>
      </c>
      <c r="Q69" t="n">
        <v>444.56</v>
      </c>
      <c r="R69" t="n">
        <v>70.22</v>
      </c>
      <c r="S69" t="n">
        <v>48.21</v>
      </c>
      <c r="T69" t="n">
        <v>5058.12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289.2392688537912</v>
      </c>
      <c r="AB69" t="n">
        <v>395.7499279817206</v>
      </c>
      <c r="AC69" t="n">
        <v>357.9801102936569</v>
      </c>
      <c r="AD69" t="n">
        <v>289239.2688537912</v>
      </c>
      <c r="AE69" t="n">
        <v>395749.9279817207</v>
      </c>
      <c r="AF69" t="n">
        <v>4.57780001861585e-06</v>
      </c>
      <c r="AG69" t="n">
        <v>5.97511574074074</v>
      </c>
      <c r="AH69" t="n">
        <v>357980.1102936569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4.845</v>
      </c>
      <c r="E70" t="n">
        <v>20.64</v>
      </c>
      <c r="F70" t="n">
        <v>17.56</v>
      </c>
      <c r="G70" t="n">
        <v>95.8</v>
      </c>
      <c r="H70" t="n">
        <v>1.32</v>
      </c>
      <c r="I70" t="n">
        <v>11</v>
      </c>
      <c r="J70" t="n">
        <v>242.03</v>
      </c>
      <c r="K70" t="n">
        <v>56.13</v>
      </c>
      <c r="L70" t="n">
        <v>18</v>
      </c>
      <c r="M70" t="n">
        <v>9</v>
      </c>
      <c r="N70" t="n">
        <v>57.91</v>
      </c>
      <c r="O70" t="n">
        <v>30084.9</v>
      </c>
      <c r="P70" t="n">
        <v>241.06</v>
      </c>
      <c r="Q70" t="n">
        <v>444.56</v>
      </c>
      <c r="R70" t="n">
        <v>69.92</v>
      </c>
      <c r="S70" t="n">
        <v>48.21</v>
      </c>
      <c r="T70" t="n">
        <v>4907.61</v>
      </c>
      <c r="U70" t="n">
        <v>0.6899999999999999</v>
      </c>
      <c r="V70" t="n">
        <v>0.78</v>
      </c>
      <c r="W70" t="n">
        <v>0.18</v>
      </c>
      <c r="X70" t="n">
        <v>0.29</v>
      </c>
      <c r="Y70" t="n">
        <v>1</v>
      </c>
      <c r="Z70" t="n">
        <v>10</v>
      </c>
      <c r="AA70" t="n">
        <v>289.3020415210854</v>
      </c>
      <c r="AB70" t="n">
        <v>395.8358163144472</v>
      </c>
      <c r="AC70" t="n">
        <v>358.057801564453</v>
      </c>
      <c r="AD70" t="n">
        <v>289302.0415210854</v>
      </c>
      <c r="AE70" t="n">
        <v>395835.8163144473</v>
      </c>
      <c r="AF70" t="n">
        <v>4.579406828029192e-06</v>
      </c>
      <c r="AG70" t="n">
        <v>5.972222222222222</v>
      </c>
      <c r="AH70" t="n">
        <v>358057.8015644531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4.8452</v>
      </c>
      <c r="E71" t="n">
        <v>20.64</v>
      </c>
      <c r="F71" t="n">
        <v>17.56</v>
      </c>
      <c r="G71" t="n">
        <v>95.79000000000001</v>
      </c>
      <c r="H71" t="n">
        <v>1.34</v>
      </c>
      <c r="I71" t="n">
        <v>11</v>
      </c>
      <c r="J71" t="n">
        <v>242.47</v>
      </c>
      <c r="K71" t="n">
        <v>56.13</v>
      </c>
      <c r="L71" t="n">
        <v>18.25</v>
      </c>
      <c r="M71" t="n">
        <v>9</v>
      </c>
      <c r="N71" t="n">
        <v>58.1</v>
      </c>
      <c r="O71" t="n">
        <v>30139.04</v>
      </c>
      <c r="P71" t="n">
        <v>240.66</v>
      </c>
      <c r="Q71" t="n">
        <v>444.55</v>
      </c>
      <c r="R71" t="n">
        <v>69.93000000000001</v>
      </c>
      <c r="S71" t="n">
        <v>48.21</v>
      </c>
      <c r="T71" t="n">
        <v>4913.58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289.0956156355476</v>
      </c>
      <c r="AB71" t="n">
        <v>395.553375310987</v>
      </c>
      <c r="AC71" t="n">
        <v>357.8023163339547</v>
      </c>
      <c r="AD71" t="n">
        <v>289095.6156355476</v>
      </c>
      <c r="AE71" t="n">
        <v>395553.375310987</v>
      </c>
      <c r="AF71" t="n">
        <v>4.579595864430763e-06</v>
      </c>
      <c r="AG71" t="n">
        <v>5.972222222222222</v>
      </c>
      <c r="AH71" t="n">
        <v>357802.3163339547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4.8431</v>
      </c>
      <c r="E72" t="n">
        <v>20.65</v>
      </c>
      <c r="F72" t="n">
        <v>17.57</v>
      </c>
      <c r="G72" t="n">
        <v>95.84</v>
      </c>
      <c r="H72" t="n">
        <v>1.35</v>
      </c>
      <c r="I72" t="n">
        <v>11</v>
      </c>
      <c r="J72" t="n">
        <v>242.91</v>
      </c>
      <c r="K72" t="n">
        <v>56.13</v>
      </c>
      <c r="L72" t="n">
        <v>18.5</v>
      </c>
      <c r="M72" t="n">
        <v>9</v>
      </c>
      <c r="N72" t="n">
        <v>58.28</v>
      </c>
      <c r="O72" t="n">
        <v>30193.25</v>
      </c>
      <c r="P72" t="n">
        <v>240.85</v>
      </c>
      <c r="Q72" t="n">
        <v>444.55</v>
      </c>
      <c r="R72" t="n">
        <v>70.28</v>
      </c>
      <c r="S72" t="n">
        <v>48.21</v>
      </c>
      <c r="T72" t="n">
        <v>5088.63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289.2859733830061</v>
      </c>
      <c r="AB72" t="n">
        <v>395.8138311790509</v>
      </c>
      <c r="AC72" t="n">
        <v>358.0379146595226</v>
      </c>
      <c r="AD72" t="n">
        <v>289285.9733830061</v>
      </c>
      <c r="AE72" t="n">
        <v>395813.8311790508</v>
      </c>
      <c r="AF72" t="n">
        <v>4.57761098221428e-06</v>
      </c>
      <c r="AG72" t="n">
        <v>5.97511574074074</v>
      </c>
      <c r="AH72" t="n">
        <v>358037.9146595226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4.8433</v>
      </c>
      <c r="E73" t="n">
        <v>20.65</v>
      </c>
      <c r="F73" t="n">
        <v>17.57</v>
      </c>
      <c r="G73" t="n">
        <v>95.83</v>
      </c>
      <c r="H73" t="n">
        <v>1.37</v>
      </c>
      <c r="I73" t="n">
        <v>11</v>
      </c>
      <c r="J73" t="n">
        <v>243.35</v>
      </c>
      <c r="K73" t="n">
        <v>56.13</v>
      </c>
      <c r="L73" t="n">
        <v>18.75</v>
      </c>
      <c r="M73" t="n">
        <v>9</v>
      </c>
      <c r="N73" t="n">
        <v>58.47</v>
      </c>
      <c r="O73" t="n">
        <v>30247.53</v>
      </c>
      <c r="P73" t="n">
        <v>240.16</v>
      </c>
      <c r="Q73" t="n">
        <v>444.58</v>
      </c>
      <c r="R73" t="n">
        <v>70.27</v>
      </c>
      <c r="S73" t="n">
        <v>48.21</v>
      </c>
      <c r="T73" t="n">
        <v>5084.97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288.9346469155035</v>
      </c>
      <c r="AB73" t="n">
        <v>395.333130806784</v>
      </c>
      <c r="AC73" t="n">
        <v>357.6030916561177</v>
      </c>
      <c r="AD73" t="n">
        <v>288934.6469155035</v>
      </c>
      <c r="AE73" t="n">
        <v>395333.130806784</v>
      </c>
      <c r="AF73" t="n">
        <v>4.57780001861585e-06</v>
      </c>
      <c r="AG73" t="n">
        <v>5.97511574074074</v>
      </c>
      <c r="AH73" t="n">
        <v>357603.0916561177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4.8429</v>
      </c>
      <c r="E74" t="n">
        <v>20.65</v>
      </c>
      <c r="F74" t="n">
        <v>17.57</v>
      </c>
      <c r="G74" t="n">
        <v>95.84</v>
      </c>
      <c r="H74" t="n">
        <v>1.39</v>
      </c>
      <c r="I74" t="n">
        <v>11</v>
      </c>
      <c r="J74" t="n">
        <v>243.79</v>
      </c>
      <c r="K74" t="n">
        <v>56.13</v>
      </c>
      <c r="L74" t="n">
        <v>19</v>
      </c>
      <c r="M74" t="n">
        <v>9</v>
      </c>
      <c r="N74" t="n">
        <v>58.67</v>
      </c>
      <c r="O74" t="n">
        <v>30301.87</v>
      </c>
      <c r="P74" t="n">
        <v>239.77</v>
      </c>
      <c r="Q74" t="n">
        <v>444.55</v>
      </c>
      <c r="R74" t="n">
        <v>70.23</v>
      </c>
      <c r="S74" t="n">
        <v>48.21</v>
      </c>
      <c r="T74" t="n">
        <v>5064.36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288.7533528610145</v>
      </c>
      <c r="AB74" t="n">
        <v>395.0850762833031</v>
      </c>
      <c r="AC74" t="n">
        <v>357.3787111082111</v>
      </c>
      <c r="AD74" t="n">
        <v>288753.3528610145</v>
      </c>
      <c r="AE74" t="n">
        <v>395085.0762833031</v>
      </c>
      <c r="AF74" t="n">
        <v>4.57742194581271e-06</v>
      </c>
      <c r="AG74" t="n">
        <v>5.97511574074074</v>
      </c>
      <c r="AH74" t="n">
        <v>357378.7111082111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4.8641</v>
      </c>
      <c r="E75" t="n">
        <v>20.56</v>
      </c>
      <c r="F75" t="n">
        <v>17.52</v>
      </c>
      <c r="G75" t="n">
        <v>105.14</v>
      </c>
      <c r="H75" t="n">
        <v>1.4</v>
      </c>
      <c r="I75" t="n">
        <v>10</v>
      </c>
      <c r="J75" t="n">
        <v>244.23</v>
      </c>
      <c r="K75" t="n">
        <v>56.13</v>
      </c>
      <c r="L75" t="n">
        <v>19.25</v>
      </c>
      <c r="M75" t="n">
        <v>8</v>
      </c>
      <c r="N75" t="n">
        <v>58.86</v>
      </c>
      <c r="O75" t="n">
        <v>30356.29</v>
      </c>
      <c r="P75" t="n">
        <v>238.98</v>
      </c>
      <c r="Q75" t="n">
        <v>444.55</v>
      </c>
      <c r="R75" t="n">
        <v>68.65000000000001</v>
      </c>
      <c r="S75" t="n">
        <v>48.21</v>
      </c>
      <c r="T75" t="n">
        <v>4279.75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287.527343223962</v>
      </c>
      <c r="AB75" t="n">
        <v>393.4075958101598</v>
      </c>
      <c r="AC75" t="n">
        <v>355.8613270170659</v>
      </c>
      <c r="AD75" t="n">
        <v>287527.3432239619</v>
      </c>
      <c r="AE75" t="n">
        <v>393407.5958101598</v>
      </c>
      <c r="AF75" t="n">
        <v>4.597459804379112e-06</v>
      </c>
      <c r="AG75" t="n">
        <v>5.949074074074074</v>
      </c>
      <c r="AH75" t="n">
        <v>355861.327017066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4.8637</v>
      </c>
      <c r="E76" t="n">
        <v>20.56</v>
      </c>
      <c r="F76" t="n">
        <v>17.53</v>
      </c>
      <c r="G76" t="n">
        <v>105.15</v>
      </c>
      <c r="H76" t="n">
        <v>1.42</v>
      </c>
      <c r="I76" t="n">
        <v>10</v>
      </c>
      <c r="J76" t="n">
        <v>244.68</v>
      </c>
      <c r="K76" t="n">
        <v>56.13</v>
      </c>
      <c r="L76" t="n">
        <v>19.5</v>
      </c>
      <c r="M76" t="n">
        <v>8</v>
      </c>
      <c r="N76" t="n">
        <v>59.05</v>
      </c>
      <c r="O76" t="n">
        <v>30410.77</v>
      </c>
      <c r="P76" t="n">
        <v>239.4</v>
      </c>
      <c r="Q76" t="n">
        <v>444.55</v>
      </c>
      <c r="R76" t="n">
        <v>68.62</v>
      </c>
      <c r="S76" t="n">
        <v>48.21</v>
      </c>
      <c r="T76" t="n">
        <v>4266.25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287.7740388304513</v>
      </c>
      <c r="AB76" t="n">
        <v>393.7451356224006</v>
      </c>
      <c r="AC76" t="n">
        <v>356.1666525033666</v>
      </c>
      <c r="AD76" t="n">
        <v>287774.0388304513</v>
      </c>
      <c r="AE76" t="n">
        <v>393745.1356224006</v>
      </c>
      <c r="AF76" t="n">
        <v>4.597081731575973e-06</v>
      </c>
      <c r="AG76" t="n">
        <v>5.949074074074074</v>
      </c>
      <c r="AH76" t="n">
        <v>356166.6525033666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4.8619</v>
      </c>
      <c r="E77" t="n">
        <v>20.57</v>
      </c>
      <c r="F77" t="n">
        <v>17.53</v>
      </c>
      <c r="G77" t="n">
        <v>105.2</v>
      </c>
      <c r="H77" t="n">
        <v>1.43</v>
      </c>
      <c r="I77" t="n">
        <v>10</v>
      </c>
      <c r="J77" t="n">
        <v>245.12</v>
      </c>
      <c r="K77" t="n">
        <v>56.13</v>
      </c>
      <c r="L77" t="n">
        <v>19.75</v>
      </c>
      <c r="M77" t="n">
        <v>8</v>
      </c>
      <c r="N77" t="n">
        <v>59.24</v>
      </c>
      <c r="O77" t="n">
        <v>30465.32</v>
      </c>
      <c r="P77" t="n">
        <v>239.63</v>
      </c>
      <c r="Q77" t="n">
        <v>444.55</v>
      </c>
      <c r="R77" t="n">
        <v>68.94</v>
      </c>
      <c r="S77" t="n">
        <v>48.21</v>
      </c>
      <c r="T77" t="n">
        <v>4425.99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287.9484515685683</v>
      </c>
      <c r="AB77" t="n">
        <v>393.9837748252391</v>
      </c>
      <c r="AC77" t="n">
        <v>356.3825163156184</v>
      </c>
      <c r="AD77" t="n">
        <v>287948.4515685682</v>
      </c>
      <c r="AE77" t="n">
        <v>393983.7748252391</v>
      </c>
      <c r="AF77" t="n">
        <v>4.595380403961844e-06</v>
      </c>
      <c r="AG77" t="n">
        <v>5.951967592592593</v>
      </c>
      <c r="AH77" t="n">
        <v>356382.5163156184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4.8693</v>
      </c>
      <c r="E78" t="n">
        <v>20.54</v>
      </c>
      <c r="F78" t="n">
        <v>17.5</v>
      </c>
      <c r="G78" t="n">
        <v>105.01</v>
      </c>
      <c r="H78" t="n">
        <v>1.45</v>
      </c>
      <c r="I78" t="n">
        <v>10</v>
      </c>
      <c r="J78" t="n">
        <v>245.56</v>
      </c>
      <c r="K78" t="n">
        <v>56.13</v>
      </c>
      <c r="L78" t="n">
        <v>20</v>
      </c>
      <c r="M78" t="n">
        <v>8</v>
      </c>
      <c r="N78" t="n">
        <v>59.43</v>
      </c>
      <c r="O78" t="n">
        <v>30519.94</v>
      </c>
      <c r="P78" t="n">
        <v>238.48</v>
      </c>
      <c r="Q78" t="n">
        <v>444.55</v>
      </c>
      <c r="R78" t="n">
        <v>67.76000000000001</v>
      </c>
      <c r="S78" t="n">
        <v>48.21</v>
      </c>
      <c r="T78" t="n">
        <v>3836.77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287.0571942168518</v>
      </c>
      <c r="AB78" t="n">
        <v>392.7643171971214</v>
      </c>
      <c r="AC78" t="n">
        <v>355.2794420120088</v>
      </c>
      <c r="AD78" t="n">
        <v>287057.1942168518</v>
      </c>
      <c r="AE78" t="n">
        <v>392764.3171971214</v>
      </c>
      <c r="AF78" t="n">
        <v>4.602374750819928e-06</v>
      </c>
      <c r="AG78" t="n">
        <v>5.943287037037037</v>
      </c>
      <c r="AH78" t="n">
        <v>355279.4420120088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4.8759</v>
      </c>
      <c r="E79" t="n">
        <v>20.51</v>
      </c>
      <c r="F79" t="n">
        <v>17.47</v>
      </c>
      <c r="G79" t="n">
        <v>104.84</v>
      </c>
      <c r="H79" t="n">
        <v>1.46</v>
      </c>
      <c r="I79" t="n">
        <v>10</v>
      </c>
      <c r="J79" t="n">
        <v>246</v>
      </c>
      <c r="K79" t="n">
        <v>56.13</v>
      </c>
      <c r="L79" t="n">
        <v>20.25</v>
      </c>
      <c r="M79" t="n">
        <v>8</v>
      </c>
      <c r="N79" t="n">
        <v>59.63</v>
      </c>
      <c r="O79" t="n">
        <v>30574.64</v>
      </c>
      <c r="P79" t="n">
        <v>237.65</v>
      </c>
      <c r="Q79" t="n">
        <v>444.55</v>
      </c>
      <c r="R79" t="n">
        <v>66.98999999999999</v>
      </c>
      <c r="S79" t="n">
        <v>48.21</v>
      </c>
      <c r="T79" t="n">
        <v>3448.07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274.1321275637801</v>
      </c>
      <c r="AB79" t="n">
        <v>375.0796707886917</v>
      </c>
      <c r="AC79" t="n">
        <v>339.2825934362425</v>
      </c>
      <c r="AD79" t="n">
        <v>274132.1275637801</v>
      </c>
      <c r="AE79" t="n">
        <v>375079.6707886917</v>
      </c>
      <c r="AF79" t="n">
        <v>4.608612952071732e-06</v>
      </c>
      <c r="AG79" t="n">
        <v>5.934606481481482</v>
      </c>
      <c r="AH79" t="n">
        <v>339282.5934362424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4.8584</v>
      </c>
      <c r="E80" t="n">
        <v>20.58</v>
      </c>
      <c r="F80" t="n">
        <v>17.55</v>
      </c>
      <c r="G80" t="n">
        <v>105.29</v>
      </c>
      <c r="H80" t="n">
        <v>1.48</v>
      </c>
      <c r="I80" t="n">
        <v>10</v>
      </c>
      <c r="J80" t="n">
        <v>246.45</v>
      </c>
      <c r="K80" t="n">
        <v>56.13</v>
      </c>
      <c r="L80" t="n">
        <v>20.5</v>
      </c>
      <c r="M80" t="n">
        <v>8</v>
      </c>
      <c r="N80" t="n">
        <v>59.82</v>
      </c>
      <c r="O80" t="n">
        <v>30629.4</v>
      </c>
      <c r="P80" t="n">
        <v>238.25</v>
      </c>
      <c r="Q80" t="n">
        <v>444.55</v>
      </c>
      <c r="R80" t="n">
        <v>69.75</v>
      </c>
      <c r="S80" t="n">
        <v>48.21</v>
      </c>
      <c r="T80" t="n">
        <v>4831.08</v>
      </c>
      <c r="U80" t="n">
        <v>0.6899999999999999</v>
      </c>
      <c r="V80" t="n">
        <v>0.78</v>
      </c>
      <c r="W80" t="n">
        <v>0.17</v>
      </c>
      <c r="X80" t="n">
        <v>0.27</v>
      </c>
      <c r="Y80" t="n">
        <v>1</v>
      </c>
      <c r="Z80" t="n">
        <v>10</v>
      </c>
      <c r="AA80" t="n">
        <v>287.4274256782498</v>
      </c>
      <c r="AB80" t="n">
        <v>393.2708842160654</v>
      </c>
      <c r="AC80" t="n">
        <v>355.737662985636</v>
      </c>
      <c r="AD80" t="n">
        <v>287427.4256782498</v>
      </c>
      <c r="AE80" t="n">
        <v>393270.8842160654</v>
      </c>
      <c r="AF80" t="n">
        <v>4.592072266934372e-06</v>
      </c>
      <c r="AG80" t="n">
        <v>5.954861111111111</v>
      </c>
      <c r="AH80" t="n">
        <v>355737.662985636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4.8603</v>
      </c>
      <c r="E81" t="n">
        <v>20.58</v>
      </c>
      <c r="F81" t="n">
        <v>17.54</v>
      </c>
      <c r="G81" t="n">
        <v>105.24</v>
      </c>
      <c r="H81" t="n">
        <v>1.49</v>
      </c>
      <c r="I81" t="n">
        <v>10</v>
      </c>
      <c r="J81" t="n">
        <v>246.89</v>
      </c>
      <c r="K81" t="n">
        <v>56.13</v>
      </c>
      <c r="L81" t="n">
        <v>20.75</v>
      </c>
      <c r="M81" t="n">
        <v>8</v>
      </c>
      <c r="N81" t="n">
        <v>60.02</v>
      </c>
      <c r="O81" t="n">
        <v>30684.23</v>
      </c>
      <c r="P81" t="n">
        <v>237.49</v>
      </c>
      <c r="Q81" t="n">
        <v>444.55</v>
      </c>
      <c r="R81" t="n">
        <v>69.33</v>
      </c>
      <c r="S81" t="n">
        <v>48.21</v>
      </c>
      <c r="T81" t="n">
        <v>4618.38</v>
      </c>
      <c r="U81" t="n">
        <v>0.7</v>
      </c>
      <c r="V81" t="n">
        <v>0.78</v>
      </c>
      <c r="W81" t="n">
        <v>0.18</v>
      </c>
      <c r="X81" t="n">
        <v>0.26</v>
      </c>
      <c r="Y81" t="n">
        <v>1</v>
      </c>
      <c r="Z81" t="n">
        <v>10</v>
      </c>
      <c r="AA81" t="n">
        <v>286.9614652571259</v>
      </c>
      <c r="AB81" t="n">
        <v>392.6333366111606</v>
      </c>
      <c r="AC81" t="n">
        <v>355.1609620293397</v>
      </c>
      <c r="AD81" t="n">
        <v>286961.4652571259</v>
      </c>
      <c r="AE81" t="n">
        <v>392633.3366111607</v>
      </c>
      <c r="AF81" t="n">
        <v>4.593868112749285e-06</v>
      </c>
      <c r="AG81" t="n">
        <v>5.954861111111111</v>
      </c>
      <c r="AH81" t="n">
        <v>355160.9620293397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4.8591</v>
      </c>
      <c r="E82" t="n">
        <v>20.58</v>
      </c>
      <c r="F82" t="n">
        <v>17.55</v>
      </c>
      <c r="G82" t="n">
        <v>105.27</v>
      </c>
      <c r="H82" t="n">
        <v>1.51</v>
      </c>
      <c r="I82" t="n">
        <v>10</v>
      </c>
      <c r="J82" t="n">
        <v>247.34</v>
      </c>
      <c r="K82" t="n">
        <v>56.13</v>
      </c>
      <c r="L82" t="n">
        <v>21</v>
      </c>
      <c r="M82" t="n">
        <v>8</v>
      </c>
      <c r="N82" t="n">
        <v>60.21</v>
      </c>
      <c r="O82" t="n">
        <v>30739.14</v>
      </c>
      <c r="P82" t="n">
        <v>236.69</v>
      </c>
      <c r="Q82" t="n">
        <v>444.55</v>
      </c>
      <c r="R82" t="n">
        <v>69.34</v>
      </c>
      <c r="S82" t="n">
        <v>48.21</v>
      </c>
      <c r="T82" t="n">
        <v>4626.41</v>
      </c>
      <c r="U82" t="n">
        <v>0.7</v>
      </c>
      <c r="V82" t="n">
        <v>0.78</v>
      </c>
      <c r="W82" t="n">
        <v>0.18</v>
      </c>
      <c r="X82" t="n">
        <v>0.27</v>
      </c>
      <c r="Y82" t="n">
        <v>1</v>
      </c>
      <c r="Z82" t="n">
        <v>10</v>
      </c>
      <c r="AA82" t="n">
        <v>286.6276308723484</v>
      </c>
      <c r="AB82" t="n">
        <v>392.1765696781747</v>
      </c>
      <c r="AC82" t="n">
        <v>354.7477882913615</v>
      </c>
      <c r="AD82" t="n">
        <v>286627.6308723484</v>
      </c>
      <c r="AE82" t="n">
        <v>392176.5696781747</v>
      </c>
      <c r="AF82" t="n">
        <v>4.592733894339866e-06</v>
      </c>
      <c r="AG82" t="n">
        <v>5.954861111111111</v>
      </c>
      <c r="AH82" t="n">
        <v>354747.7882913615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4.8808</v>
      </c>
      <c r="E83" t="n">
        <v>20.49</v>
      </c>
      <c r="F83" t="n">
        <v>17.5</v>
      </c>
      <c r="G83" t="n">
        <v>116.64</v>
      </c>
      <c r="H83" t="n">
        <v>1.53</v>
      </c>
      <c r="I83" t="n">
        <v>9</v>
      </c>
      <c r="J83" t="n">
        <v>247.78</v>
      </c>
      <c r="K83" t="n">
        <v>56.13</v>
      </c>
      <c r="L83" t="n">
        <v>21.25</v>
      </c>
      <c r="M83" t="n">
        <v>7</v>
      </c>
      <c r="N83" t="n">
        <v>60.41</v>
      </c>
      <c r="O83" t="n">
        <v>30794.11</v>
      </c>
      <c r="P83" t="n">
        <v>235.74</v>
      </c>
      <c r="Q83" t="n">
        <v>444.58</v>
      </c>
      <c r="R83" t="n">
        <v>67.75</v>
      </c>
      <c r="S83" t="n">
        <v>48.21</v>
      </c>
      <c r="T83" t="n">
        <v>3834.6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273.0977074124997</v>
      </c>
      <c r="AB83" t="n">
        <v>373.6643315023135</v>
      </c>
      <c r="AC83" t="n">
        <v>338.002332144915</v>
      </c>
      <c r="AD83" t="n">
        <v>273097.7074124997</v>
      </c>
      <c r="AE83" t="n">
        <v>373664.3315023135</v>
      </c>
      <c r="AF83" t="n">
        <v>4.613244343910193e-06</v>
      </c>
      <c r="AG83" t="n">
        <v>5.928819444444444</v>
      </c>
      <c r="AH83" t="n">
        <v>338002.332144915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4.8794</v>
      </c>
      <c r="E84" t="n">
        <v>20.49</v>
      </c>
      <c r="F84" t="n">
        <v>17.5</v>
      </c>
      <c r="G84" t="n">
        <v>116.68</v>
      </c>
      <c r="H84" t="n">
        <v>1.54</v>
      </c>
      <c r="I84" t="n">
        <v>9</v>
      </c>
      <c r="J84" t="n">
        <v>248.23</v>
      </c>
      <c r="K84" t="n">
        <v>56.13</v>
      </c>
      <c r="L84" t="n">
        <v>21.5</v>
      </c>
      <c r="M84" t="n">
        <v>7</v>
      </c>
      <c r="N84" t="n">
        <v>60.6</v>
      </c>
      <c r="O84" t="n">
        <v>30849.16</v>
      </c>
      <c r="P84" t="n">
        <v>235.84</v>
      </c>
      <c r="Q84" t="n">
        <v>444.55</v>
      </c>
      <c r="R84" t="n">
        <v>67.95999999999999</v>
      </c>
      <c r="S84" t="n">
        <v>48.21</v>
      </c>
      <c r="T84" t="n">
        <v>3939.26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273.1930668330345</v>
      </c>
      <c r="AB84" t="n">
        <v>373.79480646845</v>
      </c>
      <c r="AC84" t="n">
        <v>338.1203547634062</v>
      </c>
      <c r="AD84" t="n">
        <v>273193.0668330346</v>
      </c>
      <c r="AE84" t="n">
        <v>373794.80646845</v>
      </c>
      <c r="AF84" t="n">
        <v>4.611921089099205e-06</v>
      </c>
      <c r="AG84" t="n">
        <v>5.928819444444444</v>
      </c>
      <c r="AH84" t="n">
        <v>338120.3547634062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4.8761</v>
      </c>
      <c r="E85" t="n">
        <v>20.51</v>
      </c>
      <c r="F85" t="n">
        <v>17.52</v>
      </c>
      <c r="G85" t="n">
        <v>116.77</v>
      </c>
      <c r="H85" t="n">
        <v>1.56</v>
      </c>
      <c r="I85" t="n">
        <v>9</v>
      </c>
      <c r="J85" t="n">
        <v>248.68</v>
      </c>
      <c r="K85" t="n">
        <v>56.13</v>
      </c>
      <c r="L85" t="n">
        <v>21.75</v>
      </c>
      <c r="M85" t="n">
        <v>7</v>
      </c>
      <c r="N85" t="n">
        <v>60.8</v>
      </c>
      <c r="O85" t="n">
        <v>30904.28</v>
      </c>
      <c r="P85" t="n">
        <v>236.17</v>
      </c>
      <c r="Q85" t="n">
        <v>444.55</v>
      </c>
      <c r="R85" t="n">
        <v>68.43000000000001</v>
      </c>
      <c r="S85" t="n">
        <v>48.21</v>
      </c>
      <c r="T85" t="n">
        <v>4176.69</v>
      </c>
      <c r="U85" t="n">
        <v>0.7</v>
      </c>
      <c r="V85" t="n">
        <v>0.78</v>
      </c>
      <c r="W85" t="n">
        <v>0.18</v>
      </c>
      <c r="X85" t="n">
        <v>0.24</v>
      </c>
      <c r="Y85" t="n">
        <v>1</v>
      </c>
      <c r="Z85" t="n">
        <v>10</v>
      </c>
      <c r="AA85" t="n">
        <v>273.513759612219</v>
      </c>
      <c r="AB85" t="n">
        <v>374.2335924768969</v>
      </c>
      <c r="AC85" t="n">
        <v>338.5172636510471</v>
      </c>
      <c r="AD85" t="n">
        <v>273513.7596122189</v>
      </c>
      <c r="AE85" t="n">
        <v>374233.5924768969</v>
      </c>
      <c r="AF85" t="n">
        <v>4.608801988473302e-06</v>
      </c>
      <c r="AG85" t="n">
        <v>5.934606481481482</v>
      </c>
      <c r="AH85" t="n">
        <v>338517.2636510471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4.8819</v>
      </c>
      <c r="E86" t="n">
        <v>20.48</v>
      </c>
      <c r="F86" t="n">
        <v>17.49</v>
      </c>
      <c r="G86" t="n">
        <v>116.61</v>
      </c>
      <c r="H86" t="n">
        <v>1.57</v>
      </c>
      <c r="I86" t="n">
        <v>9</v>
      </c>
      <c r="J86" t="n">
        <v>249.12</v>
      </c>
      <c r="K86" t="n">
        <v>56.13</v>
      </c>
      <c r="L86" t="n">
        <v>22</v>
      </c>
      <c r="M86" t="n">
        <v>7</v>
      </c>
      <c r="N86" t="n">
        <v>61</v>
      </c>
      <c r="O86" t="n">
        <v>30959.46</v>
      </c>
      <c r="P86" t="n">
        <v>236.08</v>
      </c>
      <c r="Q86" t="n">
        <v>444.55</v>
      </c>
      <c r="R86" t="n">
        <v>67.53</v>
      </c>
      <c r="S86" t="n">
        <v>48.21</v>
      </c>
      <c r="T86" t="n">
        <v>3723.21</v>
      </c>
      <c r="U86" t="n">
        <v>0.71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273.2057568420622</v>
      </c>
      <c r="AB86" t="n">
        <v>373.8121694986453</v>
      </c>
      <c r="AC86" t="n">
        <v>338.1360606903689</v>
      </c>
      <c r="AD86" t="n">
        <v>273205.7568420622</v>
      </c>
      <c r="AE86" t="n">
        <v>373812.1694986454</v>
      </c>
      <c r="AF86" t="n">
        <v>4.614284044118827e-06</v>
      </c>
      <c r="AG86" t="n">
        <v>5.925925925925926</v>
      </c>
      <c r="AH86" t="n">
        <v>338136.0606903689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4.8765</v>
      </c>
      <c r="E87" t="n">
        <v>20.51</v>
      </c>
      <c r="F87" t="n">
        <v>17.51</v>
      </c>
      <c r="G87" t="n">
        <v>116.76</v>
      </c>
      <c r="H87" t="n">
        <v>1.59</v>
      </c>
      <c r="I87" t="n">
        <v>9</v>
      </c>
      <c r="J87" t="n">
        <v>249.57</v>
      </c>
      <c r="K87" t="n">
        <v>56.13</v>
      </c>
      <c r="L87" t="n">
        <v>22.25</v>
      </c>
      <c r="M87" t="n">
        <v>7</v>
      </c>
      <c r="N87" t="n">
        <v>61.2</v>
      </c>
      <c r="O87" t="n">
        <v>31014.73</v>
      </c>
      <c r="P87" t="n">
        <v>236.29</v>
      </c>
      <c r="Q87" t="n">
        <v>444.55</v>
      </c>
      <c r="R87" t="n">
        <v>68.41</v>
      </c>
      <c r="S87" t="n">
        <v>48.21</v>
      </c>
      <c r="T87" t="n">
        <v>4165.89</v>
      </c>
      <c r="U87" t="n">
        <v>0.7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273.5356879295666</v>
      </c>
      <c r="AB87" t="n">
        <v>374.2635957681009</v>
      </c>
      <c r="AC87" t="n">
        <v>338.5444034702484</v>
      </c>
      <c r="AD87" t="n">
        <v>273535.6879295665</v>
      </c>
      <c r="AE87" t="n">
        <v>374263.5957681009</v>
      </c>
      <c r="AF87" t="n">
        <v>4.609180061276442e-06</v>
      </c>
      <c r="AG87" t="n">
        <v>5.934606481481482</v>
      </c>
      <c r="AH87" t="n">
        <v>338544.4034702484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4.8799</v>
      </c>
      <c r="E88" t="n">
        <v>20.49</v>
      </c>
      <c r="F88" t="n">
        <v>17.5</v>
      </c>
      <c r="G88" t="n">
        <v>116.66</v>
      </c>
      <c r="H88" t="n">
        <v>1.6</v>
      </c>
      <c r="I88" t="n">
        <v>9</v>
      </c>
      <c r="J88" t="n">
        <v>250.02</v>
      </c>
      <c r="K88" t="n">
        <v>56.13</v>
      </c>
      <c r="L88" t="n">
        <v>22.5</v>
      </c>
      <c r="M88" t="n">
        <v>7</v>
      </c>
      <c r="N88" t="n">
        <v>61.39</v>
      </c>
      <c r="O88" t="n">
        <v>31070.06</v>
      </c>
      <c r="P88" t="n">
        <v>236.43</v>
      </c>
      <c r="Q88" t="n">
        <v>444.55</v>
      </c>
      <c r="R88" t="n">
        <v>67.8</v>
      </c>
      <c r="S88" t="n">
        <v>48.21</v>
      </c>
      <c r="T88" t="n">
        <v>3858.78</v>
      </c>
      <c r="U88" t="n">
        <v>0.71</v>
      </c>
      <c r="V88" t="n">
        <v>0.78</v>
      </c>
      <c r="W88" t="n">
        <v>0.18</v>
      </c>
      <c r="X88" t="n">
        <v>0.22</v>
      </c>
      <c r="Y88" t="n">
        <v>1</v>
      </c>
      <c r="Z88" t="n">
        <v>10</v>
      </c>
      <c r="AA88" t="n">
        <v>273.4691293897706</v>
      </c>
      <c r="AB88" t="n">
        <v>374.1725274375967</v>
      </c>
      <c r="AC88" t="n">
        <v>338.4620265733923</v>
      </c>
      <c r="AD88" t="n">
        <v>273469.1293897706</v>
      </c>
      <c r="AE88" t="n">
        <v>374172.5274375967</v>
      </c>
      <c r="AF88" t="n">
        <v>4.61239368010313e-06</v>
      </c>
      <c r="AG88" t="n">
        <v>5.928819444444444</v>
      </c>
      <c r="AH88" t="n">
        <v>338462.0265733923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4.8812</v>
      </c>
      <c r="E89" t="n">
        <v>20.49</v>
      </c>
      <c r="F89" t="n">
        <v>17.49</v>
      </c>
      <c r="G89" t="n">
        <v>116.63</v>
      </c>
      <c r="H89" t="n">
        <v>1.62</v>
      </c>
      <c r="I89" t="n">
        <v>9</v>
      </c>
      <c r="J89" t="n">
        <v>250.47</v>
      </c>
      <c r="K89" t="n">
        <v>56.13</v>
      </c>
      <c r="L89" t="n">
        <v>22.75</v>
      </c>
      <c r="M89" t="n">
        <v>7</v>
      </c>
      <c r="N89" t="n">
        <v>61.59</v>
      </c>
      <c r="O89" t="n">
        <v>31125.47</v>
      </c>
      <c r="P89" t="n">
        <v>235.69</v>
      </c>
      <c r="Q89" t="n">
        <v>444.55</v>
      </c>
      <c r="R89" t="n">
        <v>67.62</v>
      </c>
      <c r="S89" t="n">
        <v>48.21</v>
      </c>
      <c r="T89" t="n">
        <v>3772.18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273.0354132343444</v>
      </c>
      <c r="AB89" t="n">
        <v>373.5790978595362</v>
      </c>
      <c r="AC89" t="n">
        <v>337.9252330813782</v>
      </c>
      <c r="AD89" t="n">
        <v>273035.4132343444</v>
      </c>
      <c r="AE89" t="n">
        <v>373579.0978595362</v>
      </c>
      <c r="AF89" t="n">
        <v>4.613622416713333e-06</v>
      </c>
      <c r="AG89" t="n">
        <v>5.928819444444444</v>
      </c>
      <c r="AH89" t="n">
        <v>337925.2330813782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4.8846</v>
      </c>
      <c r="E90" t="n">
        <v>20.47</v>
      </c>
      <c r="F90" t="n">
        <v>17.48</v>
      </c>
      <c r="G90" t="n">
        <v>116.53</v>
      </c>
      <c r="H90" t="n">
        <v>1.63</v>
      </c>
      <c r="I90" t="n">
        <v>9</v>
      </c>
      <c r="J90" t="n">
        <v>250.92</v>
      </c>
      <c r="K90" t="n">
        <v>56.13</v>
      </c>
      <c r="L90" t="n">
        <v>23</v>
      </c>
      <c r="M90" t="n">
        <v>7</v>
      </c>
      <c r="N90" t="n">
        <v>61.79</v>
      </c>
      <c r="O90" t="n">
        <v>31180.95</v>
      </c>
      <c r="P90" t="n">
        <v>235.03</v>
      </c>
      <c r="Q90" t="n">
        <v>444.55</v>
      </c>
      <c r="R90" t="n">
        <v>67.11</v>
      </c>
      <c r="S90" t="n">
        <v>48.21</v>
      </c>
      <c r="T90" t="n">
        <v>3513.36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272.5731406458067</v>
      </c>
      <c r="AB90" t="n">
        <v>372.9465961098716</v>
      </c>
      <c r="AC90" t="n">
        <v>337.3530964109798</v>
      </c>
      <c r="AD90" t="n">
        <v>272573.1406458067</v>
      </c>
      <c r="AE90" t="n">
        <v>372946.5961098716</v>
      </c>
      <c r="AF90" t="n">
        <v>4.61683603554002e-06</v>
      </c>
      <c r="AG90" t="n">
        <v>5.923032407407407</v>
      </c>
      <c r="AH90" t="n">
        <v>337353.0964109799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4.8893</v>
      </c>
      <c r="E91" t="n">
        <v>20.45</v>
      </c>
      <c r="F91" t="n">
        <v>17.46</v>
      </c>
      <c r="G91" t="n">
        <v>116.4</v>
      </c>
      <c r="H91" t="n">
        <v>1.65</v>
      </c>
      <c r="I91" t="n">
        <v>9</v>
      </c>
      <c r="J91" t="n">
        <v>251.37</v>
      </c>
      <c r="K91" t="n">
        <v>56.13</v>
      </c>
      <c r="L91" t="n">
        <v>23.25</v>
      </c>
      <c r="M91" t="n">
        <v>7</v>
      </c>
      <c r="N91" t="n">
        <v>61.99</v>
      </c>
      <c r="O91" t="n">
        <v>31236.5</v>
      </c>
      <c r="P91" t="n">
        <v>234.71</v>
      </c>
      <c r="Q91" t="n">
        <v>444.55</v>
      </c>
      <c r="R91" t="n">
        <v>66.41</v>
      </c>
      <c r="S91" t="n">
        <v>48.21</v>
      </c>
      <c r="T91" t="n">
        <v>3164.23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272.2131309594447</v>
      </c>
      <c r="AB91" t="n">
        <v>372.4540149744847</v>
      </c>
      <c r="AC91" t="n">
        <v>336.9075265278123</v>
      </c>
      <c r="AD91" t="n">
        <v>272213.1309594447</v>
      </c>
      <c r="AE91" t="n">
        <v>372454.0149744847</v>
      </c>
      <c r="AF91" t="n">
        <v>4.621278390976912e-06</v>
      </c>
      <c r="AG91" t="n">
        <v>5.91724537037037</v>
      </c>
      <c r="AH91" t="n">
        <v>336907.5265278123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4.8797</v>
      </c>
      <c r="E92" t="n">
        <v>20.49</v>
      </c>
      <c r="F92" t="n">
        <v>17.5</v>
      </c>
      <c r="G92" t="n">
        <v>116.67</v>
      </c>
      <c r="H92" t="n">
        <v>1.66</v>
      </c>
      <c r="I92" t="n">
        <v>9</v>
      </c>
      <c r="J92" t="n">
        <v>251.82</v>
      </c>
      <c r="K92" t="n">
        <v>56.13</v>
      </c>
      <c r="L92" t="n">
        <v>23.5</v>
      </c>
      <c r="M92" t="n">
        <v>7</v>
      </c>
      <c r="N92" t="n">
        <v>62.19</v>
      </c>
      <c r="O92" t="n">
        <v>31292.13</v>
      </c>
      <c r="P92" t="n">
        <v>234.49</v>
      </c>
      <c r="Q92" t="n">
        <v>444.55</v>
      </c>
      <c r="R92" t="n">
        <v>68.05</v>
      </c>
      <c r="S92" t="n">
        <v>48.21</v>
      </c>
      <c r="T92" t="n">
        <v>3987.48</v>
      </c>
      <c r="U92" t="n">
        <v>0.71</v>
      </c>
      <c r="V92" t="n">
        <v>0.78</v>
      </c>
      <c r="W92" t="n">
        <v>0.17</v>
      </c>
      <c r="X92" t="n">
        <v>0.22</v>
      </c>
      <c r="Y92" t="n">
        <v>1</v>
      </c>
      <c r="Z92" t="n">
        <v>10</v>
      </c>
      <c r="AA92" t="n">
        <v>272.5141148443863</v>
      </c>
      <c r="AB92" t="n">
        <v>372.8658344043337</v>
      </c>
      <c r="AC92" t="n">
        <v>337.2800424892687</v>
      </c>
      <c r="AD92" t="n">
        <v>272514.1148443863</v>
      </c>
      <c r="AE92" t="n">
        <v>372865.8344043337</v>
      </c>
      <c r="AF92" t="n">
        <v>4.612204643701559e-06</v>
      </c>
      <c r="AG92" t="n">
        <v>5.928819444444444</v>
      </c>
      <c r="AH92" t="n">
        <v>337280.0424892687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4.8673</v>
      </c>
      <c r="E93" t="n">
        <v>20.55</v>
      </c>
      <c r="F93" t="n">
        <v>17.55</v>
      </c>
      <c r="G93" t="n">
        <v>117.02</v>
      </c>
      <c r="H93" t="n">
        <v>1.67</v>
      </c>
      <c r="I93" t="n">
        <v>9</v>
      </c>
      <c r="J93" t="n">
        <v>252.27</v>
      </c>
      <c r="K93" t="n">
        <v>56.13</v>
      </c>
      <c r="L93" t="n">
        <v>23.75</v>
      </c>
      <c r="M93" t="n">
        <v>7</v>
      </c>
      <c r="N93" t="n">
        <v>62.4</v>
      </c>
      <c r="O93" t="n">
        <v>31347.83</v>
      </c>
      <c r="P93" t="n">
        <v>234.81</v>
      </c>
      <c r="Q93" t="n">
        <v>444.55</v>
      </c>
      <c r="R93" t="n">
        <v>69.7</v>
      </c>
      <c r="S93" t="n">
        <v>48.21</v>
      </c>
      <c r="T93" t="n">
        <v>4810.65</v>
      </c>
      <c r="U93" t="n">
        <v>0.6899999999999999</v>
      </c>
      <c r="V93" t="n">
        <v>0.78</v>
      </c>
      <c r="W93" t="n">
        <v>0.18</v>
      </c>
      <c r="X93" t="n">
        <v>0.28</v>
      </c>
      <c r="Y93" t="n">
        <v>1</v>
      </c>
      <c r="Z93" t="n">
        <v>10</v>
      </c>
      <c r="AA93" t="n">
        <v>285.4223507501383</v>
      </c>
      <c r="AB93" t="n">
        <v>390.5274522417604</v>
      </c>
      <c r="AC93" t="n">
        <v>353.2560603085278</v>
      </c>
      <c r="AD93" t="n">
        <v>285422.3507501383</v>
      </c>
      <c r="AE93" t="n">
        <v>390527.4522417604</v>
      </c>
      <c r="AF93" t="n">
        <v>4.60048438680423e-06</v>
      </c>
      <c r="AG93" t="n">
        <v>5.946180555555556</v>
      </c>
      <c r="AH93" t="n">
        <v>353256.0603085278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4.8992</v>
      </c>
      <c r="E94" t="n">
        <v>20.41</v>
      </c>
      <c r="F94" t="n">
        <v>17.46</v>
      </c>
      <c r="G94" t="n">
        <v>130.96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233.44</v>
      </c>
      <c r="Q94" t="n">
        <v>444.55</v>
      </c>
      <c r="R94" t="n">
        <v>66.59999999999999</v>
      </c>
      <c r="S94" t="n">
        <v>48.21</v>
      </c>
      <c r="T94" t="n">
        <v>3262.76</v>
      </c>
      <c r="U94" t="n">
        <v>0.72</v>
      </c>
      <c r="V94" t="n">
        <v>0.78</v>
      </c>
      <c r="W94" t="n">
        <v>0.18</v>
      </c>
      <c r="X94" t="n">
        <v>0.18</v>
      </c>
      <c r="Y94" t="n">
        <v>1</v>
      </c>
      <c r="Z94" t="n">
        <v>10</v>
      </c>
      <c r="AA94" t="n">
        <v>271.2654438031094</v>
      </c>
      <c r="AB94" t="n">
        <v>371.1573475981802</v>
      </c>
      <c r="AC94" t="n">
        <v>335.7346112660182</v>
      </c>
      <c r="AD94" t="n">
        <v>271265.4438031094</v>
      </c>
      <c r="AE94" t="n">
        <v>371157.3475981802</v>
      </c>
      <c r="AF94" t="n">
        <v>4.630635692854619e-06</v>
      </c>
      <c r="AG94" t="n">
        <v>5.905671296296297</v>
      </c>
      <c r="AH94" t="n">
        <v>335734.6112660182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4.8966</v>
      </c>
      <c r="E95" t="n">
        <v>20.42</v>
      </c>
      <c r="F95" t="n">
        <v>17.47</v>
      </c>
      <c r="G95" t="n">
        <v>131.04</v>
      </c>
      <c r="H95" t="n">
        <v>1.7</v>
      </c>
      <c r="I95" t="n">
        <v>8</v>
      </c>
      <c r="J95" t="n">
        <v>253.18</v>
      </c>
      <c r="K95" t="n">
        <v>56.13</v>
      </c>
      <c r="L95" t="n">
        <v>24.25</v>
      </c>
      <c r="M95" t="n">
        <v>6</v>
      </c>
      <c r="N95" t="n">
        <v>62.8</v>
      </c>
      <c r="O95" t="n">
        <v>31459.45</v>
      </c>
      <c r="P95" t="n">
        <v>233.53</v>
      </c>
      <c r="Q95" t="n">
        <v>444.55</v>
      </c>
      <c r="R95" t="n">
        <v>67.04000000000001</v>
      </c>
      <c r="S95" t="n">
        <v>48.21</v>
      </c>
      <c r="T95" t="n">
        <v>3484.2</v>
      </c>
      <c r="U95" t="n">
        <v>0.72</v>
      </c>
      <c r="V95" t="n">
        <v>0.78</v>
      </c>
      <c r="W95" t="n">
        <v>0.17</v>
      </c>
      <c r="X95" t="n">
        <v>0.2</v>
      </c>
      <c r="Y95" t="n">
        <v>1</v>
      </c>
      <c r="Z95" t="n">
        <v>10</v>
      </c>
      <c r="AA95" t="n">
        <v>271.418031253139</v>
      </c>
      <c r="AB95" t="n">
        <v>371.3661244789938</v>
      </c>
      <c r="AC95" t="n">
        <v>335.9234627743472</v>
      </c>
      <c r="AD95" t="n">
        <v>271418.031253139</v>
      </c>
      <c r="AE95" t="n">
        <v>371366.1244789938</v>
      </c>
      <c r="AF95" t="n">
        <v>4.628178219634211e-06</v>
      </c>
      <c r="AG95" t="n">
        <v>5.908564814814816</v>
      </c>
      <c r="AH95" t="n">
        <v>335923.4627743472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4.8944</v>
      </c>
      <c r="E96" t="n">
        <v>20.43</v>
      </c>
      <c r="F96" t="n">
        <v>17.48</v>
      </c>
      <c r="G96" t="n">
        <v>131.11</v>
      </c>
      <c r="H96" t="n">
        <v>1.72</v>
      </c>
      <c r="I96" t="n">
        <v>8</v>
      </c>
      <c r="J96" t="n">
        <v>253.63</v>
      </c>
      <c r="K96" t="n">
        <v>56.13</v>
      </c>
      <c r="L96" t="n">
        <v>24.5</v>
      </c>
      <c r="M96" t="n">
        <v>6</v>
      </c>
      <c r="N96" t="n">
        <v>63</v>
      </c>
      <c r="O96" t="n">
        <v>31515.37</v>
      </c>
      <c r="P96" t="n">
        <v>233.76</v>
      </c>
      <c r="Q96" t="n">
        <v>444.56</v>
      </c>
      <c r="R96" t="n">
        <v>67.26000000000001</v>
      </c>
      <c r="S96" t="n">
        <v>48.21</v>
      </c>
      <c r="T96" t="n">
        <v>3592.53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271.6270459160705</v>
      </c>
      <c r="AB96" t="n">
        <v>371.6521075618928</v>
      </c>
      <c r="AC96" t="n">
        <v>336.1821520331941</v>
      </c>
      <c r="AD96" t="n">
        <v>271627.0459160705</v>
      </c>
      <c r="AE96" t="n">
        <v>371652.1075618928</v>
      </c>
      <c r="AF96" t="n">
        <v>4.626098819216942e-06</v>
      </c>
      <c r="AG96" t="n">
        <v>5.911458333333333</v>
      </c>
      <c r="AH96" t="n">
        <v>336182.1520331941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4.8957</v>
      </c>
      <c r="E97" t="n">
        <v>20.43</v>
      </c>
      <c r="F97" t="n">
        <v>17.48</v>
      </c>
      <c r="G97" t="n">
        <v>131.07</v>
      </c>
      <c r="H97" t="n">
        <v>1.73</v>
      </c>
      <c r="I97" t="n">
        <v>8</v>
      </c>
      <c r="J97" t="n">
        <v>254.09</v>
      </c>
      <c r="K97" t="n">
        <v>56.13</v>
      </c>
      <c r="L97" t="n">
        <v>24.75</v>
      </c>
      <c r="M97" t="n">
        <v>6</v>
      </c>
      <c r="N97" t="n">
        <v>63.21</v>
      </c>
      <c r="O97" t="n">
        <v>31571.37</v>
      </c>
      <c r="P97" t="n">
        <v>233.14</v>
      </c>
      <c r="Q97" t="n">
        <v>444.56</v>
      </c>
      <c r="R97" t="n">
        <v>67.06</v>
      </c>
      <c r="S97" t="n">
        <v>48.21</v>
      </c>
      <c r="T97" t="n">
        <v>3496.34</v>
      </c>
      <c r="U97" t="n">
        <v>0.72</v>
      </c>
      <c r="V97" t="n">
        <v>0.78</v>
      </c>
      <c r="W97" t="n">
        <v>0.18</v>
      </c>
      <c r="X97" t="n">
        <v>0.2</v>
      </c>
      <c r="Y97" t="n">
        <v>1</v>
      </c>
      <c r="Z97" t="n">
        <v>10</v>
      </c>
      <c r="AA97" t="n">
        <v>271.2787560772375</v>
      </c>
      <c r="AB97" t="n">
        <v>371.1755620389384</v>
      </c>
      <c r="AC97" t="n">
        <v>335.7510873461145</v>
      </c>
      <c r="AD97" t="n">
        <v>271278.7560772375</v>
      </c>
      <c r="AE97" t="n">
        <v>371175.5620389384</v>
      </c>
      <c r="AF97" t="n">
        <v>4.627327555827146e-06</v>
      </c>
      <c r="AG97" t="n">
        <v>5.911458333333333</v>
      </c>
      <c r="AH97" t="n">
        <v>335751.0873461145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4.8954</v>
      </c>
      <c r="E98" t="n">
        <v>20.43</v>
      </c>
      <c r="F98" t="n">
        <v>17.48</v>
      </c>
      <c r="G98" t="n">
        <v>131.08</v>
      </c>
      <c r="H98" t="n">
        <v>1.75</v>
      </c>
      <c r="I98" t="n">
        <v>8</v>
      </c>
      <c r="J98" t="n">
        <v>254.54</v>
      </c>
      <c r="K98" t="n">
        <v>56.13</v>
      </c>
      <c r="L98" t="n">
        <v>25</v>
      </c>
      <c r="M98" t="n">
        <v>6</v>
      </c>
      <c r="N98" t="n">
        <v>63.41</v>
      </c>
      <c r="O98" t="n">
        <v>31627.44</v>
      </c>
      <c r="P98" t="n">
        <v>233.06</v>
      </c>
      <c r="Q98" t="n">
        <v>444.55</v>
      </c>
      <c r="R98" t="n">
        <v>67.18000000000001</v>
      </c>
      <c r="S98" t="n">
        <v>48.21</v>
      </c>
      <c r="T98" t="n">
        <v>3557.37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271.2488996253534</v>
      </c>
      <c r="AB98" t="n">
        <v>371.1347111242968</v>
      </c>
      <c r="AC98" t="n">
        <v>335.7141351854318</v>
      </c>
      <c r="AD98" t="n">
        <v>271248.8996253534</v>
      </c>
      <c r="AE98" t="n">
        <v>371134.7111242968</v>
      </c>
      <c r="AF98" t="n">
        <v>4.627044001224791e-06</v>
      </c>
      <c r="AG98" t="n">
        <v>5.911458333333333</v>
      </c>
      <c r="AH98" t="n">
        <v>335714.1351854317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4.8958</v>
      </c>
      <c r="E99" t="n">
        <v>20.43</v>
      </c>
      <c r="F99" t="n">
        <v>17.48</v>
      </c>
      <c r="G99" t="n">
        <v>131.06</v>
      </c>
      <c r="H99" t="n">
        <v>1.76</v>
      </c>
      <c r="I99" t="n">
        <v>8</v>
      </c>
      <c r="J99" t="n">
        <v>255</v>
      </c>
      <c r="K99" t="n">
        <v>56.13</v>
      </c>
      <c r="L99" t="n">
        <v>25.25</v>
      </c>
      <c r="M99" t="n">
        <v>6</v>
      </c>
      <c r="N99" t="n">
        <v>63.62</v>
      </c>
      <c r="O99" t="n">
        <v>31683.59</v>
      </c>
      <c r="P99" t="n">
        <v>232.57</v>
      </c>
      <c r="Q99" t="n">
        <v>444.55</v>
      </c>
      <c r="R99" t="n">
        <v>67.12</v>
      </c>
      <c r="S99" t="n">
        <v>48.21</v>
      </c>
      <c r="T99" t="n">
        <v>3524.96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270.9939390846797</v>
      </c>
      <c r="AB99" t="n">
        <v>370.7858628644819</v>
      </c>
      <c r="AC99" t="n">
        <v>335.3985805139219</v>
      </c>
      <c r="AD99" t="n">
        <v>270993.9390846797</v>
      </c>
      <c r="AE99" t="n">
        <v>370785.8628644819</v>
      </c>
      <c r="AF99" t="n">
        <v>4.627422074027931e-06</v>
      </c>
      <c r="AG99" t="n">
        <v>5.911458333333333</v>
      </c>
      <c r="AH99" t="n">
        <v>335398.5805139219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4.8936</v>
      </c>
      <c r="E100" t="n">
        <v>20.43</v>
      </c>
      <c r="F100" t="n">
        <v>17.48</v>
      </c>
      <c r="G100" t="n">
        <v>131.13</v>
      </c>
      <c r="H100" t="n">
        <v>1.78</v>
      </c>
      <c r="I100" t="n">
        <v>8</v>
      </c>
      <c r="J100" t="n">
        <v>255.45</v>
      </c>
      <c r="K100" t="n">
        <v>56.13</v>
      </c>
      <c r="L100" t="n">
        <v>25.5</v>
      </c>
      <c r="M100" t="n">
        <v>6</v>
      </c>
      <c r="N100" t="n">
        <v>63.82</v>
      </c>
      <c r="O100" t="n">
        <v>31739.82</v>
      </c>
      <c r="P100" t="n">
        <v>232.64</v>
      </c>
      <c r="Q100" t="n">
        <v>444.55</v>
      </c>
      <c r="R100" t="n">
        <v>67.38</v>
      </c>
      <c r="S100" t="n">
        <v>48.21</v>
      </c>
      <c r="T100" t="n">
        <v>3653.98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271.0993388737973</v>
      </c>
      <c r="AB100" t="n">
        <v>370.930075505863</v>
      </c>
      <c r="AC100" t="n">
        <v>335.5290297032134</v>
      </c>
      <c r="AD100" t="n">
        <v>271099.3388737973</v>
      </c>
      <c r="AE100" t="n">
        <v>370930.0755058631</v>
      </c>
      <c r="AF100" t="n">
        <v>4.625342673610663e-06</v>
      </c>
      <c r="AG100" t="n">
        <v>5.911458333333333</v>
      </c>
      <c r="AH100" t="n">
        <v>335529.0297032134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4.9009</v>
      </c>
      <c r="E101" t="n">
        <v>20.4</v>
      </c>
      <c r="F101" t="n">
        <v>17.45</v>
      </c>
      <c r="G101" t="n">
        <v>130.9</v>
      </c>
      <c r="H101" t="n">
        <v>1.79</v>
      </c>
      <c r="I101" t="n">
        <v>8</v>
      </c>
      <c r="J101" t="n">
        <v>255.91</v>
      </c>
      <c r="K101" t="n">
        <v>56.13</v>
      </c>
      <c r="L101" t="n">
        <v>25.75</v>
      </c>
      <c r="M101" t="n">
        <v>6</v>
      </c>
      <c r="N101" t="n">
        <v>64.03</v>
      </c>
      <c r="O101" t="n">
        <v>31796.12</v>
      </c>
      <c r="P101" t="n">
        <v>231.83</v>
      </c>
      <c r="Q101" t="n">
        <v>444.55</v>
      </c>
      <c r="R101" t="n">
        <v>66.3</v>
      </c>
      <c r="S101" t="n">
        <v>48.21</v>
      </c>
      <c r="T101" t="n">
        <v>3113.57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270.3918248198495</v>
      </c>
      <c r="AB101" t="n">
        <v>369.9620235639346</v>
      </c>
      <c r="AC101" t="n">
        <v>334.6533672799532</v>
      </c>
      <c r="AD101" t="n">
        <v>270391.8248198496</v>
      </c>
      <c r="AE101" t="n">
        <v>369962.0235639346</v>
      </c>
      <c r="AF101" t="n">
        <v>4.632242502267962e-06</v>
      </c>
      <c r="AG101" t="n">
        <v>5.902777777777778</v>
      </c>
      <c r="AH101" t="n">
        <v>334653.3672799532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4.9049</v>
      </c>
      <c r="E102" t="n">
        <v>20.39</v>
      </c>
      <c r="F102" t="n">
        <v>17.44</v>
      </c>
      <c r="G102" t="n">
        <v>130.78</v>
      </c>
      <c r="H102" t="n">
        <v>1.8</v>
      </c>
      <c r="I102" t="n">
        <v>8</v>
      </c>
      <c r="J102" t="n">
        <v>256.36</v>
      </c>
      <c r="K102" t="n">
        <v>56.13</v>
      </c>
      <c r="L102" t="n">
        <v>26</v>
      </c>
      <c r="M102" t="n">
        <v>6</v>
      </c>
      <c r="N102" t="n">
        <v>64.23999999999999</v>
      </c>
      <c r="O102" t="n">
        <v>31852.5</v>
      </c>
      <c r="P102" t="n">
        <v>230.8</v>
      </c>
      <c r="Q102" t="n">
        <v>444.55</v>
      </c>
      <c r="R102" t="n">
        <v>65.73</v>
      </c>
      <c r="S102" t="n">
        <v>48.21</v>
      </c>
      <c r="T102" t="n">
        <v>2827.73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269.7316561413748</v>
      </c>
      <c r="AB102" t="n">
        <v>369.0587516534589</v>
      </c>
      <c r="AC102" t="n">
        <v>333.8363023728631</v>
      </c>
      <c r="AD102" t="n">
        <v>269731.6561413748</v>
      </c>
      <c r="AE102" t="n">
        <v>369058.7516534589</v>
      </c>
      <c r="AF102" t="n">
        <v>4.636023230299358e-06</v>
      </c>
      <c r="AG102" t="n">
        <v>5.89988425925926</v>
      </c>
      <c r="AH102" t="n">
        <v>333836.3023728632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4.904</v>
      </c>
      <c r="E103" t="n">
        <v>20.39</v>
      </c>
      <c r="F103" t="n">
        <v>17.44</v>
      </c>
      <c r="G103" t="n">
        <v>130.81</v>
      </c>
      <c r="H103" t="n">
        <v>1.82</v>
      </c>
      <c r="I103" t="n">
        <v>8</v>
      </c>
      <c r="J103" t="n">
        <v>256.82</v>
      </c>
      <c r="K103" t="n">
        <v>56.13</v>
      </c>
      <c r="L103" t="n">
        <v>26.25</v>
      </c>
      <c r="M103" t="n">
        <v>6</v>
      </c>
      <c r="N103" t="n">
        <v>64.45</v>
      </c>
      <c r="O103" t="n">
        <v>31909.08</v>
      </c>
      <c r="P103" t="n">
        <v>230.71</v>
      </c>
      <c r="Q103" t="n">
        <v>444.55</v>
      </c>
      <c r="R103" t="n">
        <v>65.97</v>
      </c>
      <c r="S103" t="n">
        <v>48.21</v>
      </c>
      <c r="T103" t="n">
        <v>2947.69</v>
      </c>
      <c r="U103" t="n">
        <v>0.73</v>
      </c>
      <c r="V103" t="n">
        <v>0.78</v>
      </c>
      <c r="W103" t="n">
        <v>0.17</v>
      </c>
      <c r="X103" t="n">
        <v>0.16</v>
      </c>
      <c r="Y103" t="n">
        <v>1</v>
      </c>
      <c r="Z103" t="n">
        <v>10</v>
      </c>
      <c r="AA103" t="n">
        <v>269.7159397923117</v>
      </c>
      <c r="AB103" t="n">
        <v>369.0372478513144</v>
      </c>
      <c r="AC103" t="n">
        <v>333.8168508634145</v>
      </c>
      <c r="AD103" t="n">
        <v>269715.9397923117</v>
      </c>
      <c r="AE103" t="n">
        <v>369037.2478513144</v>
      </c>
      <c r="AF103" t="n">
        <v>4.635172566492294e-06</v>
      </c>
      <c r="AG103" t="n">
        <v>5.89988425925926</v>
      </c>
      <c r="AH103" t="n">
        <v>333816.8508634145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4.8926</v>
      </c>
      <c r="E104" t="n">
        <v>20.44</v>
      </c>
      <c r="F104" t="n">
        <v>17.49</v>
      </c>
      <c r="G104" t="n">
        <v>131.16</v>
      </c>
      <c r="H104" t="n">
        <v>1.83</v>
      </c>
      <c r="I104" t="n">
        <v>8</v>
      </c>
      <c r="J104" t="n">
        <v>257.28</v>
      </c>
      <c r="K104" t="n">
        <v>56.13</v>
      </c>
      <c r="L104" t="n">
        <v>26.5</v>
      </c>
      <c r="M104" t="n">
        <v>6</v>
      </c>
      <c r="N104" t="n">
        <v>64.66</v>
      </c>
      <c r="O104" t="n">
        <v>31965.61</v>
      </c>
      <c r="P104" t="n">
        <v>231.48</v>
      </c>
      <c r="Q104" t="n">
        <v>444.56</v>
      </c>
      <c r="R104" t="n">
        <v>67.69</v>
      </c>
      <c r="S104" t="n">
        <v>48.21</v>
      </c>
      <c r="T104" t="n">
        <v>3811.09</v>
      </c>
      <c r="U104" t="n">
        <v>0.71</v>
      </c>
      <c r="V104" t="n">
        <v>0.78</v>
      </c>
      <c r="W104" t="n">
        <v>0.17</v>
      </c>
      <c r="X104" t="n">
        <v>0.21</v>
      </c>
      <c r="Y104" t="n">
        <v>1</v>
      </c>
      <c r="Z104" t="n">
        <v>10</v>
      </c>
      <c r="AA104" t="n">
        <v>270.5824897814919</v>
      </c>
      <c r="AB104" t="n">
        <v>370.2228997759981</v>
      </c>
      <c r="AC104" t="n">
        <v>334.8893458324794</v>
      </c>
      <c r="AD104" t="n">
        <v>270582.4897814919</v>
      </c>
      <c r="AE104" t="n">
        <v>370222.8997759981</v>
      </c>
      <c r="AF104" t="n">
        <v>4.624397491602813e-06</v>
      </c>
      <c r="AG104" t="n">
        <v>5.914351851851852</v>
      </c>
      <c r="AH104" t="n">
        <v>334889.3458324794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4.8943</v>
      </c>
      <c r="E105" t="n">
        <v>20.43</v>
      </c>
      <c r="F105" t="n">
        <v>17.48</v>
      </c>
      <c r="G105" t="n">
        <v>131.11</v>
      </c>
      <c r="H105" t="n">
        <v>1.85</v>
      </c>
      <c r="I105" t="n">
        <v>8</v>
      </c>
      <c r="J105" t="n">
        <v>257.74</v>
      </c>
      <c r="K105" t="n">
        <v>56.13</v>
      </c>
      <c r="L105" t="n">
        <v>26.75</v>
      </c>
      <c r="M105" t="n">
        <v>6</v>
      </c>
      <c r="N105" t="n">
        <v>64.86</v>
      </c>
      <c r="O105" t="n">
        <v>32022.22</v>
      </c>
      <c r="P105" t="n">
        <v>230.06</v>
      </c>
      <c r="Q105" t="n">
        <v>444.55</v>
      </c>
      <c r="R105" t="n">
        <v>67.34</v>
      </c>
      <c r="S105" t="n">
        <v>48.21</v>
      </c>
      <c r="T105" t="n">
        <v>3633.14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269.8018234787837</v>
      </c>
      <c r="AB105" t="n">
        <v>369.1547577000661</v>
      </c>
      <c r="AC105" t="n">
        <v>333.9231457371275</v>
      </c>
      <c r="AD105" t="n">
        <v>269801.8234787837</v>
      </c>
      <c r="AE105" t="n">
        <v>369154.7577000661</v>
      </c>
      <c r="AF105" t="n">
        <v>4.626004301016158e-06</v>
      </c>
      <c r="AG105" t="n">
        <v>5.911458333333333</v>
      </c>
      <c r="AH105" t="n">
        <v>333923.1457371275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4.8939</v>
      </c>
      <c r="E106" t="n">
        <v>20.43</v>
      </c>
      <c r="F106" t="n">
        <v>17.48</v>
      </c>
      <c r="G106" t="n">
        <v>131.12</v>
      </c>
      <c r="H106" t="n">
        <v>1.86</v>
      </c>
      <c r="I106" t="n">
        <v>8</v>
      </c>
      <c r="J106" t="n">
        <v>258.2</v>
      </c>
      <c r="K106" t="n">
        <v>56.13</v>
      </c>
      <c r="L106" t="n">
        <v>27</v>
      </c>
      <c r="M106" t="n">
        <v>6</v>
      </c>
      <c r="N106" t="n">
        <v>65.06999999999999</v>
      </c>
      <c r="O106" t="n">
        <v>32078.91</v>
      </c>
      <c r="P106" t="n">
        <v>229.12</v>
      </c>
      <c r="Q106" t="n">
        <v>444.56</v>
      </c>
      <c r="R106" t="n">
        <v>67.39</v>
      </c>
      <c r="S106" t="n">
        <v>48.21</v>
      </c>
      <c r="T106" t="n">
        <v>3661.56</v>
      </c>
      <c r="U106" t="n">
        <v>0.72</v>
      </c>
      <c r="V106" t="n">
        <v>0.78</v>
      </c>
      <c r="W106" t="n">
        <v>0.18</v>
      </c>
      <c r="X106" t="n">
        <v>0.21</v>
      </c>
      <c r="Y106" t="n">
        <v>1</v>
      </c>
      <c r="Z106" t="n">
        <v>10</v>
      </c>
      <c r="AA106" t="n">
        <v>269.3500345137941</v>
      </c>
      <c r="AB106" t="n">
        <v>368.536600106645</v>
      </c>
      <c r="AC106" t="n">
        <v>333.3639842368329</v>
      </c>
      <c r="AD106" t="n">
        <v>269350.0345137941</v>
      </c>
      <c r="AE106" t="n">
        <v>368536.600106645</v>
      </c>
      <c r="AF106" t="n">
        <v>4.625626228213018e-06</v>
      </c>
      <c r="AG106" t="n">
        <v>5.911458333333333</v>
      </c>
      <c r="AH106" t="n">
        <v>333363.9842368329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4.9131</v>
      </c>
      <c r="E107" t="n">
        <v>20.35</v>
      </c>
      <c r="F107" t="n">
        <v>17.45</v>
      </c>
      <c r="G107" t="n">
        <v>149.53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228.28</v>
      </c>
      <c r="Q107" t="n">
        <v>444.55</v>
      </c>
      <c r="R107" t="n">
        <v>66.11</v>
      </c>
      <c r="S107" t="n">
        <v>48.21</v>
      </c>
      <c r="T107" t="n">
        <v>3023.82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268.2546325757537</v>
      </c>
      <c r="AB107" t="n">
        <v>367.0378228492952</v>
      </c>
      <c r="AC107" t="n">
        <v>332.0082481773775</v>
      </c>
      <c r="AD107" t="n">
        <v>268254.6325757537</v>
      </c>
      <c r="AE107" t="n">
        <v>367037.8228492952</v>
      </c>
      <c r="AF107" t="n">
        <v>4.643773722763721e-06</v>
      </c>
      <c r="AG107" t="n">
        <v>5.888310185185186</v>
      </c>
      <c r="AH107" t="n">
        <v>332008.2481773775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4.9137</v>
      </c>
      <c r="E108" t="n">
        <v>20.35</v>
      </c>
      <c r="F108" t="n">
        <v>17.44</v>
      </c>
      <c r="G108" t="n">
        <v>149.51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228.75</v>
      </c>
      <c r="Q108" t="n">
        <v>444.56</v>
      </c>
      <c r="R108" t="n">
        <v>66.01000000000001</v>
      </c>
      <c r="S108" t="n">
        <v>48.21</v>
      </c>
      <c r="T108" t="n">
        <v>2974.28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268.4428031490862</v>
      </c>
      <c r="AB108" t="n">
        <v>367.2952861292284</v>
      </c>
      <c r="AC108" t="n">
        <v>332.241139523226</v>
      </c>
      <c r="AD108" t="n">
        <v>268442.8031490861</v>
      </c>
      <c r="AE108" t="n">
        <v>367295.2861292284</v>
      </c>
      <c r="AF108" t="n">
        <v>4.644340831968432e-06</v>
      </c>
      <c r="AG108" t="n">
        <v>5.888310185185186</v>
      </c>
      <c r="AH108" t="n">
        <v>332241.139523226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4.9123</v>
      </c>
      <c r="E109" t="n">
        <v>20.36</v>
      </c>
      <c r="F109" t="n">
        <v>17.45</v>
      </c>
      <c r="G109" t="n">
        <v>149.56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228.95</v>
      </c>
      <c r="Q109" t="n">
        <v>444.56</v>
      </c>
      <c r="R109" t="n">
        <v>66.2</v>
      </c>
      <c r="S109" t="n">
        <v>48.21</v>
      </c>
      <c r="T109" t="n">
        <v>3069.54</v>
      </c>
      <c r="U109" t="n">
        <v>0.73</v>
      </c>
      <c r="V109" t="n">
        <v>0.78</v>
      </c>
      <c r="W109" t="n">
        <v>0.18</v>
      </c>
      <c r="X109" t="n">
        <v>0.17</v>
      </c>
      <c r="Y109" t="n">
        <v>1</v>
      </c>
      <c r="Z109" t="n">
        <v>10</v>
      </c>
      <c r="AA109" t="n">
        <v>268.6097198583518</v>
      </c>
      <c r="AB109" t="n">
        <v>367.5236689346913</v>
      </c>
      <c r="AC109" t="n">
        <v>332.4477257942726</v>
      </c>
      <c r="AD109" t="n">
        <v>268609.7198583518</v>
      </c>
      <c r="AE109" t="n">
        <v>367523.6689346913</v>
      </c>
      <c r="AF109" t="n">
        <v>4.643017577157442e-06</v>
      </c>
      <c r="AG109" t="n">
        <v>5.891203703703703</v>
      </c>
      <c r="AH109" t="n">
        <v>332447.7257942726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4.9151</v>
      </c>
      <c r="E110" t="n">
        <v>20.35</v>
      </c>
      <c r="F110" t="n">
        <v>17.44</v>
      </c>
      <c r="G110" t="n">
        <v>149.46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229.19</v>
      </c>
      <c r="Q110" t="n">
        <v>444.57</v>
      </c>
      <c r="R110" t="n">
        <v>65.8</v>
      </c>
      <c r="S110" t="n">
        <v>48.21</v>
      </c>
      <c r="T110" t="n">
        <v>2870.12</v>
      </c>
      <c r="U110" t="n">
        <v>0.73</v>
      </c>
      <c r="V110" t="n">
        <v>0.78</v>
      </c>
      <c r="W110" t="n">
        <v>0.18</v>
      </c>
      <c r="X110" t="n">
        <v>0.16</v>
      </c>
      <c r="Y110" t="n">
        <v>1</v>
      </c>
      <c r="Z110" t="n">
        <v>10</v>
      </c>
      <c r="AA110" t="n">
        <v>268.6151882817347</v>
      </c>
      <c r="AB110" t="n">
        <v>367.5311510728136</v>
      </c>
      <c r="AC110" t="n">
        <v>332.4544938476338</v>
      </c>
      <c r="AD110" t="n">
        <v>268615.1882817347</v>
      </c>
      <c r="AE110" t="n">
        <v>367531.1510728136</v>
      </c>
      <c r="AF110" t="n">
        <v>4.645664086779419e-06</v>
      </c>
      <c r="AG110" t="n">
        <v>5.888310185185186</v>
      </c>
      <c r="AH110" t="n">
        <v>332454.4938476338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4.9132</v>
      </c>
      <c r="E111" t="n">
        <v>20.35</v>
      </c>
      <c r="F111" t="n">
        <v>17.45</v>
      </c>
      <c r="G111" t="n">
        <v>149.53</v>
      </c>
      <c r="H111" t="n">
        <v>1.93</v>
      </c>
      <c r="I111" t="n">
        <v>7</v>
      </c>
      <c r="J111" t="n">
        <v>260.51</v>
      </c>
      <c r="K111" t="n">
        <v>56.13</v>
      </c>
      <c r="L111" t="n">
        <v>28.25</v>
      </c>
      <c r="M111" t="n">
        <v>5</v>
      </c>
      <c r="N111" t="n">
        <v>66.13</v>
      </c>
      <c r="O111" t="n">
        <v>32363.54</v>
      </c>
      <c r="P111" t="n">
        <v>229.28</v>
      </c>
      <c r="Q111" t="n">
        <v>444.55</v>
      </c>
      <c r="R111" t="n">
        <v>66.14</v>
      </c>
      <c r="S111" t="n">
        <v>48.21</v>
      </c>
      <c r="T111" t="n">
        <v>3041.07</v>
      </c>
      <c r="U111" t="n">
        <v>0.73</v>
      </c>
      <c r="V111" t="n">
        <v>0.78</v>
      </c>
      <c r="W111" t="n">
        <v>0.17</v>
      </c>
      <c r="X111" t="n">
        <v>0.17</v>
      </c>
      <c r="Y111" t="n">
        <v>1</v>
      </c>
      <c r="Z111" t="n">
        <v>10</v>
      </c>
      <c r="AA111" t="n">
        <v>268.7437584277029</v>
      </c>
      <c r="AB111" t="n">
        <v>367.7070664186417</v>
      </c>
      <c r="AC111" t="n">
        <v>332.6136200797549</v>
      </c>
      <c r="AD111" t="n">
        <v>268743.7584277029</v>
      </c>
      <c r="AE111" t="n">
        <v>367707.0664186417</v>
      </c>
      <c r="AF111" t="n">
        <v>4.643868240964506e-06</v>
      </c>
      <c r="AG111" t="n">
        <v>5.888310185185186</v>
      </c>
      <c r="AH111" t="n">
        <v>332613.6200797549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4.9141</v>
      </c>
      <c r="E112" t="n">
        <v>20.35</v>
      </c>
      <c r="F112" t="n">
        <v>17.44</v>
      </c>
      <c r="G112" t="n">
        <v>149.5</v>
      </c>
      <c r="H112" t="n">
        <v>1.94</v>
      </c>
      <c r="I112" t="n">
        <v>7</v>
      </c>
      <c r="J112" t="n">
        <v>260.97</v>
      </c>
      <c r="K112" t="n">
        <v>56.13</v>
      </c>
      <c r="L112" t="n">
        <v>28.5</v>
      </c>
      <c r="M112" t="n">
        <v>5</v>
      </c>
      <c r="N112" t="n">
        <v>66.34999999999999</v>
      </c>
      <c r="O112" t="n">
        <v>32420.71</v>
      </c>
      <c r="P112" t="n">
        <v>229.08</v>
      </c>
      <c r="Q112" t="n">
        <v>444.55</v>
      </c>
      <c r="R112" t="n">
        <v>65.90000000000001</v>
      </c>
      <c r="S112" t="n">
        <v>48.21</v>
      </c>
      <c r="T112" t="n">
        <v>2919.6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268.5926125119776</v>
      </c>
      <c r="AB112" t="n">
        <v>367.5002619086592</v>
      </c>
      <c r="AC112" t="n">
        <v>332.4265527019531</v>
      </c>
      <c r="AD112" t="n">
        <v>268592.6125119776</v>
      </c>
      <c r="AE112" t="n">
        <v>367500.2619086592</v>
      </c>
      <c r="AF112" t="n">
        <v>4.644718904771571e-06</v>
      </c>
      <c r="AG112" t="n">
        <v>5.888310185185186</v>
      </c>
      <c r="AH112" t="n">
        <v>332426.5527019532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4.9196</v>
      </c>
      <c r="E113" t="n">
        <v>20.33</v>
      </c>
      <c r="F113" t="n">
        <v>17.42</v>
      </c>
      <c r="G113" t="n">
        <v>149.3</v>
      </c>
      <c r="H113" t="n">
        <v>1.96</v>
      </c>
      <c r="I113" t="n">
        <v>7</v>
      </c>
      <c r="J113" t="n">
        <v>261.44</v>
      </c>
      <c r="K113" t="n">
        <v>56.13</v>
      </c>
      <c r="L113" t="n">
        <v>28.75</v>
      </c>
      <c r="M113" t="n">
        <v>5</v>
      </c>
      <c r="N113" t="n">
        <v>66.56</v>
      </c>
      <c r="O113" t="n">
        <v>32477.95</v>
      </c>
      <c r="P113" t="n">
        <v>228.74</v>
      </c>
      <c r="Q113" t="n">
        <v>444.55</v>
      </c>
      <c r="R113" t="n">
        <v>65.04000000000001</v>
      </c>
      <c r="S113" t="n">
        <v>48.21</v>
      </c>
      <c r="T113" t="n">
        <v>2491.07</v>
      </c>
      <c r="U113" t="n">
        <v>0.74</v>
      </c>
      <c r="V113" t="n">
        <v>0.78</v>
      </c>
      <c r="W113" t="n">
        <v>0.18</v>
      </c>
      <c r="X113" t="n">
        <v>0.14</v>
      </c>
      <c r="Y113" t="n">
        <v>1</v>
      </c>
      <c r="Z113" t="n">
        <v>10</v>
      </c>
      <c r="AA113" t="n">
        <v>268.2035704850307</v>
      </c>
      <c r="AB113" t="n">
        <v>366.9679574440676</v>
      </c>
      <c r="AC113" t="n">
        <v>331.9450506283681</v>
      </c>
      <c r="AD113" t="n">
        <v>268203.5704850307</v>
      </c>
      <c r="AE113" t="n">
        <v>366967.9574440676</v>
      </c>
      <c r="AF113" t="n">
        <v>4.649917405814741e-06</v>
      </c>
      <c r="AG113" t="n">
        <v>5.882523148148148</v>
      </c>
      <c r="AH113" t="n">
        <v>331945.050628368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4.9224</v>
      </c>
      <c r="E114" t="n">
        <v>20.32</v>
      </c>
      <c r="F114" t="n">
        <v>17.41</v>
      </c>
      <c r="G114" t="n">
        <v>149.2</v>
      </c>
      <c r="H114" t="n">
        <v>1.97</v>
      </c>
      <c r="I114" t="n">
        <v>7</v>
      </c>
      <c r="J114" t="n">
        <v>261.9</v>
      </c>
      <c r="K114" t="n">
        <v>56.13</v>
      </c>
      <c r="L114" t="n">
        <v>29</v>
      </c>
      <c r="M114" t="n">
        <v>5</v>
      </c>
      <c r="N114" t="n">
        <v>66.77</v>
      </c>
      <c r="O114" t="n">
        <v>32535.28</v>
      </c>
      <c r="P114" t="n">
        <v>228.01</v>
      </c>
      <c r="Q114" t="n">
        <v>444.55</v>
      </c>
      <c r="R114" t="n">
        <v>64.83</v>
      </c>
      <c r="S114" t="n">
        <v>48.21</v>
      </c>
      <c r="T114" t="n">
        <v>2384.8</v>
      </c>
      <c r="U114" t="n">
        <v>0.74</v>
      </c>
      <c r="V114" t="n">
        <v>0.78</v>
      </c>
      <c r="W114" t="n">
        <v>0.17</v>
      </c>
      <c r="X114" t="n">
        <v>0.13</v>
      </c>
      <c r="Y114" t="n">
        <v>1</v>
      </c>
      <c r="Z114" t="n">
        <v>10</v>
      </c>
      <c r="AA114" t="n">
        <v>267.7326470049381</v>
      </c>
      <c r="AB114" t="n">
        <v>366.3236191629274</v>
      </c>
      <c r="AC114" t="n">
        <v>331.3622070884454</v>
      </c>
      <c r="AD114" t="n">
        <v>267732.6470049382</v>
      </c>
      <c r="AE114" t="n">
        <v>366323.6191629274</v>
      </c>
      <c r="AF114" t="n">
        <v>4.652563915436718e-06</v>
      </c>
      <c r="AG114" t="n">
        <v>5.87962962962963</v>
      </c>
      <c r="AH114" t="n">
        <v>331362.2070884454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4.9107</v>
      </c>
      <c r="E115" t="n">
        <v>20.36</v>
      </c>
      <c r="F115" t="n">
        <v>17.46</v>
      </c>
      <c r="G115" t="n">
        <v>149.62</v>
      </c>
      <c r="H115" t="n">
        <v>1.98</v>
      </c>
      <c r="I115" t="n">
        <v>7</v>
      </c>
      <c r="J115" t="n">
        <v>262.37</v>
      </c>
      <c r="K115" t="n">
        <v>56.13</v>
      </c>
      <c r="L115" t="n">
        <v>29.25</v>
      </c>
      <c r="M115" t="n">
        <v>5</v>
      </c>
      <c r="N115" t="n">
        <v>66.98999999999999</v>
      </c>
      <c r="O115" t="n">
        <v>32592.68</v>
      </c>
      <c r="P115" t="n">
        <v>228.14</v>
      </c>
      <c r="Q115" t="n">
        <v>444.55</v>
      </c>
      <c r="R115" t="n">
        <v>66.54000000000001</v>
      </c>
      <c r="S115" t="n">
        <v>48.21</v>
      </c>
      <c r="T115" t="n">
        <v>3240.69</v>
      </c>
      <c r="U115" t="n">
        <v>0.72</v>
      </c>
      <c r="V115" t="n">
        <v>0.78</v>
      </c>
      <c r="W115" t="n">
        <v>0.17</v>
      </c>
      <c r="X115" t="n">
        <v>0.18</v>
      </c>
      <c r="Y115" t="n">
        <v>1</v>
      </c>
      <c r="Z115" t="n">
        <v>10</v>
      </c>
      <c r="AA115" t="n">
        <v>268.2856041823063</v>
      </c>
      <c r="AB115" t="n">
        <v>367.0801995677514</v>
      </c>
      <c r="AC115" t="n">
        <v>332.0465805213003</v>
      </c>
      <c r="AD115" t="n">
        <v>268285.6041823063</v>
      </c>
      <c r="AE115" t="n">
        <v>367080.1995677514</v>
      </c>
      <c r="AF115" t="n">
        <v>4.641505285944884e-06</v>
      </c>
      <c r="AG115" t="n">
        <v>5.891203703703703</v>
      </c>
      <c r="AH115" t="n">
        <v>332046.5805213003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4.9104</v>
      </c>
      <c r="E116" t="n">
        <v>20.36</v>
      </c>
      <c r="F116" t="n">
        <v>17.46</v>
      </c>
      <c r="G116" t="n">
        <v>149.63</v>
      </c>
      <c r="H116" t="n">
        <v>2</v>
      </c>
      <c r="I116" t="n">
        <v>7</v>
      </c>
      <c r="J116" t="n">
        <v>262.83</v>
      </c>
      <c r="K116" t="n">
        <v>56.13</v>
      </c>
      <c r="L116" t="n">
        <v>29.5</v>
      </c>
      <c r="M116" t="n">
        <v>5</v>
      </c>
      <c r="N116" t="n">
        <v>67.20999999999999</v>
      </c>
      <c r="O116" t="n">
        <v>32650.17</v>
      </c>
      <c r="P116" t="n">
        <v>227.61</v>
      </c>
      <c r="Q116" t="n">
        <v>444.55</v>
      </c>
      <c r="R116" t="n">
        <v>66.56</v>
      </c>
      <c r="S116" t="n">
        <v>48.21</v>
      </c>
      <c r="T116" t="n">
        <v>3250.3</v>
      </c>
      <c r="U116" t="n">
        <v>0.72</v>
      </c>
      <c r="V116" t="n">
        <v>0.78</v>
      </c>
      <c r="W116" t="n">
        <v>0.17</v>
      </c>
      <c r="X116" t="n">
        <v>0.18</v>
      </c>
      <c r="Y116" t="n">
        <v>1</v>
      </c>
      <c r="Z116" t="n">
        <v>10</v>
      </c>
      <c r="AA116" t="n">
        <v>268.0340057517277</v>
      </c>
      <c r="AB116" t="n">
        <v>366.7359514952943</v>
      </c>
      <c r="AC116" t="n">
        <v>331.7351870017233</v>
      </c>
      <c r="AD116" t="n">
        <v>268034.0057517277</v>
      </c>
      <c r="AE116" t="n">
        <v>366735.9514952943</v>
      </c>
      <c r="AF116" t="n">
        <v>4.641221731342529e-06</v>
      </c>
      <c r="AG116" t="n">
        <v>5.891203703703703</v>
      </c>
      <c r="AH116" t="n">
        <v>331735.1870017233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4.9125</v>
      </c>
      <c r="E117" t="n">
        <v>20.36</v>
      </c>
      <c r="F117" t="n">
        <v>17.45</v>
      </c>
      <c r="G117" t="n">
        <v>149.55</v>
      </c>
      <c r="H117" t="n">
        <v>2.01</v>
      </c>
      <c r="I117" t="n">
        <v>7</v>
      </c>
      <c r="J117" t="n">
        <v>263.3</v>
      </c>
      <c r="K117" t="n">
        <v>56.13</v>
      </c>
      <c r="L117" t="n">
        <v>29.75</v>
      </c>
      <c r="M117" t="n">
        <v>5</v>
      </c>
      <c r="N117" t="n">
        <v>67.42</v>
      </c>
      <c r="O117" t="n">
        <v>32707.74</v>
      </c>
      <c r="P117" t="n">
        <v>227.31</v>
      </c>
      <c r="Q117" t="n">
        <v>444.55</v>
      </c>
      <c r="R117" t="n">
        <v>66.23</v>
      </c>
      <c r="S117" t="n">
        <v>48.21</v>
      </c>
      <c r="T117" t="n">
        <v>3084.86</v>
      </c>
      <c r="U117" t="n">
        <v>0.73</v>
      </c>
      <c r="V117" t="n">
        <v>0.78</v>
      </c>
      <c r="W117" t="n">
        <v>0.17</v>
      </c>
      <c r="X117" t="n">
        <v>0.17</v>
      </c>
      <c r="Y117" t="n">
        <v>1</v>
      </c>
      <c r="Z117" t="n">
        <v>10</v>
      </c>
      <c r="AA117" t="n">
        <v>267.7959581518733</v>
      </c>
      <c r="AB117" t="n">
        <v>366.4102442672546</v>
      </c>
      <c r="AC117" t="n">
        <v>331.4405648143947</v>
      </c>
      <c r="AD117" t="n">
        <v>267795.9581518733</v>
      </c>
      <c r="AE117" t="n">
        <v>366410.2442672546</v>
      </c>
      <c r="AF117" t="n">
        <v>4.643206613559011e-06</v>
      </c>
      <c r="AG117" t="n">
        <v>5.891203703703703</v>
      </c>
      <c r="AH117" t="n">
        <v>331440.5648143947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4.9138</v>
      </c>
      <c r="E118" t="n">
        <v>20.35</v>
      </c>
      <c r="F118" t="n">
        <v>17.44</v>
      </c>
      <c r="G118" t="n">
        <v>149.51</v>
      </c>
      <c r="H118" t="n">
        <v>2.02</v>
      </c>
      <c r="I118" t="n">
        <v>7</v>
      </c>
      <c r="J118" t="n">
        <v>263.77</v>
      </c>
      <c r="K118" t="n">
        <v>56.13</v>
      </c>
      <c r="L118" t="n">
        <v>30</v>
      </c>
      <c r="M118" t="n">
        <v>5</v>
      </c>
      <c r="N118" t="n">
        <v>67.64</v>
      </c>
      <c r="O118" t="n">
        <v>32765.39</v>
      </c>
      <c r="P118" t="n">
        <v>226.66</v>
      </c>
      <c r="Q118" t="n">
        <v>444.55</v>
      </c>
      <c r="R118" t="n">
        <v>66.05</v>
      </c>
      <c r="S118" t="n">
        <v>48.21</v>
      </c>
      <c r="T118" t="n">
        <v>2995.45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267.4109197228409</v>
      </c>
      <c r="AB118" t="n">
        <v>365.8834177019559</v>
      </c>
      <c r="AC118" t="n">
        <v>330.9640178370825</v>
      </c>
      <c r="AD118" t="n">
        <v>267410.9197228409</v>
      </c>
      <c r="AE118" t="n">
        <v>365883.4177019559</v>
      </c>
      <c r="AF118" t="n">
        <v>4.644435350169216e-06</v>
      </c>
      <c r="AG118" t="n">
        <v>5.888310185185186</v>
      </c>
      <c r="AH118" t="n">
        <v>330964.0178370824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4.9112</v>
      </c>
      <c r="E119" t="n">
        <v>20.36</v>
      </c>
      <c r="F119" t="n">
        <v>17.45</v>
      </c>
      <c r="G119" t="n">
        <v>149.6</v>
      </c>
      <c r="H119" t="n">
        <v>2.04</v>
      </c>
      <c r="I119" t="n">
        <v>7</v>
      </c>
      <c r="J119" t="n">
        <v>264.23</v>
      </c>
      <c r="K119" t="n">
        <v>56.13</v>
      </c>
      <c r="L119" t="n">
        <v>30.25</v>
      </c>
      <c r="M119" t="n">
        <v>5</v>
      </c>
      <c r="N119" t="n">
        <v>67.86</v>
      </c>
      <c r="O119" t="n">
        <v>32823.12</v>
      </c>
      <c r="P119" t="n">
        <v>226.62</v>
      </c>
      <c r="Q119" t="n">
        <v>444.56</v>
      </c>
      <c r="R119" t="n">
        <v>66.39</v>
      </c>
      <c r="S119" t="n">
        <v>48.21</v>
      </c>
      <c r="T119" t="n">
        <v>3166.17</v>
      </c>
      <c r="U119" t="n">
        <v>0.73</v>
      </c>
      <c r="V119" t="n">
        <v>0.78</v>
      </c>
      <c r="W119" t="n">
        <v>0.17</v>
      </c>
      <c r="X119" t="n">
        <v>0.18</v>
      </c>
      <c r="Y119" t="n">
        <v>1</v>
      </c>
      <c r="Z119" t="n">
        <v>10</v>
      </c>
      <c r="AA119" t="n">
        <v>267.4969910847175</v>
      </c>
      <c r="AB119" t="n">
        <v>366.001184336476</v>
      </c>
      <c r="AC119" t="n">
        <v>331.0705449892904</v>
      </c>
      <c r="AD119" t="n">
        <v>267496.9910847176</v>
      </c>
      <c r="AE119" t="n">
        <v>366001.184336476</v>
      </c>
      <c r="AF119" t="n">
        <v>4.641977876948809e-06</v>
      </c>
      <c r="AG119" t="n">
        <v>5.891203703703703</v>
      </c>
      <c r="AH119" t="n">
        <v>331070.5449892904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4.9094</v>
      </c>
      <c r="E120" t="n">
        <v>20.37</v>
      </c>
      <c r="F120" t="n">
        <v>17.46</v>
      </c>
      <c r="G120" t="n">
        <v>149.66</v>
      </c>
      <c r="H120" t="n">
        <v>2.05</v>
      </c>
      <c r="I120" t="n">
        <v>7</v>
      </c>
      <c r="J120" t="n">
        <v>264.7</v>
      </c>
      <c r="K120" t="n">
        <v>56.13</v>
      </c>
      <c r="L120" t="n">
        <v>30.5</v>
      </c>
      <c r="M120" t="n">
        <v>5</v>
      </c>
      <c r="N120" t="n">
        <v>68.08</v>
      </c>
      <c r="O120" t="n">
        <v>32880.94</v>
      </c>
      <c r="P120" t="n">
        <v>226.74</v>
      </c>
      <c r="Q120" t="n">
        <v>444.55</v>
      </c>
      <c r="R120" t="n">
        <v>66.56999999999999</v>
      </c>
      <c r="S120" t="n">
        <v>48.21</v>
      </c>
      <c r="T120" t="n">
        <v>3255.85</v>
      </c>
      <c r="U120" t="n">
        <v>0.72</v>
      </c>
      <c r="V120" t="n">
        <v>0.78</v>
      </c>
      <c r="W120" t="n">
        <v>0.18</v>
      </c>
      <c r="X120" t="n">
        <v>0.18</v>
      </c>
      <c r="Y120" t="n">
        <v>1</v>
      </c>
      <c r="Z120" t="n">
        <v>10</v>
      </c>
      <c r="AA120" t="n">
        <v>267.6368709808393</v>
      </c>
      <c r="AB120" t="n">
        <v>366.1925741814152</v>
      </c>
      <c r="AC120" t="n">
        <v>331.243668856046</v>
      </c>
      <c r="AD120" t="n">
        <v>267636.8709808393</v>
      </c>
      <c r="AE120" t="n">
        <v>366192.5741814153</v>
      </c>
      <c r="AF120" t="n">
        <v>4.640276549334679e-06</v>
      </c>
      <c r="AG120" t="n">
        <v>5.894097222222222</v>
      </c>
      <c r="AH120" t="n">
        <v>331243.668856046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4.9128</v>
      </c>
      <c r="E121" t="n">
        <v>20.36</v>
      </c>
      <c r="F121" t="n">
        <v>17.45</v>
      </c>
      <c r="G121" t="n">
        <v>149.54</v>
      </c>
      <c r="H121" t="n">
        <v>2.06</v>
      </c>
      <c r="I121" t="n">
        <v>7</v>
      </c>
      <c r="J121" t="n">
        <v>265.17</v>
      </c>
      <c r="K121" t="n">
        <v>56.13</v>
      </c>
      <c r="L121" t="n">
        <v>30.75</v>
      </c>
      <c r="M121" t="n">
        <v>5</v>
      </c>
      <c r="N121" t="n">
        <v>68.3</v>
      </c>
      <c r="O121" t="n">
        <v>32938.83</v>
      </c>
      <c r="P121" t="n">
        <v>226.57</v>
      </c>
      <c r="Q121" t="n">
        <v>444.55</v>
      </c>
      <c r="R121" t="n">
        <v>66.18000000000001</v>
      </c>
      <c r="S121" t="n">
        <v>48.21</v>
      </c>
      <c r="T121" t="n">
        <v>3061.56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267.422222715321</v>
      </c>
      <c r="AB121" t="n">
        <v>365.8988829549199</v>
      </c>
      <c r="AC121" t="n">
        <v>330.9780071080093</v>
      </c>
      <c r="AD121" t="n">
        <v>267422.222715321</v>
      </c>
      <c r="AE121" t="n">
        <v>365898.8829549199</v>
      </c>
      <c r="AF121" t="n">
        <v>4.643490168161367e-06</v>
      </c>
      <c r="AG121" t="n">
        <v>5.891203703703703</v>
      </c>
      <c r="AH121" t="n">
        <v>330978.0071080093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4.9099</v>
      </c>
      <c r="E122" t="n">
        <v>20.37</v>
      </c>
      <c r="F122" t="n">
        <v>17.46</v>
      </c>
      <c r="G122" t="n">
        <v>149.65</v>
      </c>
      <c r="H122" t="n">
        <v>2.08</v>
      </c>
      <c r="I122" t="n">
        <v>7</v>
      </c>
      <c r="J122" t="n">
        <v>265.64</v>
      </c>
      <c r="K122" t="n">
        <v>56.13</v>
      </c>
      <c r="L122" t="n">
        <v>31</v>
      </c>
      <c r="M122" t="n">
        <v>5</v>
      </c>
      <c r="N122" t="n">
        <v>68.52</v>
      </c>
      <c r="O122" t="n">
        <v>32996.81</v>
      </c>
      <c r="P122" t="n">
        <v>226.38</v>
      </c>
      <c r="Q122" t="n">
        <v>444.55</v>
      </c>
      <c r="R122" t="n">
        <v>66.61</v>
      </c>
      <c r="S122" t="n">
        <v>48.21</v>
      </c>
      <c r="T122" t="n">
        <v>3275.53</v>
      </c>
      <c r="U122" t="n">
        <v>0.72</v>
      </c>
      <c r="V122" t="n">
        <v>0.78</v>
      </c>
      <c r="W122" t="n">
        <v>0.17</v>
      </c>
      <c r="X122" t="n">
        <v>0.18</v>
      </c>
      <c r="Y122" t="n">
        <v>1</v>
      </c>
      <c r="Z122" t="n">
        <v>10</v>
      </c>
      <c r="AA122" t="n">
        <v>267.4438364850573</v>
      </c>
      <c r="AB122" t="n">
        <v>365.9284558682054</v>
      </c>
      <c r="AC122" t="n">
        <v>331.0047576239566</v>
      </c>
      <c r="AD122" t="n">
        <v>267443.8364850573</v>
      </c>
      <c r="AE122" t="n">
        <v>365928.4558682054</v>
      </c>
      <c r="AF122" t="n">
        <v>4.640749140338604e-06</v>
      </c>
      <c r="AG122" t="n">
        <v>5.894097222222222</v>
      </c>
      <c r="AH122" t="n">
        <v>331004.7576239565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4.9164</v>
      </c>
      <c r="E123" t="n">
        <v>20.34</v>
      </c>
      <c r="F123" t="n">
        <v>17.43</v>
      </c>
      <c r="G123" t="n">
        <v>149.41</v>
      </c>
      <c r="H123" t="n">
        <v>2.09</v>
      </c>
      <c r="I123" t="n">
        <v>7</v>
      </c>
      <c r="J123" t="n">
        <v>266.11</v>
      </c>
      <c r="K123" t="n">
        <v>56.13</v>
      </c>
      <c r="L123" t="n">
        <v>31.25</v>
      </c>
      <c r="M123" t="n">
        <v>5</v>
      </c>
      <c r="N123" t="n">
        <v>68.73999999999999</v>
      </c>
      <c r="O123" t="n">
        <v>33054.88</v>
      </c>
      <c r="P123" t="n">
        <v>225.47</v>
      </c>
      <c r="Q123" t="n">
        <v>444.55</v>
      </c>
      <c r="R123" t="n">
        <v>65.53</v>
      </c>
      <c r="S123" t="n">
        <v>48.21</v>
      </c>
      <c r="T123" t="n">
        <v>2733.87</v>
      </c>
      <c r="U123" t="n">
        <v>0.74</v>
      </c>
      <c r="V123" t="n">
        <v>0.78</v>
      </c>
      <c r="W123" t="n">
        <v>0.18</v>
      </c>
      <c r="X123" t="n">
        <v>0.15</v>
      </c>
      <c r="Y123" t="n">
        <v>1</v>
      </c>
      <c r="Z123" t="n">
        <v>10</v>
      </c>
      <c r="AA123" t="n">
        <v>266.7198345746866</v>
      </c>
      <c r="AB123" t="n">
        <v>364.9378445137262</v>
      </c>
      <c r="AC123" t="n">
        <v>330.1086888268171</v>
      </c>
      <c r="AD123" t="n">
        <v>266719.8345746866</v>
      </c>
      <c r="AE123" t="n">
        <v>364937.8445137262</v>
      </c>
      <c r="AF123" t="n">
        <v>4.646892823389624e-06</v>
      </c>
      <c r="AG123" t="n">
        <v>5.885416666666667</v>
      </c>
      <c r="AH123" t="n">
        <v>330108.6888268171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4.9153</v>
      </c>
      <c r="E124" t="n">
        <v>20.34</v>
      </c>
      <c r="F124" t="n">
        <v>17.44</v>
      </c>
      <c r="G124" t="n">
        <v>149.45</v>
      </c>
      <c r="H124" t="n">
        <v>2.1</v>
      </c>
      <c r="I124" t="n">
        <v>7</v>
      </c>
      <c r="J124" t="n">
        <v>266.59</v>
      </c>
      <c r="K124" t="n">
        <v>56.13</v>
      </c>
      <c r="L124" t="n">
        <v>31.5</v>
      </c>
      <c r="M124" t="n">
        <v>5</v>
      </c>
      <c r="N124" t="n">
        <v>68.95999999999999</v>
      </c>
      <c r="O124" t="n">
        <v>33113.03</v>
      </c>
      <c r="P124" t="n">
        <v>224.79</v>
      </c>
      <c r="Q124" t="n">
        <v>444.6</v>
      </c>
      <c r="R124" t="n">
        <v>65.75</v>
      </c>
      <c r="S124" t="n">
        <v>48.21</v>
      </c>
      <c r="T124" t="n">
        <v>2843.69</v>
      </c>
      <c r="U124" t="n">
        <v>0.73</v>
      </c>
      <c r="V124" t="n">
        <v>0.78</v>
      </c>
      <c r="W124" t="n">
        <v>0.18</v>
      </c>
      <c r="X124" t="n">
        <v>0.16</v>
      </c>
      <c r="Y124" t="n">
        <v>1</v>
      </c>
      <c r="Z124" t="n">
        <v>10</v>
      </c>
      <c r="AA124" t="n">
        <v>266.4437898620594</v>
      </c>
      <c r="AB124" t="n">
        <v>364.5601479596764</v>
      </c>
      <c r="AC124" t="n">
        <v>329.7670391017854</v>
      </c>
      <c r="AD124" t="n">
        <v>266443.7898620594</v>
      </c>
      <c r="AE124" t="n">
        <v>364560.1479596765</v>
      </c>
      <c r="AF124" t="n">
        <v>4.64585312318099e-06</v>
      </c>
      <c r="AG124" t="n">
        <v>5.885416666666667</v>
      </c>
      <c r="AH124" t="n">
        <v>329767.0391017854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4.919</v>
      </c>
      <c r="E125" t="n">
        <v>20.33</v>
      </c>
      <c r="F125" t="n">
        <v>17.42</v>
      </c>
      <c r="G125" t="n">
        <v>149.32</v>
      </c>
      <c r="H125" t="n">
        <v>2.12</v>
      </c>
      <c r="I125" t="n">
        <v>7</v>
      </c>
      <c r="J125" t="n">
        <v>267.06</v>
      </c>
      <c r="K125" t="n">
        <v>56.13</v>
      </c>
      <c r="L125" t="n">
        <v>31.75</v>
      </c>
      <c r="M125" t="n">
        <v>5</v>
      </c>
      <c r="N125" t="n">
        <v>69.18000000000001</v>
      </c>
      <c r="O125" t="n">
        <v>33171.26</v>
      </c>
      <c r="P125" t="n">
        <v>222.96</v>
      </c>
      <c r="Q125" t="n">
        <v>444.55</v>
      </c>
      <c r="R125" t="n">
        <v>65.18000000000001</v>
      </c>
      <c r="S125" t="n">
        <v>48.21</v>
      </c>
      <c r="T125" t="n">
        <v>2560.49</v>
      </c>
      <c r="U125" t="n">
        <v>0.74</v>
      </c>
      <c r="V125" t="n">
        <v>0.78</v>
      </c>
      <c r="W125" t="n">
        <v>0.18</v>
      </c>
      <c r="X125" t="n">
        <v>0.14</v>
      </c>
      <c r="Y125" t="n">
        <v>1</v>
      </c>
      <c r="Z125" t="n">
        <v>10</v>
      </c>
      <c r="AA125" t="n">
        <v>265.3804424434372</v>
      </c>
      <c r="AB125" t="n">
        <v>363.1052291099402</v>
      </c>
      <c r="AC125" t="n">
        <v>328.4509756650766</v>
      </c>
      <c r="AD125" t="n">
        <v>265380.4424434372</v>
      </c>
      <c r="AE125" t="n">
        <v>363105.2291099402</v>
      </c>
      <c r="AF125" t="n">
        <v>4.649350296610031e-06</v>
      </c>
      <c r="AG125" t="n">
        <v>5.882523148148148</v>
      </c>
      <c r="AH125" t="n">
        <v>328450.9756650766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4.9356</v>
      </c>
      <c r="E126" t="n">
        <v>20.26</v>
      </c>
      <c r="F126" t="n">
        <v>17.39</v>
      </c>
      <c r="G126" t="n">
        <v>173.95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4</v>
      </c>
      <c r="N126" t="n">
        <v>69.40000000000001</v>
      </c>
      <c r="O126" t="n">
        <v>33229.58</v>
      </c>
      <c r="P126" t="n">
        <v>223.02</v>
      </c>
      <c r="Q126" t="n">
        <v>444.55</v>
      </c>
      <c r="R126" t="n">
        <v>64.51000000000001</v>
      </c>
      <c r="S126" t="n">
        <v>48.21</v>
      </c>
      <c r="T126" t="n">
        <v>2228.26</v>
      </c>
      <c r="U126" t="n">
        <v>0.75</v>
      </c>
      <c r="V126" t="n">
        <v>0.78</v>
      </c>
      <c r="W126" t="n">
        <v>0.17</v>
      </c>
      <c r="X126" t="n">
        <v>0.12</v>
      </c>
      <c r="Y126" t="n">
        <v>1</v>
      </c>
      <c r="Z126" t="n">
        <v>10</v>
      </c>
      <c r="AA126" t="n">
        <v>264.8265200143932</v>
      </c>
      <c r="AB126" t="n">
        <v>362.3473280051894</v>
      </c>
      <c r="AC126" t="n">
        <v>327.7654075780422</v>
      </c>
      <c r="AD126" t="n">
        <v>264826.5200143932</v>
      </c>
      <c r="AE126" t="n">
        <v>362347.3280051894</v>
      </c>
      <c r="AF126" t="n">
        <v>4.665040317940328e-06</v>
      </c>
      <c r="AG126" t="n">
        <v>5.862268518518519</v>
      </c>
      <c r="AH126" t="n">
        <v>327765.4075780422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4.9273</v>
      </c>
      <c r="E127" t="n">
        <v>20.3</v>
      </c>
      <c r="F127" t="n">
        <v>17.43</v>
      </c>
      <c r="G127" t="n">
        <v>174.29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4</v>
      </c>
      <c r="N127" t="n">
        <v>69.63</v>
      </c>
      <c r="O127" t="n">
        <v>33287.98</v>
      </c>
      <c r="P127" t="n">
        <v>223.53</v>
      </c>
      <c r="Q127" t="n">
        <v>444.56</v>
      </c>
      <c r="R127" t="n">
        <v>65.7</v>
      </c>
      <c r="S127" t="n">
        <v>48.21</v>
      </c>
      <c r="T127" t="n">
        <v>2826.07</v>
      </c>
      <c r="U127" t="n">
        <v>0.73</v>
      </c>
      <c r="V127" t="n">
        <v>0.78</v>
      </c>
      <c r="W127" t="n">
        <v>0.17</v>
      </c>
      <c r="X127" t="n">
        <v>0.15</v>
      </c>
      <c r="Y127" t="n">
        <v>1</v>
      </c>
      <c r="Z127" t="n">
        <v>10</v>
      </c>
      <c r="AA127" t="n">
        <v>265.4286130183</v>
      </c>
      <c r="AB127" t="n">
        <v>363.1711382156033</v>
      </c>
      <c r="AC127" t="n">
        <v>328.5105944981992</v>
      </c>
      <c r="AD127" t="n">
        <v>265428.6130183</v>
      </c>
      <c r="AE127" t="n">
        <v>363171.1382156033</v>
      </c>
      <c r="AF127" t="n">
        <v>4.65719530727518e-06</v>
      </c>
      <c r="AG127" t="n">
        <v>5.873842592592593</v>
      </c>
      <c r="AH127" t="n">
        <v>328510.5944981992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4.93</v>
      </c>
      <c r="E128" t="n">
        <v>20.28</v>
      </c>
      <c r="F128" t="n">
        <v>17.42</v>
      </c>
      <c r="G128" t="n">
        <v>174.18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4</v>
      </c>
      <c r="N128" t="n">
        <v>69.84999999999999</v>
      </c>
      <c r="O128" t="n">
        <v>33346.47</v>
      </c>
      <c r="P128" t="n">
        <v>223.56</v>
      </c>
      <c r="Q128" t="n">
        <v>444.55</v>
      </c>
      <c r="R128" t="n">
        <v>65.2</v>
      </c>
      <c r="S128" t="n">
        <v>48.21</v>
      </c>
      <c r="T128" t="n">
        <v>2574.95</v>
      </c>
      <c r="U128" t="n">
        <v>0.74</v>
      </c>
      <c r="V128" t="n">
        <v>0.78</v>
      </c>
      <c r="W128" t="n">
        <v>0.17</v>
      </c>
      <c r="X128" t="n">
        <v>0.14</v>
      </c>
      <c r="Y128" t="n">
        <v>1</v>
      </c>
      <c r="Z128" t="n">
        <v>10</v>
      </c>
      <c r="AA128" t="n">
        <v>265.3359276893414</v>
      </c>
      <c r="AB128" t="n">
        <v>363.0443220595341</v>
      </c>
      <c r="AC128" t="n">
        <v>328.3958814980776</v>
      </c>
      <c r="AD128" t="n">
        <v>265335.9276893414</v>
      </c>
      <c r="AE128" t="n">
        <v>363044.3220595341</v>
      </c>
      <c r="AF128" t="n">
        <v>4.659747298696372e-06</v>
      </c>
      <c r="AG128" t="n">
        <v>5.868055555555556</v>
      </c>
      <c r="AH128" t="n">
        <v>328395.8814980777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4.9334</v>
      </c>
      <c r="E129" t="n">
        <v>20.27</v>
      </c>
      <c r="F129" t="n">
        <v>17.4</v>
      </c>
      <c r="G129" t="n">
        <v>174.04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4</v>
      </c>
      <c r="N129" t="n">
        <v>70.08</v>
      </c>
      <c r="O129" t="n">
        <v>33405.04</v>
      </c>
      <c r="P129" t="n">
        <v>223.87</v>
      </c>
      <c r="Q129" t="n">
        <v>444.55</v>
      </c>
      <c r="R129" t="n">
        <v>64.73</v>
      </c>
      <c r="S129" t="n">
        <v>48.21</v>
      </c>
      <c r="T129" t="n">
        <v>2341.87</v>
      </c>
      <c r="U129" t="n">
        <v>0.74</v>
      </c>
      <c r="V129" t="n">
        <v>0.78</v>
      </c>
      <c r="W129" t="n">
        <v>0.17</v>
      </c>
      <c r="X129" t="n">
        <v>0.13</v>
      </c>
      <c r="Y129" t="n">
        <v>1</v>
      </c>
      <c r="Z129" t="n">
        <v>10</v>
      </c>
      <c r="AA129" t="n">
        <v>265.334904081721</v>
      </c>
      <c r="AB129" t="n">
        <v>363.0429215144295</v>
      </c>
      <c r="AC129" t="n">
        <v>328.3946146190322</v>
      </c>
      <c r="AD129" t="n">
        <v>265334.904081721</v>
      </c>
      <c r="AE129" t="n">
        <v>363042.9215144294</v>
      </c>
      <c r="AF129" t="n">
        <v>4.662960917523059e-06</v>
      </c>
      <c r="AG129" t="n">
        <v>5.865162037037037</v>
      </c>
      <c r="AH129" t="n">
        <v>328394.6146190321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4.9298</v>
      </c>
      <c r="E130" t="n">
        <v>20.28</v>
      </c>
      <c r="F130" t="n">
        <v>17.42</v>
      </c>
      <c r="G130" t="n">
        <v>174.19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4</v>
      </c>
      <c r="N130" t="n">
        <v>70.3</v>
      </c>
      <c r="O130" t="n">
        <v>33463.7</v>
      </c>
      <c r="P130" t="n">
        <v>224.55</v>
      </c>
      <c r="Q130" t="n">
        <v>444.55</v>
      </c>
      <c r="R130" t="n">
        <v>65.3</v>
      </c>
      <c r="S130" t="n">
        <v>48.21</v>
      </c>
      <c r="T130" t="n">
        <v>2625.99</v>
      </c>
      <c r="U130" t="n">
        <v>0.74</v>
      </c>
      <c r="V130" t="n">
        <v>0.78</v>
      </c>
      <c r="W130" t="n">
        <v>0.17</v>
      </c>
      <c r="X130" t="n">
        <v>0.14</v>
      </c>
      <c r="Y130" t="n">
        <v>1</v>
      </c>
      <c r="Z130" t="n">
        <v>10</v>
      </c>
      <c r="AA130" t="n">
        <v>265.8277992177714</v>
      </c>
      <c r="AB130" t="n">
        <v>363.7173223845724</v>
      </c>
      <c r="AC130" t="n">
        <v>329.0046516166561</v>
      </c>
      <c r="AD130" t="n">
        <v>265827.7992177714</v>
      </c>
      <c r="AE130" t="n">
        <v>363717.3223845724</v>
      </c>
      <c r="AF130" t="n">
        <v>4.659558262294803e-06</v>
      </c>
      <c r="AG130" t="n">
        <v>5.868055555555556</v>
      </c>
      <c r="AH130" t="n">
        <v>329004.6516166561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4.9304</v>
      </c>
      <c r="E131" t="n">
        <v>20.28</v>
      </c>
      <c r="F131" t="n">
        <v>17.42</v>
      </c>
      <c r="G131" t="n">
        <v>174.16</v>
      </c>
      <c r="H131" t="n">
        <v>2.19</v>
      </c>
      <c r="I131" t="n">
        <v>6</v>
      </c>
      <c r="J131" t="n">
        <v>269.9</v>
      </c>
      <c r="K131" t="n">
        <v>56.13</v>
      </c>
      <c r="L131" t="n">
        <v>33.25</v>
      </c>
      <c r="M131" t="n">
        <v>4</v>
      </c>
      <c r="N131" t="n">
        <v>70.53</v>
      </c>
      <c r="O131" t="n">
        <v>33522.45</v>
      </c>
      <c r="P131" t="n">
        <v>225.23</v>
      </c>
      <c r="Q131" t="n">
        <v>444.59</v>
      </c>
      <c r="R131" t="n">
        <v>65.14</v>
      </c>
      <c r="S131" t="n">
        <v>48.21</v>
      </c>
      <c r="T131" t="n">
        <v>2543.55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266.14284185412</v>
      </c>
      <c r="AB131" t="n">
        <v>364.1483776183247</v>
      </c>
      <c r="AC131" t="n">
        <v>329.3945675438889</v>
      </c>
      <c r="AD131" t="n">
        <v>266142.84185412</v>
      </c>
      <c r="AE131" t="n">
        <v>364148.3776183247</v>
      </c>
      <c r="AF131" t="n">
        <v>4.660125371499512e-06</v>
      </c>
      <c r="AG131" t="n">
        <v>5.868055555555556</v>
      </c>
      <c r="AH131" t="n">
        <v>329394.5675438889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4.931</v>
      </c>
      <c r="E132" t="n">
        <v>20.28</v>
      </c>
      <c r="F132" t="n">
        <v>17.41</v>
      </c>
      <c r="G132" t="n">
        <v>174.14</v>
      </c>
      <c r="H132" t="n">
        <v>2.21</v>
      </c>
      <c r="I132" t="n">
        <v>6</v>
      </c>
      <c r="J132" t="n">
        <v>270.38</v>
      </c>
      <c r="K132" t="n">
        <v>56.13</v>
      </c>
      <c r="L132" t="n">
        <v>33.5</v>
      </c>
      <c r="M132" t="n">
        <v>4</v>
      </c>
      <c r="N132" t="n">
        <v>70.76000000000001</v>
      </c>
      <c r="O132" t="n">
        <v>33581.28</v>
      </c>
      <c r="P132" t="n">
        <v>225.61</v>
      </c>
      <c r="Q132" t="n">
        <v>444.55</v>
      </c>
      <c r="R132" t="n">
        <v>65.06999999999999</v>
      </c>
      <c r="S132" t="n">
        <v>48.21</v>
      </c>
      <c r="T132" t="n">
        <v>2508.96</v>
      </c>
      <c r="U132" t="n">
        <v>0.74</v>
      </c>
      <c r="V132" t="n">
        <v>0.78</v>
      </c>
      <c r="W132" t="n">
        <v>0.17</v>
      </c>
      <c r="X132" t="n">
        <v>0.14</v>
      </c>
      <c r="Y132" t="n">
        <v>1</v>
      </c>
      <c r="Z132" t="n">
        <v>10</v>
      </c>
      <c r="AA132" t="n">
        <v>266.286464340013</v>
      </c>
      <c r="AB132" t="n">
        <v>364.3448882397005</v>
      </c>
      <c r="AC132" t="n">
        <v>329.572323467365</v>
      </c>
      <c r="AD132" t="n">
        <v>266286.464340013</v>
      </c>
      <c r="AE132" t="n">
        <v>364344.8882397005</v>
      </c>
      <c r="AF132" t="n">
        <v>4.660692480704221e-06</v>
      </c>
      <c r="AG132" t="n">
        <v>5.868055555555556</v>
      </c>
      <c r="AH132" t="n">
        <v>329572.323467365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4.9293</v>
      </c>
      <c r="E133" t="n">
        <v>20.29</v>
      </c>
      <c r="F133" t="n">
        <v>17.42</v>
      </c>
      <c r="G133" t="n">
        <v>174.21</v>
      </c>
      <c r="H133" t="n">
        <v>2.22</v>
      </c>
      <c r="I133" t="n">
        <v>6</v>
      </c>
      <c r="J133" t="n">
        <v>270.86</v>
      </c>
      <c r="K133" t="n">
        <v>56.13</v>
      </c>
      <c r="L133" t="n">
        <v>33.75</v>
      </c>
      <c r="M133" t="n">
        <v>4</v>
      </c>
      <c r="N133" t="n">
        <v>70.98</v>
      </c>
      <c r="O133" t="n">
        <v>33640.21</v>
      </c>
      <c r="P133" t="n">
        <v>225.43</v>
      </c>
      <c r="Q133" t="n">
        <v>444.55</v>
      </c>
      <c r="R133" t="n">
        <v>65.31999999999999</v>
      </c>
      <c r="S133" t="n">
        <v>48.21</v>
      </c>
      <c r="T133" t="n">
        <v>2637.01</v>
      </c>
      <c r="U133" t="n">
        <v>0.74</v>
      </c>
      <c r="V133" t="n">
        <v>0.78</v>
      </c>
      <c r="W133" t="n">
        <v>0.17</v>
      </c>
      <c r="X133" t="n">
        <v>0.14</v>
      </c>
      <c r="Y133" t="n">
        <v>1</v>
      </c>
      <c r="Z133" t="n">
        <v>10</v>
      </c>
      <c r="AA133" t="n">
        <v>266.2750376950378</v>
      </c>
      <c r="AB133" t="n">
        <v>364.3292537999373</v>
      </c>
      <c r="AC133" t="n">
        <v>329.5581811565898</v>
      </c>
      <c r="AD133" t="n">
        <v>266275.0376950378</v>
      </c>
      <c r="AE133" t="n">
        <v>364329.2537999373</v>
      </c>
      <c r="AF133" t="n">
        <v>4.659085671290877e-06</v>
      </c>
      <c r="AG133" t="n">
        <v>5.870949074074074</v>
      </c>
      <c r="AH133" t="n">
        <v>329558.1811565898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4.9348</v>
      </c>
      <c r="E134" t="n">
        <v>20.26</v>
      </c>
      <c r="F134" t="n">
        <v>17.4</v>
      </c>
      <c r="G134" t="n">
        <v>173.98</v>
      </c>
      <c r="H134" t="n">
        <v>2.23</v>
      </c>
      <c r="I134" t="n">
        <v>6</v>
      </c>
      <c r="J134" t="n">
        <v>271.34</v>
      </c>
      <c r="K134" t="n">
        <v>56.13</v>
      </c>
      <c r="L134" t="n">
        <v>34</v>
      </c>
      <c r="M134" t="n">
        <v>4</v>
      </c>
      <c r="N134" t="n">
        <v>71.20999999999999</v>
      </c>
      <c r="O134" t="n">
        <v>33699.21</v>
      </c>
      <c r="P134" t="n">
        <v>225.2</v>
      </c>
      <c r="Q134" t="n">
        <v>444.55</v>
      </c>
      <c r="R134" t="n">
        <v>64.45999999999999</v>
      </c>
      <c r="S134" t="n">
        <v>48.21</v>
      </c>
      <c r="T134" t="n">
        <v>2205.01</v>
      </c>
      <c r="U134" t="n">
        <v>0.75</v>
      </c>
      <c r="V134" t="n">
        <v>0.78</v>
      </c>
      <c r="W134" t="n">
        <v>0.18</v>
      </c>
      <c r="X134" t="n">
        <v>0.12</v>
      </c>
      <c r="Y134" t="n">
        <v>1</v>
      </c>
      <c r="Z134" t="n">
        <v>10</v>
      </c>
      <c r="AA134" t="n">
        <v>265.9436902875326</v>
      </c>
      <c r="AB134" t="n">
        <v>363.8758896589727</v>
      </c>
      <c r="AC134" t="n">
        <v>329.1480854529382</v>
      </c>
      <c r="AD134" t="n">
        <v>265943.6902875326</v>
      </c>
      <c r="AE134" t="n">
        <v>363875.8896589727</v>
      </c>
      <c r="AF134" t="n">
        <v>4.664284172334048e-06</v>
      </c>
      <c r="AG134" t="n">
        <v>5.862268518518519</v>
      </c>
      <c r="AH134" t="n">
        <v>329148.0854529382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4.9337</v>
      </c>
      <c r="E135" t="n">
        <v>20.27</v>
      </c>
      <c r="F135" t="n">
        <v>17.4</v>
      </c>
      <c r="G135" t="n">
        <v>174.03</v>
      </c>
      <c r="H135" t="n">
        <v>2.24</v>
      </c>
      <c r="I135" t="n">
        <v>6</v>
      </c>
      <c r="J135" t="n">
        <v>271.82</v>
      </c>
      <c r="K135" t="n">
        <v>56.13</v>
      </c>
      <c r="L135" t="n">
        <v>34.25</v>
      </c>
      <c r="M135" t="n">
        <v>4</v>
      </c>
      <c r="N135" t="n">
        <v>71.44</v>
      </c>
      <c r="O135" t="n">
        <v>33758.31</v>
      </c>
      <c r="P135" t="n">
        <v>225.34</v>
      </c>
      <c r="Q135" t="n">
        <v>444.55</v>
      </c>
      <c r="R135" t="n">
        <v>64.67</v>
      </c>
      <c r="S135" t="n">
        <v>48.21</v>
      </c>
      <c r="T135" t="n">
        <v>2309.55</v>
      </c>
      <c r="U135" t="n">
        <v>0.75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266.046310024605</v>
      </c>
      <c r="AB135" t="n">
        <v>364.0162985104984</v>
      </c>
      <c r="AC135" t="n">
        <v>329.2750938807394</v>
      </c>
      <c r="AD135" t="n">
        <v>266046.310024605</v>
      </c>
      <c r="AE135" t="n">
        <v>364016.2985104984</v>
      </c>
      <c r="AF135" t="n">
        <v>4.663244472125413e-06</v>
      </c>
      <c r="AG135" t="n">
        <v>5.865162037037037</v>
      </c>
      <c r="AH135" t="n">
        <v>329275.0938807394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4.936</v>
      </c>
      <c r="E136" t="n">
        <v>20.26</v>
      </c>
      <c r="F136" t="n">
        <v>17.39</v>
      </c>
      <c r="G136" t="n">
        <v>173.93</v>
      </c>
      <c r="H136" t="n">
        <v>2.26</v>
      </c>
      <c r="I136" t="n">
        <v>6</v>
      </c>
      <c r="J136" t="n">
        <v>272.3</v>
      </c>
      <c r="K136" t="n">
        <v>56.13</v>
      </c>
      <c r="L136" t="n">
        <v>34.5</v>
      </c>
      <c r="M136" t="n">
        <v>4</v>
      </c>
      <c r="N136" t="n">
        <v>71.67</v>
      </c>
      <c r="O136" t="n">
        <v>33817.62</v>
      </c>
      <c r="P136" t="n">
        <v>225.37</v>
      </c>
      <c r="Q136" t="n">
        <v>444.55</v>
      </c>
      <c r="R136" t="n">
        <v>64.34999999999999</v>
      </c>
      <c r="S136" t="n">
        <v>48.21</v>
      </c>
      <c r="T136" t="n">
        <v>2151.37</v>
      </c>
      <c r="U136" t="n">
        <v>0.75</v>
      </c>
      <c r="V136" t="n">
        <v>0.78</v>
      </c>
      <c r="W136" t="n">
        <v>0.17</v>
      </c>
      <c r="X136" t="n">
        <v>0.12</v>
      </c>
      <c r="Y136" t="n">
        <v>1</v>
      </c>
      <c r="Z136" t="n">
        <v>10</v>
      </c>
      <c r="AA136" t="n">
        <v>265.9657611352282</v>
      </c>
      <c r="AB136" t="n">
        <v>363.906087966487</v>
      </c>
      <c r="AC136" t="n">
        <v>329.175401676367</v>
      </c>
      <c r="AD136" t="n">
        <v>265965.7611352282</v>
      </c>
      <c r="AE136" t="n">
        <v>363906.087966487</v>
      </c>
      <c r="AF136" t="n">
        <v>4.665418390743467e-06</v>
      </c>
      <c r="AG136" t="n">
        <v>5.862268518518519</v>
      </c>
      <c r="AH136" t="n">
        <v>329175.401676367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4.9351</v>
      </c>
      <c r="E137" t="n">
        <v>20.26</v>
      </c>
      <c r="F137" t="n">
        <v>17.4</v>
      </c>
      <c r="G137" t="n">
        <v>173.97</v>
      </c>
      <c r="H137" t="n">
        <v>2.27</v>
      </c>
      <c r="I137" t="n">
        <v>6</v>
      </c>
      <c r="J137" t="n">
        <v>272.78</v>
      </c>
      <c r="K137" t="n">
        <v>56.13</v>
      </c>
      <c r="L137" t="n">
        <v>34.75</v>
      </c>
      <c r="M137" t="n">
        <v>4</v>
      </c>
      <c r="N137" t="n">
        <v>71.90000000000001</v>
      </c>
      <c r="O137" t="n">
        <v>33876.9</v>
      </c>
      <c r="P137" t="n">
        <v>224.92</v>
      </c>
      <c r="Q137" t="n">
        <v>444.55</v>
      </c>
      <c r="R137" t="n">
        <v>64.56</v>
      </c>
      <c r="S137" t="n">
        <v>48.21</v>
      </c>
      <c r="T137" t="n">
        <v>2255.18</v>
      </c>
      <c r="U137" t="n">
        <v>0.75</v>
      </c>
      <c r="V137" t="n">
        <v>0.78</v>
      </c>
      <c r="W137" t="n">
        <v>0.17</v>
      </c>
      <c r="X137" t="n">
        <v>0.12</v>
      </c>
      <c r="Y137" t="n">
        <v>1</v>
      </c>
      <c r="Z137" t="n">
        <v>10</v>
      </c>
      <c r="AA137" t="n">
        <v>265.7971981037018</v>
      </c>
      <c r="AB137" t="n">
        <v>363.6754525902765</v>
      </c>
      <c r="AC137" t="n">
        <v>328.9667778167632</v>
      </c>
      <c r="AD137" t="n">
        <v>265797.1981037018</v>
      </c>
      <c r="AE137" t="n">
        <v>363675.4525902765</v>
      </c>
      <c r="AF137" t="n">
        <v>4.664567726936404e-06</v>
      </c>
      <c r="AG137" t="n">
        <v>5.862268518518519</v>
      </c>
      <c r="AH137" t="n">
        <v>328966.7778167631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4.9278</v>
      </c>
      <c r="E138" t="n">
        <v>20.29</v>
      </c>
      <c r="F138" t="n">
        <v>17.43</v>
      </c>
      <c r="G138" t="n">
        <v>174.27</v>
      </c>
      <c r="H138" t="n">
        <v>2.28</v>
      </c>
      <c r="I138" t="n">
        <v>6</v>
      </c>
      <c r="J138" t="n">
        <v>273.26</v>
      </c>
      <c r="K138" t="n">
        <v>56.13</v>
      </c>
      <c r="L138" t="n">
        <v>35</v>
      </c>
      <c r="M138" t="n">
        <v>4</v>
      </c>
      <c r="N138" t="n">
        <v>72.13</v>
      </c>
      <c r="O138" t="n">
        <v>33936.26</v>
      </c>
      <c r="P138" t="n">
        <v>225.31</v>
      </c>
      <c r="Q138" t="n">
        <v>444.55</v>
      </c>
      <c r="R138" t="n">
        <v>65.63</v>
      </c>
      <c r="S138" t="n">
        <v>48.21</v>
      </c>
      <c r="T138" t="n">
        <v>2790.77</v>
      </c>
      <c r="U138" t="n">
        <v>0.73</v>
      </c>
      <c r="V138" t="n">
        <v>0.78</v>
      </c>
      <c r="W138" t="n">
        <v>0.17</v>
      </c>
      <c r="X138" t="n">
        <v>0.15</v>
      </c>
      <c r="Y138" t="n">
        <v>1</v>
      </c>
      <c r="Z138" t="n">
        <v>10</v>
      </c>
      <c r="AA138" t="n">
        <v>266.2868522563741</v>
      </c>
      <c r="AB138" t="n">
        <v>364.3454190039793</v>
      </c>
      <c r="AC138" t="n">
        <v>329.572803576246</v>
      </c>
      <c r="AD138" t="n">
        <v>266286.8522563741</v>
      </c>
      <c r="AE138" t="n">
        <v>364345.4190039793</v>
      </c>
      <c r="AF138" t="n">
        <v>4.657667898279105e-06</v>
      </c>
      <c r="AG138" t="n">
        <v>5.870949074074074</v>
      </c>
      <c r="AH138" t="n">
        <v>329572.803576246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4.9257</v>
      </c>
      <c r="E139" t="n">
        <v>20.3</v>
      </c>
      <c r="F139" t="n">
        <v>17.44</v>
      </c>
      <c r="G139" t="n">
        <v>174.36</v>
      </c>
      <c r="H139" t="n">
        <v>2.29</v>
      </c>
      <c r="I139" t="n">
        <v>6</v>
      </c>
      <c r="J139" t="n">
        <v>273.74</v>
      </c>
      <c r="K139" t="n">
        <v>56.13</v>
      </c>
      <c r="L139" t="n">
        <v>35.25</v>
      </c>
      <c r="M139" t="n">
        <v>4</v>
      </c>
      <c r="N139" t="n">
        <v>72.37</v>
      </c>
      <c r="O139" t="n">
        <v>33995.72</v>
      </c>
      <c r="P139" t="n">
        <v>225.33</v>
      </c>
      <c r="Q139" t="n">
        <v>444.57</v>
      </c>
      <c r="R139" t="n">
        <v>65.81999999999999</v>
      </c>
      <c r="S139" t="n">
        <v>48.21</v>
      </c>
      <c r="T139" t="n">
        <v>2883.67</v>
      </c>
      <c r="U139" t="n">
        <v>0.73</v>
      </c>
      <c r="V139" t="n">
        <v>0.78</v>
      </c>
      <c r="W139" t="n">
        <v>0.17</v>
      </c>
      <c r="X139" t="n">
        <v>0.16</v>
      </c>
      <c r="Y139" t="n">
        <v>1</v>
      </c>
      <c r="Z139" t="n">
        <v>10</v>
      </c>
      <c r="AA139" t="n">
        <v>266.3860296933657</v>
      </c>
      <c r="AB139" t="n">
        <v>364.481117948671</v>
      </c>
      <c r="AC139" t="n">
        <v>329.695551604111</v>
      </c>
      <c r="AD139" t="n">
        <v>266386.0296933657</v>
      </c>
      <c r="AE139" t="n">
        <v>364481.117948671</v>
      </c>
      <c r="AF139" t="n">
        <v>4.655683016062621e-06</v>
      </c>
      <c r="AG139" t="n">
        <v>5.873842592592593</v>
      </c>
      <c r="AH139" t="n">
        <v>329695.551604111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4.931</v>
      </c>
      <c r="E140" t="n">
        <v>20.28</v>
      </c>
      <c r="F140" t="n">
        <v>17.41</v>
      </c>
      <c r="G140" t="n">
        <v>174.14</v>
      </c>
      <c r="H140" t="n">
        <v>2.3</v>
      </c>
      <c r="I140" t="n">
        <v>6</v>
      </c>
      <c r="J140" t="n">
        <v>274.22</v>
      </c>
      <c r="K140" t="n">
        <v>56.13</v>
      </c>
      <c r="L140" t="n">
        <v>35.5</v>
      </c>
      <c r="M140" t="n">
        <v>4</v>
      </c>
      <c r="N140" t="n">
        <v>72.59999999999999</v>
      </c>
      <c r="O140" t="n">
        <v>34055.27</v>
      </c>
      <c r="P140" t="n">
        <v>224.99</v>
      </c>
      <c r="Q140" t="n">
        <v>444.55</v>
      </c>
      <c r="R140" t="n">
        <v>65.08</v>
      </c>
      <c r="S140" t="n">
        <v>48.21</v>
      </c>
      <c r="T140" t="n">
        <v>2515.84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265.9823552513437</v>
      </c>
      <c r="AB140" t="n">
        <v>363.9287927682368</v>
      </c>
      <c r="AC140" t="n">
        <v>329.1959395637043</v>
      </c>
      <c r="AD140" t="n">
        <v>265982.3552513437</v>
      </c>
      <c r="AE140" t="n">
        <v>363928.7927682368</v>
      </c>
      <c r="AF140" t="n">
        <v>4.660692480704221e-06</v>
      </c>
      <c r="AG140" t="n">
        <v>5.868055555555556</v>
      </c>
      <c r="AH140" t="n">
        <v>329195.9395637042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4.9279</v>
      </c>
      <c r="E141" t="n">
        <v>20.29</v>
      </c>
      <c r="F141" t="n">
        <v>17.43</v>
      </c>
      <c r="G141" t="n">
        <v>174.26</v>
      </c>
      <c r="H141" t="n">
        <v>2.32</v>
      </c>
      <c r="I141" t="n">
        <v>6</v>
      </c>
      <c r="J141" t="n">
        <v>274.71</v>
      </c>
      <c r="K141" t="n">
        <v>56.13</v>
      </c>
      <c r="L141" t="n">
        <v>35.75</v>
      </c>
      <c r="M141" t="n">
        <v>4</v>
      </c>
      <c r="N141" t="n">
        <v>72.83</v>
      </c>
      <c r="O141" t="n">
        <v>34114.91</v>
      </c>
      <c r="P141" t="n">
        <v>224.36</v>
      </c>
      <c r="Q141" t="n">
        <v>444.55</v>
      </c>
      <c r="R141" t="n">
        <v>65.53</v>
      </c>
      <c r="S141" t="n">
        <v>48.21</v>
      </c>
      <c r="T141" t="n">
        <v>2742.15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265.817485147152</v>
      </c>
      <c r="AB141" t="n">
        <v>363.7032102181262</v>
      </c>
      <c r="AC141" t="n">
        <v>328.991886295569</v>
      </c>
      <c r="AD141" t="n">
        <v>265817.485147152</v>
      </c>
      <c r="AE141" t="n">
        <v>363703.2102181262</v>
      </c>
      <c r="AF141" t="n">
        <v>4.657762416479889e-06</v>
      </c>
      <c r="AG141" t="n">
        <v>5.870949074074074</v>
      </c>
      <c r="AH141" t="n">
        <v>328991.886295569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4.929</v>
      </c>
      <c r="E142" t="n">
        <v>20.29</v>
      </c>
      <c r="F142" t="n">
        <v>17.42</v>
      </c>
      <c r="G142" t="n">
        <v>174.22</v>
      </c>
      <c r="H142" t="n">
        <v>2.33</v>
      </c>
      <c r="I142" t="n">
        <v>6</v>
      </c>
      <c r="J142" t="n">
        <v>275.19</v>
      </c>
      <c r="K142" t="n">
        <v>56.13</v>
      </c>
      <c r="L142" t="n">
        <v>36</v>
      </c>
      <c r="M142" t="n">
        <v>4</v>
      </c>
      <c r="N142" t="n">
        <v>73.06999999999999</v>
      </c>
      <c r="O142" t="n">
        <v>34174.63</v>
      </c>
      <c r="P142" t="n">
        <v>224.4</v>
      </c>
      <c r="Q142" t="n">
        <v>444.55</v>
      </c>
      <c r="R142" t="n">
        <v>65.38</v>
      </c>
      <c r="S142" t="n">
        <v>48.21</v>
      </c>
      <c r="T142" t="n">
        <v>2663.1</v>
      </c>
      <c r="U142" t="n">
        <v>0.74</v>
      </c>
      <c r="V142" t="n">
        <v>0.78</v>
      </c>
      <c r="W142" t="n">
        <v>0.17</v>
      </c>
      <c r="X142" t="n">
        <v>0.15</v>
      </c>
      <c r="Y142" t="n">
        <v>1</v>
      </c>
      <c r="Z142" t="n">
        <v>10</v>
      </c>
      <c r="AA142" t="n">
        <v>265.7789175429886</v>
      </c>
      <c r="AB142" t="n">
        <v>363.6504403206273</v>
      </c>
      <c r="AC142" t="n">
        <v>328.9441526830244</v>
      </c>
      <c r="AD142" t="n">
        <v>265778.9175429886</v>
      </c>
      <c r="AE142" t="n">
        <v>363650.4403206273</v>
      </c>
      <c r="AF142" t="n">
        <v>4.658802116688523e-06</v>
      </c>
      <c r="AG142" t="n">
        <v>5.870949074074074</v>
      </c>
      <c r="AH142" t="n">
        <v>328944.1526830244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4.9302</v>
      </c>
      <c r="E143" t="n">
        <v>20.28</v>
      </c>
      <c r="F143" t="n">
        <v>17.42</v>
      </c>
      <c r="G143" t="n">
        <v>174.17</v>
      </c>
      <c r="H143" t="n">
        <v>2.34</v>
      </c>
      <c r="I143" t="n">
        <v>6</v>
      </c>
      <c r="J143" t="n">
        <v>275.68</v>
      </c>
      <c r="K143" t="n">
        <v>56.13</v>
      </c>
      <c r="L143" t="n">
        <v>36.25</v>
      </c>
      <c r="M143" t="n">
        <v>4</v>
      </c>
      <c r="N143" t="n">
        <v>73.3</v>
      </c>
      <c r="O143" t="n">
        <v>34234.45</v>
      </c>
      <c r="P143" t="n">
        <v>223.47</v>
      </c>
      <c r="Q143" t="n">
        <v>444.55</v>
      </c>
      <c r="R143" t="n">
        <v>65.19</v>
      </c>
      <c r="S143" t="n">
        <v>48.21</v>
      </c>
      <c r="T143" t="n">
        <v>2570.55</v>
      </c>
      <c r="U143" t="n">
        <v>0.74</v>
      </c>
      <c r="V143" t="n">
        <v>0.78</v>
      </c>
      <c r="W143" t="n">
        <v>0.17</v>
      </c>
      <c r="X143" t="n">
        <v>0.14</v>
      </c>
      <c r="Y143" t="n">
        <v>1</v>
      </c>
      <c r="Z143" t="n">
        <v>10</v>
      </c>
      <c r="AA143" t="n">
        <v>265.2856163766014</v>
      </c>
      <c r="AB143" t="n">
        <v>362.9754839018648</v>
      </c>
      <c r="AC143" t="n">
        <v>328.3336131575613</v>
      </c>
      <c r="AD143" t="n">
        <v>265285.6163766014</v>
      </c>
      <c r="AE143" t="n">
        <v>362975.4839018648</v>
      </c>
      <c r="AF143" t="n">
        <v>4.659936335097942e-06</v>
      </c>
      <c r="AG143" t="n">
        <v>5.868055555555556</v>
      </c>
      <c r="AH143" t="n">
        <v>328333.6131575613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4.9311</v>
      </c>
      <c r="E144" t="n">
        <v>20.28</v>
      </c>
      <c r="F144" t="n">
        <v>17.41</v>
      </c>
      <c r="G144" t="n">
        <v>174.13</v>
      </c>
      <c r="H144" t="n">
        <v>2.35</v>
      </c>
      <c r="I144" t="n">
        <v>6</v>
      </c>
      <c r="J144" t="n">
        <v>276.16</v>
      </c>
      <c r="K144" t="n">
        <v>56.13</v>
      </c>
      <c r="L144" t="n">
        <v>36.5</v>
      </c>
      <c r="M144" t="n">
        <v>4</v>
      </c>
      <c r="N144" t="n">
        <v>73.54000000000001</v>
      </c>
      <c r="O144" t="n">
        <v>34294.37</v>
      </c>
      <c r="P144" t="n">
        <v>222.73</v>
      </c>
      <c r="Q144" t="n">
        <v>444.55</v>
      </c>
      <c r="R144" t="n">
        <v>65.01000000000001</v>
      </c>
      <c r="S144" t="n">
        <v>48.21</v>
      </c>
      <c r="T144" t="n">
        <v>2482.34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264.8707588655614</v>
      </c>
      <c r="AB144" t="n">
        <v>362.4078575530382</v>
      </c>
      <c r="AC144" t="n">
        <v>327.8201602707981</v>
      </c>
      <c r="AD144" t="n">
        <v>264870.7588655614</v>
      </c>
      <c r="AE144" t="n">
        <v>362407.8575530382</v>
      </c>
      <c r="AF144" t="n">
        <v>4.660786998905006e-06</v>
      </c>
      <c r="AG144" t="n">
        <v>5.868055555555556</v>
      </c>
      <c r="AH144" t="n">
        <v>327820.1602707981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4.9321</v>
      </c>
      <c r="E145" t="n">
        <v>20.28</v>
      </c>
      <c r="F145" t="n">
        <v>17.41</v>
      </c>
      <c r="G145" t="n">
        <v>174.09</v>
      </c>
      <c r="H145" t="n">
        <v>2.36</v>
      </c>
      <c r="I145" t="n">
        <v>6</v>
      </c>
      <c r="J145" t="n">
        <v>276.65</v>
      </c>
      <c r="K145" t="n">
        <v>56.13</v>
      </c>
      <c r="L145" t="n">
        <v>36.75</v>
      </c>
      <c r="M145" t="n">
        <v>4</v>
      </c>
      <c r="N145" t="n">
        <v>73.77</v>
      </c>
      <c r="O145" t="n">
        <v>34354.37</v>
      </c>
      <c r="P145" t="n">
        <v>221.9</v>
      </c>
      <c r="Q145" t="n">
        <v>444.55</v>
      </c>
      <c r="R145" t="n">
        <v>64.87</v>
      </c>
      <c r="S145" t="n">
        <v>48.21</v>
      </c>
      <c r="T145" t="n">
        <v>2412.05</v>
      </c>
      <c r="U145" t="n">
        <v>0.74</v>
      </c>
      <c r="V145" t="n">
        <v>0.78</v>
      </c>
      <c r="W145" t="n">
        <v>0.17</v>
      </c>
      <c r="X145" t="n">
        <v>0.13</v>
      </c>
      <c r="Y145" t="n">
        <v>1</v>
      </c>
      <c r="Z145" t="n">
        <v>10</v>
      </c>
      <c r="AA145" t="n">
        <v>264.4330456526737</v>
      </c>
      <c r="AB145" t="n">
        <v>361.8089590246212</v>
      </c>
      <c r="AC145" t="n">
        <v>327.2784197773739</v>
      </c>
      <c r="AD145" t="n">
        <v>264433.0456526738</v>
      </c>
      <c r="AE145" t="n">
        <v>361808.9590246212</v>
      </c>
      <c r="AF145" t="n">
        <v>4.661732180912855e-06</v>
      </c>
      <c r="AG145" t="n">
        <v>5.868055555555556</v>
      </c>
      <c r="AH145" t="n">
        <v>327278.4197773738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4.9342</v>
      </c>
      <c r="E146" t="n">
        <v>20.27</v>
      </c>
      <c r="F146" t="n">
        <v>17.4</v>
      </c>
      <c r="G146" t="n">
        <v>174.01</v>
      </c>
      <c r="H146" t="n">
        <v>2.38</v>
      </c>
      <c r="I146" t="n">
        <v>6</v>
      </c>
      <c r="J146" t="n">
        <v>277.14</v>
      </c>
      <c r="K146" t="n">
        <v>56.13</v>
      </c>
      <c r="L146" t="n">
        <v>37</v>
      </c>
      <c r="M146" t="n">
        <v>3</v>
      </c>
      <c r="N146" t="n">
        <v>74.01000000000001</v>
      </c>
      <c r="O146" t="n">
        <v>34414.47</v>
      </c>
      <c r="P146" t="n">
        <v>220.51</v>
      </c>
      <c r="Q146" t="n">
        <v>444.56</v>
      </c>
      <c r="R146" t="n">
        <v>64.48999999999999</v>
      </c>
      <c r="S146" t="n">
        <v>48.21</v>
      </c>
      <c r="T146" t="n">
        <v>2219.89</v>
      </c>
      <c r="U146" t="n">
        <v>0.75</v>
      </c>
      <c r="V146" t="n">
        <v>0.78</v>
      </c>
      <c r="W146" t="n">
        <v>0.18</v>
      </c>
      <c r="X146" t="n">
        <v>0.12</v>
      </c>
      <c r="Y146" t="n">
        <v>1</v>
      </c>
      <c r="Z146" t="n">
        <v>10</v>
      </c>
      <c r="AA146" t="n">
        <v>263.6632808655274</v>
      </c>
      <c r="AB146" t="n">
        <v>360.755732883222</v>
      </c>
      <c r="AC146" t="n">
        <v>326.3257120606976</v>
      </c>
      <c r="AD146" t="n">
        <v>263663.2808655275</v>
      </c>
      <c r="AE146" t="n">
        <v>360755.732883222</v>
      </c>
      <c r="AF146" t="n">
        <v>4.663717063129338e-06</v>
      </c>
      <c r="AG146" t="n">
        <v>5.865162037037037</v>
      </c>
      <c r="AH146" t="n">
        <v>326325.7120606977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4.9374</v>
      </c>
      <c r="E147" t="n">
        <v>20.25</v>
      </c>
      <c r="F147" t="n">
        <v>17.39</v>
      </c>
      <c r="G147" t="n">
        <v>173.88</v>
      </c>
      <c r="H147" t="n">
        <v>2.39</v>
      </c>
      <c r="I147" t="n">
        <v>6</v>
      </c>
      <c r="J147" t="n">
        <v>277.63</v>
      </c>
      <c r="K147" t="n">
        <v>56.13</v>
      </c>
      <c r="L147" t="n">
        <v>37.25</v>
      </c>
      <c r="M147" t="n">
        <v>3</v>
      </c>
      <c r="N147" t="n">
        <v>74.25</v>
      </c>
      <c r="O147" t="n">
        <v>34474.66</v>
      </c>
      <c r="P147" t="n">
        <v>219.77</v>
      </c>
      <c r="Q147" t="n">
        <v>444.56</v>
      </c>
      <c r="R147" t="n">
        <v>64.16</v>
      </c>
      <c r="S147" t="n">
        <v>48.21</v>
      </c>
      <c r="T147" t="n">
        <v>2052.67</v>
      </c>
      <c r="U147" t="n">
        <v>0.75</v>
      </c>
      <c r="V147" t="n">
        <v>0.78</v>
      </c>
      <c r="W147" t="n">
        <v>0.17</v>
      </c>
      <c r="X147" t="n">
        <v>0.11</v>
      </c>
      <c r="Y147" t="n">
        <v>1</v>
      </c>
      <c r="Z147" t="n">
        <v>10</v>
      </c>
      <c r="AA147" t="n">
        <v>263.1792991476096</v>
      </c>
      <c r="AB147" t="n">
        <v>360.0935277450002</v>
      </c>
      <c r="AC147" t="n">
        <v>325.726706851457</v>
      </c>
      <c r="AD147" t="n">
        <v>263179.2991476096</v>
      </c>
      <c r="AE147" t="n">
        <v>360093.5277450002</v>
      </c>
      <c r="AF147" t="n">
        <v>4.666741645554456e-06</v>
      </c>
      <c r="AG147" t="n">
        <v>5.859375</v>
      </c>
      <c r="AH147" t="n">
        <v>325726.706851457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4.9347</v>
      </c>
      <c r="E148" t="n">
        <v>20.26</v>
      </c>
      <c r="F148" t="n">
        <v>17.4</v>
      </c>
      <c r="G148" t="n">
        <v>173.99</v>
      </c>
      <c r="H148" t="n">
        <v>2.4</v>
      </c>
      <c r="I148" t="n">
        <v>6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219.36</v>
      </c>
      <c r="Q148" t="n">
        <v>444.56</v>
      </c>
      <c r="R148" t="n">
        <v>64.53</v>
      </c>
      <c r="S148" t="n">
        <v>48.21</v>
      </c>
      <c r="T148" t="n">
        <v>2241.27</v>
      </c>
      <c r="U148" t="n">
        <v>0.75</v>
      </c>
      <c r="V148" t="n">
        <v>0.78</v>
      </c>
      <c r="W148" t="n">
        <v>0.17</v>
      </c>
      <c r="X148" t="n">
        <v>0.12</v>
      </c>
      <c r="Y148" t="n">
        <v>1</v>
      </c>
      <c r="Z148" t="n">
        <v>10</v>
      </c>
      <c r="AA148" t="n">
        <v>263.0844158089186</v>
      </c>
      <c r="AB148" t="n">
        <v>359.9637041750458</v>
      </c>
      <c r="AC148" t="n">
        <v>325.6092734608105</v>
      </c>
      <c r="AD148" t="n">
        <v>263084.4158089186</v>
      </c>
      <c r="AE148" t="n">
        <v>359963.7041750458</v>
      </c>
      <c r="AF148" t="n">
        <v>4.664189654133263e-06</v>
      </c>
      <c r="AG148" t="n">
        <v>5.862268518518519</v>
      </c>
      <c r="AH148" t="n">
        <v>325609.2734608105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4.9304</v>
      </c>
      <c r="E149" t="n">
        <v>20.28</v>
      </c>
      <c r="F149" t="n">
        <v>17.42</v>
      </c>
      <c r="G149" t="n">
        <v>174.16</v>
      </c>
      <c r="H149" t="n">
        <v>2.41</v>
      </c>
      <c r="I149" t="n">
        <v>6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219.37</v>
      </c>
      <c r="Q149" t="n">
        <v>444.56</v>
      </c>
      <c r="R149" t="n">
        <v>65.13</v>
      </c>
      <c r="S149" t="n">
        <v>48.21</v>
      </c>
      <c r="T149" t="n">
        <v>2540.81</v>
      </c>
      <c r="U149" t="n">
        <v>0.74</v>
      </c>
      <c r="V149" t="n">
        <v>0.78</v>
      </c>
      <c r="W149" t="n">
        <v>0.17</v>
      </c>
      <c r="X149" t="n">
        <v>0.14</v>
      </c>
      <c r="Y149" t="n">
        <v>1</v>
      </c>
      <c r="Z149" t="n">
        <v>10</v>
      </c>
      <c r="AA149" t="n">
        <v>263.2681706800547</v>
      </c>
      <c r="AB149" t="n">
        <v>360.2151256964269</v>
      </c>
      <c r="AC149" t="n">
        <v>325.8366996650633</v>
      </c>
      <c r="AD149" t="n">
        <v>263268.1706800546</v>
      </c>
      <c r="AE149" t="n">
        <v>360215.1256964268</v>
      </c>
      <c r="AF149" t="n">
        <v>4.660125371499512e-06</v>
      </c>
      <c r="AG149" t="n">
        <v>5.868055555555556</v>
      </c>
      <c r="AH149" t="n">
        <v>325836.6996650633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4.9272</v>
      </c>
      <c r="E150" t="n">
        <v>20.3</v>
      </c>
      <c r="F150" t="n">
        <v>17.43</v>
      </c>
      <c r="G150" t="n">
        <v>174.29</v>
      </c>
      <c r="H150" t="n">
        <v>2.42</v>
      </c>
      <c r="I150" t="n">
        <v>6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219.61</v>
      </c>
      <c r="Q150" t="n">
        <v>444.56</v>
      </c>
      <c r="R150" t="n">
        <v>65.58</v>
      </c>
      <c r="S150" t="n">
        <v>48.21</v>
      </c>
      <c r="T150" t="n">
        <v>2765.8</v>
      </c>
      <c r="U150" t="n">
        <v>0.74</v>
      </c>
      <c r="V150" t="n">
        <v>0.78</v>
      </c>
      <c r="W150" t="n">
        <v>0.17</v>
      </c>
      <c r="X150" t="n">
        <v>0.15</v>
      </c>
      <c r="Y150" t="n">
        <v>1</v>
      </c>
      <c r="Z150" t="n">
        <v>10</v>
      </c>
      <c r="AA150" t="n">
        <v>263.5074592933571</v>
      </c>
      <c r="AB150" t="n">
        <v>360.5425309338158</v>
      </c>
      <c r="AC150" t="n">
        <v>326.132857806112</v>
      </c>
      <c r="AD150" t="n">
        <v>263507.4592933571</v>
      </c>
      <c r="AE150" t="n">
        <v>360542.5309338158</v>
      </c>
      <c r="AF150" t="n">
        <v>4.657100789074395e-06</v>
      </c>
      <c r="AG150" t="n">
        <v>5.873842592592593</v>
      </c>
      <c r="AH150" t="n">
        <v>326132.857806112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4.9282</v>
      </c>
      <c r="E151" t="n">
        <v>20.29</v>
      </c>
      <c r="F151" t="n">
        <v>17.43</v>
      </c>
      <c r="G151" t="n">
        <v>174.25</v>
      </c>
      <c r="H151" t="n">
        <v>2.44</v>
      </c>
      <c r="I151" t="n">
        <v>6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219.53</v>
      </c>
      <c r="Q151" t="n">
        <v>444.56</v>
      </c>
      <c r="R151" t="n">
        <v>65.39</v>
      </c>
      <c r="S151" t="n">
        <v>48.21</v>
      </c>
      <c r="T151" t="n">
        <v>2672</v>
      </c>
      <c r="U151" t="n">
        <v>0.74</v>
      </c>
      <c r="V151" t="n">
        <v>0.78</v>
      </c>
      <c r="W151" t="n">
        <v>0.18</v>
      </c>
      <c r="X151" t="n">
        <v>0.15</v>
      </c>
      <c r="Y151" t="n">
        <v>1</v>
      </c>
      <c r="Z151" t="n">
        <v>10</v>
      </c>
      <c r="AA151" t="n">
        <v>263.4377592307125</v>
      </c>
      <c r="AB151" t="n">
        <v>360.4471642331558</v>
      </c>
      <c r="AC151" t="n">
        <v>326.0465927695149</v>
      </c>
      <c r="AD151" t="n">
        <v>263437.7592307125</v>
      </c>
      <c r="AE151" t="n">
        <v>360447.1642331558</v>
      </c>
      <c r="AF151" t="n">
        <v>4.658045971082244e-06</v>
      </c>
      <c r="AG151" t="n">
        <v>5.870949074074074</v>
      </c>
      <c r="AH151" t="n">
        <v>326046.5927695149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4.9306</v>
      </c>
      <c r="E152" t="n">
        <v>20.28</v>
      </c>
      <c r="F152" t="n">
        <v>17.42</v>
      </c>
      <c r="G152" t="n">
        <v>174.15</v>
      </c>
      <c r="H152" t="n">
        <v>2.45</v>
      </c>
      <c r="I152" t="n">
        <v>6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218.96</v>
      </c>
      <c r="Q152" t="n">
        <v>444.56</v>
      </c>
      <c r="R152" t="n">
        <v>65.06</v>
      </c>
      <c r="S152" t="n">
        <v>48.21</v>
      </c>
      <c r="T152" t="n">
        <v>2504.6</v>
      </c>
      <c r="U152" t="n">
        <v>0.74</v>
      </c>
      <c r="V152" t="n">
        <v>0.78</v>
      </c>
      <c r="W152" t="n">
        <v>0.18</v>
      </c>
      <c r="X152" t="n">
        <v>0.14</v>
      </c>
      <c r="Y152" t="n">
        <v>1</v>
      </c>
      <c r="Z152" t="n">
        <v>10</v>
      </c>
      <c r="AA152" t="n">
        <v>263.0609750601903</v>
      </c>
      <c r="AB152" t="n">
        <v>359.9316315085028</v>
      </c>
      <c r="AC152" t="n">
        <v>325.5802617645481</v>
      </c>
      <c r="AD152" t="n">
        <v>263060.9750601903</v>
      </c>
      <c r="AE152" t="n">
        <v>359931.6315085028</v>
      </c>
      <c r="AF152" t="n">
        <v>4.660314407901082e-06</v>
      </c>
      <c r="AG152" t="n">
        <v>5.868055555555556</v>
      </c>
      <c r="AH152" t="n">
        <v>325580.2617645481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4.9323</v>
      </c>
      <c r="E153" t="n">
        <v>20.27</v>
      </c>
      <c r="F153" t="n">
        <v>17.41</v>
      </c>
      <c r="G153" t="n">
        <v>174.09</v>
      </c>
      <c r="H153" t="n">
        <v>2.46</v>
      </c>
      <c r="I153" t="n">
        <v>6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218.56</v>
      </c>
      <c r="Q153" t="n">
        <v>444.58</v>
      </c>
      <c r="R153" t="n">
        <v>64.8</v>
      </c>
      <c r="S153" t="n">
        <v>48.21</v>
      </c>
      <c r="T153" t="n">
        <v>2376.02</v>
      </c>
      <c r="U153" t="n">
        <v>0.74</v>
      </c>
      <c r="V153" t="n">
        <v>0.78</v>
      </c>
      <c r="W153" t="n">
        <v>0.18</v>
      </c>
      <c r="X153" t="n">
        <v>0.13</v>
      </c>
      <c r="Y153" t="n">
        <v>1</v>
      </c>
      <c r="Z153" t="n">
        <v>10</v>
      </c>
      <c r="AA153" t="n">
        <v>262.7890923090808</v>
      </c>
      <c r="AB153" t="n">
        <v>359.5596295338142</v>
      </c>
      <c r="AC153" t="n">
        <v>325.2437631362159</v>
      </c>
      <c r="AD153" t="n">
        <v>262789.0923090808</v>
      </c>
      <c r="AE153" t="n">
        <v>359559.6295338143</v>
      </c>
      <c r="AF153" t="n">
        <v>4.661921217314425e-06</v>
      </c>
      <c r="AG153" t="n">
        <v>5.865162037037037</v>
      </c>
      <c r="AH153" t="n">
        <v>325243.7631362159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4.9314</v>
      </c>
      <c r="E154" t="n">
        <v>20.28</v>
      </c>
      <c r="F154" t="n">
        <v>17.41</v>
      </c>
      <c r="G154" t="n">
        <v>174.12</v>
      </c>
      <c r="H154" t="n">
        <v>2.47</v>
      </c>
      <c r="I154" t="n">
        <v>6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218.13</v>
      </c>
      <c r="Q154" t="n">
        <v>444.56</v>
      </c>
      <c r="R154" t="n">
        <v>64.95999999999999</v>
      </c>
      <c r="S154" t="n">
        <v>48.21</v>
      </c>
      <c r="T154" t="n">
        <v>2454.05</v>
      </c>
      <c r="U154" t="n">
        <v>0.74</v>
      </c>
      <c r="V154" t="n">
        <v>0.78</v>
      </c>
      <c r="W154" t="n">
        <v>0.18</v>
      </c>
      <c r="X154" t="n">
        <v>0.14</v>
      </c>
      <c r="Y154" t="n">
        <v>1</v>
      </c>
      <c r="Z154" t="n">
        <v>10</v>
      </c>
      <c r="AA154" t="n">
        <v>262.6054402652538</v>
      </c>
      <c r="AB154" t="n">
        <v>359.308348705294</v>
      </c>
      <c r="AC154" t="n">
        <v>325.0164641972946</v>
      </c>
      <c r="AD154" t="n">
        <v>262605.4402652538</v>
      </c>
      <c r="AE154" t="n">
        <v>359308.348705294</v>
      </c>
      <c r="AF154" t="n">
        <v>4.661070553507361e-06</v>
      </c>
      <c r="AG154" t="n">
        <v>5.868055555555556</v>
      </c>
      <c r="AH154" t="n">
        <v>325016.4641972946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4.9288</v>
      </c>
      <c r="E155" t="n">
        <v>20.29</v>
      </c>
      <c r="F155" t="n">
        <v>17.42</v>
      </c>
      <c r="G155" t="n">
        <v>174.23</v>
      </c>
      <c r="H155" t="n">
        <v>2.48</v>
      </c>
      <c r="I155" t="n">
        <v>6</v>
      </c>
      <c r="J155" t="n">
        <v>281.56</v>
      </c>
      <c r="K155" t="n">
        <v>56.13</v>
      </c>
      <c r="L155" t="n">
        <v>39.25</v>
      </c>
      <c r="M155" t="n">
        <v>1</v>
      </c>
      <c r="N155" t="n">
        <v>76.18000000000001</v>
      </c>
      <c r="O155" t="n">
        <v>34959.58</v>
      </c>
      <c r="P155" t="n">
        <v>218.15</v>
      </c>
      <c r="Q155" t="n">
        <v>444.56</v>
      </c>
      <c r="R155" t="n">
        <v>65.31999999999999</v>
      </c>
      <c r="S155" t="n">
        <v>48.21</v>
      </c>
      <c r="T155" t="n">
        <v>2635.23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262.7181123803686</v>
      </c>
      <c r="AB155" t="n">
        <v>359.4625116639369</v>
      </c>
      <c r="AC155" t="n">
        <v>325.1559140595338</v>
      </c>
      <c r="AD155" t="n">
        <v>262718.1123803686</v>
      </c>
      <c r="AE155" t="n">
        <v>359462.511663937</v>
      </c>
      <c r="AF155" t="n">
        <v>4.658613080286953e-06</v>
      </c>
      <c r="AG155" t="n">
        <v>5.870949074074074</v>
      </c>
      <c r="AH155" t="n">
        <v>325155.9140595337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4.9269</v>
      </c>
      <c r="E156" t="n">
        <v>20.3</v>
      </c>
      <c r="F156" t="n">
        <v>17.43</v>
      </c>
      <c r="G156" t="n">
        <v>174.31</v>
      </c>
      <c r="H156" t="n">
        <v>2.49</v>
      </c>
      <c r="I156" t="n">
        <v>6</v>
      </c>
      <c r="J156" t="n">
        <v>282.05</v>
      </c>
      <c r="K156" t="n">
        <v>56.13</v>
      </c>
      <c r="L156" t="n">
        <v>39.5</v>
      </c>
      <c r="M156" t="n">
        <v>1</v>
      </c>
      <c r="N156" t="n">
        <v>76.43000000000001</v>
      </c>
      <c r="O156" t="n">
        <v>35020.63</v>
      </c>
      <c r="P156" t="n">
        <v>218.06</v>
      </c>
      <c r="Q156" t="n">
        <v>444.56</v>
      </c>
      <c r="R156" t="n">
        <v>65.5</v>
      </c>
      <c r="S156" t="n">
        <v>48.21</v>
      </c>
      <c r="T156" t="n">
        <v>2723.69</v>
      </c>
      <c r="U156" t="n">
        <v>0.74</v>
      </c>
      <c r="V156" t="n">
        <v>0.78</v>
      </c>
      <c r="W156" t="n">
        <v>0.18</v>
      </c>
      <c r="X156" t="n">
        <v>0.15</v>
      </c>
      <c r="Y156" t="n">
        <v>1</v>
      </c>
      <c r="Z156" t="n">
        <v>10</v>
      </c>
      <c r="AA156" t="n">
        <v>262.7556876734741</v>
      </c>
      <c r="AB156" t="n">
        <v>359.5139238376688</v>
      </c>
      <c r="AC156" t="n">
        <v>325.2024195275621</v>
      </c>
      <c r="AD156" t="n">
        <v>262755.6876734741</v>
      </c>
      <c r="AE156" t="n">
        <v>359513.9238376687</v>
      </c>
      <c r="AF156" t="n">
        <v>4.656817234472039e-06</v>
      </c>
      <c r="AG156" t="n">
        <v>5.873842592592593</v>
      </c>
      <c r="AH156" t="n">
        <v>325202.4195275621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4.9265</v>
      </c>
      <c r="E157" t="n">
        <v>20.3</v>
      </c>
      <c r="F157" t="n">
        <v>17.43</v>
      </c>
      <c r="G157" t="n">
        <v>174.32</v>
      </c>
      <c r="H157" t="n">
        <v>2.5</v>
      </c>
      <c r="I157" t="n">
        <v>6</v>
      </c>
      <c r="J157" t="n">
        <v>282.55</v>
      </c>
      <c r="K157" t="n">
        <v>56.13</v>
      </c>
      <c r="L157" t="n">
        <v>39.75</v>
      </c>
      <c r="M157" t="n">
        <v>0</v>
      </c>
      <c r="N157" t="n">
        <v>76.67</v>
      </c>
      <c r="O157" t="n">
        <v>35081.77</v>
      </c>
      <c r="P157" t="n">
        <v>218.44</v>
      </c>
      <c r="Q157" t="n">
        <v>444.57</v>
      </c>
      <c r="R157" t="n">
        <v>65.48999999999999</v>
      </c>
      <c r="S157" t="n">
        <v>48.21</v>
      </c>
      <c r="T157" t="n">
        <v>2720.81</v>
      </c>
      <c r="U157" t="n">
        <v>0.74</v>
      </c>
      <c r="V157" t="n">
        <v>0.78</v>
      </c>
      <c r="W157" t="n">
        <v>0.18</v>
      </c>
      <c r="X157" t="n">
        <v>0.15</v>
      </c>
      <c r="Y157" t="n">
        <v>1</v>
      </c>
      <c r="Z157" t="n">
        <v>10</v>
      </c>
      <c r="AA157" t="n">
        <v>262.9543656847461</v>
      </c>
      <c r="AB157" t="n">
        <v>359.7857638577464</v>
      </c>
      <c r="AC157" t="n">
        <v>325.4483155176534</v>
      </c>
      <c r="AD157" t="n">
        <v>262954.3656847461</v>
      </c>
      <c r="AE157" t="n">
        <v>359785.7638577464</v>
      </c>
      <c r="AF157" t="n">
        <v>4.6564391616689e-06</v>
      </c>
      <c r="AG157" t="n">
        <v>5.873842592592593</v>
      </c>
      <c r="AH157" t="n">
        <v>325448.3155176534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2024-09-24T19:53:52Z</dcterms:created>
  <dcterms:modified xmlns:dcterms="http://purl.org/dc/terms/" xmlns:xsi="http://www.w3.org/2001/XMLSchema-instance" xsi:type="dcterms:W3CDTF">2024-09-24T19:53:52Z</dcterms:modified>
</cp:coreProperties>
</file>